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Ienemumi!$A$7:$AF$153</definedName>
    <definedName name="_xlnm._FilterDatabase" localSheetId="0" hidden="1">Izdevumi!$A$9:$BP$301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Ienemumi!$A$4:$AE$153</definedName>
    <definedName name="Z_C32C0FCD_AE7D_41A3_975E_D7367DDEA994_.wvu.PrintArea" localSheetId="0" hidden="1">Izdevumi!$B$4:$BP$298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Ienemumi!#REF!,Ienemumi!#REF!,Ienemumi!$142:$151</definedName>
  </definedNames>
  <calcPr calcId="162913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AE137" i="4" l="1"/>
  <c r="T137" i="4"/>
  <c r="S137" i="4" s="1"/>
  <c r="G137" i="4"/>
  <c r="F137" i="4" s="1"/>
  <c r="AF137" i="4" s="1"/>
  <c r="I67" i="4"/>
  <c r="K253" i="1"/>
  <c r="K133" i="1"/>
  <c r="K55" i="1" l="1"/>
  <c r="I70" i="4"/>
  <c r="BD146" i="1"/>
  <c r="BC146" i="1" s="1"/>
  <c r="AI146" i="1"/>
  <c r="AH146" i="1" s="1"/>
  <c r="AV146" i="1"/>
  <c r="AU146" i="1" s="1"/>
  <c r="AI145" i="1"/>
  <c r="AH145" i="1" s="1"/>
  <c r="V146" i="1"/>
  <c r="U146" i="1" s="1"/>
  <c r="H146" i="1"/>
  <c r="G146" i="1" s="1"/>
  <c r="D146" i="1"/>
  <c r="X260" i="1"/>
  <c r="X259" i="1"/>
  <c r="I102" i="4"/>
  <c r="I103" i="4"/>
  <c r="E146" i="1" l="1"/>
  <c r="I100" i="4" l="1"/>
  <c r="I98" i="4"/>
  <c r="I82" i="4" l="1"/>
  <c r="I14" i="4" l="1"/>
  <c r="I13" i="4"/>
  <c r="K250" i="1" l="1"/>
  <c r="K249" i="1"/>
  <c r="I87" i="4" l="1"/>
  <c r="BF20" i="1"/>
  <c r="K20" i="1"/>
  <c r="I97" i="4" l="1"/>
  <c r="K77" i="1" l="1"/>
  <c r="K65" i="1" l="1"/>
  <c r="AE138" i="4"/>
  <c r="T138" i="4"/>
  <c r="S138" i="4" s="1"/>
  <c r="G138" i="4"/>
  <c r="F138" i="4" s="1"/>
  <c r="H145" i="1"/>
  <c r="G145" i="1" s="1"/>
  <c r="BD145" i="1"/>
  <c r="BC145" i="1" s="1"/>
  <c r="AV145" i="1"/>
  <c r="AU145" i="1" s="1"/>
  <c r="V145" i="1"/>
  <c r="U145" i="1" s="1"/>
  <c r="D145" i="1"/>
  <c r="V70" i="4"/>
  <c r="BF253" i="1"/>
  <c r="AF138" i="4" l="1"/>
  <c r="E145" i="1"/>
  <c r="BD67" i="1" l="1"/>
  <c r="BC67" i="1" s="1"/>
  <c r="AV67" i="1"/>
  <c r="AU67" i="1" s="1"/>
  <c r="AI67" i="1"/>
  <c r="AH67" i="1" s="1"/>
  <c r="V67" i="1"/>
  <c r="U67" i="1" s="1"/>
  <c r="H67" i="1"/>
  <c r="G67" i="1" s="1"/>
  <c r="D67" i="1"/>
  <c r="E67" i="1" l="1"/>
  <c r="I99" i="4" l="1"/>
  <c r="K254" i="1"/>
  <c r="I66" i="4" l="1"/>
  <c r="I110" i="4"/>
  <c r="V91" i="4"/>
  <c r="I91" i="4"/>
  <c r="BD102" i="1" l="1"/>
  <c r="BC102" i="1" s="1"/>
  <c r="AV102" i="1"/>
  <c r="AU102" i="1" s="1"/>
  <c r="AI102" i="1"/>
  <c r="AH102" i="1" s="1"/>
  <c r="V102" i="1"/>
  <c r="U102" i="1" s="1"/>
  <c r="H102" i="1"/>
  <c r="G102" i="1" s="1"/>
  <c r="D102" i="1"/>
  <c r="E102" i="1" l="1"/>
  <c r="BD144" i="1" l="1"/>
  <c r="BC144" i="1" s="1"/>
  <c r="AV144" i="1"/>
  <c r="AU144" i="1" s="1"/>
  <c r="AI144" i="1"/>
  <c r="AH144" i="1" s="1"/>
  <c r="V144" i="1"/>
  <c r="U144" i="1" s="1"/>
  <c r="H144" i="1"/>
  <c r="G144" i="1" s="1"/>
  <c r="D144" i="1"/>
  <c r="E144" i="1" l="1"/>
  <c r="BF254" i="1" l="1"/>
  <c r="BD155" i="1"/>
  <c r="BC155" i="1" s="1"/>
  <c r="AV155" i="1"/>
  <c r="AU155" i="1" s="1"/>
  <c r="AI155" i="1"/>
  <c r="AH155" i="1" s="1"/>
  <c r="V155" i="1"/>
  <c r="U155" i="1" s="1"/>
  <c r="H155" i="1"/>
  <c r="G155" i="1" s="1"/>
  <c r="D155" i="1"/>
  <c r="E155" i="1" l="1"/>
  <c r="I74" i="4" l="1"/>
  <c r="AE136" i="4" l="1"/>
  <c r="T136" i="4"/>
  <c r="S136" i="4" s="1"/>
  <c r="G136" i="4"/>
  <c r="F136" i="4" s="1"/>
  <c r="BD53" i="1"/>
  <c r="BC53" i="1" s="1"/>
  <c r="AV53" i="1"/>
  <c r="AU53" i="1" s="1"/>
  <c r="AI53" i="1"/>
  <c r="AH53" i="1" s="1"/>
  <c r="V53" i="1"/>
  <c r="U53" i="1" s="1"/>
  <c r="H53" i="1"/>
  <c r="G53" i="1" s="1"/>
  <c r="D53" i="1"/>
  <c r="AF136" i="4" l="1"/>
  <c r="E53" i="1"/>
  <c r="BD235" i="1" l="1"/>
  <c r="BC235" i="1" s="1"/>
  <c r="AV235" i="1"/>
  <c r="AU235" i="1" s="1"/>
  <c r="AI235" i="1"/>
  <c r="AH235" i="1" s="1"/>
  <c r="V235" i="1"/>
  <c r="U235" i="1" s="1"/>
  <c r="H235" i="1"/>
  <c r="G235" i="1" s="1"/>
  <c r="D235" i="1"/>
  <c r="E235" i="1" l="1"/>
  <c r="I113" i="4" l="1"/>
  <c r="I112" i="4" l="1"/>
  <c r="X215" i="1"/>
  <c r="I104" i="4" l="1"/>
  <c r="X213" i="1"/>
  <c r="X198" i="1"/>
  <c r="I107" i="4"/>
  <c r="X209" i="1"/>
  <c r="X192" i="1"/>
  <c r="I111" i="4"/>
  <c r="X177" i="1"/>
  <c r="AE109" i="4"/>
  <c r="T109" i="4"/>
  <c r="S109" i="4" s="1"/>
  <c r="G109" i="4"/>
  <c r="F109" i="4" s="1"/>
  <c r="X25" i="1"/>
  <c r="X219" i="1"/>
  <c r="X162" i="1"/>
  <c r="AF109" i="4" l="1"/>
  <c r="AE115" i="4"/>
  <c r="T115" i="4"/>
  <c r="S115" i="4" s="1"/>
  <c r="G115" i="4"/>
  <c r="F115" i="4" s="1"/>
  <c r="AF115" i="4" l="1"/>
  <c r="BD31" i="1" l="1"/>
  <c r="BC31" i="1" s="1"/>
  <c r="AV31" i="1"/>
  <c r="AU31" i="1" s="1"/>
  <c r="V31" i="1"/>
  <c r="U31" i="1" s="1"/>
  <c r="H31" i="1"/>
  <c r="G31" i="1" s="1"/>
  <c r="D31" i="1"/>
  <c r="E31" i="1" l="1"/>
  <c r="X170" i="1" l="1"/>
  <c r="I123" i="4" l="1"/>
  <c r="AD95" i="4"/>
  <c r="AC95" i="4"/>
  <c r="AB95" i="4"/>
  <c r="AA95" i="4"/>
  <c r="Z95" i="4"/>
  <c r="Y95" i="4"/>
  <c r="X95" i="4"/>
  <c r="W95" i="4"/>
  <c r="V95" i="4"/>
  <c r="U95" i="4"/>
  <c r="R95" i="4"/>
  <c r="Q95" i="4"/>
  <c r="P95" i="4"/>
  <c r="O95" i="4"/>
  <c r="N95" i="4"/>
  <c r="M95" i="4"/>
  <c r="L95" i="4"/>
  <c r="K95" i="4"/>
  <c r="J95" i="4"/>
  <c r="AE123" i="4"/>
  <c r="T123" i="4"/>
  <c r="S123" i="4" s="1"/>
  <c r="G123" i="4"/>
  <c r="F123" i="4" s="1"/>
  <c r="AF123" i="4" l="1"/>
  <c r="BD20" i="1"/>
  <c r="BC20" i="1" s="1"/>
  <c r="AV20" i="1"/>
  <c r="AU20" i="1" s="1"/>
  <c r="AI20" i="1"/>
  <c r="AH20" i="1" s="1"/>
  <c r="V20" i="1"/>
  <c r="U20" i="1" s="1"/>
  <c r="H20" i="1"/>
  <c r="G20" i="1" s="1"/>
  <c r="D20" i="1"/>
  <c r="E20" i="1" l="1"/>
  <c r="I52" i="4" l="1"/>
  <c r="I30" i="4"/>
  <c r="E30" i="4"/>
  <c r="H30" i="4"/>
  <c r="AE14" i="4" l="1"/>
  <c r="T14" i="4"/>
  <c r="S14" i="4" s="1"/>
  <c r="G14" i="4"/>
  <c r="F14" i="4" s="1"/>
  <c r="G13" i="4"/>
  <c r="AD12" i="4"/>
  <c r="AC12" i="4"/>
  <c r="AB12" i="4"/>
  <c r="AA12" i="4"/>
  <c r="Z12" i="4"/>
  <c r="Y12" i="4"/>
  <c r="X12" i="4"/>
  <c r="W12" i="4"/>
  <c r="V12" i="4"/>
  <c r="U12" i="4"/>
  <c r="R12" i="4"/>
  <c r="Q12" i="4"/>
  <c r="P12" i="4"/>
  <c r="O12" i="4"/>
  <c r="N12" i="4"/>
  <c r="M12" i="4"/>
  <c r="L12" i="4"/>
  <c r="K12" i="4"/>
  <c r="J12" i="4"/>
  <c r="I12" i="4"/>
  <c r="H12" i="4"/>
  <c r="E12" i="4"/>
  <c r="AF14" i="4" l="1"/>
  <c r="G12" i="4"/>
  <c r="I149" i="4" l="1"/>
  <c r="I95" i="4" l="1"/>
  <c r="F249" i="1" l="1"/>
  <c r="BD251" i="1"/>
  <c r="BC251" i="1" s="1"/>
  <c r="BD252" i="1"/>
  <c r="BC252" i="1" s="1"/>
  <c r="AV251" i="1"/>
  <c r="AU251" i="1" s="1"/>
  <c r="AV252" i="1"/>
  <c r="AU252" i="1" s="1"/>
  <c r="AI251" i="1"/>
  <c r="AH251" i="1" s="1"/>
  <c r="AI252" i="1"/>
  <c r="AH252" i="1" s="1"/>
  <c r="V251" i="1"/>
  <c r="U251" i="1" s="1"/>
  <c r="V252" i="1"/>
  <c r="U252" i="1" s="1"/>
  <c r="H251" i="1"/>
  <c r="G251" i="1" s="1"/>
  <c r="H252" i="1"/>
  <c r="G252" i="1" s="1"/>
  <c r="D251" i="1"/>
  <c r="D252" i="1"/>
  <c r="E252" i="1" l="1"/>
  <c r="E251" i="1"/>
  <c r="J23" i="1" l="1"/>
  <c r="J299" i="1" l="1"/>
  <c r="J295" i="1"/>
  <c r="J293" i="1"/>
  <c r="J289" i="1"/>
  <c r="J285" i="1"/>
  <c r="J281" i="1"/>
  <c r="J276" i="1"/>
  <c r="J274" i="1"/>
  <c r="J247" i="1"/>
  <c r="J223" i="1"/>
  <c r="J124" i="1"/>
  <c r="J90" i="1"/>
  <c r="J83" i="1"/>
  <c r="J71" i="1"/>
  <c r="J61" i="1"/>
  <c r="J35" i="1"/>
  <c r="J27" i="1"/>
  <c r="J11" i="1"/>
  <c r="J273" i="1" l="1"/>
  <c r="J300" i="1"/>
  <c r="J246" i="1"/>
  <c r="J298" i="1" l="1"/>
  <c r="AE121" i="4"/>
  <c r="T121" i="4"/>
  <c r="S121" i="4" s="1"/>
  <c r="G121" i="4"/>
  <c r="F121" i="4" s="1"/>
  <c r="AF121" i="4" l="1"/>
  <c r="V52" i="1" l="1"/>
  <c r="U52" i="1" s="1"/>
  <c r="AI52" i="1"/>
  <c r="AH52" i="1" s="1"/>
  <c r="AV52" i="1"/>
  <c r="AU52" i="1" s="1"/>
  <c r="BD52" i="1"/>
  <c r="BC52" i="1" s="1"/>
  <c r="H52" i="1"/>
  <c r="G52" i="1" s="1"/>
  <c r="D52" i="1"/>
  <c r="E52" i="1" l="1"/>
  <c r="I55" i="1" l="1"/>
  <c r="BD79" i="1"/>
  <c r="BC79" i="1" s="1"/>
  <c r="AV79" i="1"/>
  <c r="AU79" i="1" s="1"/>
  <c r="AI79" i="1"/>
  <c r="AH79" i="1" s="1"/>
  <c r="V79" i="1"/>
  <c r="U79" i="1" s="1"/>
  <c r="H79" i="1"/>
  <c r="G79" i="1" s="1"/>
  <c r="D79" i="1"/>
  <c r="E79" i="1" l="1"/>
  <c r="U70" i="4" l="1"/>
  <c r="H70" i="4"/>
  <c r="I250" i="1"/>
  <c r="BE254" i="1"/>
  <c r="I253" i="1"/>
  <c r="BD143" i="1"/>
  <c r="BC143" i="1" s="1"/>
  <c r="AV143" i="1"/>
  <c r="AU143" i="1" s="1"/>
  <c r="AI143" i="1"/>
  <c r="AH143" i="1" s="1"/>
  <c r="V143" i="1"/>
  <c r="U143" i="1" s="1"/>
  <c r="H143" i="1"/>
  <c r="G143" i="1" s="1"/>
  <c r="D143" i="1"/>
  <c r="H67" i="4"/>
  <c r="E143" i="1" l="1"/>
  <c r="H66" i="4"/>
  <c r="W162" i="1" l="1"/>
  <c r="W198" i="1" l="1"/>
  <c r="W172" i="1"/>
  <c r="I249" i="1" l="1"/>
  <c r="H99" i="4"/>
  <c r="H96" i="4" l="1"/>
  <c r="H95" i="4" s="1"/>
  <c r="AE108" i="4"/>
  <c r="AE122" i="4"/>
  <c r="T122" i="4"/>
  <c r="S122" i="4" s="1"/>
  <c r="G122" i="4"/>
  <c r="F122" i="4" s="1"/>
  <c r="AF122" i="4" l="1"/>
  <c r="I254" i="1"/>
  <c r="BD218" i="1"/>
  <c r="BC218" i="1" s="1"/>
  <c r="AV218" i="1"/>
  <c r="AU218" i="1" s="1"/>
  <c r="AI218" i="1"/>
  <c r="AH218" i="1" s="1"/>
  <c r="V218" i="1"/>
  <c r="U218" i="1" s="1"/>
  <c r="H218" i="1"/>
  <c r="G218" i="1" s="1"/>
  <c r="D218" i="1"/>
  <c r="E218" i="1" l="1"/>
  <c r="BD249" i="1" l="1"/>
  <c r="BC249" i="1" s="1"/>
  <c r="BD250" i="1"/>
  <c r="BC250" i="1" s="1"/>
  <c r="AV249" i="1"/>
  <c r="AU249" i="1" s="1"/>
  <c r="AV250" i="1"/>
  <c r="AU250" i="1" s="1"/>
  <c r="AV253" i="1"/>
  <c r="AU253" i="1" s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48" i="1"/>
  <c r="AI250" i="1"/>
  <c r="AH250" i="1" s="1"/>
  <c r="V250" i="1"/>
  <c r="U250" i="1" s="1"/>
  <c r="H250" i="1"/>
  <c r="G250" i="1" s="1"/>
  <c r="D250" i="1"/>
  <c r="E250" i="1" l="1"/>
  <c r="BD51" i="1" l="1"/>
  <c r="BC51" i="1" s="1"/>
  <c r="AV51" i="1"/>
  <c r="AU51" i="1" s="1"/>
  <c r="AI51" i="1"/>
  <c r="AH51" i="1" s="1"/>
  <c r="V51" i="1"/>
  <c r="U51" i="1" s="1"/>
  <c r="H51" i="1"/>
  <c r="G51" i="1" s="1"/>
  <c r="D51" i="1"/>
  <c r="E51" i="1" l="1"/>
  <c r="BD19" i="1" l="1"/>
  <c r="BC19" i="1" s="1"/>
  <c r="AV19" i="1"/>
  <c r="AU19" i="1" s="1"/>
  <c r="AI19" i="1"/>
  <c r="AH19" i="1" s="1"/>
  <c r="V19" i="1"/>
  <c r="U19" i="1" s="1"/>
  <c r="H19" i="1"/>
  <c r="G19" i="1" s="1"/>
  <c r="D19" i="1"/>
  <c r="E19" i="1" l="1"/>
  <c r="D296" i="1"/>
  <c r="D294" i="1"/>
  <c r="D291" i="1"/>
  <c r="D290" i="1"/>
  <c r="D288" i="1"/>
  <c r="D287" i="1"/>
  <c r="D286" i="1"/>
  <c r="D284" i="1"/>
  <c r="D283" i="1"/>
  <c r="D282" i="1"/>
  <c r="D280" i="1"/>
  <c r="D279" i="1"/>
  <c r="D278" i="1"/>
  <c r="D277" i="1"/>
  <c r="D275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48" i="1"/>
  <c r="D244" i="1"/>
  <c r="D243" i="1"/>
  <c r="D242" i="1"/>
  <c r="D241" i="1"/>
  <c r="D240" i="1"/>
  <c r="D239" i="1"/>
  <c r="D238" i="1"/>
  <c r="D237" i="1"/>
  <c r="D236" i="1"/>
  <c r="D234" i="1"/>
  <c r="D233" i="1"/>
  <c r="D232" i="1"/>
  <c r="D231" i="1"/>
  <c r="D230" i="1"/>
  <c r="D229" i="1"/>
  <c r="D228" i="1"/>
  <c r="D227" i="1"/>
  <c r="D226" i="1"/>
  <c r="D225" i="1"/>
  <c r="D224" i="1"/>
  <c r="D221" i="1"/>
  <c r="D220" i="1"/>
  <c r="D219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4" i="1"/>
  <c r="D153" i="1"/>
  <c r="D152" i="1"/>
  <c r="D151" i="1"/>
  <c r="D150" i="1"/>
  <c r="D149" i="1"/>
  <c r="D148" i="1"/>
  <c r="D147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1" i="1"/>
  <c r="D100" i="1"/>
  <c r="D99" i="1"/>
  <c r="D98" i="1"/>
  <c r="D97" i="1"/>
  <c r="D96" i="1"/>
  <c r="D95" i="1"/>
  <c r="D94" i="1"/>
  <c r="D93" i="1"/>
  <c r="D92" i="1"/>
  <c r="D91" i="1"/>
  <c r="D88" i="1"/>
  <c r="D87" i="1"/>
  <c r="D86" i="1"/>
  <c r="D85" i="1"/>
  <c r="D84" i="1"/>
  <c r="D81" i="1"/>
  <c r="D80" i="1"/>
  <c r="D78" i="1"/>
  <c r="D77" i="1"/>
  <c r="D76" i="1"/>
  <c r="D75" i="1"/>
  <c r="D74" i="1"/>
  <c r="D73" i="1"/>
  <c r="D72" i="1"/>
  <c r="D69" i="1"/>
  <c r="D68" i="1"/>
  <c r="D66" i="1"/>
  <c r="D65" i="1"/>
  <c r="D64" i="1"/>
  <c r="D63" i="1"/>
  <c r="D62" i="1"/>
  <c r="D59" i="1"/>
  <c r="D58" i="1"/>
  <c r="D57" i="1"/>
  <c r="D56" i="1"/>
  <c r="D55" i="1"/>
  <c r="D54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3" i="1"/>
  <c r="D32" i="1"/>
  <c r="D30" i="1"/>
  <c r="D29" i="1"/>
  <c r="D28" i="1"/>
  <c r="D25" i="1"/>
  <c r="D24" i="1"/>
  <c r="D22" i="1"/>
  <c r="D21" i="1"/>
  <c r="D18" i="1"/>
  <c r="D17" i="1"/>
  <c r="D16" i="1"/>
  <c r="D15" i="1"/>
  <c r="D14" i="1"/>
  <c r="D13" i="1"/>
  <c r="D12" i="1"/>
  <c r="BD14" i="1"/>
  <c r="BC14" i="1" s="1"/>
  <c r="BD296" i="1"/>
  <c r="BC296" i="1" s="1"/>
  <c r="BC295" i="1" s="1"/>
  <c r="BD294" i="1"/>
  <c r="BC294" i="1" s="1"/>
  <c r="BC293" i="1" s="1"/>
  <c r="BD292" i="1"/>
  <c r="BC292" i="1" s="1"/>
  <c r="BD291" i="1"/>
  <c r="BC291" i="1" s="1"/>
  <c r="BD290" i="1"/>
  <c r="BC290" i="1" s="1"/>
  <c r="BD288" i="1"/>
  <c r="BC288" i="1" s="1"/>
  <c r="BD287" i="1"/>
  <c r="BC287" i="1" s="1"/>
  <c r="BD286" i="1"/>
  <c r="BC286" i="1" s="1"/>
  <c r="BD284" i="1"/>
  <c r="BC284" i="1" s="1"/>
  <c r="BD283" i="1"/>
  <c r="BC283" i="1" s="1"/>
  <c r="BD282" i="1"/>
  <c r="BC282" i="1" s="1"/>
  <c r="BD280" i="1"/>
  <c r="BC280" i="1" s="1"/>
  <c r="BD279" i="1"/>
  <c r="BC279" i="1" s="1"/>
  <c r="BD278" i="1"/>
  <c r="BC278" i="1" s="1"/>
  <c r="BD277" i="1"/>
  <c r="BC277" i="1" s="1"/>
  <c r="BD275" i="1"/>
  <c r="BC275" i="1" s="1"/>
  <c r="BC274" i="1" s="1"/>
  <c r="BD271" i="1"/>
  <c r="BC271" i="1" s="1"/>
  <c r="BD270" i="1"/>
  <c r="BC270" i="1" s="1"/>
  <c r="BD269" i="1"/>
  <c r="BC269" i="1" s="1"/>
  <c r="BD268" i="1"/>
  <c r="BC268" i="1" s="1"/>
  <c r="BD267" i="1"/>
  <c r="BC267" i="1" s="1"/>
  <c r="BD266" i="1"/>
  <c r="BC266" i="1" s="1"/>
  <c r="BD265" i="1"/>
  <c r="BC265" i="1" s="1"/>
  <c r="BD264" i="1"/>
  <c r="BC264" i="1" s="1"/>
  <c r="BD263" i="1"/>
  <c r="BC263" i="1" s="1"/>
  <c r="BD262" i="1"/>
  <c r="BC262" i="1" s="1"/>
  <c r="BD261" i="1"/>
  <c r="BC261" i="1" s="1"/>
  <c r="BD260" i="1"/>
  <c r="BC260" i="1" s="1"/>
  <c r="BD259" i="1"/>
  <c r="BC259" i="1" s="1"/>
  <c r="BD258" i="1"/>
  <c r="BC258" i="1" s="1"/>
  <c r="BD257" i="1"/>
  <c r="BC257" i="1" s="1"/>
  <c r="BD256" i="1"/>
  <c r="BC256" i="1" s="1"/>
  <c r="BD255" i="1"/>
  <c r="BC255" i="1" s="1"/>
  <c r="BD254" i="1"/>
  <c r="BC254" i="1" s="1"/>
  <c r="BD253" i="1"/>
  <c r="BC253" i="1" s="1"/>
  <c r="BD248" i="1"/>
  <c r="BC248" i="1" s="1"/>
  <c r="BD244" i="1"/>
  <c r="BC244" i="1" s="1"/>
  <c r="BD243" i="1"/>
  <c r="BC243" i="1" s="1"/>
  <c r="BD242" i="1"/>
  <c r="BC242" i="1" s="1"/>
  <c r="BD241" i="1"/>
  <c r="BC241" i="1" s="1"/>
  <c r="BD240" i="1"/>
  <c r="BC240" i="1" s="1"/>
  <c r="BD239" i="1"/>
  <c r="BC239" i="1" s="1"/>
  <c r="BD238" i="1"/>
  <c r="BC238" i="1" s="1"/>
  <c r="BD237" i="1"/>
  <c r="BC237" i="1" s="1"/>
  <c r="BD236" i="1"/>
  <c r="BC236" i="1" s="1"/>
  <c r="BD234" i="1"/>
  <c r="BC234" i="1" s="1"/>
  <c r="BD233" i="1"/>
  <c r="BC233" i="1" s="1"/>
  <c r="BD232" i="1"/>
  <c r="BC232" i="1" s="1"/>
  <c r="BD231" i="1"/>
  <c r="BC231" i="1" s="1"/>
  <c r="BD230" i="1"/>
  <c r="BC230" i="1" s="1"/>
  <c r="BD229" i="1"/>
  <c r="BC229" i="1" s="1"/>
  <c r="BD228" i="1"/>
  <c r="BC228" i="1" s="1"/>
  <c r="BD227" i="1"/>
  <c r="BC227" i="1" s="1"/>
  <c r="BD226" i="1"/>
  <c r="BC226" i="1" s="1"/>
  <c r="BD225" i="1"/>
  <c r="BC225" i="1" s="1"/>
  <c r="BD224" i="1"/>
  <c r="BC224" i="1" s="1"/>
  <c r="BD221" i="1"/>
  <c r="BC221" i="1" s="1"/>
  <c r="BD220" i="1"/>
  <c r="BC220" i="1" s="1"/>
  <c r="BD219" i="1"/>
  <c r="BC219" i="1" s="1"/>
  <c r="BD217" i="1"/>
  <c r="BC217" i="1" s="1"/>
  <c r="BD216" i="1"/>
  <c r="BC216" i="1" s="1"/>
  <c r="BD215" i="1"/>
  <c r="BC215" i="1" s="1"/>
  <c r="BD214" i="1"/>
  <c r="BC214" i="1" s="1"/>
  <c r="BD213" i="1"/>
  <c r="BC213" i="1" s="1"/>
  <c r="BD212" i="1"/>
  <c r="BC212" i="1" s="1"/>
  <c r="BD211" i="1"/>
  <c r="BC211" i="1" s="1"/>
  <c r="BD210" i="1"/>
  <c r="BC210" i="1" s="1"/>
  <c r="BD209" i="1"/>
  <c r="BC209" i="1" s="1"/>
  <c r="BD208" i="1"/>
  <c r="BC208" i="1" s="1"/>
  <c r="BD207" i="1"/>
  <c r="BC207" i="1" s="1"/>
  <c r="BD206" i="1"/>
  <c r="BC206" i="1" s="1"/>
  <c r="BD205" i="1"/>
  <c r="BC205" i="1" s="1"/>
  <c r="BD204" i="1"/>
  <c r="BC204" i="1" s="1"/>
  <c r="BD203" i="1"/>
  <c r="BC203" i="1" s="1"/>
  <c r="BD202" i="1"/>
  <c r="BC202" i="1" s="1"/>
  <c r="BD201" i="1"/>
  <c r="BC201" i="1" s="1"/>
  <c r="BD200" i="1"/>
  <c r="BC200" i="1" s="1"/>
  <c r="BD199" i="1"/>
  <c r="BC199" i="1" s="1"/>
  <c r="BD198" i="1"/>
  <c r="BC198" i="1" s="1"/>
  <c r="BD197" i="1"/>
  <c r="BC197" i="1" s="1"/>
  <c r="BD196" i="1"/>
  <c r="BC196" i="1" s="1"/>
  <c r="BD195" i="1"/>
  <c r="BC195" i="1" s="1"/>
  <c r="BD194" i="1"/>
  <c r="BC194" i="1" s="1"/>
  <c r="BD193" i="1"/>
  <c r="BC193" i="1" s="1"/>
  <c r="BD192" i="1"/>
  <c r="BC192" i="1" s="1"/>
  <c r="BD191" i="1"/>
  <c r="BC191" i="1" s="1"/>
  <c r="BD190" i="1"/>
  <c r="BC190" i="1" s="1"/>
  <c r="BD189" i="1"/>
  <c r="BC189" i="1" s="1"/>
  <c r="BD188" i="1"/>
  <c r="BC188" i="1" s="1"/>
  <c r="BD187" i="1"/>
  <c r="BC187" i="1" s="1"/>
  <c r="BD186" i="1"/>
  <c r="BC186" i="1" s="1"/>
  <c r="BD185" i="1"/>
  <c r="BC185" i="1" s="1"/>
  <c r="BD184" i="1"/>
  <c r="BC184" i="1" s="1"/>
  <c r="BD183" i="1"/>
  <c r="BC183" i="1" s="1"/>
  <c r="BD182" i="1"/>
  <c r="BC182" i="1" s="1"/>
  <c r="BD181" i="1"/>
  <c r="BC181" i="1" s="1"/>
  <c r="BD180" i="1"/>
  <c r="BC180" i="1" s="1"/>
  <c r="BD179" i="1"/>
  <c r="BC179" i="1" s="1"/>
  <c r="BD178" i="1"/>
  <c r="BC178" i="1" s="1"/>
  <c r="BD177" i="1"/>
  <c r="BC177" i="1" s="1"/>
  <c r="BD176" i="1"/>
  <c r="BC176" i="1" s="1"/>
  <c r="BD175" i="1"/>
  <c r="BC175" i="1" s="1"/>
  <c r="BD174" i="1"/>
  <c r="BC174" i="1" s="1"/>
  <c r="BD173" i="1"/>
  <c r="BC173" i="1" s="1"/>
  <c r="BD172" i="1"/>
  <c r="BC172" i="1" s="1"/>
  <c r="BD171" i="1"/>
  <c r="BC171" i="1" s="1"/>
  <c r="BD170" i="1"/>
  <c r="BC170" i="1" s="1"/>
  <c r="BD169" i="1"/>
  <c r="BC169" i="1" s="1"/>
  <c r="BD168" i="1"/>
  <c r="BC168" i="1" s="1"/>
  <c r="BD167" i="1"/>
  <c r="BC167" i="1" s="1"/>
  <c r="BD166" i="1"/>
  <c r="BC166" i="1" s="1"/>
  <c r="BD165" i="1"/>
  <c r="BC165" i="1" s="1"/>
  <c r="BD164" i="1"/>
  <c r="BC164" i="1" s="1"/>
  <c r="BD163" i="1"/>
  <c r="BC163" i="1" s="1"/>
  <c r="BD162" i="1"/>
  <c r="BC162" i="1" s="1"/>
  <c r="BD161" i="1"/>
  <c r="BC161" i="1" s="1"/>
  <c r="BD160" i="1"/>
  <c r="BC160" i="1" s="1"/>
  <c r="BD159" i="1"/>
  <c r="BC159" i="1" s="1"/>
  <c r="BD158" i="1"/>
  <c r="BC158" i="1" s="1"/>
  <c r="BD157" i="1"/>
  <c r="BC157" i="1" s="1"/>
  <c r="BD156" i="1"/>
  <c r="BC156" i="1" s="1"/>
  <c r="BD154" i="1"/>
  <c r="BC154" i="1" s="1"/>
  <c r="BD153" i="1"/>
  <c r="BC153" i="1" s="1"/>
  <c r="BD152" i="1"/>
  <c r="BC152" i="1" s="1"/>
  <c r="BD151" i="1"/>
  <c r="BC151" i="1" s="1"/>
  <c r="BD150" i="1"/>
  <c r="BC150" i="1" s="1"/>
  <c r="BD149" i="1"/>
  <c r="BC149" i="1" s="1"/>
  <c r="BD148" i="1"/>
  <c r="BC148" i="1" s="1"/>
  <c r="BD147" i="1"/>
  <c r="BC147" i="1" s="1"/>
  <c r="BD142" i="1"/>
  <c r="BC142" i="1" s="1"/>
  <c r="BD141" i="1"/>
  <c r="BC141" i="1" s="1"/>
  <c r="BD140" i="1"/>
  <c r="BC140" i="1" s="1"/>
  <c r="BD139" i="1"/>
  <c r="BC139" i="1" s="1"/>
  <c r="BD138" i="1"/>
  <c r="BC138" i="1" s="1"/>
  <c r="BD137" i="1"/>
  <c r="BC137" i="1" s="1"/>
  <c r="BD136" i="1"/>
  <c r="BC136" i="1" s="1"/>
  <c r="BD135" i="1"/>
  <c r="BC135" i="1" s="1"/>
  <c r="BD134" i="1"/>
  <c r="BC134" i="1" s="1"/>
  <c r="BD133" i="1"/>
  <c r="BC133" i="1" s="1"/>
  <c r="BD132" i="1"/>
  <c r="BC132" i="1" s="1"/>
  <c r="BD131" i="1"/>
  <c r="BC131" i="1" s="1"/>
  <c r="BD130" i="1"/>
  <c r="BC130" i="1" s="1"/>
  <c r="BD129" i="1"/>
  <c r="BC129" i="1" s="1"/>
  <c r="BD128" i="1"/>
  <c r="BC128" i="1" s="1"/>
  <c r="BD127" i="1"/>
  <c r="BC127" i="1" s="1"/>
  <c r="BD126" i="1"/>
  <c r="BC126" i="1" s="1"/>
  <c r="BD125" i="1"/>
  <c r="BC125" i="1" s="1"/>
  <c r="BD122" i="1"/>
  <c r="BC122" i="1" s="1"/>
  <c r="BD121" i="1"/>
  <c r="BC121" i="1" s="1"/>
  <c r="BD120" i="1"/>
  <c r="BC120" i="1" s="1"/>
  <c r="BD119" i="1"/>
  <c r="BC119" i="1" s="1"/>
  <c r="BD118" i="1"/>
  <c r="BC118" i="1" s="1"/>
  <c r="BD117" i="1"/>
  <c r="BC117" i="1" s="1"/>
  <c r="BD116" i="1"/>
  <c r="BC116" i="1" s="1"/>
  <c r="BD115" i="1"/>
  <c r="BC115" i="1" s="1"/>
  <c r="BD114" i="1"/>
  <c r="BC114" i="1" s="1"/>
  <c r="BD113" i="1"/>
  <c r="BC113" i="1" s="1"/>
  <c r="BD112" i="1"/>
  <c r="BC112" i="1" s="1"/>
  <c r="BD111" i="1"/>
  <c r="BC111" i="1" s="1"/>
  <c r="BD110" i="1"/>
  <c r="BC110" i="1" s="1"/>
  <c r="BD109" i="1"/>
  <c r="BC109" i="1" s="1"/>
  <c r="BD108" i="1"/>
  <c r="BC108" i="1" s="1"/>
  <c r="BD107" i="1"/>
  <c r="BC107" i="1" s="1"/>
  <c r="BD106" i="1"/>
  <c r="BC106" i="1" s="1"/>
  <c r="BD105" i="1"/>
  <c r="BC105" i="1" s="1"/>
  <c r="BD104" i="1"/>
  <c r="BC104" i="1" s="1"/>
  <c r="BD103" i="1"/>
  <c r="BC103" i="1" s="1"/>
  <c r="BD101" i="1"/>
  <c r="BC101" i="1" s="1"/>
  <c r="BD100" i="1"/>
  <c r="BC100" i="1" s="1"/>
  <c r="BD99" i="1"/>
  <c r="BC99" i="1" s="1"/>
  <c r="BD98" i="1"/>
  <c r="BC98" i="1" s="1"/>
  <c r="BD97" i="1"/>
  <c r="BC97" i="1" s="1"/>
  <c r="BD96" i="1"/>
  <c r="BC96" i="1" s="1"/>
  <c r="BD95" i="1"/>
  <c r="BC95" i="1" s="1"/>
  <c r="BD94" i="1"/>
  <c r="BC94" i="1" s="1"/>
  <c r="BD93" i="1"/>
  <c r="BC93" i="1" s="1"/>
  <c r="BD92" i="1"/>
  <c r="BC92" i="1" s="1"/>
  <c r="BD91" i="1"/>
  <c r="BC91" i="1" s="1"/>
  <c r="BD88" i="1"/>
  <c r="BC88" i="1" s="1"/>
  <c r="BD87" i="1"/>
  <c r="BC87" i="1" s="1"/>
  <c r="BD86" i="1"/>
  <c r="BC86" i="1" s="1"/>
  <c r="BD85" i="1"/>
  <c r="BC85" i="1" s="1"/>
  <c r="BD84" i="1"/>
  <c r="BC84" i="1" s="1"/>
  <c r="BD81" i="1"/>
  <c r="BC81" i="1" s="1"/>
  <c r="BD80" i="1"/>
  <c r="BC80" i="1" s="1"/>
  <c r="BD78" i="1"/>
  <c r="BC78" i="1" s="1"/>
  <c r="BD77" i="1"/>
  <c r="BC77" i="1" s="1"/>
  <c r="BD76" i="1"/>
  <c r="BC76" i="1" s="1"/>
  <c r="BD75" i="1"/>
  <c r="BC75" i="1" s="1"/>
  <c r="BD74" i="1"/>
  <c r="BC74" i="1" s="1"/>
  <c r="BD73" i="1"/>
  <c r="BC73" i="1" s="1"/>
  <c r="BD72" i="1"/>
  <c r="BC72" i="1" s="1"/>
  <c r="BD69" i="1"/>
  <c r="BC69" i="1" s="1"/>
  <c r="BD68" i="1"/>
  <c r="BC68" i="1" s="1"/>
  <c r="BD66" i="1"/>
  <c r="BC66" i="1" s="1"/>
  <c r="BD65" i="1"/>
  <c r="BC65" i="1" s="1"/>
  <c r="BD64" i="1"/>
  <c r="BC64" i="1" s="1"/>
  <c r="BD63" i="1"/>
  <c r="BC63" i="1" s="1"/>
  <c r="BD62" i="1"/>
  <c r="BC62" i="1" s="1"/>
  <c r="BD59" i="1"/>
  <c r="BC59" i="1" s="1"/>
  <c r="BD58" i="1"/>
  <c r="BC58" i="1" s="1"/>
  <c r="BD57" i="1"/>
  <c r="BC57" i="1" s="1"/>
  <c r="BD56" i="1"/>
  <c r="BC56" i="1" s="1"/>
  <c r="BD55" i="1"/>
  <c r="BC55" i="1" s="1"/>
  <c r="BD54" i="1"/>
  <c r="BC54" i="1" s="1"/>
  <c r="BD50" i="1"/>
  <c r="BC50" i="1" s="1"/>
  <c r="BD49" i="1"/>
  <c r="BC49" i="1" s="1"/>
  <c r="BD48" i="1"/>
  <c r="BC48" i="1" s="1"/>
  <c r="BD47" i="1"/>
  <c r="BC47" i="1" s="1"/>
  <c r="BD46" i="1"/>
  <c r="BC46" i="1" s="1"/>
  <c r="BD45" i="1"/>
  <c r="BC45" i="1" s="1"/>
  <c r="BD44" i="1"/>
  <c r="BC44" i="1" s="1"/>
  <c r="BD43" i="1"/>
  <c r="BC43" i="1" s="1"/>
  <c r="BD42" i="1"/>
  <c r="BC42" i="1" s="1"/>
  <c r="BD41" i="1"/>
  <c r="BC41" i="1" s="1"/>
  <c r="BD40" i="1"/>
  <c r="BC40" i="1" s="1"/>
  <c r="BD39" i="1"/>
  <c r="BC39" i="1" s="1"/>
  <c r="BD38" i="1"/>
  <c r="BC38" i="1" s="1"/>
  <c r="BD37" i="1"/>
  <c r="BC37" i="1" s="1"/>
  <c r="BD36" i="1"/>
  <c r="BC36" i="1" s="1"/>
  <c r="BD33" i="1"/>
  <c r="BC33" i="1" s="1"/>
  <c r="BD32" i="1"/>
  <c r="BC32" i="1" s="1"/>
  <c r="BD30" i="1"/>
  <c r="BC30" i="1" s="1"/>
  <c r="BD29" i="1"/>
  <c r="BC29" i="1" s="1"/>
  <c r="BD28" i="1"/>
  <c r="BC28" i="1" s="1"/>
  <c r="BD25" i="1"/>
  <c r="BC25" i="1" s="1"/>
  <c r="BD24" i="1"/>
  <c r="BC24" i="1" s="1"/>
  <c r="BD23" i="1"/>
  <c r="BC23" i="1" s="1"/>
  <c r="BD22" i="1"/>
  <c r="BC22" i="1" s="1"/>
  <c r="BD21" i="1"/>
  <c r="BC21" i="1" s="1"/>
  <c r="BD18" i="1"/>
  <c r="BC18" i="1" s="1"/>
  <c r="BD17" i="1"/>
  <c r="BC17" i="1" s="1"/>
  <c r="BD16" i="1"/>
  <c r="BC16" i="1" s="1"/>
  <c r="BD15" i="1"/>
  <c r="BC15" i="1" s="1"/>
  <c r="BD13" i="1"/>
  <c r="BC13" i="1" s="1"/>
  <c r="AV296" i="1"/>
  <c r="AU296" i="1" s="1"/>
  <c r="AU295" i="1" s="1"/>
  <c r="AV294" i="1"/>
  <c r="AU294" i="1" s="1"/>
  <c r="AU293" i="1" s="1"/>
  <c r="AV292" i="1"/>
  <c r="AU292" i="1" s="1"/>
  <c r="AV291" i="1"/>
  <c r="AU291" i="1" s="1"/>
  <c r="AV290" i="1"/>
  <c r="AU290" i="1" s="1"/>
  <c r="AV288" i="1"/>
  <c r="AU288" i="1" s="1"/>
  <c r="AV287" i="1"/>
  <c r="AU287" i="1" s="1"/>
  <c r="AV286" i="1"/>
  <c r="AU286" i="1" s="1"/>
  <c r="AV284" i="1"/>
  <c r="AU284" i="1" s="1"/>
  <c r="AV283" i="1"/>
  <c r="AU283" i="1" s="1"/>
  <c r="AV282" i="1"/>
  <c r="AU282" i="1" s="1"/>
  <c r="AV280" i="1"/>
  <c r="AU280" i="1" s="1"/>
  <c r="AV279" i="1"/>
  <c r="AU279" i="1" s="1"/>
  <c r="AV278" i="1"/>
  <c r="AU278" i="1" s="1"/>
  <c r="AV277" i="1"/>
  <c r="AU277" i="1" s="1"/>
  <c r="AV275" i="1"/>
  <c r="AU275" i="1" s="1"/>
  <c r="AU274" i="1" s="1"/>
  <c r="AU271" i="1"/>
  <c r="AU270" i="1"/>
  <c r="AU269" i="1"/>
  <c r="AU268" i="1"/>
  <c r="AU267" i="1"/>
  <c r="AU266" i="1"/>
  <c r="AU265" i="1"/>
  <c r="AU264" i="1"/>
  <c r="AU263" i="1"/>
  <c r="AU262" i="1"/>
  <c r="AU261" i="1"/>
  <c r="AU260" i="1"/>
  <c r="AU259" i="1"/>
  <c r="AU258" i="1"/>
  <c r="AU257" i="1"/>
  <c r="AU256" i="1"/>
  <c r="AU255" i="1"/>
  <c r="AU254" i="1"/>
  <c r="AU248" i="1"/>
  <c r="AV244" i="1"/>
  <c r="AU244" i="1" s="1"/>
  <c r="AV243" i="1"/>
  <c r="AU243" i="1" s="1"/>
  <c r="AV242" i="1"/>
  <c r="AU242" i="1" s="1"/>
  <c r="AV241" i="1"/>
  <c r="AU241" i="1" s="1"/>
  <c r="AV240" i="1"/>
  <c r="AU240" i="1" s="1"/>
  <c r="AV239" i="1"/>
  <c r="AU239" i="1" s="1"/>
  <c r="AV238" i="1"/>
  <c r="AU238" i="1" s="1"/>
  <c r="AV237" i="1"/>
  <c r="AU237" i="1" s="1"/>
  <c r="AV236" i="1"/>
  <c r="AU236" i="1" s="1"/>
  <c r="AV234" i="1"/>
  <c r="AU234" i="1" s="1"/>
  <c r="AV233" i="1"/>
  <c r="AU233" i="1" s="1"/>
  <c r="AV232" i="1"/>
  <c r="AU232" i="1" s="1"/>
  <c r="AV231" i="1"/>
  <c r="AU231" i="1" s="1"/>
  <c r="AV230" i="1"/>
  <c r="AU230" i="1" s="1"/>
  <c r="AV229" i="1"/>
  <c r="AU229" i="1" s="1"/>
  <c r="AV228" i="1"/>
  <c r="AU228" i="1" s="1"/>
  <c r="AV227" i="1"/>
  <c r="AU227" i="1" s="1"/>
  <c r="AV226" i="1"/>
  <c r="AU226" i="1" s="1"/>
  <c r="AV225" i="1"/>
  <c r="AU225" i="1" s="1"/>
  <c r="AV224" i="1"/>
  <c r="AU224" i="1" s="1"/>
  <c r="AV221" i="1"/>
  <c r="AU221" i="1" s="1"/>
  <c r="AV220" i="1"/>
  <c r="AU220" i="1" s="1"/>
  <c r="AV219" i="1"/>
  <c r="AU219" i="1" s="1"/>
  <c r="AV217" i="1"/>
  <c r="AU217" i="1" s="1"/>
  <c r="AV216" i="1"/>
  <c r="AU216" i="1" s="1"/>
  <c r="AV215" i="1"/>
  <c r="AU215" i="1" s="1"/>
  <c r="AV214" i="1"/>
  <c r="AU214" i="1" s="1"/>
  <c r="AV213" i="1"/>
  <c r="AU213" i="1" s="1"/>
  <c r="AV212" i="1"/>
  <c r="AU212" i="1" s="1"/>
  <c r="AV211" i="1"/>
  <c r="AU211" i="1" s="1"/>
  <c r="AV210" i="1"/>
  <c r="AU210" i="1" s="1"/>
  <c r="AV209" i="1"/>
  <c r="AU209" i="1" s="1"/>
  <c r="AV208" i="1"/>
  <c r="AU208" i="1" s="1"/>
  <c r="AV207" i="1"/>
  <c r="AU207" i="1" s="1"/>
  <c r="AV206" i="1"/>
  <c r="AU206" i="1" s="1"/>
  <c r="AV205" i="1"/>
  <c r="AU205" i="1" s="1"/>
  <c r="AV204" i="1"/>
  <c r="AU204" i="1" s="1"/>
  <c r="AV203" i="1"/>
  <c r="AU203" i="1" s="1"/>
  <c r="AV202" i="1"/>
  <c r="AU202" i="1" s="1"/>
  <c r="AV201" i="1"/>
  <c r="AU201" i="1" s="1"/>
  <c r="AV200" i="1"/>
  <c r="AU200" i="1" s="1"/>
  <c r="AV199" i="1"/>
  <c r="AU199" i="1" s="1"/>
  <c r="AV198" i="1"/>
  <c r="AU198" i="1" s="1"/>
  <c r="AV197" i="1"/>
  <c r="AU197" i="1" s="1"/>
  <c r="AV196" i="1"/>
  <c r="AU196" i="1" s="1"/>
  <c r="AV195" i="1"/>
  <c r="AU195" i="1" s="1"/>
  <c r="AV194" i="1"/>
  <c r="AU194" i="1" s="1"/>
  <c r="AV193" i="1"/>
  <c r="AU193" i="1" s="1"/>
  <c r="AV192" i="1"/>
  <c r="AU192" i="1" s="1"/>
  <c r="AV191" i="1"/>
  <c r="AU191" i="1" s="1"/>
  <c r="AV190" i="1"/>
  <c r="AU190" i="1" s="1"/>
  <c r="AV189" i="1"/>
  <c r="AU189" i="1" s="1"/>
  <c r="AV188" i="1"/>
  <c r="AU188" i="1" s="1"/>
  <c r="AV187" i="1"/>
  <c r="AU187" i="1" s="1"/>
  <c r="AV186" i="1"/>
  <c r="AU186" i="1" s="1"/>
  <c r="AV185" i="1"/>
  <c r="AU185" i="1" s="1"/>
  <c r="AV184" i="1"/>
  <c r="AU184" i="1" s="1"/>
  <c r="AV183" i="1"/>
  <c r="AU183" i="1" s="1"/>
  <c r="AV182" i="1"/>
  <c r="AU182" i="1" s="1"/>
  <c r="AV181" i="1"/>
  <c r="AU181" i="1" s="1"/>
  <c r="AV180" i="1"/>
  <c r="AU180" i="1" s="1"/>
  <c r="AV179" i="1"/>
  <c r="AU179" i="1" s="1"/>
  <c r="AV178" i="1"/>
  <c r="AU178" i="1" s="1"/>
  <c r="AV177" i="1"/>
  <c r="AU177" i="1" s="1"/>
  <c r="AV176" i="1"/>
  <c r="AU176" i="1" s="1"/>
  <c r="AV175" i="1"/>
  <c r="AU175" i="1" s="1"/>
  <c r="AV174" i="1"/>
  <c r="AU174" i="1" s="1"/>
  <c r="AV173" i="1"/>
  <c r="AU173" i="1" s="1"/>
  <c r="AV172" i="1"/>
  <c r="AU172" i="1" s="1"/>
  <c r="AV171" i="1"/>
  <c r="AU171" i="1" s="1"/>
  <c r="AV170" i="1"/>
  <c r="AU170" i="1" s="1"/>
  <c r="AV169" i="1"/>
  <c r="AU169" i="1" s="1"/>
  <c r="AV168" i="1"/>
  <c r="AU168" i="1" s="1"/>
  <c r="AV167" i="1"/>
  <c r="AU167" i="1" s="1"/>
  <c r="AV166" i="1"/>
  <c r="AU166" i="1" s="1"/>
  <c r="AV165" i="1"/>
  <c r="AU165" i="1" s="1"/>
  <c r="AV164" i="1"/>
  <c r="AU164" i="1" s="1"/>
  <c r="AV163" i="1"/>
  <c r="AU163" i="1" s="1"/>
  <c r="AV162" i="1"/>
  <c r="AU162" i="1" s="1"/>
  <c r="AV161" i="1"/>
  <c r="AU161" i="1" s="1"/>
  <c r="AV160" i="1"/>
  <c r="AU160" i="1" s="1"/>
  <c r="AV159" i="1"/>
  <c r="AU159" i="1" s="1"/>
  <c r="AV158" i="1"/>
  <c r="AU158" i="1" s="1"/>
  <c r="AV157" i="1"/>
  <c r="AU157" i="1" s="1"/>
  <c r="AV156" i="1"/>
  <c r="AU156" i="1" s="1"/>
  <c r="AV154" i="1"/>
  <c r="AU154" i="1" s="1"/>
  <c r="AV153" i="1"/>
  <c r="AU153" i="1" s="1"/>
  <c r="AV152" i="1"/>
  <c r="AU152" i="1" s="1"/>
  <c r="AV151" i="1"/>
  <c r="AU151" i="1" s="1"/>
  <c r="AV150" i="1"/>
  <c r="AU150" i="1" s="1"/>
  <c r="AV149" i="1"/>
  <c r="AU149" i="1" s="1"/>
  <c r="AV148" i="1"/>
  <c r="AU148" i="1" s="1"/>
  <c r="AV147" i="1"/>
  <c r="AU147" i="1" s="1"/>
  <c r="AV142" i="1"/>
  <c r="AU142" i="1" s="1"/>
  <c r="AV141" i="1"/>
  <c r="AU141" i="1" s="1"/>
  <c r="AV140" i="1"/>
  <c r="AU140" i="1" s="1"/>
  <c r="AV139" i="1"/>
  <c r="AU139" i="1" s="1"/>
  <c r="AV138" i="1"/>
  <c r="AU138" i="1" s="1"/>
  <c r="AV137" i="1"/>
  <c r="AU137" i="1" s="1"/>
  <c r="AV136" i="1"/>
  <c r="AU136" i="1" s="1"/>
  <c r="AV135" i="1"/>
  <c r="AU135" i="1" s="1"/>
  <c r="AV134" i="1"/>
  <c r="AU134" i="1" s="1"/>
  <c r="AV133" i="1"/>
  <c r="AU133" i="1" s="1"/>
  <c r="AV132" i="1"/>
  <c r="AU132" i="1" s="1"/>
  <c r="AV131" i="1"/>
  <c r="AU131" i="1" s="1"/>
  <c r="AV130" i="1"/>
  <c r="AU130" i="1" s="1"/>
  <c r="AV129" i="1"/>
  <c r="AU129" i="1" s="1"/>
  <c r="AV128" i="1"/>
  <c r="AU128" i="1" s="1"/>
  <c r="AV127" i="1"/>
  <c r="AU127" i="1" s="1"/>
  <c r="AV126" i="1"/>
  <c r="AU126" i="1" s="1"/>
  <c r="AV125" i="1"/>
  <c r="AU125" i="1" s="1"/>
  <c r="AV122" i="1"/>
  <c r="AU122" i="1" s="1"/>
  <c r="AV121" i="1"/>
  <c r="AU121" i="1" s="1"/>
  <c r="AV120" i="1"/>
  <c r="AU120" i="1" s="1"/>
  <c r="AV119" i="1"/>
  <c r="AU119" i="1" s="1"/>
  <c r="AV118" i="1"/>
  <c r="AU118" i="1" s="1"/>
  <c r="AV117" i="1"/>
  <c r="AU117" i="1" s="1"/>
  <c r="AV116" i="1"/>
  <c r="AU116" i="1" s="1"/>
  <c r="AV115" i="1"/>
  <c r="AU115" i="1" s="1"/>
  <c r="AV114" i="1"/>
  <c r="AU114" i="1" s="1"/>
  <c r="AV113" i="1"/>
  <c r="AU113" i="1" s="1"/>
  <c r="AV112" i="1"/>
  <c r="AU112" i="1" s="1"/>
  <c r="AV111" i="1"/>
  <c r="AU111" i="1" s="1"/>
  <c r="AV110" i="1"/>
  <c r="AU110" i="1" s="1"/>
  <c r="AV109" i="1"/>
  <c r="AU109" i="1" s="1"/>
  <c r="AV108" i="1"/>
  <c r="AU108" i="1" s="1"/>
  <c r="AV107" i="1"/>
  <c r="AU107" i="1" s="1"/>
  <c r="AV106" i="1"/>
  <c r="AU106" i="1" s="1"/>
  <c r="AV105" i="1"/>
  <c r="AU105" i="1" s="1"/>
  <c r="AV104" i="1"/>
  <c r="AU104" i="1" s="1"/>
  <c r="AV103" i="1"/>
  <c r="AU103" i="1" s="1"/>
  <c r="AV101" i="1"/>
  <c r="AU101" i="1" s="1"/>
  <c r="AV100" i="1"/>
  <c r="AU100" i="1" s="1"/>
  <c r="AV99" i="1"/>
  <c r="AU99" i="1" s="1"/>
  <c r="AV98" i="1"/>
  <c r="AU98" i="1" s="1"/>
  <c r="AV97" i="1"/>
  <c r="AU97" i="1" s="1"/>
  <c r="AV96" i="1"/>
  <c r="AU96" i="1" s="1"/>
  <c r="AV95" i="1"/>
  <c r="AU95" i="1" s="1"/>
  <c r="AV94" i="1"/>
  <c r="AU94" i="1" s="1"/>
  <c r="AV93" i="1"/>
  <c r="AU93" i="1" s="1"/>
  <c r="AV92" i="1"/>
  <c r="AU92" i="1" s="1"/>
  <c r="AV91" i="1"/>
  <c r="AU91" i="1" s="1"/>
  <c r="AV88" i="1"/>
  <c r="AU88" i="1" s="1"/>
  <c r="AV87" i="1"/>
  <c r="AU87" i="1" s="1"/>
  <c r="AV86" i="1"/>
  <c r="AU86" i="1" s="1"/>
  <c r="AV85" i="1"/>
  <c r="AU85" i="1" s="1"/>
  <c r="AV84" i="1"/>
  <c r="AU84" i="1" s="1"/>
  <c r="AV81" i="1"/>
  <c r="AU81" i="1" s="1"/>
  <c r="AV80" i="1"/>
  <c r="AU80" i="1" s="1"/>
  <c r="AV78" i="1"/>
  <c r="AU78" i="1" s="1"/>
  <c r="AV77" i="1"/>
  <c r="AU77" i="1" s="1"/>
  <c r="AV76" i="1"/>
  <c r="AU76" i="1" s="1"/>
  <c r="AV75" i="1"/>
  <c r="AU75" i="1" s="1"/>
  <c r="AV74" i="1"/>
  <c r="AU74" i="1" s="1"/>
  <c r="AV73" i="1"/>
  <c r="AU73" i="1" s="1"/>
  <c r="AV72" i="1"/>
  <c r="AU72" i="1" s="1"/>
  <c r="AV69" i="1"/>
  <c r="AU69" i="1" s="1"/>
  <c r="AV68" i="1"/>
  <c r="AU68" i="1" s="1"/>
  <c r="AV66" i="1"/>
  <c r="AU66" i="1" s="1"/>
  <c r="AV65" i="1"/>
  <c r="AU65" i="1" s="1"/>
  <c r="AV64" i="1"/>
  <c r="AU64" i="1" s="1"/>
  <c r="AV63" i="1"/>
  <c r="AU63" i="1" s="1"/>
  <c r="AV62" i="1"/>
  <c r="AU62" i="1" s="1"/>
  <c r="AV59" i="1"/>
  <c r="AU59" i="1" s="1"/>
  <c r="AV58" i="1"/>
  <c r="AU58" i="1" s="1"/>
  <c r="AV57" i="1"/>
  <c r="AU57" i="1" s="1"/>
  <c r="AV56" i="1"/>
  <c r="AU56" i="1" s="1"/>
  <c r="AV55" i="1"/>
  <c r="AU55" i="1" s="1"/>
  <c r="AV54" i="1"/>
  <c r="AU54" i="1" s="1"/>
  <c r="AV50" i="1"/>
  <c r="AU50" i="1" s="1"/>
  <c r="AV49" i="1"/>
  <c r="AU49" i="1" s="1"/>
  <c r="AV48" i="1"/>
  <c r="AU48" i="1" s="1"/>
  <c r="AV47" i="1"/>
  <c r="AU47" i="1" s="1"/>
  <c r="AV46" i="1"/>
  <c r="AU46" i="1" s="1"/>
  <c r="AV45" i="1"/>
  <c r="AU45" i="1" s="1"/>
  <c r="AV44" i="1"/>
  <c r="AU44" i="1" s="1"/>
  <c r="AV43" i="1"/>
  <c r="AU43" i="1" s="1"/>
  <c r="AV42" i="1"/>
  <c r="AU42" i="1" s="1"/>
  <c r="AV41" i="1"/>
  <c r="AU41" i="1" s="1"/>
  <c r="AV40" i="1"/>
  <c r="AU40" i="1" s="1"/>
  <c r="AV39" i="1"/>
  <c r="AU39" i="1" s="1"/>
  <c r="AV38" i="1"/>
  <c r="AU38" i="1" s="1"/>
  <c r="AV37" i="1"/>
  <c r="AU37" i="1" s="1"/>
  <c r="AV36" i="1"/>
  <c r="AU36" i="1" s="1"/>
  <c r="AV33" i="1"/>
  <c r="AU33" i="1" s="1"/>
  <c r="AV32" i="1"/>
  <c r="AU32" i="1" s="1"/>
  <c r="AV30" i="1"/>
  <c r="AU30" i="1" s="1"/>
  <c r="AV29" i="1"/>
  <c r="AU29" i="1" s="1"/>
  <c r="AV28" i="1"/>
  <c r="AU28" i="1" s="1"/>
  <c r="AV25" i="1"/>
  <c r="AU25" i="1" s="1"/>
  <c r="AV24" i="1"/>
  <c r="AU24" i="1" s="1"/>
  <c r="AV23" i="1"/>
  <c r="AU23" i="1" s="1"/>
  <c r="AV22" i="1"/>
  <c r="AU22" i="1" s="1"/>
  <c r="AV21" i="1"/>
  <c r="AU21" i="1" s="1"/>
  <c r="AV18" i="1"/>
  <c r="AU18" i="1" s="1"/>
  <c r="AV17" i="1"/>
  <c r="AU17" i="1" s="1"/>
  <c r="AV16" i="1"/>
  <c r="AU16" i="1" s="1"/>
  <c r="AV15" i="1"/>
  <c r="AU15" i="1" s="1"/>
  <c r="AV14" i="1"/>
  <c r="AU14" i="1" s="1"/>
  <c r="AV13" i="1"/>
  <c r="AU13" i="1" s="1"/>
  <c r="AI296" i="1"/>
  <c r="AH296" i="1" s="1"/>
  <c r="AH295" i="1" s="1"/>
  <c r="AI294" i="1"/>
  <c r="AH294" i="1" s="1"/>
  <c r="AH293" i="1" s="1"/>
  <c r="AI292" i="1"/>
  <c r="AH292" i="1" s="1"/>
  <c r="AI291" i="1"/>
  <c r="AH291" i="1" s="1"/>
  <c r="AI290" i="1"/>
  <c r="AH290" i="1" s="1"/>
  <c r="AI288" i="1"/>
  <c r="AH288" i="1" s="1"/>
  <c r="AI287" i="1"/>
  <c r="AH287" i="1" s="1"/>
  <c r="AI286" i="1"/>
  <c r="AH286" i="1" s="1"/>
  <c r="AI284" i="1"/>
  <c r="AH284" i="1" s="1"/>
  <c r="AI283" i="1"/>
  <c r="AH283" i="1" s="1"/>
  <c r="AI282" i="1"/>
  <c r="AH282" i="1" s="1"/>
  <c r="AI280" i="1"/>
  <c r="AH280" i="1" s="1"/>
  <c r="AI279" i="1"/>
  <c r="AH279" i="1" s="1"/>
  <c r="AI278" i="1"/>
  <c r="AH278" i="1" s="1"/>
  <c r="AI277" i="1"/>
  <c r="AH277" i="1" s="1"/>
  <c r="AI275" i="1"/>
  <c r="AH275" i="1" s="1"/>
  <c r="AH274" i="1" s="1"/>
  <c r="AI272" i="1"/>
  <c r="AH272" i="1" s="1"/>
  <c r="AI271" i="1"/>
  <c r="AH271" i="1" s="1"/>
  <c r="AI270" i="1"/>
  <c r="AH270" i="1" s="1"/>
  <c r="AI269" i="1"/>
  <c r="AH269" i="1" s="1"/>
  <c r="AI268" i="1"/>
  <c r="AH268" i="1" s="1"/>
  <c r="AI267" i="1"/>
  <c r="AH267" i="1" s="1"/>
  <c r="AI266" i="1"/>
  <c r="AH266" i="1" s="1"/>
  <c r="AI265" i="1"/>
  <c r="AH265" i="1" s="1"/>
  <c r="AI264" i="1"/>
  <c r="AH264" i="1" s="1"/>
  <c r="AI263" i="1"/>
  <c r="AH263" i="1" s="1"/>
  <c r="AI262" i="1"/>
  <c r="AH262" i="1" s="1"/>
  <c r="AI261" i="1"/>
  <c r="AH261" i="1" s="1"/>
  <c r="AI260" i="1"/>
  <c r="AH260" i="1" s="1"/>
  <c r="AI259" i="1"/>
  <c r="AH259" i="1" s="1"/>
  <c r="AI258" i="1"/>
  <c r="AH258" i="1" s="1"/>
  <c r="AI257" i="1"/>
  <c r="AH257" i="1" s="1"/>
  <c r="AI256" i="1"/>
  <c r="AH256" i="1" s="1"/>
  <c r="AI255" i="1"/>
  <c r="AH255" i="1" s="1"/>
  <c r="AI254" i="1"/>
  <c r="AH254" i="1" s="1"/>
  <c r="AI253" i="1"/>
  <c r="AH253" i="1" s="1"/>
  <c r="AI249" i="1"/>
  <c r="AH249" i="1" s="1"/>
  <c r="AI248" i="1"/>
  <c r="AH248" i="1" s="1"/>
  <c r="AI244" i="1"/>
  <c r="AH244" i="1" s="1"/>
  <c r="AI243" i="1"/>
  <c r="AH243" i="1" s="1"/>
  <c r="AI242" i="1"/>
  <c r="AH242" i="1" s="1"/>
  <c r="AI241" i="1"/>
  <c r="AH241" i="1" s="1"/>
  <c r="AI240" i="1"/>
  <c r="AH240" i="1" s="1"/>
  <c r="AI239" i="1"/>
  <c r="AH239" i="1" s="1"/>
  <c r="AI238" i="1"/>
  <c r="AH238" i="1" s="1"/>
  <c r="AI237" i="1"/>
  <c r="AH237" i="1" s="1"/>
  <c r="AI236" i="1"/>
  <c r="AH236" i="1" s="1"/>
  <c r="AI234" i="1"/>
  <c r="AH234" i="1" s="1"/>
  <c r="AI233" i="1"/>
  <c r="AH233" i="1" s="1"/>
  <c r="AI232" i="1"/>
  <c r="AH232" i="1" s="1"/>
  <c r="AI231" i="1"/>
  <c r="AH231" i="1" s="1"/>
  <c r="AI230" i="1"/>
  <c r="AH230" i="1" s="1"/>
  <c r="AI229" i="1"/>
  <c r="AH229" i="1" s="1"/>
  <c r="AI228" i="1"/>
  <c r="AH228" i="1" s="1"/>
  <c r="AI227" i="1"/>
  <c r="AH227" i="1" s="1"/>
  <c r="AI226" i="1"/>
  <c r="AH226" i="1" s="1"/>
  <c r="AI225" i="1"/>
  <c r="AH225" i="1" s="1"/>
  <c r="AI224" i="1"/>
  <c r="AH224" i="1" s="1"/>
  <c r="AI221" i="1"/>
  <c r="AH221" i="1" s="1"/>
  <c r="AI220" i="1"/>
  <c r="AH220" i="1" s="1"/>
  <c r="AI219" i="1"/>
  <c r="AH219" i="1" s="1"/>
  <c r="AI217" i="1"/>
  <c r="AH217" i="1" s="1"/>
  <c r="AI216" i="1"/>
  <c r="AH216" i="1" s="1"/>
  <c r="AI215" i="1"/>
  <c r="AH215" i="1" s="1"/>
  <c r="AI214" i="1"/>
  <c r="AH214" i="1" s="1"/>
  <c r="AI213" i="1"/>
  <c r="AH213" i="1" s="1"/>
  <c r="AI212" i="1"/>
  <c r="AH212" i="1" s="1"/>
  <c r="AI211" i="1"/>
  <c r="AH211" i="1" s="1"/>
  <c r="AI210" i="1"/>
  <c r="AH210" i="1" s="1"/>
  <c r="AI209" i="1"/>
  <c r="AH209" i="1" s="1"/>
  <c r="AI208" i="1"/>
  <c r="AH208" i="1" s="1"/>
  <c r="AI207" i="1"/>
  <c r="AH207" i="1" s="1"/>
  <c r="AI206" i="1"/>
  <c r="AH206" i="1" s="1"/>
  <c r="AI205" i="1"/>
  <c r="AH205" i="1" s="1"/>
  <c r="AI204" i="1"/>
  <c r="AH204" i="1" s="1"/>
  <c r="AI203" i="1"/>
  <c r="AH203" i="1" s="1"/>
  <c r="AI202" i="1"/>
  <c r="AH202" i="1" s="1"/>
  <c r="AI201" i="1"/>
  <c r="AH201" i="1" s="1"/>
  <c r="AI200" i="1"/>
  <c r="AH200" i="1" s="1"/>
  <c r="AI199" i="1"/>
  <c r="AH199" i="1" s="1"/>
  <c r="AI198" i="1"/>
  <c r="AH198" i="1" s="1"/>
  <c r="AI197" i="1"/>
  <c r="AH197" i="1" s="1"/>
  <c r="AI196" i="1"/>
  <c r="AH196" i="1" s="1"/>
  <c r="AI195" i="1"/>
  <c r="AH195" i="1" s="1"/>
  <c r="AI194" i="1"/>
  <c r="AH194" i="1" s="1"/>
  <c r="AI193" i="1"/>
  <c r="AH193" i="1" s="1"/>
  <c r="AI192" i="1"/>
  <c r="AH192" i="1" s="1"/>
  <c r="AI191" i="1"/>
  <c r="AH191" i="1" s="1"/>
  <c r="AI190" i="1"/>
  <c r="AH190" i="1" s="1"/>
  <c r="AI189" i="1"/>
  <c r="AH189" i="1" s="1"/>
  <c r="AI188" i="1"/>
  <c r="AH188" i="1" s="1"/>
  <c r="AI187" i="1"/>
  <c r="AH187" i="1" s="1"/>
  <c r="AI186" i="1"/>
  <c r="AH186" i="1" s="1"/>
  <c r="AI185" i="1"/>
  <c r="AH185" i="1" s="1"/>
  <c r="AI184" i="1"/>
  <c r="AH184" i="1" s="1"/>
  <c r="AI183" i="1"/>
  <c r="AH183" i="1" s="1"/>
  <c r="AI182" i="1"/>
  <c r="AH182" i="1" s="1"/>
  <c r="AI181" i="1"/>
  <c r="AH181" i="1" s="1"/>
  <c r="AI180" i="1"/>
  <c r="AH180" i="1" s="1"/>
  <c r="AI179" i="1"/>
  <c r="AH179" i="1" s="1"/>
  <c r="AI178" i="1"/>
  <c r="AH178" i="1" s="1"/>
  <c r="AI177" i="1"/>
  <c r="AH177" i="1" s="1"/>
  <c r="AI176" i="1"/>
  <c r="AH176" i="1" s="1"/>
  <c r="AI175" i="1"/>
  <c r="AH175" i="1" s="1"/>
  <c r="AI174" i="1"/>
  <c r="AH174" i="1" s="1"/>
  <c r="AI173" i="1"/>
  <c r="AH173" i="1" s="1"/>
  <c r="AI172" i="1"/>
  <c r="AH172" i="1" s="1"/>
  <c r="AI171" i="1"/>
  <c r="AH171" i="1" s="1"/>
  <c r="AI170" i="1"/>
  <c r="AH170" i="1" s="1"/>
  <c r="AI169" i="1"/>
  <c r="AH169" i="1" s="1"/>
  <c r="AI168" i="1"/>
  <c r="AH168" i="1" s="1"/>
  <c r="AI167" i="1"/>
  <c r="AH167" i="1" s="1"/>
  <c r="AI166" i="1"/>
  <c r="AH166" i="1" s="1"/>
  <c r="AI165" i="1"/>
  <c r="AH165" i="1" s="1"/>
  <c r="AI164" i="1"/>
  <c r="AH164" i="1" s="1"/>
  <c r="AI163" i="1"/>
  <c r="AH163" i="1" s="1"/>
  <c r="AI162" i="1"/>
  <c r="AH162" i="1" s="1"/>
  <c r="AI161" i="1"/>
  <c r="AH161" i="1" s="1"/>
  <c r="AI160" i="1"/>
  <c r="AH160" i="1" s="1"/>
  <c r="AI159" i="1"/>
  <c r="AH159" i="1" s="1"/>
  <c r="AI158" i="1"/>
  <c r="AH158" i="1" s="1"/>
  <c r="AI157" i="1"/>
  <c r="AH157" i="1" s="1"/>
  <c r="AI156" i="1"/>
  <c r="AH156" i="1" s="1"/>
  <c r="AI154" i="1"/>
  <c r="AH154" i="1" s="1"/>
  <c r="AI153" i="1"/>
  <c r="AH153" i="1" s="1"/>
  <c r="AI152" i="1"/>
  <c r="AH152" i="1" s="1"/>
  <c r="AI151" i="1"/>
  <c r="AH151" i="1" s="1"/>
  <c r="AI150" i="1"/>
  <c r="AH150" i="1" s="1"/>
  <c r="AI149" i="1"/>
  <c r="AH149" i="1" s="1"/>
  <c r="AI148" i="1"/>
  <c r="AH148" i="1" s="1"/>
  <c r="AI147" i="1"/>
  <c r="AH147" i="1" s="1"/>
  <c r="AI142" i="1"/>
  <c r="AH142" i="1" s="1"/>
  <c r="AI141" i="1"/>
  <c r="AH141" i="1" s="1"/>
  <c r="AI140" i="1"/>
  <c r="AH140" i="1" s="1"/>
  <c r="AI139" i="1"/>
  <c r="AH139" i="1" s="1"/>
  <c r="AI138" i="1"/>
  <c r="AH138" i="1" s="1"/>
  <c r="AI137" i="1"/>
  <c r="AH137" i="1" s="1"/>
  <c r="AI136" i="1"/>
  <c r="AH136" i="1" s="1"/>
  <c r="AI135" i="1"/>
  <c r="AH135" i="1" s="1"/>
  <c r="AI134" i="1"/>
  <c r="AH134" i="1" s="1"/>
  <c r="AI133" i="1"/>
  <c r="AH133" i="1" s="1"/>
  <c r="AI132" i="1"/>
  <c r="AH132" i="1" s="1"/>
  <c r="AI131" i="1"/>
  <c r="AH131" i="1" s="1"/>
  <c r="AI130" i="1"/>
  <c r="AH130" i="1" s="1"/>
  <c r="AI129" i="1"/>
  <c r="AH129" i="1" s="1"/>
  <c r="AI128" i="1"/>
  <c r="AH128" i="1" s="1"/>
  <c r="AI127" i="1"/>
  <c r="AH127" i="1" s="1"/>
  <c r="AI126" i="1"/>
  <c r="AH126" i="1" s="1"/>
  <c r="AI125" i="1"/>
  <c r="AH125" i="1" s="1"/>
  <c r="AI122" i="1"/>
  <c r="AH122" i="1" s="1"/>
  <c r="AI121" i="1"/>
  <c r="AH121" i="1" s="1"/>
  <c r="AI120" i="1"/>
  <c r="AH120" i="1" s="1"/>
  <c r="AI119" i="1"/>
  <c r="AH119" i="1" s="1"/>
  <c r="AI118" i="1"/>
  <c r="AH118" i="1" s="1"/>
  <c r="AI117" i="1"/>
  <c r="AH117" i="1" s="1"/>
  <c r="AI116" i="1"/>
  <c r="AH116" i="1" s="1"/>
  <c r="AI115" i="1"/>
  <c r="AH115" i="1" s="1"/>
  <c r="AI114" i="1"/>
  <c r="AH114" i="1" s="1"/>
  <c r="AI113" i="1"/>
  <c r="AH113" i="1" s="1"/>
  <c r="AI112" i="1"/>
  <c r="AH112" i="1" s="1"/>
  <c r="AI111" i="1"/>
  <c r="AH111" i="1" s="1"/>
  <c r="AI110" i="1"/>
  <c r="AH110" i="1" s="1"/>
  <c r="AI109" i="1"/>
  <c r="AH109" i="1" s="1"/>
  <c r="AI108" i="1"/>
  <c r="AH108" i="1" s="1"/>
  <c r="AI107" i="1"/>
  <c r="AH107" i="1" s="1"/>
  <c r="AI106" i="1"/>
  <c r="AH106" i="1" s="1"/>
  <c r="AI105" i="1"/>
  <c r="AH105" i="1" s="1"/>
  <c r="AI104" i="1"/>
  <c r="AH104" i="1" s="1"/>
  <c r="AI103" i="1"/>
  <c r="AH103" i="1" s="1"/>
  <c r="AI101" i="1"/>
  <c r="AH101" i="1" s="1"/>
  <c r="AI100" i="1"/>
  <c r="AH100" i="1" s="1"/>
  <c r="AI99" i="1"/>
  <c r="AH99" i="1" s="1"/>
  <c r="AI98" i="1"/>
  <c r="AH98" i="1" s="1"/>
  <c r="AI97" i="1"/>
  <c r="AH97" i="1" s="1"/>
  <c r="AI96" i="1"/>
  <c r="AH96" i="1" s="1"/>
  <c r="AI95" i="1"/>
  <c r="AH95" i="1" s="1"/>
  <c r="AI94" i="1"/>
  <c r="AH94" i="1" s="1"/>
  <c r="AI93" i="1"/>
  <c r="AH93" i="1" s="1"/>
  <c r="AI92" i="1"/>
  <c r="AH92" i="1" s="1"/>
  <c r="AI91" i="1"/>
  <c r="AH91" i="1" s="1"/>
  <c r="AI88" i="1"/>
  <c r="AH88" i="1" s="1"/>
  <c r="AI87" i="1"/>
  <c r="AH87" i="1" s="1"/>
  <c r="AI86" i="1"/>
  <c r="AH86" i="1" s="1"/>
  <c r="AI85" i="1"/>
  <c r="AH85" i="1" s="1"/>
  <c r="AI84" i="1"/>
  <c r="AH84" i="1" s="1"/>
  <c r="AI81" i="1"/>
  <c r="AH81" i="1" s="1"/>
  <c r="AI80" i="1"/>
  <c r="AH80" i="1" s="1"/>
  <c r="AI78" i="1"/>
  <c r="AH78" i="1" s="1"/>
  <c r="AI77" i="1"/>
  <c r="AH77" i="1" s="1"/>
  <c r="AI76" i="1"/>
  <c r="AH76" i="1" s="1"/>
  <c r="AI75" i="1"/>
  <c r="AH75" i="1" s="1"/>
  <c r="AI74" i="1"/>
  <c r="AH74" i="1" s="1"/>
  <c r="AI73" i="1"/>
  <c r="AH73" i="1" s="1"/>
  <c r="AI72" i="1"/>
  <c r="AH72" i="1" s="1"/>
  <c r="AI69" i="1"/>
  <c r="AH69" i="1" s="1"/>
  <c r="AI68" i="1"/>
  <c r="AH68" i="1" s="1"/>
  <c r="AI66" i="1"/>
  <c r="AH66" i="1" s="1"/>
  <c r="AI65" i="1"/>
  <c r="AH65" i="1" s="1"/>
  <c r="AI64" i="1"/>
  <c r="AH64" i="1" s="1"/>
  <c r="AI63" i="1"/>
  <c r="AH63" i="1" s="1"/>
  <c r="AI62" i="1"/>
  <c r="AH62" i="1" s="1"/>
  <c r="AI59" i="1"/>
  <c r="AH59" i="1" s="1"/>
  <c r="AI58" i="1"/>
  <c r="AH58" i="1" s="1"/>
  <c r="AI57" i="1"/>
  <c r="AH57" i="1" s="1"/>
  <c r="AI56" i="1"/>
  <c r="AH56" i="1" s="1"/>
  <c r="AI55" i="1"/>
  <c r="AH55" i="1" s="1"/>
  <c r="AI54" i="1"/>
  <c r="AH54" i="1" s="1"/>
  <c r="AI50" i="1"/>
  <c r="AH50" i="1" s="1"/>
  <c r="AI49" i="1"/>
  <c r="AH49" i="1" s="1"/>
  <c r="AI48" i="1"/>
  <c r="AH48" i="1" s="1"/>
  <c r="AI47" i="1"/>
  <c r="AH47" i="1" s="1"/>
  <c r="AI46" i="1"/>
  <c r="AH46" i="1" s="1"/>
  <c r="AI45" i="1"/>
  <c r="AH45" i="1" s="1"/>
  <c r="AI44" i="1"/>
  <c r="AH44" i="1" s="1"/>
  <c r="AI43" i="1"/>
  <c r="AH43" i="1" s="1"/>
  <c r="AI42" i="1"/>
  <c r="AH42" i="1" s="1"/>
  <c r="AI41" i="1"/>
  <c r="AH41" i="1" s="1"/>
  <c r="AI40" i="1"/>
  <c r="AH40" i="1" s="1"/>
  <c r="AI39" i="1"/>
  <c r="AH39" i="1" s="1"/>
  <c r="AI38" i="1"/>
  <c r="AH38" i="1" s="1"/>
  <c r="AI37" i="1"/>
  <c r="AH37" i="1" s="1"/>
  <c r="AI36" i="1"/>
  <c r="AH36" i="1" s="1"/>
  <c r="AI33" i="1"/>
  <c r="AH33" i="1" s="1"/>
  <c r="AI32" i="1"/>
  <c r="AH32" i="1" s="1"/>
  <c r="AI30" i="1"/>
  <c r="AH30" i="1" s="1"/>
  <c r="AI29" i="1"/>
  <c r="AH29" i="1" s="1"/>
  <c r="AI28" i="1"/>
  <c r="AH28" i="1" s="1"/>
  <c r="AI25" i="1"/>
  <c r="AH25" i="1" s="1"/>
  <c r="AI24" i="1"/>
  <c r="AH24" i="1" s="1"/>
  <c r="AI23" i="1"/>
  <c r="AH23" i="1" s="1"/>
  <c r="AI22" i="1"/>
  <c r="AH22" i="1" s="1"/>
  <c r="AI21" i="1"/>
  <c r="AH21" i="1" s="1"/>
  <c r="AI18" i="1"/>
  <c r="AH18" i="1" s="1"/>
  <c r="AI17" i="1"/>
  <c r="AH17" i="1" s="1"/>
  <c r="AI16" i="1"/>
  <c r="AH16" i="1" s="1"/>
  <c r="AI15" i="1"/>
  <c r="AH15" i="1" s="1"/>
  <c r="AI14" i="1"/>
  <c r="AH14" i="1" s="1"/>
  <c r="AI13" i="1"/>
  <c r="AH13" i="1" s="1"/>
  <c r="V296" i="1"/>
  <c r="U296" i="1" s="1"/>
  <c r="U295" i="1" s="1"/>
  <c r="V294" i="1"/>
  <c r="U294" i="1" s="1"/>
  <c r="U293" i="1" s="1"/>
  <c r="V291" i="1"/>
  <c r="U291" i="1" s="1"/>
  <c r="V290" i="1"/>
  <c r="U290" i="1" s="1"/>
  <c r="V288" i="1"/>
  <c r="U288" i="1" s="1"/>
  <c r="V287" i="1"/>
  <c r="U287" i="1" s="1"/>
  <c r="V286" i="1"/>
  <c r="U286" i="1" s="1"/>
  <c r="V284" i="1"/>
  <c r="U284" i="1" s="1"/>
  <c r="V283" i="1"/>
  <c r="U283" i="1" s="1"/>
  <c r="V282" i="1"/>
  <c r="U282" i="1" s="1"/>
  <c r="V280" i="1"/>
  <c r="U280" i="1" s="1"/>
  <c r="V279" i="1"/>
  <c r="U279" i="1" s="1"/>
  <c r="V278" i="1"/>
  <c r="U278" i="1" s="1"/>
  <c r="V277" i="1"/>
  <c r="U277" i="1" s="1"/>
  <c r="V275" i="1"/>
  <c r="U275" i="1" s="1"/>
  <c r="U274" i="1" s="1"/>
  <c r="V271" i="1"/>
  <c r="U271" i="1" s="1"/>
  <c r="V270" i="1"/>
  <c r="U270" i="1" s="1"/>
  <c r="V269" i="1"/>
  <c r="U269" i="1" s="1"/>
  <c r="V268" i="1"/>
  <c r="U268" i="1" s="1"/>
  <c r="V267" i="1"/>
  <c r="U267" i="1" s="1"/>
  <c r="V266" i="1"/>
  <c r="U266" i="1" s="1"/>
  <c r="V265" i="1"/>
  <c r="U265" i="1" s="1"/>
  <c r="V264" i="1"/>
  <c r="U264" i="1" s="1"/>
  <c r="V263" i="1"/>
  <c r="U263" i="1" s="1"/>
  <c r="V262" i="1"/>
  <c r="U262" i="1" s="1"/>
  <c r="V261" i="1"/>
  <c r="U261" i="1" s="1"/>
  <c r="V260" i="1"/>
  <c r="U260" i="1" s="1"/>
  <c r="V259" i="1"/>
  <c r="U259" i="1" s="1"/>
  <c r="V258" i="1"/>
  <c r="U258" i="1" s="1"/>
  <c r="V257" i="1"/>
  <c r="U257" i="1" s="1"/>
  <c r="V256" i="1"/>
  <c r="U256" i="1" s="1"/>
  <c r="V255" i="1"/>
  <c r="U255" i="1" s="1"/>
  <c r="V254" i="1"/>
  <c r="U254" i="1" s="1"/>
  <c r="V253" i="1"/>
  <c r="U253" i="1" s="1"/>
  <c r="V249" i="1"/>
  <c r="U249" i="1" s="1"/>
  <c r="V248" i="1"/>
  <c r="U248" i="1" s="1"/>
  <c r="V244" i="1"/>
  <c r="U244" i="1" s="1"/>
  <c r="V243" i="1"/>
  <c r="U243" i="1" s="1"/>
  <c r="V242" i="1"/>
  <c r="U242" i="1" s="1"/>
  <c r="V241" i="1"/>
  <c r="U241" i="1" s="1"/>
  <c r="V240" i="1"/>
  <c r="U240" i="1" s="1"/>
  <c r="V239" i="1"/>
  <c r="U239" i="1" s="1"/>
  <c r="V238" i="1"/>
  <c r="U238" i="1" s="1"/>
  <c r="V237" i="1"/>
  <c r="U237" i="1" s="1"/>
  <c r="V236" i="1"/>
  <c r="U236" i="1" s="1"/>
  <c r="V234" i="1"/>
  <c r="U234" i="1" s="1"/>
  <c r="V233" i="1"/>
  <c r="U233" i="1" s="1"/>
  <c r="V232" i="1"/>
  <c r="U232" i="1" s="1"/>
  <c r="V231" i="1"/>
  <c r="U231" i="1" s="1"/>
  <c r="V230" i="1"/>
  <c r="U230" i="1" s="1"/>
  <c r="V229" i="1"/>
  <c r="U229" i="1" s="1"/>
  <c r="V228" i="1"/>
  <c r="U228" i="1" s="1"/>
  <c r="V227" i="1"/>
  <c r="U227" i="1" s="1"/>
  <c r="V226" i="1"/>
  <c r="U226" i="1" s="1"/>
  <c r="V225" i="1"/>
  <c r="U225" i="1" s="1"/>
  <c r="V224" i="1"/>
  <c r="U224" i="1" s="1"/>
  <c r="V221" i="1"/>
  <c r="U221" i="1" s="1"/>
  <c r="V220" i="1"/>
  <c r="U220" i="1" s="1"/>
  <c r="V219" i="1"/>
  <c r="U219" i="1" s="1"/>
  <c r="V217" i="1"/>
  <c r="U217" i="1" s="1"/>
  <c r="V216" i="1"/>
  <c r="U216" i="1" s="1"/>
  <c r="V215" i="1"/>
  <c r="U215" i="1" s="1"/>
  <c r="V214" i="1"/>
  <c r="U214" i="1" s="1"/>
  <c r="V213" i="1"/>
  <c r="U213" i="1" s="1"/>
  <c r="V212" i="1"/>
  <c r="U212" i="1" s="1"/>
  <c r="V211" i="1"/>
  <c r="U211" i="1" s="1"/>
  <c r="V210" i="1"/>
  <c r="U210" i="1" s="1"/>
  <c r="V209" i="1"/>
  <c r="U209" i="1" s="1"/>
  <c r="V208" i="1"/>
  <c r="U208" i="1" s="1"/>
  <c r="V207" i="1"/>
  <c r="U207" i="1" s="1"/>
  <c r="V206" i="1"/>
  <c r="U206" i="1" s="1"/>
  <c r="V205" i="1"/>
  <c r="U205" i="1" s="1"/>
  <c r="V204" i="1"/>
  <c r="U204" i="1" s="1"/>
  <c r="V203" i="1"/>
  <c r="U203" i="1" s="1"/>
  <c r="V202" i="1"/>
  <c r="U202" i="1" s="1"/>
  <c r="V201" i="1"/>
  <c r="U201" i="1" s="1"/>
  <c r="V200" i="1"/>
  <c r="U200" i="1" s="1"/>
  <c r="V199" i="1"/>
  <c r="U199" i="1" s="1"/>
  <c r="V198" i="1"/>
  <c r="U198" i="1" s="1"/>
  <c r="V197" i="1"/>
  <c r="U197" i="1" s="1"/>
  <c r="V196" i="1"/>
  <c r="U196" i="1" s="1"/>
  <c r="V195" i="1"/>
  <c r="U195" i="1" s="1"/>
  <c r="V194" i="1"/>
  <c r="U194" i="1" s="1"/>
  <c r="V193" i="1"/>
  <c r="U193" i="1" s="1"/>
  <c r="V192" i="1"/>
  <c r="U192" i="1" s="1"/>
  <c r="V191" i="1"/>
  <c r="U191" i="1" s="1"/>
  <c r="V190" i="1"/>
  <c r="U190" i="1" s="1"/>
  <c r="V189" i="1"/>
  <c r="U189" i="1" s="1"/>
  <c r="V188" i="1"/>
  <c r="U188" i="1" s="1"/>
  <c r="V187" i="1"/>
  <c r="U187" i="1" s="1"/>
  <c r="V186" i="1"/>
  <c r="U186" i="1" s="1"/>
  <c r="V185" i="1"/>
  <c r="U185" i="1" s="1"/>
  <c r="V184" i="1"/>
  <c r="U184" i="1" s="1"/>
  <c r="V183" i="1"/>
  <c r="U183" i="1" s="1"/>
  <c r="V182" i="1"/>
  <c r="U182" i="1" s="1"/>
  <c r="V181" i="1"/>
  <c r="U181" i="1" s="1"/>
  <c r="V180" i="1"/>
  <c r="U180" i="1" s="1"/>
  <c r="V179" i="1"/>
  <c r="U179" i="1" s="1"/>
  <c r="V178" i="1"/>
  <c r="U178" i="1" s="1"/>
  <c r="V177" i="1"/>
  <c r="U177" i="1" s="1"/>
  <c r="V176" i="1"/>
  <c r="U176" i="1" s="1"/>
  <c r="V175" i="1"/>
  <c r="U175" i="1" s="1"/>
  <c r="V174" i="1"/>
  <c r="U174" i="1" s="1"/>
  <c r="V173" i="1"/>
  <c r="U173" i="1" s="1"/>
  <c r="V172" i="1"/>
  <c r="U172" i="1" s="1"/>
  <c r="V171" i="1"/>
  <c r="U171" i="1" s="1"/>
  <c r="V170" i="1"/>
  <c r="U170" i="1" s="1"/>
  <c r="V169" i="1"/>
  <c r="U169" i="1" s="1"/>
  <c r="V168" i="1"/>
  <c r="U168" i="1" s="1"/>
  <c r="V167" i="1"/>
  <c r="U167" i="1" s="1"/>
  <c r="V166" i="1"/>
  <c r="U166" i="1" s="1"/>
  <c r="V165" i="1"/>
  <c r="U165" i="1" s="1"/>
  <c r="V164" i="1"/>
  <c r="U164" i="1" s="1"/>
  <c r="V163" i="1"/>
  <c r="U163" i="1" s="1"/>
  <c r="V162" i="1"/>
  <c r="U162" i="1" s="1"/>
  <c r="V161" i="1"/>
  <c r="U161" i="1" s="1"/>
  <c r="V160" i="1"/>
  <c r="U160" i="1" s="1"/>
  <c r="V159" i="1"/>
  <c r="U159" i="1" s="1"/>
  <c r="V158" i="1"/>
  <c r="U158" i="1" s="1"/>
  <c r="V157" i="1"/>
  <c r="U157" i="1" s="1"/>
  <c r="V156" i="1"/>
  <c r="U156" i="1" s="1"/>
  <c r="V154" i="1"/>
  <c r="U154" i="1" s="1"/>
  <c r="V153" i="1"/>
  <c r="U153" i="1" s="1"/>
  <c r="V152" i="1"/>
  <c r="U152" i="1" s="1"/>
  <c r="V151" i="1"/>
  <c r="U151" i="1" s="1"/>
  <c r="V150" i="1"/>
  <c r="U150" i="1" s="1"/>
  <c r="V149" i="1"/>
  <c r="U149" i="1" s="1"/>
  <c r="V148" i="1"/>
  <c r="U148" i="1" s="1"/>
  <c r="V147" i="1"/>
  <c r="U147" i="1" s="1"/>
  <c r="V142" i="1"/>
  <c r="U142" i="1" s="1"/>
  <c r="V141" i="1"/>
  <c r="U141" i="1" s="1"/>
  <c r="V140" i="1"/>
  <c r="U140" i="1" s="1"/>
  <c r="V139" i="1"/>
  <c r="U139" i="1" s="1"/>
  <c r="V138" i="1"/>
  <c r="U138" i="1" s="1"/>
  <c r="V137" i="1"/>
  <c r="U137" i="1" s="1"/>
  <c r="V136" i="1"/>
  <c r="U136" i="1" s="1"/>
  <c r="V135" i="1"/>
  <c r="U135" i="1" s="1"/>
  <c r="V134" i="1"/>
  <c r="U134" i="1" s="1"/>
  <c r="V133" i="1"/>
  <c r="U133" i="1" s="1"/>
  <c r="V132" i="1"/>
  <c r="U132" i="1" s="1"/>
  <c r="V131" i="1"/>
  <c r="U131" i="1" s="1"/>
  <c r="V130" i="1"/>
  <c r="U130" i="1" s="1"/>
  <c r="V129" i="1"/>
  <c r="U129" i="1" s="1"/>
  <c r="V128" i="1"/>
  <c r="U128" i="1" s="1"/>
  <c r="V127" i="1"/>
  <c r="U127" i="1" s="1"/>
  <c r="V126" i="1"/>
  <c r="U126" i="1" s="1"/>
  <c r="V125" i="1"/>
  <c r="U125" i="1" s="1"/>
  <c r="V122" i="1"/>
  <c r="U122" i="1" s="1"/>
  <c r="V121" i="1"/>
  <c r="U121" i="1" s="1"/>
  <c r="V120" i="1"/>
  <c r="U120" i="1" s="1"/>
  <c r="V119" i="1"/>
  <c r="U119" i="1" s="1"/>
  <c r="V118" i="1"/>
  <c r="U118" i="1" s="1"/>
  <c r="V117" i="1"/>
  <c r="U117" i="1" s="1"/>
  <c r="V116" i="1"/>
  <c r="U116" i="1" s="1"/>
  <c r="V115" i="1"/>
  <c r="U115" i="1" s="1"/>
  <c r="V114" i="1"/>
  <c r="U114" i="1" s="1"/>
  <c r="V113" i="1"/>
  <c r="U113" i="1" s="1"/>
  <c r="V112" i="1"/>
  <c r="U112" i="1" s="1"/>
  <c r="V111" i="1"/>
  <c r="U111" i="1" s="1"/>
  <c r="V110" i="1"/>
  <c r="U110" i="1" s="1"/>
  <c r="V109" i="1"/>
  <c r="U109" i="1" s="1"/>
  <c r="V108" i="1"/>
  <c r="U108" i="1" s="1"/>
  <c r="V107" i="1"/>
  <c r="U107" i="1" s="1"/>
  <c r="V106" i="1"/>
  <c r="U106" i="1" s="1"/>
  <c r="V105" i="1"/>
  <c r="U105" i="1" s="1"/>
  <c r="V104" i="1"/>
  <c r="U104" i="1" s="1"/>
  <c r="V103" i="1"/>
  <c r="U103" i="1" s="1"/>
  <c r="V101" i="1"/>
  <c r="U101" i="1" s="1"/>
  <c r="V100" i="1"/>
  <c r="U100" i="1" s="1"/>
  <c r="V99" i="1"/>
  <c r="U99" i="1" s="1"/>
  <c r="V98" i="1"/>
  <c r="U98" i="1" s="1"/>
  <c r="V97" i="1"/>
  <c r="U97" i="1" s="1"/>
  <c r="V96" i="1"/>
  <c r="U96" i="1" s="1"/>
  <c r="V95" i="1"/>
  <c r="U95" i="1" s="1"/>
  <c r="V94" i="1"/>
  <c r="U94" i="1" s="1"/>
  <c r="V93" i="1"/>
  <c r="U93" i="1" s="1"/>
  <c r="V92" i="1"/>
  <c r="U92" i="1" s="1"/>
  <c r="V91" i="1"/>
  <c r="U91" i="1" s="1"/>
  <c r="V88" i="1"/>
  <c r="U88" i="1" s="1"/>
  <c r="V87" i="1"/>
  <c r="U87" i="1" s="1"/>
  <c r="V86" i="1"/>
  <c r="U86" i="1" s="1"/>
  <c r="V85" i="1"/>
  <c r="U85" i="1" s="1"/>
  <c r="V84" i="1"/>
  <c r="U84" i="1" s="1"/>
  <c r="V81" i="1"/>
  <c r="U81" i="1" s="1"/>
  <c r="V80" i="1"/>
  <c r="U80" i="1" s="1"/>
  <c r="V78" i="1"/>
  <c r="U78" i="1" s="1"/>
  <c r="V77" i="1"/>
  <c r="U77" i="1" s="1"/>
  <c r="V76" i="1"/>
  <c r="U76" i="1" s="1"/>
  <c r="V75" i="1"/>
  <c r="U75" i="1" s="1"/>
  <c r="V74" i="1"/>
  <c r="U74" i="1" s="1"/>
  <c r="V73" i="1"/>
  <c r="U73" i="1" s="1"/>
  <c r="V72" i="1"/>
  <c r="U72" i="1" s="1"/>
  <c r="V69" i="1"/>
  <c r="U69" i="1" s="1"/>
  <c r="V68" i="1"/>
  <c r="U68" i="1" s="1"/>
  <c r="V66" i="1"/>
  <c r="U66" i="1" s="1"/>
  <c r="V65" i="1"/>
  <c r="U65" i="1" s="1"/>
  <c r="V64" i="1"/>
  <c r="U64" i="1" s="1"/>
  <c r="V63" i="1"/>
  <c r="U63" i="1" s="1"/>
  <c r="V62" i="1"/>
  <c r="U62" i="1" s="1"/>
  <c r="V59" i="1"/>
  <c r="U59" i="1" s="1"/>
  <c r="V58" i="1"/>
  <c r="U58" i="1" s="1"/>
  <c r="V57" i="1"/>
  <c r="U57" i="1" s="1"/>
  <c r="V56" i="1"/>
  <c r="U56" i="1" s="1"/>
  <c r="V55" i="1"/>
  <c r="U55" i="1" s="1"/>
  <c r="V54" i="1"/>
  <c r="U54" i="1" s="1"/>
  <c r="V50" i="1"/>
  <c r="U50" i="1" s="1"/>
  <c r="V49" i="1"/>
  <c r="U49" i="1" s="1"/>
  <c r="V48" i="1"/>
  <c r="U48" i="1" s="1"/>
  <c r="V47" i="1"/>
  <c r="U47" i="1" s="1"/>
  <c r="V46" i="1"/>
  <c r="U46" i="1" s="1"/>
  <c r="V45" i="1"/>
  <c r="U45" i="1" s="1"/>
  <c r="V44" i="1"/>
  <c r="U44" i="1" s="1"/>
  <c r="V43" i="1"/>
  <c r="U43" i="1" s="1"/>
  <c r="V42" i="1"/>
  <c r="U42" i="1" s="1"/>
  <c r="V41" i="1"/>
  <c r="U41" i="1" s="1"/>
  <c r="V40" i="1"/>
  <c r="U40" i="1" s="1"/>
  <c r="V39" i="1"/>
  <c r="U39" i="1" s="1"/>
  <c r="V38" i="1"/>
  <c r="U38" i="1" s="1"/>
  <c r="V37" i="1"/>
  <c r="U37" i="1" s="1"/>
  <c r="V36" i="1"/>
  <c r="U36" i="1" s="1"/>
  <c r="V33" i="1"/>
  <c r="U33" i="1" s="1"/>
  <c r="V32" i="1"/>
  <c r="U32" i="1" s="1"/>
  <c r="V30" i="1"/>
  <c r="U30" i="1" s="1"/>
  <c r="V29" i="1"/>
  <c r="U29" i="1" s="1"/>
  <c r="V28" i="1"/>
  <c r="U28" i="1" s="1"/>
  <c r="V25" i="1"/>
  <c r="U25" i="1" s="1"/>
  <c r="V24" i="1"/>
  <c r="U24" i="1" s="1"/>
  <c r="V23" i="1"/>
  <c r="U23" i="1" s="1"/>
  <c r="V22" i="1"/>
  <c r="U22" i="1" s="1"/>
  <c r="V21" i="1"/>
  <c r="U21" i="1" s="1"/>
  <c r="V18" i="1"/>
  <c r="U18" i="1" s="1"/>
  <c r="V17" i="1"/>
  <c r="U17" i="1" s="1"/>
  <c r="V16" i="1"/>
  <c r="U16" i="1" s="1"/>
  <c r="V15" i="1"/>
  <c r="U15" i="1" s="1"/>
  <c r="V14" i="1"/>
  <c r="U14" i="1" s="1"/>
  <c r="V13" i="1"/>
  <c r="U13" i="1" s="1"/>
  <c r="H296" i="1"/>
  <c r="G296" i="1" s="1"/>
  <c r="H294" i="1"/>
  <c r="G294" i="1" s="1"/>
  <c r="H291" i="1"/>
  <c r="G291" i="1" s="1"/>
  <c r="H290" i="1"/>
  <c r="G290" i="1" s="1"/>
  <c r="H288" i="1"/>
  <c r="G288" i="1" s="1"/>
  <c r="H287" i="1"/>
  <c r="G287" i="1" s="1"/>
  <c r="H286" i="1"/>
  <c r="G286" i="1" s="1"/>
  <c r="H284" i="1"/>
  <c r="G284" i="1" s="1"/>
  <c r="H283" i="1"/>
  <c r="G283" i="1" s="1"/>
  <c r="H282" i="1"/>
  <c r="G282" i="1" s="1"/>
  <c r="H280" i="1"/>
  <c r="G280" i="1" s="1"/>
  <c r="H279" i="1"/>
  <c r="G279" i="1" s="1"/>
  <c r="H278" i="1"/>
  <c r="G278" i="1" s="1"/>
  <c r="H277" i="1"/>
  <c r="G277" i="1" s="1"/>
  <c r="H275" i="1"/>
  <c r="G275" i="1" s="1"/>
  <c r="H271" i="1"/>
  <c r="G271" i="1" s="1"/>
  <c r="H270" i="1"/>
  <c r="G270" i="1" s="1"/>
  <c r="H269" i="1"/>
  <c r="G269" i="1" s="1"/>
  <c r="H268" i="1"/>
  <c r="G268" i="1" s="1"/>
  <c r="H267" i="1"/>
  <c r="G267" i="1" s="1"/>
  <c r="H266" i="1"/>
  <c r="G266" i="1" s="1"/>
  <c r="H265" i="1"/>
  <c r="G265" i="1" s="1"/>
  <c r="H264" i="1"/>
  <c r="G264" i="1" s="1"/>
  <c r="H263" i="1"/>
  <c r="G263" i="1" s="1"/>
  <c r="H262" i="1"/>
  <c r="G262" i="1" s="1"/>
  <c r="H261" i="1"/>
  <c r="G261" i="1" s="1"/>
  <c r="H260" i="1"/>
  <c r="G260" i="1" s="1"/>
  <c r="H259" i="1"/>
  <c r="G259" i="1" s="1"/>
  <c r="H258" i="1"/>
  <c r="G258" i="1" s="1"/>
  <c r="H257" i="1"/>
  <c r="G257" i="1" s="1"/>
  <c r="H256" i="1"/>
  <c r="G256" i="1" s="1"/>
  <c r="H255" i="1"/>
  <c r="G255" i="1" s="1"/>
  <c r="H254" i="1"/>
  <c r="G254" i="1" s="1"/>
  <c r="H253" i="1"/>
  <c r="G253" i="1" s="1"/>
  <c r="H249" i="1"/>
  <c r="H248" i="1"/>
  <c r="G248" i="1" s="1"/>
  <c r="H244" i="1"/>
  <c r="G244" i="1" s="1"/>
  <c r="H243" i="1"/>
  <c r="G243" i="1" s="1"/>
  <c r="H242" i="1"/>
  <c r="G242" i="1" s="1"/>
  <c r="H241" i="1"/>
  <c r="G241" i="1" s="1"/>
  <c r="H240" i="1"/>
  <c r="G240" i="1" s="1"/>
  <c r="H239" i="1"/>
  <c r="G239" i="1" s="1"/>
  <c r="H238" i="1"/>
  <c r="G238" i="1" s="1"/>
  <c r="H237" i="1"/>
  <c r="G237" i="1" s="1"/>
  <c r="H236" i="1"/>
  <c r="G236" i="1" s="1"/>
  <c r="H234" i="1"/>
  <c r="G234" i="1" s="1"/>
  <c r="H233" i="1"/>
  <c r="G233" i="1" s="1"/>
  <c r="H232" i="1"/>
  <c r="G232" i="1" s="1"/>
  <c r="H231" i="1"/>
  <c r="G231" i="1" s="1"/>
  <c r="H230" i="1"/>
  <c r="G230" i="1" s="1"/>
  <c r="H229" i="1"/>
  <c r="G229" i="1" s="1"/>
  <c r="H228" i="1"/>
  <c r="G228" i="1" s="1"/>
  <c r="H227" i="1"/>
  <c r="G227" i="1" s="1"/>
  <c r="H226" i="1"/>
  <c r="G226" i="1" s="1"/>
  <c r="H225" i="1"/>
  <c r="G225" i="1" s="1"/>
  <c r="H224" i="1"/>
  <c r="G224" i="1" s="1"/>
  <c r="H221" i="1"/>
  <c r="G221" i="1" s="1"/>
  <c r="H220" i="1"/>
  <c r="G220" i="1" s="1"/>
  <c r="H219" i="1"/>
  <c r="G219" i="1" s="1"/>
  <c r="H217" i="1"/>
  <c r="G217" i="1" s="1"/>
  <c r="H216" i="1"/>
  <c r="G216" i="1" s="1"/>
  <c r="H215" i="1"/>
  <c r="G215" i="1" s="1"/>
  <c r="H214" i="1"/>
  <c r="G214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5" i="1"/>
  <c r="G185" i="1" s="1"/>
  <c r="H184" i="1"/>
  <c r="G184" i="1" s="1"/>
  <c r="H183" i="1"/>
  <c r="G183" i="1" s="1"/>
  <c r="H182" i="1"/>
  <c r="G182" i="1" s="1"/>
  <c r="H181" i="1"/>
  <c r="G181" i="1" s="1"/>
  <c r="H180" i="1"/>
  <c r="G180" i="1" s="1"/>
  <c r="H179" i="1"/>
  <c r="G179" i="1" s="1"/>
  <c r="H178" i="1"/>
  <c r="G178" i="1" s="1"/>
  <c r="H177" i="1"/>
  <c r="G177" i="1" s="1"/>
  <c r="H176" i="1"/>
  <c r="G176" i="1" s="1"/>
  <c r="H175" i="1"/>
  <c r="G175" i="1" s="1"/>
  <c r="H174" i="1"/>
  <c r="G174" i="1" s="1"/>
  <c r="H173" i="1"/>
  <c r="G173" i="1" s="1"/>
  <c r="H172" i="1"/>
  <c r="G172" i="1" s="1"/>
  <c r="H171" i="1"/>
  <c r="G171" i="1" s="1"/>
  <c r="H170" i="1"/>
  <c r="G170" i="1" s="1"/>
  <c r="H169" i="1"/>
  <c r="G169" i="1" s="1"/>
  <c r="H168" i="1"/>
  <c r="G168" i="1" s="1"/>
  <c r="H167" i="1"/>
  <c r="G167" i="1" s="1"/>
  <c r="H166" i="1"/>
  <c r="G166" i="1" s="1"/>
  <c r="H165" i="1"/>
  <c r="G165" i="1" s="1"/>
  <c r="H164" i="1"/>
  <c r="G164" i="1" s="1"/>
  <c r="H163" i="1"/>
  <c r="G163" i="1" s="1"/>
  <c r="H162" i="1"/>
  <c r="G162" i="1" s="1"/>
  <c r="H161" i="1"/>
  <c r="G161" i="1" s="1"/>
  <c r="H160" i="1"/>
  <c r="G160" i="1" s="1"/>
  <c r="H159" i="1"/>
  <c r="G159" i="1" s="1"/>
  <c r="H158" i="1"/>
  <c r="G158" i="1" s="1"/>
  <c r="H157" i="1"/>
  <c r="G157" i="1" s="1"/>
  <c r="H156" i="1"/>
  <c r="G156" i="1" s="1"/>
  <c r="H154" i="1"/>
  <c r="G154" i="1" s="1"/>
  <c r="H153" i="1"/>
  <c r="G153" i="1" s="1"/>
  <c r="H152" i="1"/>
  <c r="G152" i="1" s="1"/>
  <c r="H151" i="1"/>
  <c r="G151" i="1" s="1"/>
  <c r="H150" i="1"/>
  <c r="G150" i="1" s="1"/>
  <c r="H149" i="1"/>
  <c r="G149" i="1" s="1"/>
  <c r="H148" i="1"/>
  <c r="G148" i="1" s="1"/>
  <c r="H147" i="1"/>
  <c r="G147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2" i="1"/>
  <c r="G132" i="1" s="1"/>
  <c r="H131" i="1"/>
  <c r="G131" i="1" s="1"/>
  <c r="H130" i="1"/>
  <c r="G130" i="1" s="1"/>
  <c r="H129" i="1"/>
  <c r="G129" i="1" s="1"/>
  <c r="H128" i="1"/>
  <c r="G128" i="1" s="1"/>
  <c r="H127" i="1"/>
  <c r="G127" i="1" s="1"/>
  <c r="H126" i="1"/>
  <c r="G126" i="1" s="1"/>
  <c r="H125" i="1"/>
  <c r="G125" i="1" s="1"/>
  <c r="H122" i="1"/>
  <c r="G122" i="1" s="1"/>
  <c r="H121" i="1"/>
  <c r="G121" i="1" s="1"/>
  <c r="H120" i="1"/>
  <c r="G120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7" i="1"/>
  <c r="G107" i="1" s="1"/>
  <c r="H106" i="1"/>
  <c r="G106" i="1" s="1"/>
  <c r="H105" i="1"/>
  <c r="G105" i="1" s="1"/>
  <c r="H104" i="1"/>
  <c r="G104" i="1" s="1"/>
  <c r="H103" i="1"/>
  <c r="G103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2" i="1"/>
  <c r="G92" i="1" s="1"/>
  <c r="H91" i="1"/>
  <c r="G91" i="1" s="1"/>
  <c r="H88" i="1"/>
  <c r="G88" i="1" s="1"/>
  <c r="H87" i="1"/>
  <c r="G87" i="1" s="1"/>
  <c r="H86" i="1"/>
  <c r="G86" i="1" s="1"/>
  <c r="H85" i="1"/>
  <c r="G85" i="1" s="1"/>
  <c r="H84" i="1"/>
  <c r="G84" i="1" s="1"/>
  <c r="H81" i="1"/>
  <c r="G81" i="1" s="1"/>
  <c r="H80" i="1"/>
  <c r="G80" i="1" s="1"/>
  <c r="H78" i="1"/>
  <c r="G78" i="1" s="1"/>
  <c r="H77" i="1"/>
  <c r="G77" i="1" s="1"/>
  <c r="H76" i="1"/>
  <c r="G76" i="1" s="1"/>
  <c r="H75" i="1"/>
  <c r="G75" i="1" s="1"/>
  <c r="H74" i="1"/>
  <c r="G74" i="1" s="1"/>
  <c r="H73" i="1"/>
  <c r="G73" i="1" s="1"/>
  <c r="H72" i="1"/>
  <c r="G72" i="1" s="1"/>
  <c r="H69" i="1"/>
  <c r="G69" i="1" s="1"/>
  <c r="H68" i="1"/>
  <c r="G68" i="1" s="1"/>
  <c r="H66" i="1"/>
  <c r="G66" i="1" s="1"/>
  <c r="H65" i="1"/>
  <c r="G65" i="1" s="1"/>
  <c r="H64" i="1"/>
  <c r="G64" i="1" s="1"/>
  <c r="H63" i="1"/>
  <c r="G63" i="1" s="1"/>
  <c r="H62" i="1"/>
  <c r="G62" i="1" s="1"/>
  <c r="H59" i="1"/>
  <c r="G59" i="1" s="1"/>
  <c r="H58" i="1"/>
  <c r="G58" i="1" s="1"/>
  <c r="H57" i="1"/>
  <c r="G57" i="1" s="1"/>
  <c r="H56" i="1"/>
  <c r="G56" i="1" s="1"/>
  <c r="H55" i="1"/>
  <c r="G55" i="1" s="1"/>
  <c r="H54" i="1"/>
  <c r="G54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3" i="1"/>
  <c r="G33" i="1" s="1"/>
  <c r="H32" i="1"/>
  <c r="G32" i="1" s="1"/>
  <c r="H30" i="1"/>
  <c r="G30" i="1" s="1"/>
  <c r="H29" i="1"/>
  <c r="G29" i="1" s="1"/>
  <c r="H28" i="1"/>
  <c r="G28" i="1" s="1"/>
  <c r="H25" i="1"/>
  <c r="G25" i="1" s="1"/>
  <c r="H24" i="1"/>
  <c r="G24" i="1" s="1"/>
  <c r="H23" i="1"/>
  <c r="H22" i="1"/>
  <c r="G22" i="1" s="1"/>
  <c r="H21" i="1"/>
  <c r="G21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BD12" i="1"/>
  <c r="BN299" i="1"/>
  <c r="BM299" i="1"/>
  <c r="BL299" i="1"/>
  <c r="BK299" i="1"/>
  <c r="BJ299" i="1"/>
  <c r="BI299" i="1"/>
  <c r="BH299" i="1"/>
  <c r="BG299" i="1"/>
  <c r="BF299" i="1"/>
  <c r="BE299" i="1"/>
  <c r="BN295" i="1"/>
  <c r="BM295" i="1"/>
  <c r="BL295" i="1"/>
  <c r="BK295" i="1"/>
  <c r="BJ295" i="1"/>
  <c r="BI295" i="1"/>
  <c r="BH295" i="1"/>
  <c r="BG295" i="1"/>
  <c r="BF295" i="1"/>
  <c r="BE295" i="1"/>
  <c r="BN293" i="1"/>
  <c r="BM293" i="1"/>
  <c r="BL293" i="1"/>
  <c r="BK293" i="1"/>
  <c r="BJ293" i="1"/>
  <c r="BI293" i="1"/>
  <c r="BH293" i="1"/>
  <c r="BG293" i="1"/>
  <c r="BF293" i="1"/>
  <c r="BE293" i="1"/>
  <c r="BN289" i="1"/>
  <c r="BM289" i="1"/>
  <c r="BL289" i="1"/>
  <c r="BK289" i="1"/>
  <c r="BJ289" i="1"/>
  <c r="BI289" i="1"/>
  <c r="BH289" i="1"/>
  <c r="BG289" i="1"/>
  <c r="BF289" i="1"/>
  <c r="BE289" i="1"/>
  <c r="BN285" i="1"/>
  <c r="BM285" i="1"/>
  <c r="BL285" i="1"/>
  <c r="BK285" i="1"/>
  <c r="BJ285" i="1"/>
  <c r="BI285" i="1"/>
  <c r="BH285" i="1"/>
  <c r="BG285" i="1"/>
  <c r="BF285" i="1"/>
  <c r="BE285" i="1"/>
  <c r="BN281" i="1"/>
  <c r="BM281" i="1"/>
  <c r="BL281" i="1"/>
  <c r="BK281" i="1"/>
  <c r="BJ281" i="1"/>
  <c r="BI281" i="1"/>
  <c r="BH281" i="1"/>
  <c r="BG281" i="1"/>
  <c r="BF281" i="1"/>
  <c r="BE281" i="1"/>
  <c r="BN276" i="1"/>
  <c r="BM276" i="1"/>
  <c r="BL276" i="1"/>
  <c r="BK276" i="1"/>
  <c r="BJ276" i="1"/>
  <c r="BI276" i="1"/>
  <c r="BH276" i="1"/>
  <c r="BG276" i="1"/>
  <c r="BF276" i="1"/>
  <c r="BE276" i="1"/>
  <c r="BN274" i="1"/>
  <c r="BM274" i="1"/>
  <c r="BL274" i="1"/>
  <c r="BK274" i="1"/>
  <c r="BJ274" i="1"/>
  <c r="BI274" i="1"/>
  <c r="BH274" i="1"/>
  <c r="BG274" i="1"/>
  <c r="BF274" i="1"/>
  <c r="BE274" i="1"/>
  <c r="BD274" i="1"/>
  <c r="BN247" i="1"/>
  <c r="BM247" i="1"/>
  <c r="BL247" i="1"/>
  <c r="BK247" i="1"/>
  <c r="BJ247" i="1"/>
  <c r="BI247" i="1"/>
  <c r="BH247" i="1"/>
  <c r="BG247" i="1"/>
  <c r="BF247" i="1"/>
  <c r="BE247" i="1"/>
  <c r="BN223" i="1"/>
  <c r="BM223" i="1"/>
  <c r="BL223" i="1"/>
  <c r="BK223" i="1"/>
  <c r="BJ223" i="1"/>
  <c r="BI223" i="1"/>
  <c r="BH223" i="1"/>
  <c r="BG223" i="1"/>
  <c r="BF223" i="1"/>
  <c r="BE223" i="1"/>
  <c r="BN124" i="1"/>
  <c r="BM124" i="1"/>
  <c r="BL124" i="1"/>
  <c r="BK124" i="1"/>
  <c r="BJ124" i="1"/>
  <c r="BI124" i="1"/>
  <c r="BH124" i="1"/>
  <c r="BG124" i="1"/>
  <c r="BF124" i="1"/>
  <c r="BE124" i="1"/>
  <c r="BN90" i="1"/>
  <c r="BM90" i="1"/>
  <c r="BL90" i="1"/>
  <c r="BK90" i="1"/>
  <c r="BJ90" i="1"/>
  <c r="BI90" i="1"/>
  <c r="BH90" i="1"/>
  <c r="BG90" i="1"/>
  <c r="BF90" i="1"/>
  <c r="BE90" i="1"/>
  <c r="BN83" i="1"/>
  <c r="BM83" i="1"/>
  <c r="BL83" i="1"/>
  <c r="BK83" i="1"/>
  <c r="BJ83" i="1"/>
  <c r="BI83" i="1"/>
  <c r="BH83" i="1"/>
  <c r="BG83" i="1"/>
  <c r="BF83" i="1"/>
  <c r="BE83" i="1"/>
  <c r="BN71" i="1"/>
  <c r="BM71" i="1"/>
  <c r="BL71" i="1"/>
  <c r="BK71" i="1"/>
  <c r="BJ71" i="1"/>
  <c r="BI71" i="1"/>
  <c r="BH71" i="1"/>
  <c r="BG71" i="1"/>
  <c r="BF71" i="1"/>
  <c r="BE71" i="1"/>
  <c r="BN61" i="1"/>
  <c r="BM61" i="1"/>
  <c r="BL61" i="1"/>
  <c r="BK61" i="1"/>
  <c r="BJ61" i="1"/>
  <c r="BI61" i="1"/>
  <c r="BH61" i="1"/>
  <c r="BG61" i="1"/>
  <c r="BF61" i="1"/>
  <c r="BE61" i="1"/>
  <c r="BN35" i="1"/>
  <c r="BM35" i="1"/>
  <c r="BL35" i="1"/>
  <c r="BK35" i="1"/>
  <c r="BJ35" i="1"/>
  <c r="BI35" i="1"/>
  <c r="BH35" i="1"/>
  <c r="BG35" i="1"/>
  <c r="BF35" i="1"/>
  <c r="BE35" i="1"/>
  <c r="BN27" i="1"/>
  <c r="BM27" i="1"/>
  <c r="BL27" i="1"/>
  <c r="BK27" i="1"/>
  <c r="BJ27" i="1"/>
  <c r="BI27" i="1"/>
  <c r="BH27" i="1"/>
  <c r="BG27" i="1"/>
  <c r="BF27" i="1"/>
  <c r="BE27" i="1"/>
  <c r="BN11" i="1"/>
  <c r="BM11" i="1"/>
  <c r="BL11" i="1"/>
  <c r="BK11" i="1"/>
  <c r="BJ11" i="1"/>
  <c r="BI11" i="1"/>
  <c r="BH11" i="1"/>
  <c r="BG11" i="1"/>
  <c r="BF11" i="1"/>
  <c r="BE11" i="1"/>
  <c r="AV12" i="1"/>
  <c r="AU12" i="1" s="1"/>
  <c r="BA299" i="1"/>
  <c r="AZ299" i="1"/>
  <c r="AY299" i="1"/>
  <c r="AX299" i="1"/>
  <c r="AW299" i="1"/>
  <c r="BA295" i="1"/>
  <c r="AZ295" i="1"/>
  <c r="AY295" i="1"/>
  <c r="AX295" i="1"/>
  <c r="AW295" i="1"/>
  <c r="BA293" i="1"/>
  <c r="AZ293" i="1"/>
  <c r="AY293" i="1"/>
  <c r="AX293" i="1"/>
  <c r="AW293" i="1"/>
  <c r="BA289" i="1"/>
  <c r="AZ289" i="1"/>
  <c r="AY289" i="1"/>
  <c r="AX289" i="1"/>
  <c r="AW289" i="1"/>
  <c r="BA285" i="1"/>
  <c r="AZ285" i="1"/>
  <c r="AY285" i="1"/>
  <c r="AX285" i="1"/>
  <c r="AW285" i="1"/>
  <c r="BA281" i="1"/>
  <c r="AZ281" i="1"/>
  <c r="AY281" i="1"/>
  <c r="AX281" i="1"/>
  <c r="AW281" i="1"/>
  <c r="BA276" i="1"/>
  <c r="AZ276" i="1"/>
  <c r="AY276" i="1"/>
  <c r="AX276" i="1"/>
  <c r="AW276" i="1"/>
  <c r="BA274" i="1"/>
  <c r="AZ274" i="1"/>
  <c r="AY274" i="1"/>
  <c r="AX274" i="1"/>
  <c r="AW274" i="1"/>
  <c r="BA247" i="1"/>
  <c r="AZ247" i="1"/>
  <c r="AY247" i="1"/>
  <c r="AX247" i="1"/>
  <c r="AW247" i="1"/>
  <c r="BA223" i="1"/>
  <c r="AZ223" i="1"/>
  <c r="AY223" i="1"/>
  <c r="AX223" i="1"/>
  <c r="AW223" i="1"/>
  <c r="BA124" i="1"/>
  <c r="AZ124" i="1"/>
  <c r="AY124" i="1"/>
  <c r="AX124" i="1"/>
  <c r="AW124" i="1"/>
  <c r="BA90" i="1"/>
  <c r="AZ90" i="1"/>
  <c r="AY90" i="1"/>
  <c r="AX90" i="1"/>
  <c r="AW90" i="1"/>
  <c r="BA83" i="1"/>
  <c r="AZ83" i="1"/>
  <c r="AY83" i="1"/>
  <c r="AX83" i="1"/>
  <c r="AW83" i="1"/>
  <c r="BA71" i="1"/>
  <c r="AZ71" i="1"/>
  <c r="AY71" i="1"/>
  <c r="AX71" i="1"/>
  <c r="AW71" i="1"/>
  <c r="BA61" i="1"/>
  <c r="AZ61" i="1"/>
  <c r="AY61" i="1"/>
  <c r="AX61" i="1"/>
  <c r="AW61" i="1"/>
  <c r="BA35" i="1"/>
  <c r="AZ35" i="1"/>
  <c r="AY35" i="1"/>
  <c r="AX35" i="1"/>
  <c r="AW35" i="1"/>
  <c r="BA27" i="1"/>
  <c r="AZ27" i="1"/>
  <c r="AY27" i="1"/>
  <c r="AX27" i="1"/>
  <c r="AW27" i="1"/>
  <c r="BA11" i="1"/>
  <c r="AZ11" i="1"/>
  <c r="AY11" i="1"/>
  <c r="AX11" i="1"/>
  <c r="AW11" i="1"/>
  <c r="AI12" i="1"/>
  <c r="AH12" i="1" s="1"/>
  <c r="AS299" i="1"/>
  <c r="AR299" i="1"/>
  <c r="AQ299" i="1"/>
  <c r="AP299" i="1"/>
  <c r="AO299" i="1"/>
  <c r="AN299" i="1"/>
  <c r="AM299" i="1"/>
  <c r="AL299" i="1"/>
  <c r="AK299" i="1"/>
  <c r="AJ299" i="1"/>
  <c r="AS295" i="1"/>
  <c r="AR295" i="1"/>
  <c r="AQ295" i="1"/>
  <c r="AP295" i="1"/>
  <c r="AO295" i="1"/>
  <c r="AN295" i="1"/>
  <c r="AM295" i="1"/>
  <c r="AL295" i="1"/>
  <c r="AK295" i="1"/>
  <c r="AJ295" i="1"/>
  <c r="AS293" i="1"/>
  <c r="AR293" i="1"/>
  <c r="AQ293" i="1"/>
  <c r="AP293" i="1"/>
  <c r="AO293" i="1"/>
  <c r="AN293" i="1"/>
  <c r="AM293" i="1"/>
  <c r="AL293" i="1"/>
  <c r="AK293" i="1"/>
  <c r="AJ293" i="1"/>
  <c r="AS289" i="1"/>
  <c r="AR289" i="1"/>
  <c r="AQ289" i="1"/>
  <c r="AP289" i="1"/>
  <c r="AO289" i="1"/>
  <c r="AN289" i="1"/>
  <c r="AM289" i="1"/>
  <c r="AL289" i="1"/>
  <c r="AK289" i="1"/>
  <c r="AJ289" i="1"/>
  <c r="AS285" i="1"/>
  <c r="AR285" i="1"/>
  <c r="AQ285" i="1"/>
  <c r="AP285" i="1"/>
  <c r="AO285" i="1"/>
  <c r="AN285" i="1"/>
  <c r="AM285" i="1"/>
  <c r="AL285" i="1"/>
  <c r="AK285" i="1"/>
  <c r="AJ285" i="1"/>
  <c r="AS281" i="1"/>
  <c r="AR281" i="1"/>
  <c r="AQ281" i="1"/>
  <c r="AP281" i="1"/>
  <c r="AO281" i="1"/>
  <c r="AN281" i="1"/>
  <c r="AM281" i="1"/>
  <c r="AL281" i="1"/>
  <c r="AK281" i="1"/>
  <c r="AJ281" i="1"/>
  <c r="AS276" i="1"/>
  <c r="AR276" i="1"/>
  <c r="AQ276" i="1"/>
  <c r="AP276" i="1"/>
  <c r="AO276" i="1"/>
  <c r="AN276" i="1"/>
  <c r="AM276" i="1"/>
  <c r="AL276" i="1"/>
  <c r="AK276" i="1"/>
  <c r="AJ276" i="1"/>
  <c r="AS274" i="1"/>
  <c r="AR274" i="1"/>
  <c r="AQ274" i="1"/>
  <c r="AP274" i="1"/>
  <c r="AO274" i="1"/>
  <c r="AN274" i="1"/>
  <c r="AM274" i="1"/>
  <c r="AL274" i="1"/>
  <c r="AK274" i="1"/>
  <c r="AJ274" i="1"/>
  <c r="AS247" i="1"/>
  <c r="AR247" i="1"/>
  <c r="AQ247" i="1"/>
  <c r="AP247" i="1"/>
  <c r="AO247" i="1"/>
  <c r="AN247" i="1"/>
  <c r="AM247" i="1"/>
  <c r="AL247" i="1"/>
  <c r="AK247" i="1"/>
  <c r="AJ247" i="1"/>
  <c r="AS223" i="1"/>
  <c r="AR223" i="1"/>
  <c r="AQ223" i="1"/>
  <c r="AP223" i="1"/>
  <c r="AO223" i="1"/>
  <c r="AN223" i="1"/>
  <c r="AM223" i="1"/>
  <c r="AL223" i="1"/>
  <c r="AK223" i="1"/>
  <c r="AJ223" i="1"/>
  <c r="AS124" i="1"/>
  <c r="AR124" i="1"/>
  <c r="AQ124" i="1"/>
  <c r="AP124" i="1"/>
  <c r="AO124" i="1"/>
  <c r="AN124" i="1"/>
  <c r="AM124" i="1"/>
  <c r="AL124" i="1"/>
  <c r="AK124" i="1"/>
  <c r="AJ124" i="1"/>
  <c r="AS90" i="1"/>
  <c r="AR90" i="1"/>
  <c r="AQ90" i="1"/>
  <c r="AP90" i="1"/>
  <c r="AO90" i="1"/>
  <c r="AN90" i="1"/>
  <c r="AM90" i="1"/>
  <c r="AL90" i="1"/>
  <c r="AK90" i="1"/>
  <c r="AJ90" i="1"/>
  <c r="AS83" i="1"/>
  <c r="AR83" i="1"/>
  <c r="AQ83" i="1"/>
  <c r="AP83" i="1"/>
  <c r="AO83" i="1"/>
  <c r="AN83" i="1"/>
  <c r="AM83" i="1"/>
  <c r="AL83" i="1"/>
  <c r="AK83" i="1"/>
  <c r="AJ83" i="1"/>
  <c r="AS71" i="1"/>
  <c r="AR71" i="1"/>
  <c r="AQ71" i="1"/>
  <c r="AP71" i="1"/>
  <c r="AO71" i="1"/>
  <c r="AN71" i="1"/>
  <c r="AM71" i="1"/>
  <c r="AL71" i="1"/>
  <c r="AK71" i="1"/>
  <c r="AJ71" i="1"/>
  <c r="AS61" i="1"/>
  <c r="AR61" i="1"/>
  <c r="AQ61" i="1"/>
  <c r="AP61" i="1"/>
  <c r="AO61" i="1"/>
  <c r="AN61" i="1"/>
  <c r="AM61" i="1"/>
  <c r="AL61" i="1"/>
  <c r="AK61" i="1"/>
  <c r="AJ61" i="1"/>
  <c r="AS35" i="1"/>
  <c r="AR35" i="1"/>
  <c r="AQ35" i="1"/>
  <c r="AP35" i="1"/>
  <c r="AO35" i="1"/>
  <c r="AN35" i="1"/>
  <c r="AM35" i="1"/>
  <c r="AL35" i="1"/>
  <c r="AK35" i="1"/>
  <c r="AJ35" i="1"/>
  <c r="AS27" i="1"/>
  <c r="AR27" i="1"/>
  <c r="AQ27" i="1"/>
  <c r="AP27" i="1"/>
  <c r="AO27" i="1"/>
  <c r="AN27" i="1"/>
  <c r="AM27" i="1"/>
  <c r="AL27" i="1"/>
  <c r="AK27" i="1"/>
  <c r="AJ27" i="1"/>
  <c r="AS11" i="1"/>
  <c r="AR11" i="1"/>
  <c r="AQ11" i="1"/>
  <c r="AP11" i="1"/>
  <c r="AO11" i="1"/>
  <c r="AN11" i="1"/>
  <c r="AM11" i="1"/>
  <c r="AL11" i="1"/>
  <c r="AK11" i="1"/>
  <c r="AJ11" i="1"/>
  <c r="V12" i="1"/>
  <c r="U12" i="1" s="1"/>
  <c r="AF299" i="1"/>
  <c r="AE299" i="1"/>
  <c r="AD299" i="1"/>
  <c r="AC299" i="1"/>
  <c r="AB299" i="1"/>
  <c r="AA299" i="1"/>
  <c r="Z299" i="1"/>
  <c r="Y299" i="1"/>
  <c r="X299" i="1"/>
  <c r="W299" i="1"/>
  <c r="AF295" i="1"/>
  <c r="AE295" i="1"/>
  <c r="AD295" i="1"/>
  <c r="AC295" i="1"/>
  <c r="AB295" i="1"/>
  <c r="AA295" i="1"/>
  <c r="Z295" i="1"/>
  <c r="Y295" i="1"/>
  <c r="X295" i="1"/>
  <c r="W295" i="1"/>
  <c r="AF293" i="1"/>
  <c r="AE293" i="1"/>
  <c r="AD293" i="1"/>
  <c r="AC293" i="1"/>
  <c r="AB293" i="1"/>
  <c r="AA293" i="1"/>
  <c r="Z293" i="1"/>
  <c r="Y293" i="1"/>
  <c r="X293" i="1"/>
  <c r="W293" i="1"/>
  <c r="AF289" i="1"/>
  <c r="AE289" i="1"/>
  <c r="AD289" i="1"/>
  <c r="AC289" i="1"/>
  <c r="AB289" i="1"/>
  <c r="AA289" i="1"/>
  <c r="Z289" i="1"/>
  <c r="Y289" i="1"/>
  <c r="X289" i="1"/>
  <c r="W289" i="1"/>
  <c r="AF285" i="1"/>
  <c r="AE285" i="1"/>
  <c r="AD285" i="1"/>
  <c r="AC285" i="1"/>
  <c r="AB285" i="1"/>
  <c r="AA285" i="1"/>
  <c r="Z285" i="1"/>
  <c r="Y285" i="1"/>
  <c r="X285" i="1"/>
  <c r="W285" i="1"/>
  <c r="AF281" i="1"/>
  <c r="AE281" i="1"/>
  <c r="AD281" i="1"/>
  <c r="AC281" i="1"/>
  <c r="AB281" i="1"/>
  <c r="AA281" i="1"/>
  <c r="Z281" i="1"/>
  <c r="Y281" i="1"/>
  <c r="X281" i="1"/>
  <c r="W281" i="1"/>
  <c r="AF276" i="1"/>
  <c r="AE276" i="1"/>
  <c r="AD276" i="1"/>
  <c r="AC276" i="1"/>
  <c r="AB276" i="1"/>
  <c r="AA276" i="1"/>
  <c r="Z276" i="1"/>
  <c r="Y276" i="1"/>
  <c r="X276" i="1"/>
  <c r="W276" i="1"/>
  <c r="AF274" i="1"/>
  <c r="AE274" i="1"/>
  <c r="AD274" i="1"/>
  <c r="AC274" i="1"/>
  <c r="AB274" i="1"/>
  <c r="AA274" i="1"/>
  <c r="Z274" i="1"/>
  <c r="Y274" i="1"/>
  <c r="X274" i="1"/>
  <c r="W274" i="1"/>
  <c r="AF247" i="1"/>
  <c r="AE247" i="1"/>
  <c r="AD247" i="1"/>
  <c r="AC247" i="1"/>
  <c r="AB247" i="1"/>
  <c r="AA247" i="1"/>
  <c r="Z247" i="1"/>
  <c r="Y247" i="1"/>
  <c r="X247" i="1"/>
  <c r="W247" i="1"/>
  <c r="AF223" i="1"/>
  <c r="AE223" i="1"/>
  <c r="AD223" i="1"/>
  <c r="AC223" i="1"/>
  <c r="AB223" i="1"/>
  <c r="AA223" i="1"/>
  <c r="Z223" i="1"/>
  <c r="Y223" i="1"/>
  <c r="X223" i="1"/>
  <c r="W223" i="1"/>
  <c r="AF124" i="1"/>
  <c r="AE124" i="1"/>
  <c r="AD124" i="1"/>
  <c r="AC124" i="1"/>
  <c r="AB124" i="1"/>
  <c r="AA124" i="1"/>
  <c r="Z124" i="1"/>
  <c r="Y124" i="1"/>
  <c r="X124" i="1"/>
  <c r="W124" i="1"/>
  <c r="AF90" i="1"/>
  <c r="AE90" i="1"/>
  <c r="AD90" i="1"/>
  <c r="AC90" i="1"/>
  <c r="AB90" i="1"/>
  <c r="AA90" i="1"/>
  <c r="Z90" i="1"/>
  <c r="Y90" i="1"/>
  <c r="X90" i="1"/>
  <c r="W90" i="1"/>
  <c r="AF83" i="1"/>
  <c r="AE83" i="1"/>
  <c r="AD83" i="1"/>
  <c r="AC83" i="1"/>
  <c r="AB83" i="1"/>
  <c r="AA83" i="1"/>
  <c r="Z83" i="1"/>
  <c r="Y83" i="1"/>
  <c r="X83" i="1"/>
  <c r="W83" i="1"/>
  <c r="AF71" i="1"/>
  <c r="AE71" i="1"/>
  <c r="AD71" i="1"/>
  <c r="AC71" i="1"/>
  <c r="AB71" i="1"/>
  <c r="AA71" i="1"/>
  <c r="Z71" i="1"/>
  <c r="Y71" i="1"/>
  <c r="X71" i="1"/>
  <c r="W71" i="1"/>
  <c r="AF61" i="1"/>
  <c r="AE61" i="1"/>
  <c r="AD61" i="1"/>
  <c r="AC61" i="1"/>
  <c r="AB61" i="1"/>
  <c r="AA61" i="1"/>
  <c r="Z61" i="1"/>
  <c r="Y61" i="1"/>
  <c r="X61" i="1"/>
  <c r="W61" i="1"/>
  <c r="AF35" i="1"/>
  <c r="AE35" i="1"/>
  <c r="AD35" i="1"/>
  <c r="AC35" i="1"/>
  <c r="AB35" i="1"/>
  <c r="AA35" i="1"/>
  <c r="Z35" i="1"/>
  <c r="Y35" i="1"/>
  <c r="X35" i="1"/>
  <c r="W35" i="1"/>
  <c r="AF27" i="1"/>
  <c r="AE27" i="1"/>
  <c r="AD27" i="1"/>
  <c r="AC27" i="1"/>
  <c r="AB27" i="1"/>
  <c r="AA27" i="1"/>
  <c r="Z27" i="1"/>
  <c r="Y27" i="1"/>
  <c r="X27" i="1"/>
  <c r="W27" i="1"/>
  <c r="AF11" i="1"/>
  <c r="AE11" i="1"/>
  <c r="AD11" i="1"/>
  <c r="AC11" i="1"/>
  <c r="AB11" i="1"/>
  <c r="AA11" i="1"/>
  <c r="Z11" i="1"/>
  <c r="Y11" i="1"/>
  <c r="X11" i="1"/>
  <c r="W11" i="1"/>
  <c r="H12" i="1"/>
  <c r="AU289" i="1" l="1"/>
  <c r="AI274" i="1"/>
  <c r="AV295" i="1"/>
  <c r="AV289" i="1"/>
  <c r="BD289" i="1"/>
  <c r="BD295" i="1"/>
  <c r="V274" i="1"/>
  <c r="E161" i="1"/>
  <c r="E189" i="1"/>
  <c r="AV83" i="1"/>
  <c r="E105" i="1"/>
  <c r="V295" i="1"/>
  <c r="V285" i="1"/>
  <c r="E148" i="1"/>
  <c r="E152" i="1"/>
  <c r="E227" i="1"/>
  <c r="E282" i="1"/>
  <c r="V281" i="1"/>
  <c r="E197" i="1"/>
  <c r="AI285" i="1"/>
  <c r="BG273" i="1"/>
  <c r="BG300" i="1" s="1"/>
  <c r="BD281" i="1"/>
  <c r="E132" i="1"/>
  <c r="E205" i="1"/>
  <c r="E213" i="1"/>
  <c r="E253" i="1"/>
  <c r="E288" i="1"/>
  <c r="AC273" i="1"/>
  <c r="AC300" i="1" s="1"/>
  <c r="V289" i="1"/>
  <c r="AL273" i="1"/>
  <c r="AL300" i="1" s="1"/>
  <c r="AI281" i="1"/>
  <c r="AV274" i="1"/>
  <c r="AV293" i="1"/>
  <c r="E133" i="1"/>
  <c r="E176" i="1"/>
  <c r="E244" i="1"/>
  <c r="AI295" i="1"/>
  <c r="AV276" i="1"/>
  <c r="AV285" i="1"/>
  <c r="BD223" i="1"/>
  <c r="E15" i="1"/>
  <c r="E121" i="1"/>
  <c r="E169" i="1"/>
  <c r="E173" i="1"/>
  <c r="E290" i="1"/>
  <c r="AH289" i="1"/>
  <c r="V276" i="1"/>
  <c r="V293" i="1"/>
  <c r="BD61" i="1"/>
  <c r="BK273" i="1"/>
  <c r="BK300" i="1" s="1"/>
  <c r="BD293" i="1"/>
  <c r="E88" i="1"/>
  <c r="E287" i="1"/>
  <c r="AH281" i="1"/>
  <c r="BC83" i="1"/>
  <c r="AP273" i="1"/>
  <c r="AP300" i="1" s="1"/>
  <c r="AI289" i="1"/>
  <c r="AV281" i="1"/>
  <c r="BD285" i="1"/>
  <c r="E186" i="1"/>
  <c r="AH276" i="1"/>
  <c r="BC61" i="1"/>
  <c r="E18" i="1"/>
  <c r="E85" i="1"/>
  <c r="E122" i="1"/>
  <c r="E138" i="1"/>
  <c r="E141" i="1"/>
  <c r="E170" i="1"/>
  <c r="E199" i="1"/>
  <c r="E203" i="1"/>
  <c r="AI90" i="1"/>
  <c r="AV61" i="1"/>
  <c r="E45" i="1"/>
  <c r="E62" i="1"/>
  <c r="E153" i="1"/>
  <c r="E192" i="1"/>
  <c r="BD71" i="1"/>
  <c r="BD83" i="1"/>
  <c r="E73" i="1"/>
  <c r="E136" i="1"/>
  <c r="V124" i="1"/>
  <c r="AH90" i="1"/>
  <c r="E97" i="1"/>
  <c r="V71" i="1"/>
  <c r="BD124" i="1"/>
  <c r="E77" i="1"/>
  <c r="E84" i="1"/>
  <c r="E130" i="1"/>
  <c r="E167" i="1"/>
  <c r="E193" i="1"/>
  <c r="AH27" i="1"/>
  <c r="V61" i="1"/>
  <c r="V247" i="1"/>
  <c r="BD90" i="1"/>
  <c r="E65" i="1"/>
  <c r="E69" i="1"/>
  <c r="E91" i="1"/>
  <c r="E99" i="1"/>
  <c r="E106" i="1"/>
  <c r="E120" i="1"/>
  <c r="E128" i="1"/>
  <c r="E165" i="1"/>
  <c r="E177" i="1"/>
  <c r="E181" i="1"/>
  <c r="E207" i="1"/>
  <c r="E211" i="1"/>
  <c r="E215" i="1"/>
  <c r="E220" i="1"/>
  <c r="E229" i="1"/>
  <c r="E233" i="1"/>
  <c r="E240" i="1"/>
  <c r="E243" i="1"/>
  <c r="BC124" i="1"/>
  <c r="V223" i="1"/>
  <c r="AI124" i="1"/>
  <c r="AV124" i="1"/>
  <c r="E96" i="1"/>
  <c r="E100" i="1"/>
  <c r="E104" i="1"/>
  <c r="E107" i="1"/>
  <c r="E114" i="1"/>
  <c r="E150" i="1"/>
  <c r="E185" i="1"/>
  <c r="E208" i="1"/>
  <c r="E216" i="1"/>
  <c r="E221" i="1"/>
  <c r="E226" i="1"/>
  <c r="E230" i="1"/>
  <c r="AU83" i="1"/>
  <c r="AU71" i="1"/>
  <c r="E30" i="1"/>
  <c r="E36" i="1"/>
  <c r="E17" i="1"/>
  <c r="E28" i="1"/>
  <c r="E41" i="1"/>
  <c r="E44" i="1"/>
  <c r="E47" i="1"/>
  <c r="E54" i="1"/>
  <c r="E56" i="1"/>
  <c r="E42" i="1"/>
  <c r="E48" i="1"/>
  <c r="AV11" i="1"/>
  <c r="BD11" i="1"/>
  <c r="E24" i="1"/>
  <c r="E13" i="1"/>
  <c r="E16" i="1"/>
  <c r="E21" i="1"/>
  <c r="Y273" i="1"/>
  <c r="Y300" i="1" s="1"/>
  <c r="AD273" i="1"/>
  <c r="AD300" i="1" s="1"/>
  <c r="AB273" i="1"/>
  <c r="AB300" i="1" s="1"/>
  <c r="AF273" i="1"/>
  <c r="AF300" i="1" s="1"/>
  <c r="AI299" i="1"/>
  <c r="BD35" i="1"/>
  <c r="BD247" i="1"/>
  <c r="E37" i="1"/>
  <c r="E57" i="1"/>
  <c r="E63" i="1"/>
  <c r="E66" i="1"/>
  <c r="E72" i="1"/>
  <c r="E113" i="1"/>
  <c r="E117" i="1"/>
  <c r="E125" i="1"/>
  <c r="E159" i="1"/>
  <c r="E162" i="1"/>
  <c r="E279" i="1"/>
  <c r="AU281" i="1"/>
  <c r="AA273" i="1"/>
  <c r="AA300" i="1" s="1"/>
  <c r="AI61" i="1"/>
  <c r="AM273" i="1"/>
  <c r="AM300" i="1" s="1"/>
  <c r="AQ273" i="1"/>
  <c r="AQ300" i="1" s="1"/>
  <c r="AK273" i="1"/>
  <c r="AK300" i="1" s="1"/>
  <c r="AO273" i="1"/>
  <c r="AO300" i="1" s="1"/>
  <c r="AS273" i="1"/>
  <c r="AS300" i="1" s="1"/>
  <c r="AV223" i="1"/>
  <c r="BD27" i="1"/>
  <c r="BD276" i="1"/>
  <c r="BH273" i="1"/>
  <c r="BH300" i="1" s="1"/>
  <c r="BL273" i="1"/>
  <c r="BL300" i="1" s="1"/>
  <c r="BF273" i="1"/>
  <c r="BF300" i="1" s="1"/>
  <c r="BJ273" i="1"/>
  <c r="BJ300" i="1" s="1"/>
  <c r="BN273" i="1"/>
  <c r="BN300" i="1" s="1"/>
  <c r="E29" i="1"/>
  <c r="E33" i="1"/>
  <c r="E118" i="1"/>
  <c r="E157" i="1"/>
  <c r="E195" i="1"/>
  <c r="E202" i="1"/>
  <c r="E212" i="1"/>
  <c r="Z246" i="1"/>
  <c r="AE273" i="1"/>
  <c r="AE300" i="1" s="1"/>
  <c r="AI35" i="1"/>
  <c r="AI276" i="1"/>
  <c r="AJ273" i="1"/>
  <c r="AJ300" i="1" s="1"/>
  <c r="AN273" i="1"/>
  <c r="AN300" i="1" s="1"/>
  <c r="AR273" i="1"/>
  <c r="AR300" i="1" s="1"/>
  <c r="BE273" i="1"/>
  <c r="BE300" i="1" s="1"/>
  <c r="BI273" i="1"/>
  <c r="BI300" i="1" s="1"/>
  <c r="BM273" i="1"/>
  <c r="BC12" i="1"/>
  <c r="BC299" i="1" s="1"/>
  <c r="E25" i="1"/>
  <c r="E101" i="1"/>
  <c r="E108" i="1"/>
  <c r="E179" i="1"/>
  <c r="E126" i="1"/>
  <c r="E131" i="1"/>
  <c r="E134" i="1"/>
  <c r="E139" i="1"/>
  <c r="E142" i="1"/>
  <c r="E151" i="1"/>
  <c r="E154" i="1"/>
  <c r="E160" i="1"/>
  <c r="E163" i="1"/>
  <c r="E168" i="1"/>
  <c r="E171" i="1"/>
  <c r="E180" i="1"/>
  <c r="E183" i="1"/>
  <c r="E187" i="1"/>
  <c r="E196" i="1"/>
  <c r="E209" i="1"/>
  <c r="E217" i="1"/>
  <c r="E254" i="1"/>
  <c r="E258" i="1"/>
  <c r="E261" i="1"/>
  <c r="E265" i="1"/>
  <c r="E269" i="1"/>
  <c r="E296" i="1"/>
  <c r="AH61" i="1"/>
  <c r="E39" i="1"/>
  <c r="E43" i="1"/>
  <c r="E49" i="1"/>
  <c r="E55" i="1"/>
  <c r="E58" i="1"/>
  <c r="E64" i="1"/>
  <c r="E76" i="1"/>
  <c r="E80" i="1"/>
  <c r="E92" i="1"/>
  <c r="E95" i="1"/>
  <c r="E98" i="1"/>
  <c r="E109" i="1"/>
  <c r="E112" i="1"/>
  <c r="E115" i="1"/>
  <c r="E129" i="1"/>
  <c r="E137" i="1"/>
  <c r="E140" i="1"/>
  <c r="E149" i="1"/>
  <c r="E158" i="1"/>
  <c r="E166" i="1"/>
  <c r="E178" i="1"/>
  <c r="E184" i="1"/>
  <c r="E194" i="1"/>
  <c r="E200" i="1"/>
  <c r="E225" i="1"/>
  <c r="E231" i="1"/>
  <c r="E242" i="1"/>
  <c r="AH124" i="1"/>
  <c r="AU27" i="1"/>
  <c r="AU35" i="1"/>
  <c r="E32" i="1"/>
  <c r="E40" i="1"/>
  <c r="E50" i="1"/>
  <c r="E59" i="1"/>
  <c r="E68" i="1"/>
  <c r="E74" i="1"/>
  <c r="E87" i="1"/>
  <c r="E93" i="1"/>
  <c r="E110" i="1"/>
  <c r="E116" i="1"/>
  <c r="E127" i="1"/>
  <c r="E135" i="1"/>
  <c r="E147" i="1"/>
  <c r="E156" i="1"/>
  <c r="E164" i="1"/>
  <c r="E172" i="1"/>
  <c r="E175" i="1"/>
  <c r="E188" i="1"/>
  <c r="E191" i="1"/>
  <c r="E201" i="1"/>
  <c r="E204" i="1"/>
  <c r="E236" i="1"/>
  <c r="E278" i="1"/>
  <c r="E283" i="1"/>
  <c r="U276" i="1"/>
  <c r="AU285" i="1"/>
  <c r="BC90" i="1"/>
  <c r="BC247" i="1"/>
  <c r="E256" i="1"/>
  <c r="E263" i="1"/>
  <c r="E267" i="1"/>
  <c r="E271" i="1"/>
  <c r="E257" i="1"/>
  <c r="E264" i="1"/>
  <c r="E268" i="1"/>
  <c r="BM300" i="1"/>
  <c r="AI11" i="1"/>
  <c r="AQ246" i="1"/>
  <c r="AI27" i="1"/>
  <c r="AI83" i="1"/>
  <c r="AI293" i="1"/>
  <c r="AV71" i="1"/>
  <c r="AV90" i="1"/>
  <c r="E14" i="1"/>
  <c r="E22" i="1"/>
  <c r="E75" i="1"/>
  <c r="E81" i="1"/>
  <c r="E86" i="1"/>
  <c r="E94" i="1"/>
  <c r="E103" i="1"/>
  <c r="E111" i="1"/>
  <c r="E119" i="1"/>
  <c r="E238" i="1"/>
  <c r="E277" i="1"/>
  <c r="E286" i="1"/>
  <c r="E291" i="1"/>
  <c r="U27" i="1"/>
  <c r="U124" i="1"/>
  <c r="U247" i="1"/>
  <c r="U285" i="1"/>
  <c r="V35" i="1"/>
  <c r="V90" i="1"/>
  <c r="W273" i="1"/>
  <c r="W300" i="1" s="1"/>
  <c r="AI71" i="1"/>
  <c r="AI247" i="1"/>
  <c r="BG246" i="1"/>
  <c r="E38" i="1"/>
  <c r="E46" i="1"/>
  <c r="E78" i="1"/>
  <c r="E174" i="1"/>
  <c r="E182" i="1"/>
  <c r="E190" i="1"/>
  <c r="E198" i="1"/>
  <c r="E206" i="1"/>
  <c r="E210" i="1"/>
  <c r="E214" i="1"/>
  <c r="E219" i="1"/>
  <c r="E234" i="1"/>
  <c r="E248" i="1"/>
  <c r="E255" i="1"/>
  <c r="E259" i="1"/>
  <c r="E262" i="1"/>
  <c r="E266" i="1"/>
  <c r="E270" i="1"/>
  <c r="U90" i="1"/>
  <c r="AU61" i="1"/>
  <c r="Y246" i="1"/>
  <c r="V27" i="1"/>
  <c r="V83" i="1"/>
  <c r="X273" i="1"/>
  <c r="X300" i="1" s="1"/>
  <c r="AI223" i="1"/>
  <c r="AV27" i="1"/>
  <c r="E239" i="1"/>
  <c r="E260" i="1"/>
  <c r="E294" i="1"/>
  <c r="U35" i="1"/>
  <c r="U289" i="1"/>
  <c r="AH223" i="1"/>
  <c r="E224" i="1"/>
  <c r="E232" i="1"/>
  <c r="E241" i="1"/>
  <c r="E280" i="1"/>
  <c r="E284" i="1"/>
  <c r="U61" i="1"/>
  <c r="U281" i="1"/>
  <c r="AU124" i="1"/>
  <c r="AH247" i="1"/>
  <c r="AH285" i="1"/>
  <c r="E228" i="1"/>
  <c r="E237" i="1"/>
  <c r="E275" i="1"/>
  <c r="BC281" i="1"/>
  <c r="AV35" i="1"/>
  <c r="BC71" i="1"/>
  <c r="AU276" i="1"/>
  <c r="BC289" i="1"/>
  <c r="BC223" i="1"/>
  <c r="BC276" i="1"/>
  <c r="BC285" i="1"/>
  <c r="AV247" i="1"/>
  <c r="BC35" i="1"/>
  <c r="BC27" i="1"/>
  <c r="AU247" i="1"/>
  <c r="AU223" i="1"/>
  <c r="AU90" i="1"/>
  <c r="AV299" i="1"/>
  <c r="AU299" i="1"/>
  <c r="AH83" i="1"/>
  <c r="AH71" i="1"/>
  <c r="AH35" i="1"/>
  <c r="U223" i="1"/>
  <c r="U83" i="1"/>
  <c r="U71" i="1"/>
  <c r="U11" i="1"/>
  <c r="AD246" i="1"/>
  <c r="AH299" i="1"/>
  <c r="AH11" i="1"/>
  <c r="AX246" i="1"/>
  <c r="AY273" i="1"/>
  <c r="AY300" i="1" s="1"/>
  <c r="AZ273" i="1"/>
  <c r="AZ300" i="1" s="1"/>
  <c r="V11" i="1"/>
  <c r="V299" i="1"/>
  <c r="AU11" i="1"/>
  <c r="AZ246" i="1"/>
  <c r="AW273" i="1"/>
  <c r="AW300" i="1" s="1"/>
  <c r="BA273" i="1"/>
  <c r="BA300" i="1" s="1"/>
  <c r="BD299" i="1"/>
  <c r="BK246" i="1"/>
  <c r="BH246" i="1"/>
  <c r="BL246" i="1"/>
  <c r="BE246" i="1"/>
  <c r="BI246" i="1"/>
  <c r="BM246" i="1"/>
  <c r="BF246" i="1"/>
  <c r="BJ246" i="1"/>
  <c r="BN246" i="1"/>
  <c r="AX273" i="1"/>
  <c r="AX300" i="1" s="1"/>
  <c r="AY246" i="1"/>
  <c r="AW246" i="1"/>
  <c r="BA246" i="1"/>
  <c r="AL246" i="1"/>
  <c r="AP246" i="1"/>
  <c r="AM246" i="1"/>
  <c r="AJ246" i="1"/>
  <c r="AN246" i="1"/>
  <c r="AR246" i="1"/>
  <c r="AK246" i="1"/>
  <c r="AO246" i="1"/>
  <c r="AS246" i="1"/>
  <c r="Z273" i="1"/>
  <c r="Z300" i="1" s="1"/>
  <c r="U299" i="1"/>
  <c r="AC246" i="1"/>
  <c r="W246" i="1"/>
  <c r="AA246" i="1"/>
  <c r="AE246" i="1"/>
  <c r="X246" i="1"/>
  <c r="AB246" i="1"/>
  <c r="AF246" i="1"/>
  <c r="H295" i="1"/>
  <c r="H293" i="1"/>
  <c r="H289" i="1"/>
  <c r="H285" i="1"/>
  <c r="H281" i="1"/>
  <c r="H276" i="1"/>
  <c r="H274" i="1"/>
  <c r="H247" i="1"/>
  <c r="H223" i="1"/>
  <c r="H124" i="1"/>
  <c r="H90" i="1"/>
  <c r="H83" i="1"/>
  <c r="H71" i="1"/>
  <c r="H61" i="1"/>
  <c r="H35" i="1"/>
  <c r="H27" i="1"/>
  <c r="BC11" i="1" l="1"/>
  <c r="AM298" i="1"/>
  <c r="W298" i="1"/>
  <c r="BL298" i="1"/>
  <c r="AS298" i="1"/>
  <c r="AD298" i="1"/>
  <c r="AL298" i="1"/>
  <c r="AO298" i="1"/>
  <c r="AJ298" i="1"/>
  <c r="AN298" i="1"/>
  <c r="BK298" i="1"/>
  <c r="AH273" i="1"/>
  <c r="AH300" i="1" s="1"/>
  <c r="BG298" i="1"/>
  <c r="V273" i="1"/>
  <c r="V300" i="1" s="1"/>
  <c r="X298" i="1"/>
  <c r="AR298" i="1"/>
  <c r="AP298" i="1"/>
  <c r="BJ298" i="1"/>
  <c r="AU273" i="1"/>
  <c r="AU300" i="1" s="1"/>
  <c r="Y298" i="1"/>
  <c r="AQ298" i="1"/>
  <c r="AB298" i="1"/>
  <c r="BI298" i="1"/>
  <c r="AV273" i="1"/>
  <c r="AV300" i="1" s="1"/>
  <c r="AC298" i="1"/>
  <c r="AF298" i="1"/>
  <c r="AA298" i="1"/>
  <c r="AI273" i="1"/>
  <c r="AI300" i="1" s="1"/>
  <c r="BM298" i="1"/>
  <c r="AZ298" i="1"/>
  <c r="AK298" i="1"/>
  <c r="AE298" i="1"/>
  <c r="BF298" i="1"/>
  <c r="U273" i="1"/>
  <c r="U300" i="1" s="1"/>
  <c r="BD273" i="1"/>
  <c r="BD300" i="1" s="1"/>
  <c r="BD246" i="1"/>
  <c r="AV246" i="1"/>
  <c r="AI246" i="1"/>
  <c r="BN298" i="1"/>
  <c r="BH298" i="1"/>
  <c r="BC273" i="1"/>
  <c r="BC300" i="1" s="1"/>
  <c r="BE298" i="1"/>
  <c r="BA298" i="1"/>
  <c r="AW298" i="1"/>
  <c r="AU246" i="1"/>
  <c r="V246" i="1"/>
  <c r="U246" i="1"/>
  <c r="H273" i="1"/>
  <c r="AY298" i="1"/>
  <c r="AH246" i="1"/>
  <c r="AX298" i="1"/>
  <c r="BC246" i="1"/>
  <c r="Z298" i="1"/>
  <c r="AU298" i="1" l="1"/>
  <c r="D5" i="5" s="1"/>
  <c r="V298" i="1"/>
  <c r="U298" i="1"/>
  <c r="AH298" i="1"/>
  <c r="AV298" i="1"/>
  <c r="AI298" i="1"/>
  <c r="BD298" i="1"/>
  <c r="BC298" i="1"/>
  <c r="E293" i="1"/>
  <c r="E285" i="1"/>
  <c r="E276" i="1"/>
  <c r="E274" i="1"/>
  <c r="E223" i="1"/>
  <c r="S299" i="1"/>
  <c r="R299" i="1"/>
  <c r="Q299" i="1"/>
  <c r="P299" i="1"/>
  <c r="O299" i="1"/>
  <c r="N299" i="1"/>
  <c r="M299" i="1"/>
  <c r="L299" i="1"/>
  <c r="K299" i="1"/>
  <c r="I299" i="1"/>
  <c r="S295" i="1"/>
  <c r="R295" i="1"/>
  <c r="Q295" i="1"/>
  <c r="P295" i="1"/>
  <c r="O295" i="1"/>
  <c r="N295" i="1"/>
  <c r="M295" i="1"/>
  <c r="L295" i="1"/>
  <c r="K295" i="1"/>
  <c r="I295" i="1"/>
  <c r="G295" i="1"/>
  <c r="S293" i="1"/>
  <c r="R293" i="1"/>
  <c r="Q293" i="1"/>
  <c r="P293" i="1"/>
  <c r="O293" i="1"/>
  <c r="N293" i="1"/>
  <c r="M293" i="1"/>
  <c r="L293" i="1"/>
  <c r="K293" i="1"/>
  <c r="I293" i="1"/>
  <c r="G293" i="1"/>
  <c r="S289" i="1"/>
  <c r="R289" i="1"/>
  <c r="Q289" i="1"/>
  <c r="P289" i="1"/>
  <c r="O289" i="1"/>
  <c r="N289" i="1"/>
  <c r="M289" i="1"/>
  <c r="L289" i="1"/>
  <c r="K289" i="1"/>
  <c r="I289" i="1"/>
  <c r="G289" i="1"/>
  <c r="S285" i="1"/>
  <c r="R285" i="1"/>
  <c r="Q285" i="1"/>
  <c r="P285" i="1"/>
  <c r="O285" i="1"/>
  <c r="N285" i="1"/>
  <c r="M285" i="1"/>
  <c r="L285" i="1"/>
  <c r="K285" i="1"/>
  <c r="I285" i="1"/>
  <c r="G285" i="1"/>
  <c r="S281" i="1"/>
  <c r="R281" i="1"/>
  <c r="Q281" i="1"/>
  <c r="P281" i="1"/>
  <c r="O281" i="1"/>
  <c r="N281" i="1"/>
  <c r="M281" i="1"/>
  <c r="L281" i="1"/>
  <c r="K281" i="1"/>
  <c r="I281" i="1"/>
  <c r="G281" i="1"/>
  <c r="S276" i="1"/>
  <c r="R276" i="1"/>
  <c r="Q276" i="1"/>
  <c r="P276" i="1"/>
  <c r="O276" i="1"/>
  <c r="N276" i="1"/>
  <c r="M276" i="1"/>
  <c r="L276" i="1"/>
  <c r="K276" i="1"/>
  <c r="I276" i="1"/>
  <c r="G276" i="1"/>
  <c r="S274" i="1"/>
  <c r="R274" i="1"/>
  <c r="Q274" i="1"/>
  <c r="P274" i="1"/>
  <c r="O274" i="1"/>
  <c r="N274" i="1"/>
  <c r="M274" i="1"/>
  <c r="L274" i="1"/>
  <c r="K274" i="1"/>
  <c r="I274" i="1"/>
  <c r="G274" i="1"/>
  <c r="S247" i="1"/>
  <c r="R247" i="1"/>
  <c r="Q247" i="1"/>
  <c r="P247" i="1"/>
  <c r="O247" i="1"/>
  <c r="N247" i="1"/>
  <c r="M247" i="1"/>
  <c r="L247" i="1"/>
  <c r="K247" i="1"/>
  <c r="I247" i="1"/>
  <c r="S223" i="1"/>
  <c r="R223" i="1"/>
  <c r="Q223" i="1"/>
  <c r="P223" i="1"/>
  <c r="O223" i="1"/>
  <c r="N223" i="1"/>
  <c r="M223" i="1"/>
  <c r="L223" i="1"/>
  <c r="K223" i="1"/>
  <c r="I223" i="1"/>
  <c r="G223" i="1"/>
  <c r="S124" i="1"/>
  <c r="R124" i="1"/>
  <c r="Q124" i="1"/>
  <c r="P124" i="1"/>
  <c r="O124" i="1"/>
  <c r="N124" i="1"/>
  <c r="M124" i="1"/>
  <c r="L124" i="1"/>
  <c r="K124" i="1"/>
  <c r="I124" i="1"/>
  <c r="G124" i="1"/>
  <c r="S90" i="1"/>
  <c r="R90" i="1"/>
  <c r="Q90" i="1"/>
  <c r="P90" i="1"/>
  <c r="O90" i="1"/>
  <c r="N90" i="1"/>
  <c r="M90" i="1"/>
  <c r="L90" i="1"/>
  <c r="K90" i="1"/>
  <c r="I90" i="1"/>
  <c r="G90" i="1"/>
  <c r="S83" i="1"/>
  <c r="R83" i="1"/>
  <c r="Q83" i="1"/>
  <c r="P83" i="1"/>
  <c r="O83" i="1"/>
  <c r="N83" i="1"/>
  <c r="M83" i="1"/>
  <c r="L83" i="1"/>
  <c r="K83" i="1"/>
  <c r="I83" i="1"/>
  <c r="G83" i="1"/>
  <c r="S71" i="1"/>
  <c r="R71" i="1"/>
  <c r="Q71" i="1"/>
  <c r="P71" i="1"/>
  <c r="O71" i="1"/>
  <c r="N71" i="1"/>
  <c r="M71" i="1"/>
  <c r="L71" i="1"/>
  <c r="K71" i="1"/>
  <c r="I71" i="1"/>
  <c r="G71" i="1"/>
  <c r="S61" i="1"/>
  <c r="R61" i="1"/>
  <c r="Q61" i="1"/>
  <c r="P61" i="1"/>
  <c r="O61" i="1"/>
  <c r="N61" i="1"/>
  <c r="M61" i="1"/>
  <c r="L61" i="1"/>
  <c r="K61" i="1"/>
  <c r="I61" i="1"/>
  <c r="G61" i="1"/>
  <c r="S35" i="1"/>
  <c r="R35" i="1"/>
  <c r="Q35" i="1"/>
  <c r="P35" i="1"/>
  <c r="O35" i="1"/>
  <c r="N35" i="1"/>
  <c r="M35" i="1"/>
  <c r="L35" i="1"/>
  <c r="K35" i="1"/>
  <c r="I35" i="1"/>
  <c r="G35" i="1"/>
  <c r="S27" i="1"/>
  <c r="R27" i="1"/>
  <c r="Q27" i="1"/>
  <c r="P27" i="1"/>
  <c r="O27" i="1"/>
  <c r="N27" i="1"/>
  <c r="M27" i="1"/>
  <c r="L27" i="1"/>
  <c r="K27" i="1"/>
  <c r="I27" i="1"/>
  <c r="G27" i="1"/>
  <c r="S11" i="1"/>
  <c r="R11" i="1"/>
  <c r="Q11" i="1"/>
  <c r="P11" i="1"/>
  <c r="O11" i="1"/>
  <c r="N11" i="1"/>
  <c r="M11" i="1"/>
  <c r="L11" i="1"/>
  <c r="K11" i="1"/>
  <c r="I11" i="1"/>
  <c r="D295" i="1"/>
  <c r="D293" i="1"/>
  <c r="D289" i="1"/>
  <c r="D285" i="1"/>
  <c r="D281" i="1"/>
  <c r="D276" i="1"/>
  <c r="D274" i="1"/>
  <c r="D223" i="1"/>
  <c r="D124" i="1"/>
  <c r="D90" i="1"/>
  <c r="D83" i="1"/>
  <c r="D71" i="1"/>
  <c r="D61" i="1"/>
  <c r="D35" i="1"/>
  <c r="D27" i="1"/>
  <c r="E295" i="1"/>
  <c r="B13" i="5" l="1"/>
  <c r="E83" i="1"/>
  <c r="E61" i="1"/>
  <c r="E71" i="1"/>
  <c r="O273" i="1"/>
  <c r="O300" i="1" s="1"/>
  <c r="I273" i="1"/>
  <c r="I300" i="1" s="1"/>
  <c r="N273" i="1"/>
  <c r="N300" i="1" s="1"/>
  <c r="R273" i="1"/>
  <c r="R300" i="1" s="1"/>
  <c r="K273" i="1"/>
  <c r="K300" i="1" s="1"/>
  <c r="S273" i="1"/>
  <c r="S300" i="1" s="1"/>
  <c r="L273" i="1"/>
  <c r="L300" i="1" s="1"/>
  <c r="P273" i="1"/>
  <c r="P300" i="1" s="1"/>
  <c r="G273" i="1"/>
  <c r="M273" i="1"/>
  <c r="M300" i="1" s="1"/>
  <c r="Q273" i="1"/>
  <c r="Q300" i="1" s="1"/>
  <c r="E90" i="1"/>
  <c r="E27" i="1"/>
  <c r="E35" i="1"/>
  <c r="I246" i="1"/>
  <c r="E124" i="1"/>
  <c r="E281" i="1"/>
  <c r="E289" i="1"/>
  <c r="D273" i="1"/>
  <c r="M246" i="1"/>
  <c r="K246" i="1"/>
  <c r="O246" i="1"/>
  <c r="R246" i="1"/>
  <c r="Q246" i="1"/>
  <c r="N246" i="1"/>
  <c r="L246" i="1"/>
  <c r="P246" i="1"/>
  <c r="S246" i="1"/>
  <c r="T91" i="4"/>
  <c r="S91" i="4" s="1"/>
  <c r="T70" i="4"/>
  <c r="S70" i="4" s="1"/>
  <c r="T149" i="4"/>
  <c r="S149" i="4" s="1"/>
  <c r="T148" i="4"/>
  <c r="S148" i="4" s="1"/>
  <c r="T144" i="4"/>
  <c r="S144" i="4" s="1"/>
  <c r="T143" i="4"/>
  <c r="S143" i="4" s="1"/>
  <c r="T135" i="4"/>
  <c r="S135" i="4" s="1"/>
  <c r="T134" i="4"/>
  <c r="S134" i="4" s="1"/>
  <c r="T133" i="4"/>
  <c r="S133" i="4" s="1"/>
  <c r="T132" i="4"/>
  <c r="S132" i="4" s="1"/>
  <c r="T131" i="4"/>
  <c r="S131" i="4" s="1"/>
  <c r="T130" i="4"/>
  <c r="S130" i="4" s="1"/>
  <c r="T129" i="4"/>
  <c r="S129" i="4" s="1"/>
  <c r="T120" i="4"/>
  <c r="S120" i="4" s="1"/>
  <c r="T119" i="4"/>
  <c r="S119" i="4" s="1"/>
  <c r="T118" i="4"/>
  <c r="S118" i="4" s="1"/>
  <c r="T117" i="4"/>
  <c r="S117" i="4" s="1"/>
  <c r="T116" i="4"/>
  <c r="S116" i="4" s="1"/>
  <c r="T114" i="4"/>
  <c r="S114" i="4" s="1"/>
  <c r="T113" i="4"/>
  <c r="S113" i="4" s="1"/>
  <c r="T112" i="4"/>
  <c r="S112" i="4" s="1"/>
  <c r="T111" i="4"/>
  <c r="S111" i="4" s="1"/>
  <c r="T110" i="4"/>
  <c r="S110" i="4" s="1"/>
  <c r="T108" i="4"/>
  <c r="S108" i="4" s="1"/>
  <c r="T107" i="4"/>
  <c r="S107" i="4" s="1"/>
  <c r="T106" i="4"/>
  <c r="S106" i="4" s="1"/>
  <c r="T105" i="4"/>
  <c r="S105" i="4" s="1"/>
  <c r="T104" i="4"/>
  <c r="S104" i="4" s="1"/>
  <c r="T103" i="4"/>
  <c r="S103" i="4" s="1"/>
  <c r="T102" i="4"/>
  <c r="S102" i="4" s="1"/>
  <c r="T101" i="4"/>
  <c r="S101" i="4" s="1"/>
  <c r="T100" i="4"/>
  <c r="S100" i="4" s="1"/>
  <c r="T99" i="4"/>
  <c r="S99" i="4" s="1"/>
  <c r="T98" i="4"/>
  <c r="S98" i="4" s="1"/>
  <c r="T97" i="4"/>
  <c r="S97" i="4" s="1"/>
  <c r="T96" i="4"/>
  <c r="T90" i="4"/>
  <c r="S90" i="4" s="1"/>
  <c r="S89" i="4" s="1"/>
  <c r="T87" i="4"/>
  <c r="S87" i="4" s="1"/>
  <c r="T86" i="4"/>
  <c r="T85" i="4"/>
  <c r="S85" i="4" s="1"/>
  <c r="T83" i="4"/>
  <c r="S83" i="4" s="1"/>
  <c r="T82" i="4"/>
  <c r="T80" i="4"/>
  <c r="S80" i="4" s="1"/>
  <c r="S79" i="4" s="1"/>
  <c r="T78" i="4"/>
  <c r="S78" i="4" s="1"/>
  <c r="T77" i="4"/>
  <c r="S77" i="4" s="1"/>
  <c r="T74" i="4"/>
  <c r="S74" i="4" s="1"/>
  <c r="T73" i="4"/>
  <c r="T69" i="4"/>
  <c r="S69" i="4" s="1"/>
  <c r="T67" i="4"/>
  <c r="S67" i="4" s="1"/>
  <c r="T66" i="4"/>
  <c r="T63" i="4"/>
  <c r="S63" i="4" s="1"/>
  <c r="S62" i="4" s="1"/>
  <c r="T61" i="4"/>
  <c r="S61" i="4" s="1"/>
  <c r="T60" i="4"/>
  <c r="S60" i="4" s="1"/>
  <c r="T59" i="4"/>
  <c r="T57" i="4"/>
  <c r="T54" i="4"/>
  <c r="T53" i="4" s="1"/>
  <c r="T52" i="4"/>
  <c r="S52" i="4" s="1"/>
  <c r="S51" i="4" s="1"/>
  <c r="T49" i="4"/>
  <c r="T46" i="4"/>
  <c r="S46" i="4" s="1"/>
  <c r="S45" i="4" s="1"/>
  <c r="S44" i="4" s="1"/>
  <c r="T43" i="4"/>
  <c r="S43" i="4" s="1"/>
  <c r="T42" i="4"/>
  <c r="S42" i="4" s="1"/>
  <c r="T41" i="4"/>
  <c r="S41" i="4" s="1"/>
  <c r="T40" i="4"/>
  <c r="S40" i="4" s="1"/>
  <c r="T38" i="4"/>
  <c r="S38" i="4" s="1"/>
  <c r="T37" i="4"/>
  <c r="S37" i="4" s="1"/>
  <c r="T34" i="4"/>
  <c r="T31" i="4"/>
  <c r="S31" i="4" s="1"/>
  <c r="S30" i="4" s="1"/>
  <c r="S29" i="4" s="1"/>
  <c r="T28" i="4"/>
  <c r="T27" i="4" s="1"/>
  <c r="T25" i="4"/>
  <c r="S25" i="4" s="1"/>
  <c r="T24" i="4"/>
  <c r="T22" i="4"/>
  <c r="S22" i="4" s="1"/>
  <c r="T21" i="4"/>
  <c r="S21" i="4" s="1"/>
  <c r="T19" i="4"/>
  <c r="S19" i="4" s="1"/>
  <c r="T18" i="4"/>
  <c r="T13" i="4"/>
  <c r="F34" i="4"/>
  <c r="F33" i="4" s="1"/>
  <c r="F32" i="4" s="1"/>
  <c r="H33" i="4"/>
  <c r="H32" i="4" s="1"/>
  <c r="E33" i="4"/>
  <c r="AE34" i="4"/>
  <c r="G149" i="4"/>
  <c r="F149" i="4" s="1"/>
  <c r="G148" i="4"/>
  <c r="G144" i="4"/>
  <c r="F144" i="4" s="1"/>
  <c r="G143" i="4"/>
  <c r="F143" i="4" s="1"/>
  <c r="G135" i="4"/>
  <c r="F135" i="4" s="1"/>
  <c r="G134" i="4"/>
  <c r="F134" i="4" s="1"/>
  <c r="G133" i="4"/>
  <c r="F133" i="4" s="1"/>
  <c r="G132" i="4"/>
  <c r="F132" i="4" s="1"/>
  <c r="G131" i="4"/>
  <c r="F131" i="4" s="1"/>
  <c r="G130" i="4"/>
  <c r="F130" i="4" s="1"/>
  <c r="G129" i="4"/>
  <c r="F129" i="4" s="1"/>
  <c r="G120" i="4"/>
  <c r="F120" i="4" s="1"/>
  <c r="G119" i="4"/>
  <c r="G118" i="4"/>
  <c r="F118" i="4" s="1"/>
  <c r="G117" i="4"/>
  <c r="F117" i="4" s="1"/>
  <c r="G116" i="4"/>
  <c r="F116" i="4" s="1"/>
  <c r="G114" i="4"/>
  <c r="F114" i="4" s="1"/>
  <c r="G113" i="4"/>
  <c r="F113" i="4" s="1"/>
  <c r="G112" i="4"/>
  <c r="F112" i="4" s="1"/>
  <c r="G111" i="4"/>
  <c r="F111" i="4" s="1"/>
  <c r="G110" i="4"/>
  <c r="F110" i="4" s="1"/>
  <c r="G108" i="4"/>
  <c r="F108" i="4" s="1"/>
  <c r="G107" i="4"/>
  <c r="F107" i="4" s="1"/>
  <c r="G106" i="4"/>
  <c r="F106" i="4" s="1"/>
  <c r="G105" i="4"/>
  <c r="F105" i="4" s="1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F97" i="4" s="1"/>
  <c r="G96" i="4"/>
  <c r="G91" i="4"/>
  <c r="F91" i="4" s="1"/>
  <c r="G90" i="4"/>
  <c r="F90" i="4" s="1"/>
  <c r="F89" i="4" s="1"/>
  <c r="G87" i="4"/>
  <c r="F87" i="4" s="1"/>
  <c r="G86" i="4"/>
  <c r="F86" i="4" s="1"/>
  <c r="G85" i="4"/>
  <c r="F85" i="4" s="1"/>
  <c r="G83" i="4"/>
  <c r="F83" i="4" s="1"/>
  <c r="G82" i="4"/>
  <c r="F82" i="4" s="1"/>
  <c r="G80" i="4"/>
  <c r="F80" i="4" s="1"/>
  <c r="F79" i="4" s="1"/>
  <c r="G78" i="4"/>
  <c r="F78" i="4" s="1"/>
  <c r="G77" i="4"/>
  <c r="F77" i="4" s="1"/>
  <c r="G74" i="4"/>
  <c r="F74" i="4" s="1"/>
  <c r="G73" i="4"/>
  <c r="F73" i="4" s="1"/>
  <c r="G70" i="4"/>
  <c r="F70" i="4" s="1"/>
  <c r="G69" i="4"/>
  <c r="F69" i="4" s="1"/>
  <c r="G67" i="4"/>
  <c r="F67" i="4" s="1"/>
  <c r="G66" i="4"/>
  <c r="F66" i="4" s="1"/>
  <c r="G63" i="4"/>
  <c r="F63" i="4" s="1"/>
  <c r="F62" i="4" s="1"/>
  <c r="G61" i="4"/>
  <c r="F61" i="4" s="1"/>
  <c r="G60" i="4"/>
  <c r="F60" i="4" s="1"/>
  <c r="G59" i="4"/>
  <c r="G57" i="4"/>
  <c r="F57" i="4" s="1"/>
  <c r="F56" i="4" s="1"/>
  <c r="G54" i="4"/>
  <c r="G53" i="4" s="1"/>
  <c r="G52" i="4"/>
  <c r="F52" i="4" s="1"/>
  <c r="G49" i="4"/>
  <c r="F49" i="4" s="1"/>
  <c r="F48" i="4" s="1"/>
  <c r="G46" i="4"/>
  <c r="G43" i="4"/>
  <c r="F43" i="4" s="1"/>
  <c r="G42" i="4"/>
  <c r="F42" i="4" s="1"/>
  <c r="G41" i="4"/>
  <c r="F41" i="4" s="1"/>
  <c r="G40" i="4"/>
  <c r="F40" i="4" s="1"/>
  <c r="G38" i="4"/>
  <c r="F38" i="4" s="1"/>
  <c r="G37" i="4"/>
  <c r="F37" i="4" s="1"/>
  <c r="G31" i="4"/>
  <c r="G28" i="4"/>
  <c r="G25" i="4"/>
  <c r="F25" i="4" s="1"/>
  <c r="G24" i="4"/>
  <c r="F24" i="4" s="1"/>
  <c r="G22" i="4"/>
  <c r="F22" i="4" s="1"/>
  <c r="G21" i="4"/>
  <c r="F21" i="4" s="1"/>
  <c r="G19" i="4"/>
  <c r="F19" i="4" s="1"/>
  <c r="G18" i="4"/>
  <c r="F18" i="4" s="1"/>
  <c r="F13" i="4"/>
  <c r="AD147" i="4"/>
  <c r="AD146" i="4" s="1"/>
  <c r="AC147" i="4"/>
  <c r="AC146" i="4" s="1"/>
  <c r="AB147" i="4"/>
  <c r="AB146" i="4" s="1"/>
  <c r="AA147" i="4"/>
  <c r="AA146" i="4" s="1"/>
  <c r="Z147" i="4"/>
  <c r="Z146" i="4" s="1"/>
  <c r="Y147" i="4"/>
  <c r="Y146" i="4" s="1"/>
  <c r="X147" i="4"/>
  <c r="X146" i="4" s="1"/>
  <c r="W147" i="4"/>
  <c r="W146" i="4" s="1"/>
  <c r="V147" i="4"/>
  <c r="V146" i="4" s="1"/>
  <c r="U147" i="4"/>
  <c r="U146" i="4" s="1"/>
  <c r="AD142" i="4"/>
  <c r="AC142" i="4"/>
  <c r="AB142" i="4"/>
  <c r="AA142" i="4"/>
  <c r="Z142" i="4"/>
  <c r="Y142" i="4"/>
  <c r="X142" i="4"/>
  <c r="W142" i="4"/>
  <c r="V142" i="4"/>
  <c r="U142" i="4"/>
  <c r="AD127" i="4"/>
  <c r="AD126" i="4" s="1"/>
  <c r="AD125" i="4" s="1"/>
  <c r="AC127" i="4"/>
  <c r="AC126" i="4" s="1"/>
  <c r="AC125" i="4" s="1"/>
  <c r="AB127" i="4"/>
  <c r="AB126" i="4" s="1"/>
  <c r="AB125" i="4" s="1"/>
  <c r="AA127" i="4"/>
  <c r="AA126" i="4" s="1"/>
  <c r="AA125" i="4" s="1"/>
  <c r="Z127" i="4"/>
  <c r="Z126" i="4" s="1"/>
  <c r="Z125" i="4" s="1"/>
  <c r="Y127" i="4"/>
  <c r="Y126" i="4" s="1"/>
  <c r="Y125" i="4" s="1"/>
  <c r="X127" i="4"/>
  <c r="X126" i="4" s="1"/>
  <c r="X125" i="4" s="1"/>
  <c r="W127" i="4"/>
  <c r="W126" i="4" s="1"/>
  <c r="W125" i="4" s="1"/>
  <c r="V127" i="4"/>
  <c r="V126" i="4" s="1"/>
  <c r="V125" i="4" s="1"/>
  <c r="U127" i="4"/>
  <c r="U126" i="4" s="1"/>
  <c r="U125" i="4" s="1"/>
  <c r="AD89" i="4"/>
  <c r="AD88" i="4" s="1"/>
  <c r="AC89" i="4"/>
  <c r="AC88" i="4" s="1"/>
  <c r="AB89" i="4"/>
  <c r="AB88" i="4" s="1"/>
  <c r="AA89" i="4"/>
  <c r="AA88" i="4" s="1"/>
  <c r="Z89" i="4"/>
  <c r="Z88" i="4" s="1"/>
  <c r="Y89" i="4"/>
  <c r="Y88" i="4" s="1"/>
  <c r="X89" i="4"/>
  <c r="X88" i="4" s="1"/>
  <c r="W89" i="4"/>
  <c r="W88" i="4" s="1"/>
  <c r="V89" i="4"/>
  <c r="V88" i="4" s="1"/>
  <c r="U89" i="4"/>
  <c r="U88" i="4" s="1"/>
  <c r="T89" i="4"/>
  <c r="T88" i="4" s="1"/>
  <c r="AD84" i="4"/>
  <c r="AC84" i="4"/>
  <c r="AB84" i="4"/>
  <c r="AA84" i="4"/>
  <c r="Z84" i="4"/>
  <c r="Y84" i="4"/>
  <c r="X84" i="4"/>
  <c r="W84" i="4"/>
  <c r="V84" i="4"/>
  <c r="U84" i="4"/>
  <c r="AD81" i="4"/>
  <c r="AC81" i="4"/>
  <c r="AB81" i="4"/>
  <c r="AA81" i="4"/>
  <c r="Z81" i="4"/>
  <c r="Y81" i="4"/>
  <c r="X81" i="4"/>
  <c r="W81" i="4"/>
  <c r="V81" i="4"/>
  <c r="U81" i="4"/>
  <c r="AD79" i="4"/>
  <c r="AC79" i="4"/>
  <c r="AB79" i="4"/>
  <c r="AA79" i="4"/>
  <c r="Z79" i="4"/>
  <c r="Y79" i="4"/>
  <c r="X79" i="4"/>
  <c r="W79" i="4"/>
  <c r="V79" i="4"/>
  <c r="U79" i="4"/>
  <c r="AD76" i="4"/>
  <c r="AC76" i="4"/>
  <c r="AB76" i="4"/>
  <c r="AA76" i="4"/>
  <c r="Z76" i="4"/>
  <c r="Y76" i="4"/>
  <c r="X76" i="4"/>
  <c r="W76" i="4"/>
  <c r="V76" i="4"/>
  <c r="U76" i="4"/>
  <c r="AD72" i="4"/>
  <c r="AC72" i="4"/>
  <c r="AB72" i="4"/>
  <c r="AA72" i="4"/>
  <c r="Z72" i="4"/>
  <c r="Y72" i="4"/>
  <c r="X72" i="4"/>
  <c r="W72" i="4"/>
  <c r="V72" i="4"/>
  <c r="U72" i="4"/>
  <c r="AD68" i="4"/>
  <c r="AC68" i="4"/>
  <c r="AB68" i="4"/>
  <c r="AA68" i="4"/>
  <c r="Z68" i="4"/>
  <c r="Y68" i="4"/>
  <c r="X68" i="4"/>
  <c r="W68" i="4"/>
  <c r="V68" i="4"/>
  <c r="U68" i="4"/>
  <c r="AD65" i="4"/>
  <c r="AD64" i="4" s="1"/>
  <c r="AC65" i="4"/>
  <c r="AC64" i="4" s="1"/>
  <c r="AB65" i="4"/>
  <c r="AB64" i="4" s="1"/>
  <c r="AA65" i="4"/>
  <c r="AA64" i="4" s="1"/>
  <c r="Z65" i="4"/>
  <c r="Z64" i="4" s="1"/>
  <c r="Y65" i="4"/>
  <c r="Y64" i="4" s="1"/>
  <c r="X65" i="4"/>
  <c r="X64" i="4" s="1"/>
  <c r="W65" i="4"/>
  <c r="W64" i="4" s="1"/>
  <c r="V65" i="4"/>
  <c r="V64" i="4" s="1"/>
  <c r="U65" i="4"/>
  <c r="U64" i="4" s="1"/>
  <c r="AD62" i="4"/>
  <c r="AC62" i="4"/>
  <c r="AB62" i="4"/>
  <c r="AA62" i="4"/>
  <c r="Z62" i="4"/>
  <c r="Y62" i="4"/>
  <c r="X62" i="4"/>
  <c r="W62" i="4"/>
  <c r="V62" i="4"/>
  <c r="U62" i="4"/>
  <c r="AD58" i="4"/>
  <c r="AC58" i="4"/>
  <c r="AB58" i="4"/>
  <c r="AA58" i="4"/>
  <c r="Z58" i="4"/>
  <c r="Y58" i="4"/>
  <c r="X58" i="4"/>
  <c r="W58" i="4"/>
  <c r="V58" i="4"/>
  <c r="U58" i="4"/>
  <c r="AD56" i="4"/>
  <c r="AC56" i="4"/>
  <c r="AB56" i="4"/>
  <c r="AA56" i="4"/>
  <c r="Z56" i="4"/>
  <c r="Y56" i="4"/>
  <c r="X56" i="4"/>
  <c r="W56" i="4"/>
  <c r="V56" i="4"/>
  <c r="U56" i="4"/>
  <c r="AD53" i="4"/>
  <c r="AC53" i="4"/>
  <c r="AB53" i="4"/>
  <c r="AA53" i="4"/>
  <c r="Z53" i="4"/>
  <c r="Y53" i="4"/>
  <c r="X53" i="4"/>
  <c r="W53" i="4"/>
  <c r="V53" i="4"/>
  <c r="U53" i="4"/>
  <c r="AD51" i="4"/>
  <c r="AC51" i="4"/>
  <c r="AB51" i="4"/>
  <c r="AA51" i="4"/>
  <c r="Z51" i="4"/>
  <c r="Y51" i="4"/>
  <c r="X51" i="4"/>
  <c r="W51" i="4"/>
  <c r="V51" i="4"/>
  <c r="U51" i="4"/>
  <c r="AD48" i="4"/>
  <c r="AC48" i="4"/>
  <c r="AB48" i="4"/>
  <c r="AA48" i="4"/>
  <c r="Z48" i="4"/>
  <c r="Y48" i="4"/>
  <c r="X48" i="4"/>
  <c r="W48" i="4"/>
  <c r="V48" i="4"/>
  <c r="U48" i="4"/>
  <c r="AD45" i="4"/>
  <c r="AD44" i="4" s="1"/>
  <c r="AC45" i="4"/>
  <c r="AC44" i="4" s="1"/>
  <c r="AB45" i="4"/>
  <c r="AB44" i="4" s="1"/>
  <c r="AA45" i="4"/>
  <c r="AA44" i="4" s="1"/>
  <c r="Z45" i="4"/>
  <c r="Z44" i="4" s="1"/>
  <c r="Y45" i="4"/>
  <c r="Y44" i="4" s="1"/>
  <c r="X45" i="4"/>
  <c r="X44" i="4" s="1"/>
  <c r="W45" i="4"/>
  <c r="W44" i="4" s="1"/>
  <c r="V45" i="4"/>
  <c r="V44" i="4" s="1"/>
  <c r="U45" i="4"/>
  <c r="U44" i="4" s="1"/>
  <c r="AD39" i="4"/>
  <c r="AC39" i="4"/>
  <c r="AB39" i="4"/>
  <c r="AA39" i="4"/>
  <c r="Z39" i="4"/>
  <c r="Y39" i="4"/>
  <c r="X39" i="4"/>
  <c r="W39" i="4"/>
  <c r="V39" i="4"/>
  <c r="U39" i="4"/>
  <c r="AD36" i="4"/>
  <c r="AC36" i="4"/>
  <c r="AB36" i="4"/>
  <c r="AA36" i="4"/>
  <c r="Z36" i="4"/>
  <c r="Y36" i="4"/>
  <c r="X36" i="4"/>
  <c r="W36" i="4"/>
  <c r="V36" i="4"/>
  <c r="U36" i="4"/>
  <c r="AD33" i="4"/>
  <c r="AD32" i="4" s="1"/>
  <c r="AC33" i="4"/>
  <c r="AC32" i="4" s="1"/>
  <c r="AB33" i="4"/>
  <c r="AA33" i="4"/>
  <c r="AA32" i="4" s="1"/>
  <c r="Z33" i="4"/>
  <c r="Z32" i="4" s="1"/>
  <c r="Y33" i="4"/>
  <c r="Y32" i="4" s="1"/>
  <c r="X33" i="4"/>
  <c r="X32" i="4" s="1"/>
  <c r="W33" i="4"/>
  <c r="W32" i="4" s="1"/>
  <c r="V33" i="4"/>
  <c r="V32" i="4" s="1"/>
  <c r="U33" i="4"/>
  <c r="U32" i="4" s="1"/>
  <c r="AB32" i="4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V30" i="4"/>
  <c r="V29" i="4" s="1"/>
  <c r="U30" i="4"/>
  <c r="U29" i="4" s="1"/>
  <c r="AD27" i="4"/>
  <c r="AC27" i="4"/>
  <c r="AB27" i="4"/>
  <c r="AA27" i="4"/>
  <c r="Z27" i="4"/>
  <c r="Y27" i="4"/>
  <c r="X27" i="4"/>
  <c r="W27" i="4"/>
  <c r="V27" i="4"/>
  <c r="U27" i="4"/>
  <c r="AD23" i="4"/>
  <c r="AC23" i="4"/>
  <c r="AB23" i="4"/>
  <c r="AA23" i="4"/>
  <c r="Z23" i="4"/>
  <c r="Y23" i="4"/>
  <c r="X23" i="4"/>
  <c r="W23" i="4"/>
  <c r="V23" i="4"/>
  <c r="U23" i="4"/>
  <c r="AD20" i="4"/>
  <c r="AC20" i="4"/>
  <c r="AB20" i="4"/>
  <c r="AA20" i="4"/>
  <c r="Z20" i="4"/>
  <c r="Y20" i="4"/>
  <c r="X20" i="4"/>
  <c r="W20" i="4"/>
  <c r="V20" i="4"/>
  <c r="U20" i="4"/>
  <c r="AD17" i="4"/>
  <c r="AC17" i="4"/>
  <c r="AB17" i="4"/>
  <c r="AA17" i="4"/>
  <c r="Z17" i="4"/>
  <c r="Y17" i="4"/>
  <c r="X17" i="4"/>
  <c r="W17" i="4"/>
  <c r="V17" i="4"/>
  <c r="U17" i="4"/>
  <c r="AD11" i="4"/>
  <c r="AD10" i="4" s="1"/>
  <c r="AC11" i="4"/>
  <c r="AC10" i="4" s="1"/>
  <c r="AB11" i="4"/>
  <c r="AB10" i="4" s="1"/>
  <c r="AA11" i="4"/>
  <c r="AA10" i="4" s="1"/>
  <c r="Z11" i="4"/>
  <c r="Z10" i="4" s="1"/>
  <c r="Y11" i="4"/>
  <c r="Y10" i="4" s="1"/>
  <c r="X11" i="4"/>
  <c r="X10" i="4" s="1"/>
  <c r="W11" i="4"/>
  <c r="W10" i="4" s="1"/>
  <c r="V11" i="4"/>
  <c r="V10" i="4" s="1"/>
  <c r="U11" i="4"/>
  <c r="U10" i="4" s="1"/>
  <c r="Q147" i="4"/>
  <c r="Q146" i="4" s="1"/>
  <c r="P147" i="4"/>
  <c r="P146" i="4" s="1"/>
  <c r="O147" i="4"/>
  <c r="O146" i="4" s="1"/>
  <c r="N147" i="4"/>
  <c r="N146" i="4" s="1"/>
  <c r="M147" i="4"/>
  <c r="M146" i="4" s="1"/>
  <c r="L147" i="4"/>
  <c r="L146" i="4" s="1"/>
  <c r="K147" i="4"/>
  <c r="K146" i="4" s="1"/>
  <c r="J147" i="4"/>
  <c r="J146" i="4" s="1"/>
  <c r="I147" i="4"/>
  <c r="I146" i="4" s="1"/>
  <c r="H147" i="4"/>
  <c r="H146" i="4" s="1"/>
  <c r="Q142" i="4"/>
  <c r="P142" i="4"/>
  <c r="O142" i="4"/>
  <c r="N142" i="4"/>
  <c r="M142" i="4"/>
  <c r="L142" i="4"/>
  <c r="K142" i="4"/>
  <c r="J142" i="4"/>
  <c r="I142" i="4"/>
  <c r="H142" i="4"/>
  <c r="Q127" i="4"/>
  <c r="Q126" i="4" s="1"/>
  <c r="Q125" i="4" s="1"/>
  <c r="P127" i="4"/>
  <c r="P126" i="4" s="1"/>
  <c r="P125" i="4" s="1"/>
  <c r="O127" i="4"/>
  <c r="O126" i="4" s="1"/>
  <c r="O125" i="4" s="1"/>
  <c r="N127" i="4"/>
  <c r="N126" i="4" s="1"/>
  <c r="N125" i="4" s="1"/>
  <c r="M127" i="4"/>
  <c r="M126" i="4" s="1"/>
  <c r="M125" i="4" s="1"/>
  <c r="L127" i="4"/>
  <c r="L126" i="4" s="1"/>
  <c r="L125" i="4" s="1"/>
  <c r="K127" i="4"/>
  <c r="K126" i="4" s="1"/>
  <c r="K125" i="4" s="1"/>
  <c r="J127" i="4"/>
  <c r="J126" i="4" s="1"/>
  <c r="J125" i="4" s="1"/>
  <c r="I127" i="4"/>
  <c r="I126" i="4" s="1"/>
  <c r="I125" i="4" s="1"/>
  <c r="H127" i="4"/>
  <c r="H126" i="4" s="1"/>
  <c r="H125" i="4" s="1"/>
  <c r="Q89" i="4"/>
  <c r="Q88" i="4" s="1"/>
  <c r="P89" i="4"/>
  <c r="P88" i="4" s="1"/>
  <c r="O89" i="4"/>
  <c r="O88" i="4" s="1"/>
  <c r="N89" i="4"/>
  <c r="N88" i="4" s="1"/>
  <c r="M89" i="4"/>
  <c r="M88" i="4" s="1"/>
  <c r="L89" i="4"/>
  <c r="L88" i="4" s="1"/>
  <c r="K89" i="4"/>
  <c r="K88" i="4" s="1"/>
  <c r="J89" i="4"/>
  <c r="J88" i="4" s="1"/>
  <c r="I89" i="4"/>
  <c r="I88" i="4" s="1"/>
  <c r="H89" i="4"/>
  <c r="H88" i="4" s="1"/>
  <c r="Q84" i="4"/>
  <c r="P84" i="4"/>
  <c r="O84" i="4"/>
  <c r="N84" i="4"/>
  <c r="M84" i="4"/>
  <c r="L84" i="4"/>
  <c r="K84" i="4"/>
  <c r="J84" i="4"/>
  <c r="I84" i="4"/>
  <c r="H84" i="4"/>
  <c r="Q81" i="4"/>
  <c r="P81" i="4"/>
  <c r="O81" i="4"/>
  <c r="N81" i="4"/>
  <c r="M81" i="4"/>
  <c r="L81" i="4"/>
  <c r="K81" i="4"/>
  <c r="J81" i="4"/>
  <c r="I81" i="4"/>
  <c r="H81" i="4"/>
  <c r="Q79" i="4"/>
  <c r="P79" i="4"/>
  <c r="O79" i="4"/>
  <c r="N79" i="4"/>
  <c r="M79" i="4"/>
  <c r="L79" i="4"/>
  <c r="K79" i="4"/>
  <c r="J79" i="4"/>
  <c r="I79" i="4"/>
  <c r="H79" i="4"/>
  <c r="Q76" i="4"/>
  <c r="P76" i="4"/>
  <c r="O76" i="4"/>
  <c r="N76" i="4"/>
  <c r="M76" i="4"/>
  <c r="L76" i="4"/>
  <c r="K76" i="4"/>
  <c r="J76" i="4"/>
  <c r="I76" i="4"/>
  <c r="H76" i="4"/>
  <c r="Q72" i="4"/>
  <c r="P72" i="4"/>
  <c r="O72" i="4"/>
  <c r="N72" i="4"/>
  <c r="M72" i="4"/>
  <c r="L72" i="4"/>
  <c r="K72" i="4"/>
  <c r="J72" i="4"/>
  <c r="I72" i="4"/>
  <c r="H72" i="4"/>
  <c r="Q68" i="4"/>
  <c r="P68" i="4"/>
  <c r="O68" i="4"/>
  <c r="N68" i="4"/>
  <c r="M68" i="4"/>
  <c r="L68" i="4"/>
  <c r="K68" i="4"/>
  <c r="J68" i="4"/>
  <c r="I68" i="4"/>
  <c r="H68" i="4"/>
  <c r="Q65" i="4"/>
  <c r="Q64" i="4" s="1"/>
  <c r="P65" i="4"/>
  <c r="P64" i="4" s="1"/>
  <c r="O65" i="4"/>
  <c r="O64" i="4" s="1"/>
  <c r="N65" i="4"/>
  <c r="N64" i="4" s="1"/>
  <c r="M65" i="4"/>
  <c r="M64" i="4" s="1"/>
  <c r="L65" i="4"/>
  <c r="L64" i="4" s="1"/>
  <c r="K65" i="4"/>
  <c r="K64" i="4" s="1"/>
  <c r="J65" i="4"/>
  <c r="J64" i="4" s="1"/>
  <c r="I65" i="4"/>
  <c r="I64" i="4" s="1"/>
  <c r="H65" i="4"/>
  <c r="H64" i="4" s="1"/>
  <c r="Q62" i="4"/>
  <c r="P62" i="4"/>
  <c r="O62" i="4"/>
  <c r="N62" i="4"/>
  <c r="M62" i="4"/>
  <c r="L62" i="4"/>
  <c r="K62" i="4"/>
  <c r="J62" i="4"/>
  <c r="I62" i="4"/>
  <c r="H62" i="4"/>
  <c r="Q58" i="4"/>
  <c r="P58" i="4"/>
  <c r="O58" i="4"/>
  <c r="N58" i="4"/>
  <c r="M58" i="4"/>
  <c r="L58" i="4"/>
  <c r="K58" i="4"/>
  <c r="J58" i="4"/>
  <c r="I58" i="4"/>
  <c r="H58" i="4"/>
  <c r="Q56" i="4"/>
  <c r="P56" i="4"/>
  <c r="O56" i="4"/>
  <c r="N56" i="4"/>
  <c r="M56" i="4"/>
  <c r="L56" i="4"/>
  <c r="K56" i="4"/>
  <c r="J56" i="4"/>
  <c r="I56" i="4"/>
  <c r="H56" i="4"/>
  <c r="G56" i="4"/>
  <c r="Q53" i="4"/>
  <c r="P53" i="4"/>
  <c r="O53" i="4"/>
  <c r="N53" i="4"/>
  <c r="M53" i="4"/>
  <c r="L53" i="4"/>
  <c r="K53" i="4"/>
  <c r="J53" i="4"/>
  <c r="I53" i="4"/>
  <c r="H53" i="4"/>
  <c r="Q51" i="4"/>
  <c r="P51" i="4"/>
  <c r="O51" i="4"/>
  <c r="N51" i="4"/>
  <c r="M51" i="4"/>
  <c r="L51" i="4"/>
  <c r="K51" i="4"/>
  <c r="J51" i="4"/>
  <c r="I51" i="4"/>
  <c r="H51" i="4"/>
  <c r="Q48" i="4"/>
  <c r="P48" i="4"/>
  <c r="O48" i="4"/>
  <c r="N48" i="4"/>
  <c r="M48" i="4"/>
  <c r="L48" i="4"/>
  <c r="K48" i="4"/>
  <c r="J48" i="4"/>
  <c r="I48" i="4"/>
  <c r="H48" i="4"/>
  <c r="Q45" i="4"/>
  <c r="Q44" i="4" s="1"/>
  <c r="P45" i="4"/>
  <c r="P44" i="4" s="1"/>
  <c r="O45" i="4"/>
  <c r="O44" i="4" s="1"/>
  <c r="N45" i="4"/>
  <c r="N44" i="4" s="1"/>
  <c r="M45" i="4"/>
  <c r="M44" i="4" s="1"/>
  <c r="L45" i="4"/>
  <c r="L44" i="4" s="1"/>
  <c r="K45" i="4"/>
  <c r="K44" i="4" s="1"/>
  <c r="J45" i="4"/>
  <c r="J44" i="4" s="1"/>
  <c r="I45" i="4"/>
  <c r="I44" i="4" s="1"/>
  <c r="H45" i="4"/>
  <c r="H44" i="4" s="1"/>
  <c r="Q39" i="4"/>
  <c r="P39" i="4"/>
  <c r="O39" i="4"/>
  <c r="N39" i="4"/>
  <c r="M39" i="4"/>
  <c r="L39" i="4"/>
  <c r="K39" i="4"/>
  <c r="J39" i="4"/>
  <c r="I39" i="4"/>
  <c r="H39" i="4"/>
  <c r="Q36" i="4"/>
  <c r="P36" i="4"/>
  <c r="O36" i="4"/>
  <c r="N36" i="4"/>
  <c r="M36" i="4"/>
  <c r="L36" i="4"/>
  <c r="K36" i="4"/>
  <c r="J36" i="4"/>
  <c r="I36" i="4"/>
  <c r="H36" i="4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G33" i="4"/>
  <c r="G32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29" i="4"/>
  <c r="H29" i="4"/>
  <c r="Q27" i="4"/>
  <c r="P27" i="4"/>
  <c r="O27" i="4"/>
  <c r="N27" i="4"/>
  <c r="M27" i="4"/>
  <c r="L27" i="4"/>
  <c r="K27" i="4"/>
  <c r="J27" i="4"/>
  <c r="I27" i="4"/>
  <c r="H27" i="4"/>
  <c r="Q23" i="4"/>
  <c r="P23" i="4"/>
  <c r="O23" i="4"/>
  <c r="N23" i="4"/>
  <c r="M23" i="4"/>
  <c r="L23" i="4"/>
  <c r="K23" i="4"/>
  <c r="J23" i="4"/>
  <c r="I23" i="4"/>
  <c r="H23" i="4"/>
  <c r="Q20" i="4"/>
  <c r="P20" i="4"/>
  <c r="O20" i="4"/>
  <c r="N20" i="4"/>
  <c r="M20" i="4"/>
  <c r="L20" i="4"/>
  <c r="K20" i="4"/>
  <c r="J20" i="4"/>
  <c r="I20" i="4"/>
  <c r="H20" i="4"/>
  <c r="Q17" i="4"/>
  <c r="P17" i="4"/>
  <c r="O17" i="4"/>
  <c r="N17" i="4"/>
  <c r="M17" i="4"/>
  <c r="L17" i="4"/>
  <c r="K17" i="4"/>
  <c r="J17" i="4"/>
  <c r="I17" i="4"/>
  <c r="H17" i="4"/>
  <c r="Q11" i="4"/>
  <c r="Q10" i="4" s="1"/>
  <c r="P11" i="4"/>
  <c r="P10" i="4" s="1"/>
  <c r="O11" i="4"/>
  <c r="O10" i="4" s="1"/>
  <c r="N11" i="4"/>
  <c r="N10" i="4" s="1"/>
  <c r="M11" i="4"/>
  <c r="M10" i="4" s="1"/>
  <c r="L11" i="4"/>
  <c r="L10" i="4" s="1"/>
  <c r="K11" i="4"/>
  <c r="K10" i="4" s="1"/>
  <c r="J11" i="4"/>
  <c r="J10" i="4" s="1"/>
  <c r="I11" i="4"/>
  <c r="I10" i="4" s="1"/>
  <c r="H11" i="4"/>
  <c r="H10" i="4" s="1"/>
  <c r="AE143" i="4"/>
  <c r="AE144" i="4"/>
  <c r="R68" i="4"/>
  <c r="E68" i="4"/>
  <c r="R65" i="4"/>
  <c r="E65" i="4"/>
  <c r="E64" i="4" s="1"/>
  <c r="S96" i="4" l="1"/>
  <c r="S95" i="4" s="1"/>
  <c r="T95" i="4"/>
  <c r="S13" i="4"/>
  <c r="AF13" i="4" s="1"/>
  <c r="T12" i="4"/>
  <c r="T11" i="4" s="1"/>
  <c r="T10" i="4" s="1"/>
  <c r="F28" i="4"/>
  <c r="F27" i="4" s="1"/>
  <c r="G95" i="4"/>
  <c r="F51" i="4"/>
  <c r="AF52" i="4"/>
  <c r="AF51" i="4" s="1"/>
  <c r="F31" i="4"/>
  <c r="F30" i="4" s="1"/>
  <c r="F29" i="4" s="1"/>
  <c r="F12" i="4"/>
  <c r="F11" i="4" s="1"/>
  <c r="F10" i="4" s="1"/>
  <c r="I298" i="1"/>
  <c r="V55" i="4"/>
  <c r="Z55" i="4"/>
  <c r="M298" i="1"/>
  <c r="E273" i="1"/>
  <c r="B12" i="5" s="1"/>
  <c r="T30" i="4"/>
  <c r="T29" i="4" s="1"/>
  <c r="T26" i="4" s="1"/>
  <c r="Y50" i="4"/>
  <c r="Y47" i="4" s="1"/>
  <c r="T62" i="4"/>
  <c r="AF83" i="4"/>
  <c r="W26" i="4"/>
  <c r="AA26" i="4"/>
  <c r="T51" i="4"/>
  <c r="T50" i="4" s="1"/>
  <c r="AA16" i="4"/>
  <c r="AA15" i="4" s="1"/>
  <c r="AD55" i="4"/>
  <c r="I50" i="4"/>
  <c r="I47" i="4" s="1"/>
  <c r="X140" i="4"/>
  <c r="AB140" i="4"/>
  <c r="AF21" i="4"/>
  <c r="T76" i="4"/>
  <c r="AF77" i="4"/>
  <c r="G30" i="4"/>
  <c r="G29" i="4" s="1"/>
  <c r="H35" i="4"/>
  <c r="L35" i="4"/>
  <c r="P35" i="4"/>
  <c r="H55" i="4"/>
  <c r="L55" i="4"/>
  <c r="P55" i="4"/>
  <c r="G76" i="4"/>
  <c r="V140" i="4"/>
  <c r="Z140" i="4"/>
  <c r="AD140" i="4"/>
  <c r="AF19" i="4"/>
  <c r="AF25" i="4"/>
  <c r="W35" i="4"/>
  <c r="AA35" i="4"/>
  <c r="X75" i="4"/>
  <c r="X71" i="4" s="1"/>
  <c r="AB75" i="4"/>
  <c r="AB71" i="4" s="1"/>
  <c r="AF108" i="4"/>
  <c r="T142" i="4"/>
  <c r="AF106" i="4"/>
  <c r="AF111" i="4"/>
  <c r="AF116" i="4"/>
  <c r="AF120" i="4"/>
  <c r="AF132" i="4"/>
  <c r="AF143" i="4"/>
  <c r="AF70" i="4"/>
  <c r="P298" i="1"/>
  <c r="R298" i="1"/>
  <c r="K298" i="1"/>
  <c r="O298" i="1"/>
  <c r="S298" i="1"/>
  <c r="N298" i="1"/>
  <c r="Q298" i="1"/>
  <c r="L298" i="1"/>
  <c r="AF38" i="4"/>
  <c r="AF43" i="4"/>
  <c r="S88" i="4"/>
  <c r="Z16" i="4"/>
  <c r="Z15" i="4" s="1"/>
  <c r="T36" i="4"/>
  <c r="X35" i="4"/>
  <c r="AB35" i="4"/>
  <c r="V35" i="4"/>
  <c r="AD35" i="4"/>
  <c r="T127" i="4"/>
  <c r="T126" i="4" s="1"/>
  <c r="T125" i="4" s="1"/>
  <c r="AC140" i="4"/>
  <c r="AF98" i="4"/>
  <c r="AF102" i="4"/>
  <c r="T68" i="4"/>
  <c r="AF129" i="4"/>
  <c r="AF133" i="4"/>
  <c r="AF144" i="4"/>
  <c r="AF91" i="4"/>
  <c r="AF41" i="4"/>
  <c r="AF97" i="4"/>
  <c r="AF101" i="4"/>
  <c r="S68" i="4"/>
  <c r="G17" i="4"/>
  <c r="AF42" i="4"/>
  <c r="AF60" i="4"/>
  <c r="AF67" i="4"/>
  <c r="AF74" i="4"/>
  <c r="AF87" i="4"/>
  <c r="AF105" i="4"/>
  <c r="AF110" i="4"/>
  <c r="AF114" i="4"/>
  <c r="AF130" i="4"/>
  <c r="AF134" i="4"/>
  <c r="Y140" i="4"/>
  <c r="AF104" i="4"/>
  <c r="AF118" i="4"/>
  <c r="G23" i="4"/>
  <c r="AC26" i="4"/>
  <c r="AC50" i="4"/>
  <c r="AC47" i="4" s="1"/>
  <c r="AF22" i="4"/>
  <c r="AF61" i="4"/>
  <c r="AF99" i="4"/>
  <c r="AF103" i="4"/>
  <c r="AF131" i="4"/>
  <c r="AF135" i="4"/>
  <c r="AF37" i="4"/>
  <c r="AF113" i="4"/>
  <c r="U35" i="4"/>
  <c r="Y35" i="4"/>
  <c r="T23" i="4"/>
  <c r="AF40" i="4"/>
  <c r="AF78" i="4"/>
  <c r="AF85" i="4"/>
  <c r="AF100" i="4"/>
  <c r="AF107" i="4"/>
  <c r="AF112" i="4"/>
  <c r="AF117" i="4"/>
  <c r="AF149" i="4"/>
  <c r="AF69" i="4"/>
  <c r="Z35" i="4"/>
  <c r="T147" i="4"/>
  <c r="T146" i="4" s="1"/>
  <c r="AF63" i="4"/>
  <c r="AF62" i="4" s="1"/>
  <c r="W75" i="4"/>
  <c r="W71" i="4" s="1"/>
  <c r="G27" i="4"/>
  <c r="V16" i="4"/>
  <c r="V15" i="4" s="1"/>
  <c r="AD16" i="4"/>
  <c r="AD15" i="4" s="1"/>
  <c r="V50" i="4"/>
  <c r="V47" i="4" s="1"/>
  <c r="Z50" i="4"/>
  <c r="Z47" i="4" s="1"/>
  <c r="AD50" i="4"/>
  <c r="AD47" i="4" s="1"/>
  <c r="W55" i="4"/>
  <c r="AA55" i="4"/>
  <c r="U55" i="4"/>
  <c r="Y55" i="4"/>
  <c r="AC55" i="4"/>
  <c r="U140" i="4"/>
  <c r="S147" i="4"/>
  <c r="S146" i="4" s="1"/>
  <c r="AF80" i="4"/>
  <c r="AF79" i="4" s="1"/>
  <c r="AA75" i="4"/>
  <c r="AA71" i="4" s="1"/>
  <c r="AF90" i="4"/>
  <c r="AF89" i="4" s="1"/>
  <c r="G89" i="4"/>
  <c r="G88" i="4" s="1"/>
  <c r="W16" i="4"/>
  <c r="W15" i="4" s="1"/>
  <c r="W50" i="4"/>
  <c r="W47" i="4" s="1"/>
  <c r="AA50" i="4"/>
  <c r="AA47" i="4" s="1"/>
  <c r="U50" i="4"/>
  <c r="U47" i="4" s="1"/>
  <c r="X55" i="4"/>
  <c r="AB55" i="4"/>
  <c r="S28" i="4"/>
  <c r="S142" i="4"/>
  <c r="G62" i="4"/>
  <c r="AC35" i="4"/>
  <c r="T45" i="4"/>
  <c r="T44" i="4" s="1"/>
  <c r="U75" i="4"/>
  <c r="U71" i="4" s="1"/>
  <c r="Y75" i="4"/>
  <c r="Y71" i="4" s="1"/>
  <c r="AC75" i="4"/>
  <c r="AC71" i="4" s="1"/>
  <c r="G45" i="4"/>
  <c r="G44" i="4" s="1"/>
  <c r="G127" i="4"/>
  <c r="G126" i="4" s="1"/>
  <c r="G125" i="4" s="1"/>
  <c r="X16" i="4"/>
  <c r="X15" i="4" s="1"/>
  <c r="AB16" i="4"/>
  <c r="AB15" i="4" s="1"/>
  <c r="X26" i="4"/>
  <c r="AB26" i="4"/>
  <c r="Z26" i="4"/>
  <c r="AD26" i="4"/>
  <c r="T58" i="4"/>
  <c r="U16" i="4"/>
  <c r="U15" i="4" s="1"/>
  <c r="Y16" i="4"/>
  <c r="Y15" i="4" s="1"/>
  <c r="AC16" i="4"/>
  <c r="AC15" i="4" s="1"/>
  <c r="U26" i="4"/>
  <c r="V26" i="4"/>
  <c r="T39" i="4"/>
  <c r="T79" i="4"/>
  <c r="S54" i="4"/>
  <c r="W140" i="4"/>
  <c r="AA140" i="4"/>
  <c r="S34" i="4"/>
  <c r="T33" i="4"/>
  <c r="T32" i="4" s="1"/>
  <c r="S39" i="4"/>
  <c r="T65" i="4"/>
  <c r="T64" i="4" s="1"/>
  <c r="S66" i="4"/>
  <c r="S73" i="4"/>
  <c r="T72" i="4"/>
  <c r="Y26" i="4"/>
  <c r="X50" i="4"/>
  <c r="X47" i="4" s="1"/>
  <c r="AB50" i="4"/>
  <c r="AB47" i="4" s="1"/>
  <c r="F148" i="4"/>
  <c r="AF148" i="4" s="1"/>
  <c r="G147" i="4"/>
  <c r="G146" i="4" s="1"/>
  <c r="V75" i="4"/>
  <c r="V71" i="4" s="1"/>
  <c r="Z75" i="4"/>
  <c r="Z71" i="4" s="1"/>
  <c r="AD75" i="4"/>
  <c r="AD71" i="4" s="1"/>
  <c r="T17" i="4"/>
  <c r="S18" i="4"/>
  <c r="S49" i="4"/>
  <c r="AF49" i="4" s="1"/>
  <c r="T48" i="4"/>
  <c r="S57" i="4"/>
  <c r="T56" i="4"/>
  <c r="S82" i="4"/>
  <c r="T81" i="4"/>
  <c r="S86" i="4"/>
  <c r="T84" i="4"/>
  <c r="S24" i="4"/>
  <c r="S36" i="4"/>
  <c r="S59" i="4"/>
  <c r="S20" i="4"/>
  <c r="S127" i="4"/>
  <c r="S126" i="4" s="1"/>
  <c r="S125" i="4" s="1"/>
  <c r="I35" i="4"/>
  <c r="M35" i="4"/>
  <c r="Q35" i="4"/>
  <c r="T20" i="4"/>
  <c r="S76" i="4"/>
  <c r="J16" i="4"/>
  <c r="J15" i="4" s="1"/>
  <c r="N16" i="4"/>
  <c r="N15" i="4" s="1"/>
  <c r="J50" i="4"/>
  <c r="J47" i="4" s="1"/>
  <c r="N50" i="4"/>
  <c r="N47" i="4" s="1"/>
  <c r="F20" i="4"/>
  <c r="F127" i="4"/>
  <c r="F126" i="4" s="1"/>
  <c r="F125" i="4" s="1"/>
  <c r="G36" i="4"/>
  <c r="G11" i="4"/>
  <c r="G10" i="4" s="1"/>
  <c r="N35" i="4"/>
  <c r="G48" i="4"/>
  <c r="M50" i="4"/>
  <c r="M47" i="4" s="1"/>
  <c r="Q50" i="4"/>
  <c r="Q47" i="4" s="1"/>
  <c r="G68" i="4"/>
  <c r="G79" i="4"/>
  <c r="F72" i="4"/>
  <c r="F84" i="4"/>
  <c r="G20" i="4"/>
  <c r="G39" i="4"/>
  <c r="G51" i="4"/>
  <c r="G50" i="4" s="1"/>
  <c r="G72" i="4"/>
  <c r="Q75" i="4"/>
  <c r="Q71" i="4" s="1"/>
  <c r="G84" i="4"/>
  <c r="G142" i="4"/>
  <c r="F17" i="4"/>
  <c r="F36" i="4"/>
  <c r="F68" i="4"/>
  <c r="F81" i="4"/>
  <c r="F65" i="4"/>
  <c r="F64" i="4" s="1"/>
  <c r="F142" i="4"/>
  <c r="G58" i="4"/>
  <c r="G55" i="4" s="1"/>
  <c r="G81" i="4"/>
  <c r="G65" i="4"/>
  <c r="G64" i="4" s="1"/>
  <c r="M140" i="4"/>
  <c r="F23" i="4"/>
  <c r="F76" i="4"/>
  <c r="F88" i="4"/>
  <c r="F39" i="4"/>
  <c r="Q26" i="4"/>
  <c r="K35" i="4"/>
  <c r="O35" i="4"/>
  <c r="H50" i="4"/>
  <c r="H47" i="4" s="1"/>
  <c r="L50" i="4"/>
  <c r="L47" i="4" s="1"/>
  <c r="P50" i="4"/>
  <c r="P47" i="4" s="1"/>
  <c r="K16" i="4"/>
  <c r="K15" i="4" s="1"/>
  <c r="O16" i="4"/>
  <c r="O15" i="4" s="1"/>
  <c r="H16" i="4"/>
  <c r="H15" i="4" s="1"/>
  <c r="L16" i="4"/>
  <c r="L15" i="4" s="1"/>
  <c r="P16" i="4"/>
  <c r="P15" i="4" s="1"/>
  <c r="J26" i="4"/>
  <c r="N26" i="4"/>
  <c r="J75" i="4"/>
  <c r="J71" i="4" s="1"/>
  <c r="N75" i="4"/>
  <c r="N71" i="4" s="1"/>
  <c r="K75" i="4"/>
  <c r="K71" i="4" s="1"/>
  <c r="O75" i="4"/>
  <c r="O71" i="4" s="1"/>
  <c r="Q140" i="4"/>
  <c r="J35" i="4"/>
  <c r="K50" i="4"/>
  <c r="K47" i="4" s="1"/>
  <c r="O50" i="4"/>
  <c r="O47" i="4" s="1"/>
  <c r="H26" i="4"/>
  <c r="L26" i="4"/>
  <c r="P26" i="4"/>
  <c r="I140" i="4"/>
  <c r="M26" i="4"/>
  <c r="I75" i="4"/>
  <c r="I71" i="4" s="1"/>
  <c r="M75" i="4"/>
  <c r="M71" i="4" s="1"/>
  <c r="I55" i="4"/>
  <c r="M55" i="4"/>
  <c r="Q55" i="4"/>
  <c r="J55" i="4"/>
  <c r="N55" i="4"/>
  <c r="K140" i="4"/>
  <c r="I16" i="4"/>
  <c r="I15" i="4" s="1"/>
  <c r="M16" i="4"/>
  <c r="M15" i="4" s="1"/>
  <c r="Q16" i="4"/>
  <c r="Q15" i="4" s="1"/>
  <c r="I26" i="4"/>
  <c r="H75" i="4"/>
  <c r="H71" i="4" s="1"/>
  <c r="L75" i="4"/>
  <c r="L71" i="4" s="1"/>
  <c r="P75" i="4"/>
  <c r="P71" i="4" s="1"/>
  <c r="K26" i="4"/>
  <c r="O26" i="4"/>
  <c r="K55" i="4"/>
  <c r="O55" i="4"/>
  <c r="O140" i="4"/>
  <c r="J140" i="4"/>
  <c r="N140" i="4"/>
  <c r="H140" i="4"/>
  <c r="L140" i="4"/>
  <c r="P140" i="4"/>
  <c r="S12" i="4" l="1"/>
  <c r="S11" i="4" s="1"/>
  <c r="S10" i="4" s="1"/>
  <c r="G26" i="4"/>
  <c r="F26" i="4"/>
  <c r="AF31" i="4"/>
  <c r="AF30" i="4" s="1"/>
  <c r="AF29" i="4" s="1"/>
  <c r="AF12" i="4"/>
  <c r="AF11" i="4" s="1"/>
  <c r="AF10" i="4" s="1"/>
  <c r="AF20" i="4"/>
  <c r="AF76" i="4"/>
  <c r="T35" i="4"/>
  <c r="F147" i="4"/>
  <c r="F146" i="4" s="1"/>
  <c r="F140" i="4" s="1"/>
  <c r="AF142" i="4"/>
  <c r="AF36" i="4"/>
  <c r="G16" i="4"/>
  <c r="G15" i="4" s="1"/>
  <c r="T140" i="4"/>
  <c r="AB93" i="4"/>
  <c r="AB8" i="4" s="1"/>
  <c r="AB153" i="4" s="1"/>
  <c r="U93" i="4"/>
  <c r="U8" i="4" s="1"/>
  <c r="U153" i="4" s="1"/>
  <c r="G35" i="4"/>
  <c r="T75" i="4"/>
  <c r="AF147" i="4"/>
  <c r="AF146" i="4" s="1"/>
  <c r="AA93" i="4"/>
  <c r="AA8" i="4" s="1"/>
  <c r="AA153" i="4" s="1"/>
  <c r="AF68" i="4"/>
  <c r="T55" i="4"/>
  <c r="AF88" i="4"/>
  <c r="T16" i="4"/>
  <c r="T15" i="4" s="1"/>
  <c r="AF39" i="4"/>
  <c r="AF127" i="4"/>
  <c r="AF126" i="4" s="1"/>
  <c r="AF125" i="4" s="1"/>
  <c r="B11" i="5" s="1"/>
  <c r="G140" i="4"/>
  <c r="G47" i="4"/>
  <c r="S140" i="4"/>
  <c r="F35" i="4"/>
  <c r="S35" i="4"/>
  <c r="X93" i="4"/>
  <c r="X8" i="4" s="1"/>
  <c r="X153" i="4" s="1"/>
  <c r="T47" i="4"/>
  <c r="W93" i="4"/>
  <c r="W152" i="4" s="1"/>
  <c r="AD93" i="4"/>
  <c r="AD8" i="4" s="1"/>
  <c r="AD153" i="4" s="1"/>
  <c r="S23" i="4"/>
  <c r="AF24" i="4"/>
  <c r="AF23" i="4" s="1"/>
  <c r="S81" i="4"/>
  <c r="AF82" i="4"/>
  <c r="AF81" i="4" s="1"/>
  <c r="S48" i="4"/>
  <c r="AF48" i="4"/>
  <c r="Z93" i="4"/>
  <c r="Z8" i="4" s="1"/>
  <c r="Z153" i="4" s="1"/>
  <c r="S65" i="4"/>
  <c r="S64" i="4" s="1"/>
  <c r="AF66" i="4"/>
  <c r="AF65" i="4" s="1"/>
  <c r="AF64" i="4" s="1"/>
  <c r="S33" i="4"/>
  <c r="S32" i="4" s="1"/>
  <c r="AF34" i="4"/>
  <c r="AF33" i="4" s="1"/>
  <c r="AF32" i="4" s="1"/>
  <c r="AC93" i="4"/>
  <c r="AC8" i="4" s="1"/>
  <c r="AC153" i="4" s="1"/>
  <c r="S72" i="4"/>
  <c r="AF73" i="4"/>
  <c r="AF72" i="4" s="1"/>
  <c r="S58" i="4"/>
  <c r="S17" i="4"/>
  <c r="AF18" i="4"/>
  <c r="AF17" i="4" s="1"/>
  <c r="S27" i="4"/>
  <c r="S26" i="4" s="1"/>
  <c r="AF28" i="4"/>
  <c r="AF27" i="4" s="1"/>
  <c r="S84" i="4"/>
  <c r="AF86" i="4"/>
  <c r="AF84" i="4" s="1"/>
  <c r="S56" i="4"/>
  <c r="AF57" i="4"/>
  <c r="AF56" i="4" s="1"/>
  <c r="S53" i="4"/>
  <c r="S50" i="4" s="1"/>
  <c r="V93" i="4"/>
  <c r="V152" i="4" s="1"/>
  <c r="Y93" i="4"/>
  <c r="Y8" i="4" s="1"/>
  <c r="Y153" i="4" s="1"/>
  <c r="F75" i="4"/>
  <c r="F71" i="4" s="1"/>
  <c r="G75" i="4"/>
  <c r="G71" i="4" s="1"/>
  <c r="J93" i="4"/>
  <c r="J8" i="4" s="1"/>
  <c r="J153" i="4" s="1"/>
  <c r="T71" i="4"/>
  <c r="Q93" i="4"/>
  <c r="Q8" i="4" s="1"/>
  <c r="Q153" i="4" s="1"/>
  <c r="I93" i="4"/>
  <c r="I152" i="4" s="1"/>
  <c r="L93" i="4"/>
  <c r="L152" i="4" s="1"/>
  <c r="F16" i="4"/>
  <c r="F15" i="4" s="1"/>
  <c r="N93" i="4"/>
  <c r="N8" i="4" s="1"/>
  <c r="N153" i="4" s="1"/>
  <c r="H93" i="4"/>
  <c r="H8" i="4" s="1"/>
  <c r="H153" i="4" s="1"/>
  <c r="M93" i="4"/>
  <c r="M8" i="4" s="1"/>
  <c r="M153" i="4" s="1"/>
  <c r="K93" i="4"/>
  <c r="K8" i="4" s="1"/>
  <c r="K153" i="4" s="1"/>
  <c r="P93" i="4"/>
  <c r="P8" i="4" s="1"/>
  <c r="P153" i="4" s="1"/>
  <c r="O93" i="4"/>
  <c r="O8" i="4" s="1"/>
  <c r="O153" i="4" s="1"/>
  <c r="AF140" i="4" l="1"/>
  <c r="D9" i="5"/>
  <c r="AB152" i="4"/>
  <c r="U152" i="4"/>
  <c r="AF16" i="4"/>
  <c r="AF15" i="4" s="1"/>
  <c r="AF35" i="4"/>
  <c r="G93" i="4"/>
  <c r="G152" i="4" s="1"/>
  <c r="J152" i="4"/>
  <c r="AA152" i="4"/>
  <c r="Z152" i="4"/>
  <c r="W8" i="4"/>
  <c r="W153" i="4" s="1"/>
  <c r="T93" i="4"/>
  <c r="T152" i="4" s="1"/>
  <c r="AF26" i="4"/>
  <c r="Y152" i="4"/>
  <c r="AF75" i="4"/>
  <c r="AF71" i="4" s="1"/>
  <c r="Q152" i="4"/>
  <c r="X152" i="4"/>
  <c r="AC152" i="4"/>
  <c r="V8" i="4"/>
  <c r="V153" i="4" s="1"/>
  <c r="S75" i="4"/>
  <c r="S71" i="4" s="1"/>
  <c r="S47" i="4"/>
  <c r="AD152" i="4"/>
  <c r="S16" i="4"/>
  <c r="S15" i="4" s="1"/>
  <c r="S55" i="4"/>
  <c r="I8" i="4"/>
  <c r="I153" i="4" s="1"/>
  <c r="H152" i="4"/>
  <c r="L8" i="4"/>
  <c r="L153" i="4" s="1"/>
  <c r="M152" i="4"/>
  <c r="K152" i="4"/>
  <c r="P152" i="4"/>
  <c r="N152" i="4"/>
  <c r="O152" i="4"/>
  <c r="G8" i="4" l="1"/>
  <c r="G153" i="4" s="1"/>
  <c r="T8" i="4"/>
  <c r="T153" i="4" s="1"/>
  <c r="S93" i="4"/>
  <c r="S152" i="4" s="1"/>
  <c r="S8" i="4" l="1"/>
  <c r="S153" i="4" s="1"/>
  <c r="E51" i="4" l="1"/>
  <c r="AE37" i="4" l="1"/>
  <c r="E96" i="4" l="1"/>
  <c r="AE132" i="4"/>
  <c r="F96" i="4" l="1"/>
  <c r="F23" i="1"/>
  <c r="AF96" i="4" l="1"/>
  <c r="D23" i="1"/>
  <c r="G23" i="1"/>
  <c r="E23" i="1" s="1"/>
  <c r="AE135" i="4"/>
  <c r="D11" i="1" l="1"/>
  <c r="D246" i="1" l="1"/>
  <c r="D249" i="1"/>
  <c r="G249" i="1"/>
  <c r="E54" i="4"/>
  <c r="F54" i="4" s="1"/>
  <c r="AF54" i="4" s="1"/>
  <c r="AF53" i="4" s="1"/>
  <c r="F53" i="4" l="1"/>
  <c r="F50" i="4" s="1"/>
  <c r="F47" i="4" s="1"/>
  <c r="E249" i="1"/>
  <c r="E247" i="1" s="1"/>
  <c r="B10" i="5" s="1"/>
  <c r="G247" i="1"/>
  <c r="D247" i="1"/>
  <c r="D300" i="1" s="1"/>
  <c r="D299" i="1"/>
  <c r="AE114" i="4"/>
  <c r="D298" i="1" l="1"/>
  <c r="F295" i="1"/>
  <c r="F293" i="1"/>
  <c r="BB299" i="1"/>
  <c r="BB295" i="1"/>
  <c r="AT295" i="1"/>
  <c r="AG295" i="1"/>
  <c r="T295" i="1"/>
  <c r="BB293" i="1"/>
  <c r="AT293" i="1"/>
  <c r="AG293" i="1"/>
  <c r="T293" i="1"/>
  <c r="AF50" i="4" l="1"/>
  <c r="AF47" i="4" s="1"/>
  <c r="E59" i="4"/>
  <c r="F59" i="4" s="1"/>
  <c r="F58" i="4" l="1"/>
  <c r="F55" i="4" s="1"/>
  <c r="AF59" i="4"/>
  <c r="AF58" i="4" s="1"/>
  <c r="AF55" i="4" s="1"/>
  <c r="E119" i="4"/>
  <c r="E95" i="4" s="1"/>
  <c r="F119" i="4" l="1"/>
  <c r="F95" i="4" s="1"/>
  <c r="E46" i="4"/>
  <c r="F46" i="4" s="1"/>
  <c r="AF119" i="4" l="1"/>
  <c r="F45" i="4"/>
  <c r="F44" i="4" s="1"/>
  <c r="F93" i="4" s="1"/>
  <c r="AF46" i="4"/>
  <c r="AF45" i="4" s="1"/>
  <c r="AF44" i="4" s="1"/>
  <c r="AF93" i="4" s="1"/>
  <c r="R51" i="4"/>
  <c r="AF95" i="4" l="1"/>
  <c r="B9" i="5" s="1"/>
  <c r="F152" i="4"/>
  <c r="F8" i="4"/>
  <c r="F153" i="4" s="1"/>
  <c r="B4" i="5"/>
  <c r="AF152" i="4"/>
  <c r="BB289" i="1"/>
  <c r="AT289" i="1"/>
  <c r="AG289" i="1"/>
  <c r="T289" i="1"/>
  <c r="F289" i="1"/>
  <c r="BB285" i="1"/>
  <c r="AT285" i="1"/>
  <c r="AG285" i="1"/>
  <c r="T285" i="1"/>
  <c r="F285" i="1"/>
  <c r="BB281" i="1"/>
  <c r="AT281" i="1"/>
  <c r="AG281" i="1"/>
  <c r="T281" i="1"/>
  <c r="F281" i="1"/>
  <c r="BB276" i="1"/>
  <c r="AT276" i="1"/>
  <c r="AG276" i="1"/>
  <c r="T276" i="1"/>
  <c r="F276" i="1"/>
  <c r="BB274" i="1"/>
  <c r="AT274" i="1"/>
  <c r="AG274" i="1"/>
  <c r="T274" i="1"/>
  <c r="F274" i="1"/>
  <c r="AF8" i="4" l="1"/>
  <c r="AF153" i="4" s="1"/>
  <c r="AG273" i="1"/>
  <c r="AT273" i="1"/>
  <c r="T273" i="1"/>
  <c r="BB273" i="1"/>
  <c r="F273" i="1"/>
  <c r="BB247" i="1"/>
  <c r="AT247" i="1"/>
  <c r="AG247" i="1"/>
  <c r="T247" i="1"/>
  <c r="AE120" i="4" l="1"/>
  <c r="AE119" i="4"/>
  <c r="R62" i="4" l="1"/>
  <c r="AE103" i="4" l="1"/>
  <c r="AE69" i="4" l="1"/>
  <c r="AE63" i="4" l="1"/>
  <c r="E147" i="4" l="1"/>
  <c r="E32" i="4" l="1"/>
  <c r="R33" i="4"/>
  <c r="R32" i="4" s="1"/>
  <c r="E53" i="4" l="1"/>
  <c r="R53" i="4"/>
  <c r="E62" i="4" l="1"/>
  <c r="AE62" i="4"/>
  <c r="AE70" i="4" l="1"/>
  <c r="AE68" i="4" s="1"/>
  <c r="AE74" i="4" l="1"/>
  <c r="AE129" i="4" l="1"/>
  <c r="AE130" i="4"/>
  <c r="AE131" i="4"/>
  <c r="AE133" i="4"/>
  <c r="AE134" i="4"/>
  <c r="AE127" i="4" l="1"/>
  <c r="AE126" i="4" s="1"/>
  <c r="R72" i="4" l="1"/>
  <c r="E72" i="4"/>
  <c r="AE33" i="4" l="1"/>
  <c r="AE32" i="4" s="1"/>
  <c r="AE13" i="4" l="1"/>
  <c r="AE12" i="4" s="1"/>
  <c r="BB223" i="1" l="1"/>
  <c r="AE149" i="4" l="1"/>
  <c r="AE148" i="4"/>
  <c r="AE118" i="4"/>
  <c r="AE117" i="4"/>
  <c r="AE113" i="4"/>
  <c r="AE112" i="4"/>
  <c r="AE111" i="4"/>
  <c r="AE110" i="4"/>
  <c r="AE107" i="4"/>
  <c r="AE106" i="4"/>
  <c r="AE104" i="4"/>
  <c r="AE102" i="4"/>
  <c r="AE101" i="4"/>
  <c r="AE96" i="4"/>
  <c r="AE87" i="4"/>
  <c r="AE73" i="4"/>
  <c r="AE72" i="4" s="1"/>
  <c r="AE67" i="4"/>
  <c r="AE66" i="4"/>
  <c r="AE61" i="4"/>
  <c r="AE60" i="4"/>
  <c r="AE59" i="4"/>
  <c r="AE57" i="4"/>
  <c r="AE54" i="4"/>
  <c r="AE53" i="4" s="1"/>
  <c r="AE52" i="4" s="1"/>
  <c r="AE49" i="4"/>
  <c r="AE46" i="4"/>
  <c r="AE43" i="4"/>
  <c r="AE42" i="4"/>
  <c r="AE41" i="4"/>
  <c r="AE40" i="4"/>
  <c r="AE38" i="4"/>
  <c r="AE31" i="4"/>
  <c r="AE28" i="4"/>
  <c r="AE25" i="4"/>
  <c r="AE24" i="4"/>
  <c r="AE22" i="4"/>
  <c r="AE21" i="4"/>
  <c r="AE19" i="4"/>
  <c r="AE18" i="4"/>
  <c r="AE65" i="4" l="1"/>
  <c r="AE39" i="4"/>
  <c r="AE51" i="4"/>
  <c r="AE116" i="4"/>
  <c r="AE147" i="4" l="1"/>
  <c r="AE146" i="4" s="1"/>
  <c r="D8" i="5" s="1"/>
  <c r="AE142" i="4"/>
  <c r="D4" i="5" s="1"/>
  <c r="D7" i="5" s="1"/>
  <c r="AE64" i="4"/>
  <c r="AE58" i="4"/>
  <c r="AE56" i="4"/>
  <c r="AE45" i="4"/>
  <c r="AE44" i="4" s="1"/>
  <c r="AE36" i="4"/>
  <c r="AE30" i="4"/>
  <c r="AE29" i="4" s="1"/>
  <c r="AE23" i="4"/>
  <c r="AE20" i="4"/>
  <c r="AE17" i="4"/>
  <c r="AE48" i="4"/>
  <c r="AE27" i="4"/>
  <c r="R147" i="4"/>
  <c r="R146" i="4" s="1"/>
  <c r="R142" i="4"/>
  <c r="R127" i="4"/>
  <c r="R126" i="4" s="1"/>
  <c r="R89" i="4"/>
  <c r="R88" i="4" s="1"/>
  <c r="R84" i="4"/>
  <c r="R81" i="4"/>
  <c r="R79" i="4"/>
  <c r="R76" i="4"/>
  <c r="R64" i="4"/>
  <c r="R58" i="4"/>
  <c r="R56" i="4"/>
  <c r="R48" i="4"/>
  <c r="R45" i="4"/>
  <c r="R44" i="4" s="1"/>
  <c r="R39" i="4"/>
  <c r="R36" i="4"/>
  <c r="R30" i="4"/>
  <c r="R29" i="4" s="1"/>
  <c r="R27" i="4"/>
  <c r="R23" i="4"/>
  <c r="R20" i="4"/>
  <c r="R17" i="4"/>
  <c r="R11" i="4"/>
  <c r="R10" i="4" s="1"/>
  <c r="AE55" i="4" l="1"/>
  <c r="R55" i="4"/>
  <c r="AE16" i="4"/>
  <c r="AE15" i="4" s="1"/>
  <c r="R125" i="4"/>
  <c r="AE35" i="4"/>
  <c r="AE11" i="4"/>
  <c r="AE10" i="4" s="1"/>
  <c r="AE125" i="4"/>
  <c r="R35" i="4"/>
  <c r="R50" i="4"/>
  <c r="R47" i="4" s="1"/>
  <c r="R16" i="4"/>
  <c r="R15" i="4" s="1"/>
  <c r="AE50" i="4"/>
  <c r="AE47" i="4" s="1"/>
  <c r="AE26" i="4"/>
  <c r="R26" i="4"/>
  <c r="R75" i="4"/>
  <c r="R71" i="4" s="1"/>
  <c r="R140" i="4"/>
  <c r="AE140" i="4"/>
  <c r="R93" i="4" l="1"/>
  <c r="R8" i="4" s="1"/>
  <c r="R153" i="4" s="1"/>
  <c r="R152" i="4" l="1"/>
  <c r="BB11" i="1" l="1"/>
  <c r="BB27" i="1"/>
  <c r="BB35" i="1"/>
  <c r="BB61" i="1"/>
  <c r="BB71" i="1"/>
  <c r="BB83" i="1"/>
  <c r="BB90" i="1"/>
  <c r="BB124" i="1"/>
  <c r="BB300" i="1" l="1"/>
  <c r="BB246" i="1"/>
  <c r="BB298" i="1" s="1"/>
  <c r="AE105" i="4" l="1"/>
  <c r="AG61" i="1" l="1"/>
  <c r="E23" i="4" l="1"/>
  <c r="E20" i="4"/>
  <c r="E17" i="4"/>
  <c r="E16" i="4" l="1"/>
  <c r="E45" i="4" l="1"/>
  <c r="E44" i="4" s="1"/>
  <c r="E50" i="4" l="1"/>
  <c r="E142" i="4" l="1"/>
  <c r="E127" i="4"/>
  <c r="E126" i="4" s="1"/>
  <c r="E58" i="4"/>
  <c r="E56" i="4"/>
  <c r="E48" i="4"/>
  <c r="E39" i="4"/>
  <c r="E36" i="4"/>
  <c r="E29" i="4"/>
  <c r="E27" i="4"/>
  <c r="E55" i="4" l="1"/>
  <c r="E26" i="4"/>
  <c r="E146" i="4"/>
  <c r="E11" i="4"/>
  <c r="E10" i="4" s="1"/>
  <c r="E35" i="4"/>
  <c r="E47" i="4"/>
  <c r="E125" i="4"/>
  <c r="E140" i="4" l="1"/>
  <c r="E15" i="4"/>
  <c r="T83" i="1" l="1"/>
  <c r="AG83" i="1"/>
  <c r="AT83" i="1"/>
  <c r="BO301" i="1" l="1"/>
  <c r="F83" i="1" l="1"/>
  <c r="AT61" i="1" l="1"/>
  <c r="AT27" i="1" l="1"/>
  <c r="T11" i="1"/>
  <c r="AT11" i="1" l="1"/>
  <c r="AG11" i="1"/>
  <c r="AT90" i="1" l="1"/>
  <c r="AG90" i="1"/>
  <c r="T90" i="1" l="1"/>
  <c r="T71" i="1" l="1"/>
  <c r="AT71" i="1" l="1"/>
  <c r="AE98" i="4" l="1"/>
  <c r="AE97" i="4" l="1"/>
  <c r="AE90" i="4" l="1"/>
  <c r="AE89" i="4" s="1"/>
  <c r="E89" i="4"/>
  <c r="T27" i="1" l="1"/>
  <c r="AG27" i="1"/>
  <c r="AG71" i="1" l="1"/>
  <c r="T61" i="1" l="1"/>
  <c r="F61" i="1" l="1"/>
  <c r="AT223" i="1" l="1"/>
  <c r="T223" i="1"/>
  <c r="AG223" i="1"/>
  <c r="AG124" i="1" l="1"/>
  <c r="AT124" i="1" l="1"/>
  <c r="T124" i="1"/>
  <c r="AT35" i="1" l="1"/>
  <c r="AT299" i="1"/>
  <c r="AG299" i="1"/>
  <c r="AG35" i="1"/>
  <c r="AT300" i="1" l="1"/>
  <c r="AT246" i="1"/>
  <c r="AT298" i="1" s="1"/>
  <c r="AG246" i="1"/>
  <c r="AG298" i="1" s="1"/>
  <c r="AG300" i="1"/>
  <c r="AT301" i="1" l="1"/>
  <c r="AG301" i="1"/>
  <c r="T299" i="1" l="1"/>
  <c r="T35" i="1"/>
  <c r="F35" i="1"/>
  <c r="T300" i="1" l="1"/>
  <c r="T246" i="1"/>
  <c r="T298" i="1" s="1"/>
  <c r="T301" i="1" l="1"/>
  <c r="AE77" i="4" l="1"/>
  <c r="E76" i="4"/>
  <c r="AE78" i="4"/>
  <c r="E81" i="4"/>
  <c r="AE82" i="4"/>
  <c r="AE83" i="4"/>
  <c r="E79" i="4"/>
  <c r="AE80" i="4"/>
  <c r="AE79" i="4" s="1"/>
  <c r="AE85" i="4"/>
  <c r="E84" i="4"/>
  <c r="AE86" i="4"/>
  <c r="E88" i="4"/>
  <c r="AE91" i="4"/>
  <c r="AE88" i="4" s="1"/>
  <c r="AE76" i="4" l="1"/>
  <c r="AE84" i="4"/>
  <c r="AE81" i="4"/>
  <c r="E75" i="4"/>
  <c r="AE75" i="4" l="1"/>
  <c r="AE71" i="4" s="1"/>
  <c r="AE93" i="4" s="1"/>
  <c r="AE152" i="4" s="1"/>
  <c r="E71" i="4"/>
  <c r="E93" i="4" l="1"/>
  <c r="E152" i="4" l="1"/>
  <c r="AE99" i="4" l="1"/>
  <c r="F247" i="1" l="1"/>
  <c r="AE100" i="4" l="1"/>
  <c r="AE95" i="4" s="1"/>
  <c r="E8" i="4" l="1"/>
  <c r="AE8" i="4"/>
  <c r="AE153" i="4" s="1"/>
  <c r="E153" i="4" l="1"/>
  <c r="B8" i="5"/>
  <c r="AE155" i="4" l="1"/>
  <c r="F71" i="1" l="1"/>
  <c r="F124" i="1" l="1"/>
  <c r="F90" i="1"/>
  <c r="F11" i="1"/>
  <c r="F27" i="1"/>
  <c r="F223" i="1"/>
  <c r="F299" i="1"/>
  <c r="F246" i="1" l="1"/>
  <c r="F298" i="1" s="1"/>
  <c r="F300" i="1"/>
  <c r="F301" i="1" l="1"/>
  <c r="D301" i="1" l="1"/>
  <c r="H299" i="1"/>
  <c r="H11" i="1"/>
  <c r="H246" i="1" s="1"/>
  <c r="H298" i="1" s="1"/>
  <c r="G12" i="1"/>
  <c r="G299" i="1" l="1"/>
  <c r="E12" i="1"/>
  <c r="H300" i="1"/>
  <c r="G11" i="1"/>
  <c r="E11" i="1" l="1"/>
  <c r="E299" i="1"/>
  <c r="G300" i="1"/>
  <c r="G246" i="1"/>
  <c r="G298" i="1" s="1"/>
  <c r="E246" i="1" l="1"/>
  <c r="E300" i="1"/>
  <c r="E298" i="1" l="1"/>
  <c r="D304" i="1" s="1"/>
  <c r="B5" i="5"/>
  <c r="B7" i="5" s="1"/>
</calcChain>
</file>

<file path=xl/comments1.xml><?xml version="1.0" encoding="utf-8"?>
<comments xmlns="http://schemas.openxmlformats.org/spreadsheetml/2006/main">
  <authors>
    <author>Elina Markaine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I21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K25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Ieskaitīts ieņēm.samazinājums no LP projekta uz domes tranzītkonta atlikumu 2352 un samazināts plānotais atlikums domes tranzītkontam sakarā ar atlikuma uz g.s.samazinājumu - 12169 EUR</t>
        </r>
      </text>
    </comment>
  </commentList>
</comments>
</file>

<file path=xl/comments2.xml><?xml version="1.0" encoding="utf-8"?>
<comments xmlns="http://schemas.openxmlformats.org/spreadsheetml/2006/main">
  <authors>
    <author>Elina Markaine</author>
  </authors>
  <commentLis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pārvaldes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Domes tranzītkonts LP projektam - 12169 EUR</t>
        </r>
      </text>
    </comment>
  </commentList>
</comments>
</file>

<file path=xl/sharedStrings.xml><?xml version="1.0" encoding="utf-8"?>
<sst xmlns="http://schemas.openxmlformats.org/spreadsheetml/2006/main" count="946" uniqueCount="786">
  <si>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</si>
  <si>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</si>
  <si>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</si>
  <si>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</si>
  <si>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</si>
  <si>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</si>
  <si>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</si>
  <si>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</si>
  <si>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</si>
  <si>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</si>
  <si>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</si>
  <si>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</si>
  <si>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</si>
  <si>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</si>
  <si>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</si>
  <si>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</si>
  <si>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</si>
  <si>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</si>
  <si>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</si>
  <si>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</si>
  <si>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</si>
  <si>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</si>
  <si>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</si>
  <si>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</si>
  <si>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</si>
  <si>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</si>
  <si>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</si>
  <si>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</si>
  <si>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</si>
  <si>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</si>
  <si>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</si>
  <si>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</si>
  <si>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</si>
  <si>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</si>
  <si>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</si>
  <si>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</si>
  <si>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</si>
  <si>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</si>
  <si>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</si>
  <si>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</si>
  <si>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</si>
  <si>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</si>
  <si>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</si>
  <si>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</si>
  <si>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</si>
  <si>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</si>
  <si>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</si>
  <si>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</si>
  <si>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</si>
  <si>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</si>
  <si>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</si>
  <si>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</si>
  <si>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</si>
  <si>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</si>
  <si>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</si>
  <si>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</si>
  <si>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</si>
  <si>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</si>
  <si>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</si>
  <si>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</si>
  <si>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</si>
  <si>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</si>
  <si>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</si>
  <si>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</si>
  <si>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</si>
  <si>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</si>
  <si>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</si>
  <si>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</si>
  <si>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</si>
  <si>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</si>
  <si>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</si>
  <si>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</si>
  <si>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</si>
  <si>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</si>
  <si>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</si>
  <si>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</si>
  <si>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</si>
  <si>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</si>
  <si>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</si>
  <si>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</si>
  <si>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</si>
  <si>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</si>
  <si>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</si>
  <si>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</si>
  <si>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</si>
  <si>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</si>
  <si>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</si>
  <si>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</si>
  <si>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</si>
  <si>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</si>
  <si>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</si>
  <si>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</si>
  <si>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</si>
  <si>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</si>
  <si>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</si>
  <si>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</si>
  <si>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</si>
  <si>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</si>
  <si>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</si>
  <si>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</si>
  <si>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</si>
  <si>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</si>
  <si>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</si>
  <si>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</si>
  <si>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</si>
  <si>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</si>
  <si>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</si>
  <si>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</si>
  <si>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</si>
  <si>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</si>
  <si>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</si>
  <si>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</si>
  <si>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</si>
  <si>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</si>
  <si>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</si>
  <si>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</si>
  <si>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</si>
  <si>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</si>
  <si>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</si>
  <si>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</si>
  <si>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</si>
  <si>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</si>
  <si>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</si>
  <si>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</si>
  <si>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</si>
  <si>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</si>
  <si>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</si>
  <si>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</si>
  <si>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</si>
  <si>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</si>
  <si>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</si>
  <si>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</si>
  <si>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</si>
  <si>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</si>
  <si>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</si>
  <si>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</si>
  <si>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</si>
  <si>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</si>
  <si>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</si>
  <si>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</si>
  <si>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</si>
  <si>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</si>
  <si>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</si>
  <si>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</si>
  <si>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</si>
  <si>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</si>
  <si>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</si>
  <si>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</si>
  <si>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</si>
  <si>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</si>
  <si>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</si>
  <si>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</si>
  <si>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</si>
  <si>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</si>
  <si>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</si>
  <si>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</si>
  <si>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</si>
  <si>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</si>
  <si>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</si>
  <si>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</si>
  <si>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</si>
  <si>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</si>
  <si>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</si>
  <si>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</si>
  <si>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</si>
  <si>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</si>
  <si>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</si>
  <si>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</si>
  <si>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</si>
  <si>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</si>
  <si>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</si>
  <si>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</si>
  <si>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</si>
  <si>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</si>
  <si>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</si>
  <si>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</si>
  <si>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</si>
  <si>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</si>
  <si>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</si>
  <si>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</si>
  <si>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</si>
  <si>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</si>
  <si>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</si>
  <si>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</si>
  <si>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</si>
  <si>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</si>
  <si>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</si>
  <si>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</si>
  <si>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</si>
  <si>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</si>
  <si>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</si>
  <si>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</si>
  <si>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</si>
  <si>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</si>
  <si>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</si>
  <si>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</si>
  <si>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</si>
  <si>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</si>
  <si>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</si>
  <si>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</si>
  <si>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</si>
  <si>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</si>
  <si>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</si>
  <si>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</si>
  <si>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</si>
  <si>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</si>
  <si>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</si>
  <si>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</si>
  <si>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</si>
  <si>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</si>
  <si>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</si>
  <si>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</si>
  <si>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</si>
  <si>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</si>
  <si>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</si>
  <si>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</si>
  <si>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</si>
  <si>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</si>
  <si>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</si>
  <si>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</si>
  <si>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</si>
  <si>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</si>
  <si>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</si>
  <si>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</si>
  <si>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</si>
  <si>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</si>
  <si>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</si>
  <si>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</si>
  <si>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</si>
  <si>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</si>
  <si>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</si>
  <si>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</si>
  <si>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</si>
  <si>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</si>
  <si>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</si>
  <si>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</si>
  <si>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</si>
  <si>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</si>
  <si>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</si>
  <si>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</si>
  <si>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</si>
  <si>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</si>
  <si>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</si>
  <si>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</si>
  <si>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</si>
  <si>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</si>
  <si>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</si>
  <si>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</si>
  <si>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Iestādes uzturēšana,interešu un profesionālās ievirzes izglītības nodrošināšana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</si>
  <si>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</si>
  <si>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</si>
  <si>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</si>
  <si>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</si>
  <si>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</si>
  <si>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</si>
  <si>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</si>
  <si>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</si>
  <si>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</si>
  <si>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</si>
  <si>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</si>
  <si>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</si>
  <si>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</si>
  <si>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</si>
  <si>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</si>
  <si>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</si>
  <si>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</si>
  <si>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</si>
  <si>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</si>
  <si>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</si>
  <si>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</si>
  <si>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</si>
  <si>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</si>
  <si>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</si>
  <si>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</si>
  <si>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</si>
  <si>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</si>
  <si>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</si>
  <si>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</si>
  <si>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</si>
  <si>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</si>
  <si>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</si>
  <si>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</si>
  <si>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</si>
  <si>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</si>
  <si>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</si>
  <si>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</si>
  <si>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</si>
  <si>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</si>
  <si>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</si>
  <si>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</si>
  <si>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</si>
  <si>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</si>
  <si>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</si>
  <si>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</si>
  <si>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</si>
  <si>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</si>
  <si>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</si>
  <si>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</si>
  <si>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</si>
  <si>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</si>
  <si>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</si>
  <si>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</si>
  <si>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</si>
  <si>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</si>
  <si>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</si>
  <si>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</si>
  <si>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</si>
  <si>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</si>
  <si>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</si>
  <si>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</si>
  <si>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</si>
  <si>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</si>
  <si>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</si>
  <si>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</si>
  <si>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</si>
  <si>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</si>
  <si>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</si>
  <si>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</si>
  <si>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</si>
  <si>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</si>
  <si>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</si>
  <si>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</si>
  <si>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</si>
  <si>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</si>
  <si>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</si>
  <si>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</si>
  <si>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</si>
  <si>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</si>
  <si>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</si>
  <si>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</si>
  <si>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</si>
  <si>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</si>
  <si>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</si>
  <si>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</si>
  <si>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</si>
  <si>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</si>
  <si>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</si>
  <si>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</si>
  <si>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</si>
  <si>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</si>
  <si>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</si>
  <si>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</si>
  <si>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</si>
  <si>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</si>
  <si>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</si>
  <si>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</si>
  <si>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</si>
  <si>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</si>
  <si>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</si>
  <si>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</si>
  <si>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</si>
  <si>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</si>
  <si>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</si>
  <si>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</si>
  <si>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</si>
  <si>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</si>
  <si>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</si>
  <si>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</si>
  <si>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</si>
  <si>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</si>
  <si>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</si>
  <si>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</si>
  <si>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</si>
  <si>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</si>
  <si>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</si>
  <si>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</si>
  <si>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</si>
  <si>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</si>
  <si>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</si>
  <si>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</si>
  <si>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</si>
  <si>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</si>
  <si>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</si>
  <si>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</si>
  <si>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</si>
  <si>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</si>
  <si>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</si>
  <si>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</si>
  <si>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</si>
  <si>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</si>
  <si>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</si>
  <si>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</si>
  <si>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</si>
  <si>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</si>
  <si>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</si>
  <si>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</si>
  <si>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</si>
  <si>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</si>
  <si>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</si>
  <si>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</si>
  <si>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</si>
  <si>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</si>
  <si>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</si>
  <si>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</si>
  <si>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</si>
  <si>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</si>
  <si>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</si>
  <si>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</si>
  <si>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</si>
  <si>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</si>
  <si>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</si>
  <si>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</si>
  <si>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</si>
  <si>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</si>
  <si>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</si>
  <si>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</si>
  <si>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</si>
  <si>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</si>
  <si>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</si>
  <si>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</si>
  <si>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</si>
  <si>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</si>
  <si>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</si>
  <si>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</si>
  <si>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</si>
  <si>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</si>
  <si>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</si>
  <si>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</si>
  <si>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</si>
  <si>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</si>
  <si>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</si>
  <si>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</si>
  <si>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</si>
  <si>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</si>
  <si>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</si>
  <si>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</si>
  <si>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</si>
  <si>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</si>
  <si>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</si>
  <si>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</si>
  <si>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</si>
  <si>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</si>
  <si>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</si>
  <si>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</si>
  <si>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</si>
  <si>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</si>
  <si>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</si>
  <si>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</si>
  <si>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</si>
  <si>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</si>
  <si>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</si>
  <si>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</si>
  <si>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</si>
  <si>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</si>
  <si>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</si>
  <si>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</si>
  <si>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</si>
  <si>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</si>
  <si>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</si>
  <si>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</si>
  <si>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</si>
  <si>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</si>
  <si>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</si>
  <si>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</si>
  <si>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</si>
  <si>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</si>
  <si>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</si>
  <si>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</si>
  <si>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</si>
  <si>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</si>
  <si>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</si>
  <si>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</si>
  <si>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</si>
  <si>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</si>
  <si>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</si>
  <si>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</si>
  <si>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</si>
  <si>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</si>
  <si>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</si>
  <si>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</si>
  <si>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</si>
  <si>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</si>
  <si>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</si>
  <si>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</si>
  <si>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</si>
  <si>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</si>
  <si>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</si>
  <si>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</si>
  <si>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</si>
  <si>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</si>
  <si>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</si>
  <si>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</si>
  <si>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</si>
  <si>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</si>
  <si>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</si>
  <si>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</si>
  <si>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</si>
  <si>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</si>
  <si>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</si>
  <si>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</si>
  <si>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</si>
  <si>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</si>
  <si>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</si>
  <si>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</si>
  <si>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</si>
  <si>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</si>
  <si>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</si>
  <si>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</si>
  <si>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</si>
  <si>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</si>
  <si>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</si>
  <si>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</si>
  <si>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08.1.9.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</si>
  <si>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</si>
  <si>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</si>
  <si>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</si>
  <si>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</si>
  <si>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</si>
  <si>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</si>
  <si>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</si>
  <si>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</si>
  <si>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</si>
  <si>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</si>
  <si>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</si>
  <si>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</si>
  <si>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</si>
  <si>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</si>
  <si>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</si>
  <si>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</si>
  <si>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</si>
  <si>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</si>
  <si>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</si>
  <si>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</si>
  <si>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</si>
  <si>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</si>
  <si>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</si>
  <si>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</si>
  <si>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</si>
  <si>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</si>
  <si>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</si>
  <si>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</si>
  <si>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</si>
  <si>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</si>
  <si>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</si>
  <si>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</si>
  <si>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</si>
  <si>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</si>
  <si>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</si>
  <si>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"Atbalsts integrētu teritoriālo investīciju īstenošanai Jūrmalas pilsētas pašvaldībā”</t>
  </si>
  <si>
    <t>Projekts  "Pasākumi vietējās sabiedrības veselības veicināšanai un slimību profilaksei Jūrmalā"</t>
  </si>
  <si>
    <t>Projekts "Proti un dari"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</si>
  <si>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</si>
  <si>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</si>
  <si>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</si>
  <si>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</si>
  <si>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</si>
  <si>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</si>
  <si>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</si>
  <si>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</si>
  <si>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</si>
  <si>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</si>
  <si>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</si>
  <si>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</si>
  <si>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</si>
  <si>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09.9.3.</t>
  </si>
  <si>
    <t>09.11.3.</t>
  </si>
  <si>
    <t>09.23.4.</t>
  </si>
  <si>
    <t>09.24.3.</t>
  </si>
  <si>
    <t>09.27.3.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</si>
  <si>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</si>
  <si>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</si>
  <si>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</si>
  <si>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</si>
  <si>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</si>
  <si>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</si>
  <si>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</si>
  <si>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Administratīvās ēkas pārbūve sociālo funkciju nodrošināšanai</t>
  </si>
  <si>
    <t>10.1.1.
10.1.2.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</si>
  <si>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</si>
  <si>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</si>
  <si>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</si>
  <si>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</si>
  <si>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</si>
  <si>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</si>
  <si>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</si>
  <si>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</si>
  <si>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Asignējumu apjoms 2019.gadam</t>
  </si>
  <si>
    <r>
      <t>Jūrmalas pilsētas pašvaldības 2019.gada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</si>
  <si>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</si>
  <si>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</si>
  <si>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</si>
  <si>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</si>
  <si>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</si>
  <si>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</si>
  <si>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</si>
  <si>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</si>
  <si>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</si>
  <si>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</si>
  <si>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</si>
  <si>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</si>
  <si>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</si>
  <si>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</si>
  <si>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</si>
  <si>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</si>
  <si>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</si>
  <si>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</si>
  <si>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</si>
  <si>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</si>
  <si>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</si>
  <si>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</si>
  <si>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</si>
  <si>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Kompleksi risinājumi siltumnīcefekta gāzu emisiju samazināšanai Jūrmalas pilsētas Mežmalas vidusskolā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</si>
  <si>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</si>
  <si>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</si>
  <si>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</si>
  <si>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</si>
  <si>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</si>
  <si>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</si>
  <si>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</si>
  <si>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</si>
  <si>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</si>
  <si>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</si>
  <si>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</si>
  <si>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r>
      <t>Jūrmalas pilsētas pašvaldības budžeta izdevumi 2019.gadam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</si>
  <si>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</si>
  <si>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</si>
  <si>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</si>
  <si>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</si>
  <si>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</si>
  <si>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</si>
  <si>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</si>
  <si>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12.3.1.1.</t>
  </si>
  <si>
    <t>Ieņēmumi no apbūvēta zemes gabala privatizācijas</t>
  </si>
  <si>
    <t>Ieņēmumi no privatizācijas</t>
  </si>
  <si>
    <t>Projekts "Algoti pagaidu sabiedriskie darbi 2018"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</si>
  <si>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</si>
  <si>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</si>
  <si>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</si>
  <si>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</si>
  <si>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"KAS slēpjas aiz grāmatas?"</t>
  </si>
  <si>
    <t>Projekts "Jūrmalas jauniešu informācijas tīkls"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</si>
  <si>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</si>
  <si>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</si>
  <si>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Projekts "Jūrmalas pilsētas Kauguru vidusskolas ēkas energoefektivitātes paaugstināšana"</t>
  </si>
  <si>
    <t>Projekts "Atbalsts priekšlaicīgas mācību pārtraukšanas samazināšanai”</t>
  </si>
  <si>
    <t>Projekts "Be active!"/"Esi aktīvs!"</t>
  </si>
  <si>
    <t>Projekts "Me.You.Personality"/"Es.Tu.Personība."</t>
  </si>
  <si>
    <t>Projekts "Skolēnu starptautiskā zinātniskā konference"</t>
  </si>
  <si>
    <t>Projekts "Starpkultūru saiknes veidošana ar Eiropas Brīvprātīgā Darba starpniecību"</t>
  </si>
  <si>
    <t>Projekts ''Vēro, dalies, audz"</t>
  </si>
  <si>
    <t xml:space="preserve">Projekts "Ja es būtu/IF I were"  </t>
  </si>
  <si>
    <t>Projekts "Es esmu moderns skolotājs/I am a modern teacher"</t>
  </si>
  <si>
    <t>Projekts "Mediji vieno un šķir"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</si>
  <si>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</si>
  <si>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</si>
  <si>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</si>
  <si>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</si>
  <si>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</si>
  <si>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</si>
  <si>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</si>
  <si>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Jaundubultu vidusskolas ēkas energoefektivitātes paaugstināšana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</si>
  <si>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</si>
  <si>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</si>
  <si>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</si>
  <si>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</si>
  <si>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</si>
  <si>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</si>
  <si>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</si>
  <si>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04.1.8., 04.1.9.</t>
  </si>
  <si>
    <t>04.1.10.</t>
  </si>
  <si>
    <t>04.1.11.</t>
  </si>
  <si>
    <t>04.1.12.</t>
  </si>
  <si>
    <t>04.1.14.</t>
  </si>
  <si>
    <t>8.pielikums</t>
  </si>
  <si>
    <t>8., 18..pielikums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</si>
  <si>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</si>
  <si>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</si>
  <si>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</si>
  <si>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</si>
  <si>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</si>
  <si>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</si>
  <si>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</si>
  <si>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08.3.2.</t>
  </si>
  <si>
    <t>4., 10., 11.pielikums</t>
  </si>
  <si>
    <t>19.pielikums</t>
  </si>
  <si>
    <t>4., 10.pielikums</t>
  </si>
  <si>
    <t>33.pielikums</t>
  </si>
  <si>
    <t>09.1.8. 09.1.9.</t>
  </si>
  <si>
    <t>09.1.11.</t>
  </si>
  <si>
    <t>09.1.14.</t>
  </si>
  <si>
    <t>09.1.15.</t>
  </si>
  <si>
    <t>09.1.16.</t>
  </si>
  <si>
    <t>09.1.17.</t>
  </si>
  <si>
    <t>09.1.18.</t>
  </si>
  <si>
    <t>09.1.19.</t>
  </si>
  <si>
    <t>09.4.2.</t>
  </si>
  <si>
    <t>09.4.3.</t>
  </si>
  <si>
    <t>16.pielikums</t>
  </si>
  <si>
    <t>09.4.4.</t>
  </si>
  <si>
    <t>09.5.3.</t>
  </si>
  <si>
    <t>09.5.4.</t>
  </si>
  <si>
    <t>09.8.3.</t>
  </si>
  <si>
    <t>09.11.4.</t>
  </si>
  <si>
    <t>09.11.5.</t>
  </si>
  <si>
    <t>09.23.3.</t>
  </si>
  <si>
    <t>10.2.10.</t>
  </si>
  <si>
    <t>30., 31.pielikums</t>
  </si>
  <si>
    <t>29., 30.pielikums</t>
  </si>
  <si>
    <t>29., 30., 31.pielikums</t>
  </si>
  <si>
    <t>10.6.2.</t>
  </si>
  <si>
    <t>09.30.1.</t>
  </si>
  <si>
    <t>09.30.2.</t>
  </si>
  <si>
    <t>09.30.3.</t>
  </si>
  <si>
    <t>Mērķdotācija  - Skolas soma</t>
  </si>
  <si>
    <t>Jūrmalas pilsētas pašvaldības iestāde "Jūrmalas kapi"</t>
  </si>
  <si>
    <t>Projekts ""Starptautiskās konkurētspējas veicināšana" (uzņēmējdarbībā)/ 2019.gada aktivitātes"</t>
  </si>
  <si>
    <t>Projekts "Nodarbināto personu profesionālās kompetences pilnveide”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</si>
  <si>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</si>
  <si>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</si>
  <si>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</si>
  <si>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pašvaldības 2019.-2021.gada Ceļu fonda izlietojuma programma</t>
  </si>
  <si>
    <t>08.1.12.</t>
  </si>
  <si>
    <t>4.pielikums</t>
  </si>
  <si>
    <t>Jūrmalas pilsētas Kauguru vidusskola</t>
  </si>
  <si>
    <t>2019.gada budžets</t>
  </si>
  <si>
    <t>2019.gada budžets apstiprināts</t>
  </si>
  <si>
    <t>2019.gada budžets, izmaiņas kopā</t>
  </si>
  <si>
    <t>Konsolidē-jamie ieņēmumi, apstiprināti</t>
  </si>
  <si>
    <t>Konsolidē-jamie ieņēmumi, izmaiņas kopā</t>
  </si>
  <si>
    <t>2018.gada budžets kopā ar konsolidāciju, apstiprināts</t>
  </si>
  <si>
    <t>Kopā apstiprināts</t>
  </si>
  <si>
    <t>Pamatbudžets apstiprināts</t>
  </si>
  <si>
    <t>SN/Rīkojuma Nr.</t>
  </si>
  <si>
    <t>Pamatbudžets, izmaiņas kopā</t>
  </si>
  <si>
    <t>Valsts budžeta transferti, izmaiņas kopā</t>
  </si>
  <si>
    <t>Valsts budžeta transferti apstiprināti</t>
  </si>
  <si>
    <t>Maksas pakalpojumi apstiprināti</t>
  </si>
  <si>
    <t>Maksas pakalpojumi, izmaiņas kopā</t>
  </si>
  <si>
    <t>Ziedojumi apstiprināti</t>
  </si>
  <si>
    <t>Ziedojumi, izmaiņas kopā</t>
  </si>
  <si>
    <t>Konsolidējamie izdevumi, apstiprināti</t>
  </si>
  <si>
    <t>Konsolidējamie izdevumi,  izmaiņas kopā</t>
  </si>
  <si>
    <t>10</t>
  </si>
  <si>
    <t xml:space="preserve">Projekts "Atbalsts integrētu teritoriālo investīciju īstenošanai Jūrmalas pilsētas pašvaldībā, II kārta" </t>
  </si>
  <si>
    <t>01.1.9.</t>
  </si>
  <si>
    <t>nākamie</t>
  </si>
  <si>
    <t xml:space="preserve">Projekts "Sadarbība un zināšanu nodošana dabas tūrisma attīstības veicināšanai" </t>
  </si>
  <si>
    <t>04.1.17.</t>
  </si>
  <si>
    <t>Konsolidējamie izdevumi uz ieņēmumu pārsniegumu</t>
  </si>
  <si>
    <t>Projekta "Skolotāju kompetenču attīstība darbā ar skolēniem ar uzvedības problēmām"</t>
  </si>
  <si>
    <t>09.30.4.</t>
  </si>
  <si>
    <t>Atlikums pārskaitītajam pamatkapitāla palielinājumam</t>
  </si>
  <si>
    <t>2.pielikums Jūrmalas pilsētas domes</t>
  </si>
  <si>
    <t>2018.gada 18.decembra saistošajiem noteikumiem Nr.44</t>
  </si>
  <si>
    <t>(protokols Nr.17. 2.punkts)</t>
  </si>
  <si>
    <t>1.pielikums Jūrmalas pilsētas domes</t>
  </si>
  <si>
    <t>2019.gada budžets kopā ar konsolidāciju</t>
  </si>
  <si>
    <t>Projekts "Iniciatīvas veicināšana un kapacitātes stiprināšana jauniešu uzņēmējdarbības sekmēšanai"</t>
  </si>
  <si>
    <t>09.1.20.</t>
  </si>
  <si>
    <t>Projekts "Baltijas jūras reģiona apgaismojums – pilsētu līdzdalība ilgtspējīga viedā apgaismojuma risinājumu izstrādē/ LUCIA"</t>
  </si>
  <si>
    <t>06.1.9.</t>
  </si>
  <si>
    <t>24.01. SN Nr.1</t>
  </si>
  <si>
    <t>04.1.18.</t>
  </si>
  <si>
    <t>Konkurss "Ģimenei draudzīgākā pašvaldība"</t>
  </si>
  <si>
    <t>01.02. Nr.1.1-14/49, 1.1-14/50</t>
  </si>
  <si>
    <t>Pašvaldības iestāžu norēķini ar pašvaldības budžetu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</si>
  <si>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</si>
  <si>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</si>
  <si>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</si>
  <si>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</si>
  <si>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</si>
  <si>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</si>
  <si>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</si>
  <si>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</si>
  <si>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</si>
  <si>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''Sniegt iespēju bērniem/EmpowerKids''</t>
  </si>
  <si>
    <t>10.2.11.</t>
  </si>
  <si>
    <t>04.1.19.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</si>
  <si>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</si>
  <si>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</si>
  <si>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09.4.5.</t>
  </si>
  <si>
    <t xml:space="preserve">Projekts "Labi!"/"OK!" </t>
  </si>
  <si>
    <t>Projekts "Jaunie gidi"</t>
  </si>
  <si>
    <t>09.1.21.</t>
  </si>
  <si>
    <t>08.1.13.</t>
  </si>
  <si>
    <t>Projekts "Jūrmalas brīvdabas muzeja infrastruktūras attīstība, veicinot zvejas un jūras kultūras mantojuma saglabāšanu"</t>
  </si>
  <si>
    <t>Pasākums "Algoti pagaidu sabiedriskie darbi 2019”</t>
  </si>
  <si>
    <t>05.1.6.</t>
  </si>
  <si>
    <t>Projekts "Nacionālas nozīmes projekts "Piekrastes apsaimniekošanas praktisko aktivitāšu realizēšana", Jūrmalas pašvaldībā 2019.gadā"</t>
  </si>
  <si>
    <t>Projekts "Jūrmalas Sporta skolas peldbaseinu ēkas pārbūve un energoefektivitātes paaugstināšana"</t>
  </si>
  <si>
    <t>09.1.22.</t>
  </si>
  <si>
    <t>Jūrmalas Sporta skolas peldbaseinu ēkas pārbūve un energoefektivitātes paaugstināšana</t>
  </si>
  <si>
    <t>01.1.10., 01.1.11., 01.1.12.,01.1.13.</t>
  </si>
  <si>
    <t>Projekts "Jūrmalas pilsētas vispārējās vidējās izglītības iestāžu infrastruktūras pilnveide"</t>
  </si>
  <si>
    <t>09.1.23.</t>
  </si>
  <si>
    <t>Jūrmalas pilsētas vispārējās vidējās izglītības iestāžu infrastruktūras pilnveide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</si>
</sst>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3"/>
      <color theme="0"/>
      <name val="Times New Roman"/>
      <family val="1"/>
      <charset val="186"/>
    </font>
    <font>
      <b/>
      <i/>
      <sz val="13"/>
      <color theme="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60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6" xfId="2" applyNumberFormat="1" applyFont="1" applyFill="1" applyBorder="1" applyAlignment="1">
      <alignment horizontal="right" vertical="center" wrapText="1"/>
    </xf>
    <xf numFmtId="0" fontId="8" fillId="3" borderId="26" xfId="2" applyFont="1" applyFill="1" applyBorder="1" applyAlignment="1">
      <alignment horizontal="left" vertical="center" wrapText="1"/>
    </xf>
    <xf numFmtId="3" fontId="8" fillId="3" borderId="26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/>
    </xf>
    <xf numFmtId="0" fontId="5" fillId="0" borderId="26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8" fillId="3" borderId="26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 wrapText="1"/>
    </xf>
    <xf numFmtId="3" fontId="4" fillId="0" borderId="26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wrapText="1"/>
    </xf>
    <xf numFmtId="0" fontId="4" fillId="0" borderId="25" xfId="2" applyFont="1" applyFill="1" applyBorder="1"/>
    <xf numFmtId="0" fontId="4" fillId="0" borderId="26" xfId="2" applyFont="1" applyFill="1" applyBorder="1" applyAlignment="1">
      <alignment wrapText="1"/>
    </xf>
    <xf numFmtId="0" fontId="8" fillId="3" borderId="26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/>
    </xf>
    <xf numFmtId="0" fontId="4" fillId="0" borderId="14" xfId="2" applyFont="1" applyFill="1" applyBorder="1" applyAlignment="1">
      <alignment vertical="center" wrapText="1"/>
    </xf>
    <xf numFmtId="3" fontId="4" fillId="0" borderId="14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vertical="top" wrapText="1"/>
    </xf>
    <xf numFmtId="0" fontId="5" fillId="0" borderId="25" xfId="2" applyFont="1" applyFill="1" applyBorder="1" applyAlignment="1">
      <alignment horizontal="left" vertical="center"/>
    </xf>
    <xf numFmtId="0" fontId="5" fillId="0" borderId="25" xfId="2" applyFont="1" applyFill="1" applyBorder="1"/>
    <xf numFmtId="0" fontId="5" fillId="0" borderId="26" xfId="2" applyFont="1" applyFill="1" applyBorder="1" applyAlignment="1">
      <alignment wrapText="1"/>
    </xf>
    <xf numFmtId="0" fontId="4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22" xfId="2" applyFont="1" applyFill="1" applyBorder="1"/>
    <xf numFmtId="0" fontId="4" fillId="0" borderId="23" xfId="2" applyFont="1" applyFill="1" applyBorder="1"/>
    <xf numFmtId="0" fontId="5" fillId="0" borderId="22" xfId="2" applyFont="1" applyFill="1" applyBorder="1"/>
    <xf numFmtId="0" fontId="4" fillId="0" borderId="12" xfId="2" applyFont="1" applyFill="1" applyBorder="1"/>
    <xf numFmtId="0" fontId="4" fillId="0" borderId="13" xfId="2" applyFont="1" applyFill="1" applyBorder="1"/>
    <xf numFmtId="0" fontId="4" fillId="0" borderId="36" xfId="2" applyFont="1" applyFill="1" applyBorder="1"/>
    <xf numFmtId="3" fontId="5" fillId="0" borderId="37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4" xfId="2" applyNumberFormat="1" applyFont="1" applyFill="1" applyBorder="1" applyAlignment="1">
      <alignment horizontal="right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0" fontId="8" fillId="4" borderId="26" xfId="2" applyFont="1" applyFill="1" applyBorder="1" applyAlignment="1">
      <alignment wrapText="1"/>
    </xf>
    <xf numFmtId="3" fontId="8" fillId="4" borderId="14" xfId="2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5" fillId="0" borderId="32" xfId="2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0" fontId="4" fillId="0" borderId="28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8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01" xfId="2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0" fontId="4" fillId="0" borderId="101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83" xfId="2" applyFont="1" applyFill="1" applyBorder="1" applyAlignment="1">
      <alignment horizontal="center" vertical="center" wrapText="1"/>
    </xf>
    <xf numFmtId="0" fontId="4" fillId="0" borderId="8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/>
    <xf numFmtId="0" fontId="4" fillId="0" borderId="105" xfId="2" applyFont="1" applyFill="1" applyBorder="1" applyAlignment="1">
      <alignment horizontal="center" vertical="center" wrapText="1"/>
    </xf>
    <xf numFmtId="3" fontId="5" fillId="0" borderId="107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17" fillId="5" borderId="14" xfId="2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/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0" fontId="5" fillId="0" borderId="22" xfId="2" applyFont="1" applyFill="1" applyBorder="1" applyAlignment="1">
      <alignment horizontal="left" vertical="center"/>
    </xf>
    <xf numFmtId="0" fontId="5" fillId="0" borderId="12" xfId="2" applyFont="1" applyFill="1" applyBorder="1"/>
    <xf numFmtId="0" fontId="4" fillId="0" borderId="13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vertical="center"/>
    </xf>
    <xf numFmtId="3" fontId="4" fillId="0" borderId="30" xfId="2" applyNumberFormat="1" applyFont="1" applyFill="1" applyBorder="1" applyAlignment="1">
      <alignment vertical="center"/>
    </xf>
    <xf numFmtId="3" fontId="4" fillId="0" borderId="32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6" xfId="2" applyNumberFormat="1" applyFont="1" applyFill="1" applyBorder="1" applyAlignment="1">
      <alignment vertical="center"/>
    </xf>
    <xf numFmtId="3" fontId="4" fillId="0" borderId="34" xfId="2" applyNumberFormat="1" applyFont="1" applyFill="1" applyBorder="1" applyAlignment="1">
      <alignment vertical="center"/>
    </xf>
    <xf numFmtId="3" fontId="4" fillId="0" borderId="26" xfId="2" applyNumberFormat="1" applyFont="1" applyFill="1" applyBorder="1" applyAlignment="1">
      <alignment horizontal="right" vertical="center"/>
    </xf>
    <xf numFmtId="3" fontId="8" fillId="4" borderId="28" xfId="2" applyNumberFormat="1" applyFont="1" applyFill="1" applyBorder="1" applyAlignment="1">
      <alignment vertical="center"/>
    </xf>
    <xf numFmtId="3" fontId="5" fillId="0" borderId="28" xfId="2" applyNumberFormat="1" applyFont="1" applyFill="1" applyBorder="1" applyAlignment="1">
      <alignment vertical="center"/>
    </xf>
    <xf numFmtId="3" fontId="11" fillId="0" borderId="26" xfId="2" applyNumberFormat="1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3" fontId="4" fillId="0" borderId="10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left" vertical="center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49" fontId="4" fillId="0" borderId="112" xfId="0" applyNumberFormat="1" applyFont="1" applyFill="1" applyBorder="1" applyAlignment="1">
      <alignment horizontal="left" vertical="center" wrapText="1"/>
    </xf>
    <xf numFmtId="49" fontId="12" fillId="0" borderId="112" xfId="0" applyNumberFormat="1" applyFont="1" applyFill="1" applyBorder="1" applyAlignment="1">
      <alignment horizontal="left" vertical="center" wrapText="1"/>
    </xf>
    <xf numFmtId="49" fontId="4" fillId="0" borderId="11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114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right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left" vertical="center"/>
    </xf>
    <xf numFmtId="3" fontId="5" fillId="0" borderId="115" xfId="0" applyNumberFormat="1" applyFont="1" applyFill="1" applyBorder="1" applyAlignment="1">
      <alignment horizontal="right" vertical="center" wrapText="1"/>
    </xf>
    <xf numFmtId="3" fontId="5" fillId="0" borderId="117" xfId="0" applyNumberFormat="1" applyFont="1" applyFill="1" applyBorder="1" applyAlignment="1">
      <alignment horizontal="right" vertical="center" wrapText="1"/>
    </xf>
    <xf numFmtId="3" fontId="5" fillId="0" borderId="118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3" fontId="5" fillId="0" borderId="11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108" xfId="0" applyNumberFormat="1" applyFont="1" applyFill="1" applyBorder="1" applyAlignment="1">
      <alignment horizontal="right" vertical="center" wrapText="1"/>
    </xf>
    <xf numFmtId="49" fontId="4" fillId="0" borderId="69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12" fillId="0" borderId="120" xfId="0" applyNumberFormat="1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right" wrapText="1"/>
    </xf>
    <xf numFmtId="0" fontId="4" fillId="0" borderId="26" xfId="2" applyFont="1" applyFill="1" applyBorder="1" applyAlignment="1">
      <alignment horizontal="left" wrapText="1"/>
    </xf>
    <xf numFmtId="0" fontId="4" fillId="0" borderId="104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49" fontId="16" fillId="0" borderId="44" xfId="0" applyNumberFormat="1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49" fontId="4" fillId="0" borderId="120" xfId="0" applyNumberFormat="1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vertical="center" wrapText="1"/>
    </xf>
    <xf numFmtId="3" fontId="4" fillId="0" borderId="53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40" xfId="2" applyFont="1" applyFill="1" applyBorder="1" applyAlignment="1">
      <alignment vertical="center" wrapText="1"/>
    </xf>
    <xf numFmtId="0" fontId="4" fillId="0" borderId="26" xfId="2" applyFont="1" applyFill="1" applyBorder="1" applyAlignment="1">
      <alignment vertical="top" wrapText="1"/>
    </xf>
    <xf numFmtId="0" fontId="4" fillId="0" borderId="53" xfId="2" applyFont="1" applyFill="1" applyBorder="1" applyAlignment="1">
      <alignment vertical="center" wrapText="1"/>
    </xf>
    <xf numFmtId="3" fontId="5" fillId="0" borderId="14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14" fillId="0" borderId="28" xfId="2" applyNumberFormat="1" applyFont="1" applyFill="1" applyBorder="1" applyAlignment="1">
      <alignment vertical="center"/>
    </xf>
    <xf numFmtId="0" fontId="5" fillId="0" borderId="108" xfId="2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3" fontId="5" fillId="0" borderId="71" xfId="0" applyNumberFormat="1" applyFont="1" applyFill="1" applyBorder="1" applyAlignment="1">
      <alignment horizontal="right" vertical="center" wrapText="1"/>
    </xf>
    <xf numFmtId="3" fontId="5" fillId="0" borderId="1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16" fillId="0" borderId="62" xfId="0" applyNumberFormat="1" applyFont="1" applyFill="1" applyBorder="1" applyAlignment="1">
      <alignment horizontal="right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Fill="1" applyBorder="1" applyAlignment="1">
      <alignment horizontal="right" vertical="center" wrapText="1"/>
    </xf>
    <xf numFmtId="3" fontId="5" fillId="0" borderId="116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4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16" fillId="0" borderId="10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horizontal="left" vertical="center" wrapText="1"/>
    </xf>
    <xf numFmtId="0" fontId="4" fillId="0" borderId="125" xfId="0" applyFont="1" applyFill="1" applyBorder="1" applyAlignment="1">
      <alignment horizontal="left" vertical="center" wrapText="1"/>
    </xf>
    <xf numFmtId="0" fontId="4" fillId="0" borderId="127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textRotation="90" wrapText="1"/>
    </xf>
    <xf numFmtId="0" fontId="4" fillId="6" borderId="105" xfId="2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7" borderId="106" xfId="0" applyFont="1" applyFill="1" applyBorder="1" applyAlignment="1">
      <alignment horizontal="center" vertical="center" textRotation="90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12" fillId="0" borderId="129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4" fillId="0" borderId="105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62" xfId="2" applyFont="1" applyFill="1" applyBorder="1" applyAlignment="1">
      <alignment horizontal="left" wrapText="1"/>
    </xf>
    <xf numFmtId="0" fontId="4" fillId="0" borderId="103" xfId="2" applyFont="1" applyFill="1" applyBorder="1" applyAlignment="1">
      <alignment horizontal="left" wrapText="1"/>
    </xf>
    <xf numFmtId="0" fontId="4" fillId="0" borderId="42" xfId="2" applyFont="1" applyFill="1" applyBorder="1" applyAlignment="1">
      <alignment horizontal="left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vertical="top" wrapText="1"/>
    </xf>
    <xf numFmtId="0" fontId="4" fillId="0" borderId="103" xfId="2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center" vertical="center" textRotation="90" wrapText="1"/>
    </xf>
    <xf numFmtId="0" fontId="5" fillId="0" borderId="96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textRotation="90" wrapText="1"/>
    </xf>
    <xf numFmtId="49" fontId="4" fillId="0" borderId="69" xfId="0" applyNumberFormat="1" applyFont="1" applyFill="1" applyBorder="1" applyAlignment="1">
      <alignment horizontal="center" vertical="center" textRotation="90" wrapText="1"/>
    </xf>
    <xf numFmtId="49" fontId="4" fillId="0" borderId="70" xfId="0" applyNumberFormat="1" applyFont="1" applyFill="1" applyBorder="1" applyAlignment="1">
      <alignment horizontal="center" vertical="center" textRotation="90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0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4" fillId="0" borderId="54" xfId="2" applyFont="1" applyFill="1" applyBorder="1" applyAlignment="1">
      <alignment horizontal="left" wrapText="1"/>
    </xf>
    <xf numFmtId="0" fontId="4" fillId="0" borderId="113" xfId="2" applyFont="1" applyFill="1" applyBorder="1" applyAlignment="1">
      <alignment horizontal="left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/>
    </xf>
    <xf numFmtId="0" fontId="4" fillId="0" borderId="42" xfId="2" applyFont="1" applyFill="1" applyBorder="1" applyAlignment="1">
      <alignment horizontal="right" vertical="center"/>
    </xf>
    <xf numFmtId="0" fontId="4" fillId="0" borderId="92" xfId="2" applyFont="1" applyFill="1" applyBorder="1" applyAlignment="1">
      <alignment horizontal="right" vertical="center"/>
    </xf>
    <xf numFmtId="0" fontId="4" fillId="0" borderId="93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left" vertical="center"/>
    </xf>
    <xf numFmtId="0" fontId="8" fillId="3" borderId="22" xfId="2" applyFont="1" applyFill="1" applyBorder="1" applyAlignment="1">
      <alignment horizontal="left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89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56" xfId="2" applyFont="1" applyFill="1" applyBorder="1" applyAlignment="1">
      <alignment horizontal="right" vertical="center"/>
    </xf>
    <xf numFmtId="0" fontId="4" fillId="0" borderId="54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/>
    </xf>
    <xf numFmtId="0" fontId="5" fillId="0" borderId="36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86" xfId="2" applyFont="1" applyFill="1" applyBorder="1" applyAlignment="1">
      <alignment horizontal="center" vertical="center" wrapText="1"/>
    </xf>
    <xf numFmtId="0" fontId="9" fillId="0" borderId="94" xfId="2" applyFont="1" applyFill="1" applyBorder="1" applyAlignment="1">
      <alignment horizontal="center" vertical="center" wrapText="1"/>
    </xf>
    <xf numFmtId="0" fontId="9" fillId="0" borderId="95" xfId="2" applyFont="1" applyFill="1" applyBorder="1" applyAlignment="1">
      <alignment horizontal="center" vertical="center" wrapText="1"/>
    </xf>
    <xf numFmtId="0" fontId="9" fillId="0" borderId="96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67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/>
    </xf>
    <xf numFmtId="0" fontId="4" fillId="0" borderId="56" xfId="2" applyFont="1" applyFill="1" applyBorder="1" applyAlignment="1">
      <alignment horizontal="right" vertical="center" wrapText="1"/>
    </xf>
    <xf numFmtId="0" fontId="5" fillId="0" borderId="23" xfId="2" applyFont="1" applyFill="1" applyBorder="1" applyAlignment="1">
      <alignment horizontal="left" vertical="center"/>
    </xf>
    <xf numFmtId="0" fontId="8" fillId="3" borderId="23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center"/>
    </xf>
    <xf numFmtId="0" fontId="5" fillId="0" borderId="13" xfId="2" applyFont="1" applyFill="1" applyBorder="1" applyAlignment="1">
      <alignment horizontal="left" vertical="top"/>
    </xf>
    <xf numFmtId="0" fontId="5" fillId="0" borderId="36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center" vertical="top"/>
    </xf>
    <xf numFmtId="0" fontId="4" fillId="0" borderId="89" xfId="2" applyFont="1" applyFill="1" applyBorder="1" applyAlignment="1">
      <alignment horizontal="right" vertical="center"/>
    </xf>
    <xf numFmtId="0" fontId="4" fillId="0" borderId="90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23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left"/>
    </xf>
    <xf numFmtId="0" fontId="8" fillId="4" borderId="25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5" fillId="0" borderId="98" xfId="2" applyFont="1" applyFill="1" applyBorder="1" applyAlignment="1">
      <alignment horizontal="center" vertical="center" wrapText="1"/>
    </xf>
    <xf numFmtId="0" fontId="5" fillId="0" borderId="99" xfId="2" applyFont="1" applyFill="1" applyBorder="1" applyAlignment="1">
      <alignment horizontal="center" vertical="center" wrapText="1"/>
    </xf>
    <xf numFmtId="0" fontId="5" fillId="0" borderId="100" xfId="2" applyFont="1" applyFill="1" applyBorder="1" applyAlignment="1">
      <alignment horizontal="center" vertical="center" wrapText="1"/>
    </xf>
    <xf numFmtId="0" fontId="5" fillId="0" borderId="79" xfId="2" applyFont="1" applyFill="1" applyBorder="1" applyAlignment="1">
      <alignment horizontal="center"/>
    </xf>
    <xf numFmtId="0" fontId="5" fillId="0" borderId="80" xfId="2" applyFont="1" applyFill="1" applyBorder="1" applyAlignment="1">
      <alignment horizontal="center"/>
    </xf>
    <xf numFmtId="0" fontId="5" fillId="0" borderId="97" xfId="2" applyFont="1" applyFill="1" applyBorder="1" applyAlignment="1">
      <alignment horizontal="center"/>
    </xf>
    <xf numFmtId="0" fontId="17" fillId="5" borderId="25" xfId="2" applyFont="1" applyFill="1" applyBorder="1" applyAlignment="1">
      <alignment horizontal="center"/>
    </xf>
    <xf numFmtId="0" fontId="17" fillId="5" borderId="22" xfId="2" applyFont="1" applyFill="1" applyBorder="1" applyAlignment="1">
      <alignment horizontal="center"/>
    </xf>
    <xf numFmtId="0" fontId="17" fillId="5" borderId="23" xfId="2" applyFont="1" applyFill="1" applyBorder="1" applyAlignment="1">
      <alignment horizontal="center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91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FFFF99"/>
      <color rgb="FFFFFF5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BQ1423"/>
  <sheetViews>
    <sheetView tabSelected="1" view="pageLayout" zoomScaleNormal="85" workbookViewId="0">
      <selection activeCell="AU10" sqref="AU10"/>
    </sheetView>
  </sheetViews>
  <sheetFormatPr defaultColWidth="8.42578125" defaultRowHeight="12" outlineLevelRow="1" outlineLevelCol="1" x14ac:dyDescent="0.2"/>
  <cols>
    <col min="1" max="1" width="12.7109375" style="102" customWidth="1"/>
    <col min="2" max="2" width="21.7109375" style="1" customWidth="1"/>
    <col min="3" max="3" width="35.85546875" style="1" customWidth="1"/>
    <col min="4" max="4" width="10.42578125" style="3" hidden="1" customWidth="1" outlineLevel="1"/>
    <col min="5" max="5" width="9.85546875" style="3" customWidth="1" collapsed="1"/>
    <col min="6" max="6" width="10" style="1" hidden="1" customWidth="1" outlineLevel="1"/>
    <col min="7" max="7" width="11.7109375" style="200" customWidth="1" collapsed="1"/>
    <col min="8" max="8" width="8.140625" style="200" hidden="1" customWidth="1" outlineLevel="1"/>
    <col min="9" max="10" width="6.42578125" style="200" hidden="1" customWidth="1" outlineLevel="1"/>
    <col min="11" max="11" width="8" style="200" hidden="1" customWidth="1" outlineLevel="1"/>
    <col min="12" max="19" width="8.140625" style="200" hidden="1" customWidth="1" outlineLevel="1"/>
    <col min="20" max="20" width="9.42578125" style="174" hidden="1" customWidth="1" outlineLevel="1"/>
    <col min="21" max="21" width="8.85546875" style="200" customWidth="1" collapsed="1"/>
    <col min="22" max="22" width="7.5703125" style="200" hidden="1" customWidth="1" outlineLevel="1"/>
    <col min="23" max="23" width="5.85546875" style="200" hidden="1" customWidth="1" outlineLevel="1"/>
    <col min="24" max="24" width="6.7109375" style="200" hidden="1" customWidth="1" outlineLevel="1"/>
    <col min="25" max="32" width="7.5703125" style="200" hidden="1" customWidth="1" outlineLevel="1"/>
    <col min="33" max="33" width="8.42578125" style="1" hidden="1" customWidth="1" outlineLevel="1"/>
    <col min="34" max="34" width="8.42578125" style="200" customWidth="1" collapsed="1"/>
    <col min="35" max="35" width="8.42578125" style="200" hidden="1" customWidth="1" outlineLevel="1"/>
    <col min="36" max="45" width="7.5703125" style="200" hidden="1" customWidth="1" outlineLevel="1"/>
    <col min="46" max="46" width="6.7109375" style="1" hidden="1" customWidth="1" outlineLevel="1"/>
    <col min="47" max="47" width="6.7109375" style="200" customWidth="1" collapsed="1"/>
    <col min="48" max="53" width="6.7109375" style="200" hidden="1" customWidth="1" outlineLevel="1"/>
    <col min="54" max="54" width="8.28515625" style="142" hidden="1" customWidth="1" outlineLevel="1"/>
    <col min="55" max="55" width="8.7109375" style="200" customWidth="1" collapsed="1"/>
    <col min="56" max="56" width="8.5703125" style="200" hidden="1" customWidth="1" outlineLevel="1"/>
    <col min="57" max="57" width="6.42578125" style="200" hidden="1" customWidth="1" outlineLevel="1"/>
    <col min="58" max="58" width="8" style="200" hidden="1" customWidth="1" outlineLevel="1"/>
    <col min="59" max="66" width="6.7109375" style="200" hidden="1" customWidth="1" outlineLevel="1"/>
    <col min="67" max="67" width="7.28515625" style="2" customWidth="1" collapsed="1"/>
    <col min="68" max="68" width="10.7109375" style="1" customWidth="1"/>
    <col min="69" max="71" width="8.42578125" style="1" customWidth="1"/>
    <col min="72" max="72" width="11" style="1" customWidth="1"/>
    <col min="73" max="16384" width="8.42578125" style="1"/>
  </cols>
  <sheetData>
    <row r="1" spans="1:69" s="200" customFormat="1" x14ac:dyDescent="0.2">
      <c r="D1" s="3"/>
      <c r="E1" s="3"/>
      <c r="BO1" s="2"/>
      <c r="BP1" s="338" t="s">
        <v>742</v>
      </c>
    </row>
    <row r="2" spans="1:69" s="200" customFormat="1" x14ac:dyDescent="0.2">
      <c r="D2" s="3"/>
      <c r="E2" s="3"/>
      <c r="BO2" s="2"/>
      <c r="BP2" s="338" t="s">
        <v>743</v>
      </c>
    </row>
    <row r="3" spans="1:69" s="200" customFormat="1" x14ac:dyDescent="0.2">
      <c r="D3" s="3"/>
      <c r="E3" s="3"/>
      <c r="BO3" s="2"/>
      <c r="BP3" s="338" t="s">
        <v>744</v>
      </c>
    </row>
    <row r="4" spans="1:69" ht="18.75" customHeight="1" x14ac:dyDescent="0.2">
      <c r="A4" s="379" t="s">
        <v>613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  <c r="BK4" s="379"/>
      <c r="BL4" s="379"/>
      <c r="BM4" s="379"/>
      <c r="BN4" s="379"/>
      <c r="BO4" s="379"/>
      <c r="BP4" s="379"/>
    </row>
    <row r="5" spans="1:69" ht="12.75" thickBot="1" x14ac:dyDescent="0.25"/>
    <row r="6" spans="1:69" ht="13.5" customHeight="1" thickBot="1" x14ac:dyDescent="0.25">
      <c r="A6" s="380" t="s">
        <v>605</v>
      </c>
      <c r="B6" s="369" t="s">
        <v>612</v>
      </c>
      <c r="C6" s="393" t="s">
        <v>156</v>
      </c>
      <c r="D6" s="385" t="s">
        <v>576</v>
      </c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382" t="s">
        <v>606</v>
      </c>
      <c r="BP6" s="382" t="s">
        <v>192</v>
      </c>
    </row>
    <row r="7" spans="1:69" ht="13.5" customHeight="1" x14ac:dyDescent="0.2">
      <c r="A7" s="381"/>
      <c r="B7" s="370"/>
      <c r="C7" s="394"/>
      <c r="D7" s="367" t="s">
        <v>720</v>
      </c>
      <c r="E7" s="377" t="s">
        <v>0</v>
      </c>
      <c r="F7" s="371" t="s">
        <v>721</v>
      </c>
      <c r="G7" s="371" t="s">
        <v>1</v>
      </c>
      <c r="H7" s="371" t="s">
        <v>723</v>
      </c>
      <c r="I7" s="357" t="s">
        <v>722</v>
      </c>
      <c r="J7" s="358"/>
      <c r="K7" s="358"/>
      <c r="L7" s="358"/>
      <c r="M7" s="358"/>
      <c r="N7" s="358"/>
      <c r="O7" s="358"/>
      <c r="P7" s="358"/>
      <c r="Q7" s="358"/>
      <c r="R7" s="358"/>
      <c r="S7" s="359"/>
      <c r="T7" s="371" t="s">
        <v>725</v>
      </c>
      <c r="U7" s="371" t="s">
        <v>128</v>
      </c>
      <c r="V7" s="371" t="s">
        <v>724</v>
      </c>
      <c r="W7" s="357" t="s">
        <v>722</v>
      </c>
      <c r="X7" s="358"/>
      <c r="Y7" s="358"/>
      <c r="Z7" s="358"/>
      <c r="AA7" s="358"/>
      <c r="AB7" s="358"/>
      <c r="AC7" s="358"/>
      <c r="AD7" s="358"/>
      <c r="AE7" s="358"/>
      <c r="AF7" s="359"/>
      <c r="AG7" s="355" t="s">
        <v>726</v>
      </c>
      <c r="AH7" s="355" t="s">
        <v>2</v>
      </c>
      <c r="AI7" s="355" t="s">
        <v>727</v>
      </c>
      <c r="AJ7" s="357" t="s">
        <v>722</v>
      </c>
      <c r="AK7" s="358"/>
      <c r="AL7" s="358"/>
      <c r="AM7" s="358"/>
      <c r="AN7" s="358"/>
      <c r="AO7" s="358"/>
      <c r="AP7" s="358"/>
      <c r="AQ7" s="358"/>
      <c r="AR7" s="358"/>
      <c r="AS7" s="359"/>
      <c r="AT7" s="362" t="s">
        <v>728</v>
      </c>
      <c r="AU7" s="355" t="s">
        <v>3</v>
      </c>
      <c r="AV7" s="362" t="s">
        <v>729</v>
      </c>
      <c r="AW7" s="357" t="s">
        <v>722</v>
      </c>
      <c r="AX7" s="358"/>
      <c r="AY7" s="358"/>
      <c r="AZ7" s="358"/>
      <c r="BA7" s="359"/>
      <c r="BB7" s="355" t="s">
        <v>730</v>
      </c>
      <c r="BC7" s="355" t="s">
        <v>439</v>
      </c>
      <c r="BD7" s="355" t="s">
        <v>731</v>
      </c>
      <c r="BE7" s="357" t="s">
        <v>722</v>
      </c>
      <c r="BF7" s="358"/>
      <c r="BG7" s="358"/>
      <c r="BH7" s="358"/>
      <c r="BI7" s="358"/>
      <c r="BJ7" s="358"/>
      <c r="BK7" s="358"/>
      <c r="BL7" s="358"/>
      <c r="BM7" s="358"/>
      <c r="BN7" s="359"/>
      <c r="BO7" s="383"/>
      <c r="BP7" s="383"/>
    </row>
    <row r="8" spans="1:69" ht="77.25" customHeight="1" thickBot="1" x14ac:dyDescent="0.25">
      <c r="A8" s="381"/>
      <c r="B8" s="370"/>
      <c r="C8" s="395"/>
      <c r="D8" s="368"/>
      <c r="E8" s="378"/>
      <c r="F8" s="372"/>
      <c r="G8" s="372"/>
      <c r="H8" s="372"/>
      <c r="I8" s="340" t="s">
        <v>751</v>
      </c>
      <c r="J8" s="342" t="s">
        <v>754</v>
      </c>
      <c r="K8" s="334" t="s">
        <v>735</v>
      </c>
      <c r="L8" s="290"/>
      <c r="M8" s="290"/>
      <c r="N8" s="290"/>
      <c r="O8" s="290"/>
      <c r="P8" s="290"/>
      <c r="Q8" s="290"/>
      <c r="R8" s="290"/>
      <c r="S8" s="290"/>
      <c r="T8" s="372"/>
      <c r="U8" s="372"/>
      <c r="V8" s="372"/>
      <c r="W8" s="340" t="s">
        <v>751</v>
      </c>
      <c r="X8" s="334" t="s">
        <v>735</v>
      </c>
      <c r="Y8" s="288"/>
      <c r="Z8" s="288"/>
      <c r="AA8" s="288"/>
      <c r="AB8" s="288"/>
      <c r="AC8" s="288"/>
      <c r="AD8" s="288"/>
      <c r="AE8" s="288"/>
      <c r="AF8" s="288"/>
      <c r="AG8" s="356"/>
      <c r="AH8" s="356"/>
      <c r="AI8" s="356"/>
      <c r="AJ8" s="334" t="s">
        <v>735</v>
      </c>
      <c r="AK8" s="291"/>
      <c r="AL8" s="291"/>
      <c r="AM8" s="291"/>
      <c r="AN8" s="291"/>
      <c r="AO8" s="291"/>
      <c r="AP8" s="291"/>
      <c r="AQ8" s="291"/>
      <c r="AR8" s="291"/>
      <c r="AS8" s="291"/>
      <c r="AT8" s="363"/>
      <c r="AU8" s="356"/>
      <c r="AV8" s="363"/>
      <c r="AW8" s="334" t="s">
        <v>735</v>
      </c>
      <c r="AX8" s="291"/>
      <c r="AY8" s="291"/>
      <c r="AZ8" s="291"/>
      <c r="BA8" s="291"/>
      <c r="BB8" s="356"/>
      <c r="BC8" s="356"/>
      <c r="BD8" s="356"/>
      <c r="BE8" s="340" t="s">
        <v>751</v>
      </c>
      <c r="BF8" s="341" t="s">
        <v>735</v>
      </c>
      <c r="BG8" s="291"/>
      <c r="BH8" s="291"/>
      <c r="BI8" s="291"/>
      <c r="BJ8" s="291"/>
      <c r="BK8" s="291"/>
      <c r="BL8" s="291"/>
      <c r="BM8" s="291"/>
      <c r="BN8" s="291"/>
      <c r="BO8" s="384"/>
      <c r="BP8" s="384"/>
    </row>
    <row r="9" spans="1:69" s="103" customFormat="1" ht="12.75" thickTop="1" thickBot="1" x14ac:dyDescent="0.25">
      <c r="A9" s="133">
        <v>1</v>
      </c>
      <c r="B9" s="199">
        <v>2</v>
      </c>
      <c r="C9" s="309">
        <v>3</v>
      </c>
      <c r="D9" s="135">
        <v>9</v>
      </c>
      <c r="E9" s="294">
        <v>4</v>
      </c>
      <c r="F9" s="136">
        <v>10</v>
      </c>
      <c r="G9" s="136">
        <v>5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>
        <v>11</v>
      </c>
      <c r="U9" s="136">
        <v>6</v>
      </c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>
        <v>12</v>
      </c>
      <c r="AH9" s="137">
        <v>7</v>
      </c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>
        <v>14</v>
      </c>
      <c r="AU9" s="136">
        <v>8</v>
      </c>
      <c r="AV9" s="137"/>
      <c r="AW9" s="137"/>
      <c r="AX9" s="137"/>
      <c r="AY9" s="137"/>
      <c r="AZ9" s="137"/>
      <c r="BA9" s="137"/>
      <c r="BB9" s="136">
        <v>15</v>
      </c>
      <c r="BC9" s="134">
        <v>9</v>
      </c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8" t="s">
        <v>732</v>
      </c>
      <c r="BP9" s="133">
        <v>11</v>
      </c>
    </row>
    <row r="10" spans="1:69" ht="13.5" thickTop="1" thickBot="1" x14ac:dyDescent="0.25">
      <c r="A10" s="94"/>
      <c r="B10" s="198"/>
      <c r="C10" s="310"/>
      <c r="D10" s="5"/>
      <c r="E10" s="29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6"/>
      <c r="AV10" s="97"/>
      <c r="AW10" s="97"/>
      <c r="AX10" s="97"/>
      <c r="AY10" s="97"/>
      <c r="AZ10" s="97"/>
      <c r="BA10" s="97"/>
      <c r="BB10" s="6"/>
      <c r="BC10" s="4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7"/>
      <c r="BP10" s="85"/>
    </row>
    <row r="11" spans="1:69" ht="24.75" thickBot="1" x14ac:dyDescent="0.25">
      <c r="A11" s="215" t="s">
        <v>4</v>
      </c>
      <c r="B11" s="127" t="s">
        <v>164</v>
      </c>
      <c r="C11" s="320"/>
      <c r="D11" s="8">
        <f t="shared" ref="D11:AI11" si="0">SUM(D12:D26)</f>
        <v>16605017</v>
      </c>
      <c r="E11" s="296">
        <f t="shared" si="0"/>
        <v>16851563</v>
      </c>
      <c r="F11" s="9">
        <f t="shared" si="0"/>
        <v>16595864</v>
      </c>
      <c r="G11" s="9">
        <f t="shared" si="0"/>
        <v>16878346</v>
      </c>
      <c r="H11" s="9">
        <f t="shared" si="0"/>
        <v>282482</v>
      </c>
      <c r="I11" s="9">
        <f t="shared" si="0"/>
        <v>23788</v>
      </c>
      <c r="J11" s="9">
        <f t="shared" si="0"/>
        <v>-12634</v>
      </c>
      <c r="K11" s="9">
        <f t="shared" si="0"/>
        <v>271328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0</v>
      </c>
      <c r="T11" s="9">
        <f t="shared" si="0"/>
        <v>53</v>
      </c>
      <c r="U11" s="9">
        <f t="shared" si="0"/>
        <v>2166</v>
      </c>
      <c r="V11" s="9">
        <f t="shared" si="0"/>
        <v>2113</v>
      </c>
      <c r="W11" s="9">
        <f t="shared" si="0"/>
        <v>0</v>
      </c>
      <c r="X11" s="9">
        <f t="shared" si="0"/>
        <v>2113</v>
      </c>
      <c r="Y11" s="9">
        <f t="shared" si="0"/>
        <v>0</v>
      </c>
      <c r="Z11" s="9">
        <f t="shared" si="0"/>
        <v>0</v>
      </c>
      <c r="AA11" s="9">
        <f t="shared" si="0"/>
        <v>0</v>
      </c>
      <c r="AB11" s="9">
        <f t="shared" si="0"/>
        <v>0</v>
      </c>
      <c r="AC11" s="9">
        <f t="shared" si="0"/>
        <v>0</v>
      </c>
      <c r="AD11" s="9">
        <f t="shared" si="0"/>
        <v>0</v>
      </c>
      <c r="AE11" s="9">
        <f t="shared" si="0"/>
        <v>0</v>
      </c>
      <c r="AF11" s="9">
        <f t="shared" si="0"/>
        <v>0</v>
      </c>
      <c r="AG11" s="9">
        <f t="shared" si="0"/>
        <v>9100</v>
      </c>
      <c r="AH11" s="98">
        <f t="shared" si="0"/>
        <v>32301</v>
      </c>
      <c r="AI11" s="98">
        <f t="shared" si="0"/>
        <v>23201</v>
      </c>
      <c r="AJ11" s="98">
        <f t="shared" ref="AJ11:BN11" si="1">SUM(AJ12:AJ26)</f>
        <v>23201</v>
      </c>
      <c r="AK11" s="98">
        <f t="shared" si="1"/>
        <v>0</v>
      </c>
      <c r="AL11" s="98">
        <f t="shared" si="1"/>
        <v>0</v>
      </c>
      <c r="AM11" s="98">
        <f t="shared" si="1"/>
        <v>0</v>
      </c>
      <c r="AN11" s="98">
        <f t="shared" si="1"/>
        <v>0</v>
      </c>
      <c r="AO11" s="98">
        <f t="shared" si="1"/>
        <v>0</v>
      </c>
      <c r="AP11" s="98">
        <f t="shared" si="1"/>
        <v>0</v>
      </c>
      <c r="AQ11" s="98">
        <f t="shared" si="1"/>
        <v>0</v>
      </c>
      <c r="AR11" s="98">
        <f t="shared" si="1"/>
        <v>0</v>
      </c>
      <c r="AS11" s="98">
        <f t="shared" si="1"/>
        <v>0</v>
      </c>
      <c r="AT11" s="98">
        <f t="shared" si="1"/>
        <v>0</v>
      </c>
      <c r="AU11" s="9">
        <f t="shared" si="1"/>
        <v>0</v>
      </c>
      <c r="AV11" s="98">
        <f t="shared" si="1"/>
        <v>0</v>
      </c>
      <c r="AW11" s="98">
        <f t="shared" si="1"/>
        <v>0</v>
      </c>
      <c r="AX11" s="98">
        <f t="shared" si="1"/>
        <v>0</v>
      </c>
      <c r="AY11" s="98">
        <f t="shared" si="1"/>
        <v>0</v>
      </c>
      <c r="AZ11" s="98">
        <f t="shared" si="1"/>
        <v>0</v>
      </c>
      <c r="BA11" s="98">
        <f t="shared" si="1"/>
        <v>0</v>
      </c>
      <c r="BB11" s="9">
        <f t="shared" si="1"/>
        <v>0</v>
      </c>
      <c r="BC11" s="312">
        <f t="shared" si="1"/>
        <v>-61250</v>
      </c>
      <c r="BD11" s="98">
        <f t="shared" si="1"/>
        <v>-61250</v>
      </c>
      <c r="BE11" s="98">
        <f t="shared" si="1"/>
        <v>0</v>
      </c>
      <c r="BF11" s="98">
        <f t="shared" si="1"/>
        <v>-61250</v>
      </c>
      <c r="BG11" s="98">
        <f t="shared" si="1"/>
        <v>0</v>
      </c>
      <c r="BH11" s="98">
        <f t="shared" si="1"/>
        <v>0</v>
      </c>
      <c r="BI11" s="98">
        <f t="shared" si="1"/>
        <v>0</v>
      </c>
      <c r="BJ11" s="98">
        <f t="shared" si="1"/>
        <v>0</v>
      </c>
      <c r="BK11" s="98">
        <f t="shared" si="1"/>
        <v>0</v>
      </c>
      <c r="BL11" s="98">
        <f t="shared" si="1"/>
        <v>0</v>
      </c>
      <c r="BM11" s="98">
        <f t="shared" si="1"/>
        <v>0</v>
      </c>
      <c r="BN11" s="98">
        <f t="shared" si="1"/>
        <v>0</v>
      </c>
      <c r="BO11" s="10"/>
      <c r="BP11" s="86"/>
    </row>
    <row r="12" spans="1:69" ht="12.75" customHeight="1" thickTop="1" x14ac:dyDescent="0.2">
      <c r="A12" s="125">
        <v>90000056357</v>
      </c>
      <c r="B12" s="249" t="s">
        <v>5</v>
      </c>
      <c r="C12" s="287" t="s">
        <v>182</v>
      </c>
      <c r="D12" s="81">
        <f>F12+T12+AG12+AT12+BB12</f>
        <v>901013</v>
      </c>
      <c r="E12" s="297">
        <f>G12+U12+AH12+AU12+BC12</f>
        <v>901015</v>
      </c>
      <c r="F12" s="82">
        <v>891913</v>
      </c>
      <c r="G12" s="82">
        <f>F12+H12</f>
        <v>891913</v>
      </c>
      <c r="H12" s="82">
        <f>SUM(I12:S12)</f>
        <v>0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>
        <v>0</v>
      </c>
      <c r="U12" s="82">
        <f>T12+V12</f>
        <v>0</v>
      </c>
      <c r="V12" s="82">
        <f>SUM(W12:AF12)</f>
        <v>0</v>
      </c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>
        <v>9100</v>
      </c>
      <c r="AH12" s="82">
        <f>AG12+AI12</f>
        <v>9102</v>
      </c>
      <c r="AI12" s="82">
        <f>SUM(AJ12:AS12)</f>
        <v>2</v>
      </c>
      <c r="AJ12" s="82">
        <v>2</v>
      </c>
      <c r="AK12" s="82"/>
      <c r="AL12" s="82"/>
      <c r="AM12" s="82"/>
      <c r="AN12" s="82"/>
      <c r="AO12" s="82"/>
      <c r="AP12" s="82"/>
      <c r="AQ12" s="82"/>
      <c r="AR12" s="82"/>
      <c r="AS12" s="82"/>
      <c r="AT12" s="82">
        <v>0</v>
      </c>
      <c r="AU12" s="82">
        <f>AT12+AV12</f>
        <v>0</v>
      </c>
      <c r="AV12" s="100">
        <f>SUM(AW12:BA12)</f>
        <v>0</v>
      </c>
      <c r="AW12" s="100"/>
      <c r="AX12" s="100"/>
      <c r="AY12" s="100"/>
      <c r="AZ12" s="100"/>
      <c r="BA12" s="100"/>
      <c r="BB12" s="82"/>
      <c r="BC12" s="82">
        <f>BB12+BD12</f>
        <v>0</v>
      </c>
      <c r="BD12" s="82">
        <f>SUM(BE12:BN12)</f>
        <v>0</v>
      </c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83" t="s">
        <v>309</v>
      </c>
      <c r="BP12" s="87"/>
      <c r="BQ12" s="25"/>
    </row>
    <row r="13" spans="1:69" s="124" customFormat="1" ht="24" x14ac:dyDescent="0.2">
      <c r="A13" s="126"/>
      <c r="B13" s="250"/>
      <c r="C13" s="287" t="s">
        <v>253</v>
      </c>
      <c r="D13" s="81">
        <f t="shared" ref="D13:D25" si="2">F13+T13+AG13+AT13+BB13</f>
        <v>166267</v>
      </c>
      <c r="E13" s="297">
        <f t="shared" ref="E13:E25" si="3">G13+U13+AH13+AU13+BC13</f>
        <v>166267</v>
      </c>
      <c r="F13" s="82">
        <v>166267</v>
      </c>
      <c r="G13" s="82">
        <f t="shared" ref="G13:G25" si="4">F13+H13</f>
        <v>166267</v>
      </c>
      <c r="H13" s="82">
        <f t="shared" ref="H13:H25" si="5">SUM(I13:S13)</f>
        <v>0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>
        <v>0</v>
      </c>
      <c r="U13" s="82">
        <f t="shared" ref="U13:U25" si="6">T13+V13</f>
        <v>0</v>
      </c>
      <c r="V13" s="82">
        <f t="shared" ref="V13:V25" si="7">SUM(W13:AF13)</f>
        <v>0</v>
      </c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>
        <v>0</v>
      </c>
      <c r="AH13" s="82">
        <f t="shared" ref="AH13:AH25" si="8">AG13+AI13</f>
        <v>0</v>
      </c>
      <c r="AI13" s="82">
        <f t="shared" ref="AI13:AI25" si="9">SUM(AJ13:AS13)</f>
        <v>0</v>
      </c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>
        <v>0</v>
      </c>
      <c r="AU13" s="82">
        <f t="shared" ref="AU13:AU25" si="10">AT13+AV13</f>
        <v>0</v>
      </c>
      <c r="AV13" s="100">
        <f t="shared" ref="AV13:AV25" si="11">SUM(AW13:BA13)</f>
        <v>0</v>
      </c>
      <c r="AW13" s="100"/>
      <c r="AX13" s="100"/>
      <c r="AY13" s="100"/>
      <c r="AZ13" s="100"/>
      <c r="BA13" s="100"/>
      <c r="BB13" s="82"/>
      <c r="BC13" s="82">
        <f t="shared" ref="BC13:BC25" si="12">BB13+BD13</f>
        <v>0</v>
      </c>
      <c r="BD13" s="82">
        <f t="shared" ref="BD13:BD25" si="13">SUM(BE13:BN13)</f>
        <v>0</v>
      </c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83" t="s">
        <v>310</v>
      </c>
      <c r="BP13" s="87"/>
      <c r="BQ13" s="25"/>
    </row>
    <row r="14" spans="1:69" ht="24" x14ac:dyDescent="0.2">
      <c r="A14" s="110"/>
      <c r="B14" s="244"/>
      <c r="C14" s="287" t="s">
        <v>224</v>
      </c>
      <c r="D14" s="81">
        <f t="shared" si="2"/>
        <v>680168</v>
      </c>
      <c r="E14" s="297">
        <f t="shared" si="3"/>
        <v>680168</v>
      </c>
      <c r="F14" s="82">
        <v>680168</v>
      </c>
      <c r="G14" s="82">
        <f t="shared" si="4"/>
        <v>680168</v>
      </c>
      <c r="H14" s="82">
        <f t="shared" si="5"/>
        <v>0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>
        <v>0</v>
      </c>
      <c r="U14" s="82">
        <f t="shared" si="6"/>
        <v>0</v>
      </c>
      <c r="V14" s="82">
        <f t="shared" si="7"/>
        <v>0</v>
      </c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>
        <v>0</v>
      </c>
      <c r="AH14" s="82">
        <f t="shared" si="8"/>
        <v>0</v>
      </c>
      <c r="AI14" s="82">
        <f t="shared" si="9"/>
        <v>0</v>
      </c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>
        <v>0</v>
      </c>
      <c r="AU14" s="82">
        <f t="shared" si="10"/>
        <v>0</v>
      </c>
      <c r="AV14" s="100">
        <f t="shared" si="11"/>
        <v>0</v>
      </c>
      <c r="AW14" s="100"/>
      <c r="AX14" s="100"/>
      <c r="AY14" s="100"/>
      <c r="AZ14" s="100"/>
      <c r="BA14" s="100"/>
      <c r="BB14" s="82"/>
      <c r="BC14" s="82">
        <f t="shared" si="12"/>
        <v>0</v>
      </c>
      <c r="BD14" s="82">
        <f>SUM(BE14:BN14)</f>
        <v>0</v>
      </c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83" t="s">
        <v>311</v>
      </c>
      <c r="BP14" s="87"/>
      <c r="BQ14" s="25"/>
    </row>
    <row r="15" spans="1:69" s="124" customFormat="1" x14ac:dyDescent="0.2">
      <c r="A15" s="110"/>
      <c r="B15" s="244"/>
      <c r="C15" s="287" t="s">
        <v>265</v>
      </c>
      <c r="D15" s="81">
        <f t="shared" si="2"/>
        <v>2375898</v>
      </c>
      <c r="E15" s="297">
        <f t="shared" si="3"/>
        <v>2375898</v>
      </c>
      <c r="F15" s="82">
        <v>2375898</v>
      </c>
      <c r="G15" s="82">
        <f t="shared" si="4"/>
        <v>2375898</v>
      </c>
      <c r="H15" s="82">
        <f t="shared" si="5"/>
        <v>0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>
        <v>0</v>
      </c>
      <c r="U15" s="82">
        <f t="shared" si="6"/>
        <v>0</v>
      </c>
      <c r="V15" s="82">
        <f t="shared" si="7"/>
        <v>0</v>
      </c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>
        <v>0</v>
      </c>
      <c r="AH15" s="82">
        <f t="shared" si="8"/>
        <v>0</v>
      </c>
      <c r="AI15" s="82">
        <f t="shared" si="9"/>
        <v>0</v>
      </c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>
        <v>0</v>
      </c>
      <c r="AU15" s="82">
        <f t="shared" si="10"/>
        <v>0</v>
      </c>
      <c r="AV15" s="100">
        <f t="shared" si="11"/>
        <v>0</v>
      </c>
      <c r="AW15" s="100"/>
      <c r="AX15" s="100"/>
      <c r="AY15" s="100"/>
      <c r="AZ15" s="100"/>
      <c r="BA15" s="100"/>
      <c r="BB15" s="82"/>
      <c r="BC15" s="82">
        <f t="shared" si="12"/>
        <v>0</v>
      </c>
      <c r="BD15" s="82">
        <f t="shared" si="13"/>
        <v>0</v>
      </c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83" t="s">
        <v>312</v>
      </c>
      <c r="BP15" s="87" t="s">
        <v>441</v>
      </c>
      <c r="BQ15" s="25"/>
    </row>
    <row r="16" spans="1:69" s="124" customFormat="1" ht="24" x14ac:dyDescent="0.2">
      <c r="A16" s="110"/>
      <c r="B16" s="244"/>
      <c r="C16" s="287" t="s">
        <v>266</v>
      </c>
      <c r="D16" s="81">
        <f t="shared" si="2"/>
        <v>6000</v>
      </c>
      <c r="E16" s="297">
        <f t="shared" si="3"/>
        <v>6000</v>
      </c>
      <c r="F16" s="82">
        <v>6000</v>
      </c>
      <c r="G16" s="82">
        <f t="shared" si="4"/>
        <v>6000</v>
      </c>
      <c r="H16" s="82">
        <f t="shared" si="5"/>
        <v>0</v>
      </c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>
        <v>0</v>
      </c>
      <c r="U16" s="82">
        <f t="shared" si="6"/>
        <v>0</v>
      </c>
      <c r="V16" s="82">
        <f t="shared" si="7"/>
        <v>0</v>
      </c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>
        <v>0</v>
      </c>
      <c r="AH16" s="82">
        <f t="shared" si="8"/>
        <v>0</v>
      </c>
      <c r="AI16" s="82">
        <f t="shared" si="9"/>
        <v>0</v>
      </c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>
        <v>0</v>
      </c>
      <c r="AU16" s="82">
        <f t="shared" si="10"/>
        <v>0</v>
      </c>
      <c r="AV16" s="100">
        <f t="shared" si="11"/>
        <v>0</v>
      </c>
      <c r="AW16" s="100"/>
      <c r="AX16" s="100"/>
      <c r="AY16" s="100"/>
      <c r="AZ16" s="100"/>
      <c r="BA16" s="100"/>
      <c r="BB16" s="82"/>
      <c r="BC16" s="82">
        <f t="shared" si="12"/>
        <v>0</v>
      </c>
      <c r="BD16" s="82">
        <f t="shared" si="13"/>
        <v>0</v>
      </c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83" t="s">
        <v>313</v>
      </c>
      <c r="BP16" s="88" t="s">
        <v>483</v>
      </c>
      <c r="BQ16" s="25"/>
    </row>
    <row r="17" spans="1:69" s="164" customFormat="1" ht="24" x14ac:dyDescent="0.2">
      <c r="A17" s="110"/>
      <c r="B17" s="244"/>
      <c r="C17" s="287" t="s">
        <v>254</v>
      </c>
      <c r="D17" s="81">
        <f t="shared" si="2"/>
        <v>214303</v>
      </c>
      <c r="E17" s="297">
        <f t="shared" si="3"/>
        <v>297580</v>
      </c>
      <c r="F17" s="82">
        <v>214303</v>
      </c>
      <c r="G17" s="82">
        <f t="shared" si="4"/>
        <v>297580</v>
      </c>
      <c r="H17" s="82">
        <f t="shared" si="5"/>
        <v>83277</v>
      </c>
      <c r="I17" s="82"/>
      <c r="J17" s="82"/>
      <c r="K17" s="82">
        <v>83277</v>
      </c>
      <c r="L17" s="82"/>
      <c r="M17" s="82"/>
      <c r="N17" s="82"/>
      <c r="O17" s="82"/>
      <c r="P17" s="82"/>
      <c r="Q17" s="82"/>
      <c r="R17" s="82"/>
      <c r="S17" s="82"/>
      <c r="T17" s="82">
        <v>0</v>
      </c>
      <c r="U17" s="82">
        <f t="shared" si="6"/>
        <v>0</v>
      </c>
      <c r="V17" s="82">
        <f t="shared" si="7"/>
        <v>0</v>
      </c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>
        <v>0</v>
      </c>
      <c r="AH17" s="82">
        <f t="shared" si="8"/>
        <v>0</v>
      </c>
      <c r="AI17" s="82">
        <f t="shared" si="9"/>
        <v>0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>
        <v>0</v>
      </c>
      <c r="AU17" s="82">
        <f t="shared" si="10"/>
        <v>0</v>
      </c>
      <c r="AV17" s="100">
        <f t="shared" si="11"/>
        <v>0</v>
      </c>
      <c r="AW17" s="82"/>
      <c r="AX17" s="82"/>
      <c r="AY17" s="82"/>
      <c r="AZ17" s="82"/>
      <c r="BA17" s="82"/>
      <c r="BB17" s="82"/>
      <c r="BC17" s="82">
        <f t="shared" si="12"/>
        <v>0</v>
      </c>
      <c r="BD17" s="82">
        <f t="shared" si="13"/>
        <v>0</v>
      </c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3" t="s">
        <v>499</v>
      </c>
      <c r="BP17" s="87" t="s">
        <v>443</v>
      </c>
      <c r="BQ17" s="25"/>
    </row>
    <row r="18" spans="1:69" s="146" customFormat="1" ht="24" x14ac:dyDescent="0.2">
      <c r="A18" s="110"/>
      <c r="B18" s="244"/>
      <c r="C18" s="321" t="s">
        <v>538</v>
      </c>
      <c r="D18" s="81">
        <f t="shared" si="2"/>
        <v>0</v>
      </c>
      <c r="E18" s="297">
        <f t="shared" si="3"/>
        <v>0</v>
      </c>
      <c r="F18" s="82">
        <v>0</v>
      </c>
      <c r="G18" s="82">
        <f t="shared" si="4"/>
        <v>0</v>
      </c>
      <c r="H18" s="82">
        <f t="shared" si="5"/>
        <v>0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v>0</v>
      </c>
      <c r="U18" s="82">
        <f t="shared" si="6"/>
        <v>0</v>
      </c>
      <c r="V18" s="82">
        <f t="shared" si="7"/>
        <v>0</v>
      </c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>
        <v>0</v>
      </c>
      <c r="AH18" s="82">
        <f t="shared" si="8"/>
        <v>0</v>
      </c>
      <c r="AI18" s="82">
        <f t="shared" si="9"/>
        <v>0</v>
      </c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>
        <v>0</v>
      </c>
      <c r="AU18" s="82">
        <f t="shared" si="10"/>
        <v>0</v>
      </c>
      <c r="AV18" s="100">
        <f t="shared" si="11"/>
        <v>0</v>
      </c>
      <c r="AW18" s="100"/>
      <c r="AX18" s="100"/>
      <c r="AY18" s="100"/>
      <c r="AZ18" s="100"/>
      <c r="BA18" s="100"/>
      <c r="BB18" s="82"/>
      <c r="BC18" s="82">
        <f t="shared" si="12"/>
        <v>0</v>
      </c>
      <c r="BD18" s="82">
        <f t="shared" si="13"/>
        <v>0</v>
      </c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83" t="s">
        <v>456</v>
      </c>
      <c r="BP18" s="87"/>
      <c r="BQ18" s="25"/>
    </row>
    <row r="19" spans="1:69" s="200" customFormat="1" ht="27.75" customHeight="1" x14ac:dyDescent="0.2">
      <c r="A19" s="110"/>
      <c r="B19" s="244"/>
      <c r="C19" s="321" t="s">
        <v>733</v>
      </c>
      <c r="D19" s="81">
        <f t="shared" ref="D19" si="14">F19+T19+AG19+AT19+BB19</f>
        <v>0</v>
      </c>
      <c r="E19" s="297">
        <f t="shared" ref="E19" si="15">G19+U19+AH19+AU19+BC19</f>
        <v>24195</v>
      </c>
      <c r="F19" s="82"/>
      <c r="G19" s="82">
        <f t="shared" ref="G19" si="16">F19+H19</f>
        <v>24195</v>
      </c>
      <c r="H19" s="82">
        <f t="shared" ref="H19" si="17">SUM(I19:S19)</f>
        <v>24195</v>
      </c>
      <c r="I19" s="82">
        <v>24195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>
        <f t="shared" ref="U19" si="18">T19+V19</f>
        <v>0</v>
      </c>
      <c r="V19" s="82">
        <f t="shared" ref="V19" si="19">SUM(W19:AF19)</f>
        <v>0</v>
      </c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>
        <f t="shared" ref="AH19" si="20">AG19+AI19</f>
        <v>0</v>
      </c>
      <c r="AI19" s="82">
        <f t="shared" ref="AI19" si="21">SUM(AJ19:AS19)</f>
        <v>0</v>
      </c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82">
        <f t="shared" ref="AU19" si="22">AT19+AV19</f>
        <v>0</v>
      </c>
      <c r="AV19" s="100">
        <f t="shared" ref="AV19" si="23">SUM(AW19:BA19)</f>
        <v>0</v>
      </c>
      <c r="AW19" s="100"/>
      <c r="AX19" s="100"/>
      <c r="AY19" s="100"/>
      <c r="AZ19" s="100"/>
      <c r="BA19" s="100"/>
      <c r="BB19" s="82"/>
      <c r="BC19" s="82">
        <f t="shared" ref="BC19" si="24">BB19+BD19</f>
        <v>0</v>
      </c>
      <c r="BD19" s="82">
        <f t="shared" ref="BD19" si="25">SUM(BE19:BN19)</f>
        <v>0</v>
      </c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83" t="s">
        <v>734</v>
      </c>
      <c r="BP19" s="87"/>
      <c r="BQ19" s="25"/>
    </row>
    <row r="20" spans="1:69" s="200" customFormat="1" ht="51.75" customHeight="1" x14ac:dyDescent="0.2">
      <c r="A20" s="110"/>
      <c r="B20" s="244"/>
      <c r="C20" s="321" t="s">
        <v>755</v>
      </c>
      <c r="D20" s="81">
        <f t="shared" ref="D20" si="26">F20+T20+AG20+AT20+BB20</f>
        <v>0</v>
      </c>
      <c r="E20" s="297">
        <f t="shared" ref="E20" si="27">G20+U20+AH20+AU20+BC20</f>
        <v>0</v>
      </c>
      <c r="F20" s="82"/>
      <c r="G20" s="82">
        <f t="shared" ref="G20" si="28">F20+H20</f>
        <v>38051</v>
      </c>
      <c r="H20" s="82">
        <f t="shared" ref="H20" si="29">SUM(I20:S20)</f>
        <v>38051</v>
      </c>
      <c r="I20" s="82"/>
      <c r="J20" s="82"/>
      <c r="K20" s="82">
        <f>37949+1+101</f>
        <v>38051</v>
      </c>
      <c r="L20" s="82"/>
      <c r="M20" s="82"/>
      <c r="N20" s="82"/>
      <c r="O20" s="82"/>
      <c r="P20" s="82"/>
      <c r="Q20" s="82"/>
      <c r="R20" s="82"/>
      <c r="S20" s="82"/>
      <c r="T20" s="82"/>
      <c r="U20" s="82">
        <f t="shared" ref="U20" si="30">T20+V20</f>
        <v>0</v>
      </c>
      <c r="V20" s="82">
        <f t="shared" ref="V20" si="31">SUM(W20:AF20)</f>
        <v>0</v>
      </c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>
        <f t="shared" ref="AH20" si="32">AG20+AI20</f>
        <v>23199</v>
      </c>
      <c r="AI20" s="82">
        <f t="shared" ref="AI20" si="33">SUM(AJ20:AS20)</f>
        <v>23199</v>
      </c>
      <c r="AJ20" s="100">
        <v>23199</v>
      </c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82">
        <f t="shared" ref="AU20" si="34">AT20+AV20</f>
        <v>0</v>
      </c>
      <c r="AV20" s="100">
        <f t="shared" ref="AV20" si="35">SUM(AW20:BA20)</f>
        <v>0</v>
      </c>
      <c r="AW20" s="100"/>
      <c r="AX20" s="100"/>
      <c r="AY20" s="100"/>
      <c r="AZ20" s="100"/>
      <c r="BA20" s="100"/>
      <c r="BB20" s="82"/>
      <c r="BC20" s="82">
        <f t="shared" ref="BC20" si="36">BB20+BD20</f>
        <v>-61250</v>
      </c>
      <c r="BD20" s="82">
        <f t="shared" ref="BD20" si="37">SUM(BE20:BN20)</f>
        <v>-61250</v>
      </c>
      <c r="BE20" s="100"/>
      <c r="BF20" s="100">
        <f>-37949-1-101-23199</f>
        <v>-61250</v>
      </c>
      <c r="BG20" s="100"/>
      <c r="BH20" s="100"/>
      <c r="BI20" s="100"/>
      <c r="BJ20" s="100"/>
      <c r="BK20" s="100"/>
      <c r="BL20" s="100"/>
      <c r="BM20" s="100"/>
      <c r="BN20" s="100"/>
      <c r="BO20" s="83" t="s">
        <v>782</v>
      </c>
      <c r="BP20" s="87"/>
      <c r="BQ20" s="25"/>
    </row>
    <row r="21" spans="1:69" ht="12" customHeight="1" x14ac:dyDescent="0.2">
      <c r="A21" s="110"/>
      <c r="B21" s="243" t="s">
        <v>167</v>
      </c>
      <c r="C21" s="287" t="s">
        <v>124</v>
      </c>
      <c r="D21" s="81">
        <f t="shared" si="2"/>
        <v>241000</v>
      </c>
      <c r="E21" s="297">
        <f t="shared" si="3"/>
        <v>241000</v>
      </c>
      <c r="F21" s="82">
        <v>241000</v>
      </c>
      <c r="G21" s="82">
        <f t="shared" si="4"/>
        <v>241000</v>
      </c>
      <c r="H21" s="82">
        <f t="shared" si="5"/>
        <v>0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>
        <f t="shared" si="6"/>
        <v>0</v>
      </c>
      <c r="V21" s="82">
        <f t="shared" si="7"/>
        <v>0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100">
        <f t="shared" si="8"/>
        <v>0</v>
      </c>
      <c r="AI21" s="100">
        <f t="shared" si="9"/>
        <v>0</v>
      </c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82">
        <f t="shared" si="10"/>
        <v>0</v>
      </c>
      <c r="AV21" s="100">
        <f t="shared" si="11"/>
        <v>0</v>
      </c>
      <c r="AW21" s="100"/>
      <c r="AX21" s="100"/>
      <c r="AY21" s="100"/>
      <c r="AZ21" s="100"/>
      <c r="BA21" s="100"/>
      <c r="BB21" s="82"/>
      <c r="BC21" s="82">
        <f t="shared" si="12"/>
        <v>0</v>
      </c>
      <c r="BD21" s="82">
        <f t="shared" si="13"/>
        <v>0</v>
      </c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83" t="s">
        <v>547</v>
      </c>
      <c r="BP21" s="87"/>
      <c r="BQ21" s="25"/>
    </row>
    <row r="22" spans="1:69" x14ac:dyDescent="0.2">
      <c r="A22" s="110"/>
      <c r="B22" s="244"/>
      <c r="C22" s="287" t="s">
        <v>183</v>
      </c>
      <c r="D22" s="81">
        <f t="shared" si="2"/>
        <v>11531214</v>
      </c>
      <c r="E22" s="297">
        <f t="shared" si="3"/>
        <v>11531214</v>
      </c>
      <c r="F22" s="82">
        <v>11531214</v>
      </c>
      <c r="G22" s="82">
        <f t="shared" si="4"/>
        <v>11531214</v>
      </c>
      <c r="H22" s="82">
        <f t="shared" si="5"/>
        <v>0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>
        <f t="shared" si="6"/>
        <v>0</v>
      </c>
      <c r="V22" s="82">
        <f t="shared" si="7"/>
        <v>0</v>
      </c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100">
        <f t="shared" si="8"/>
        <v>0</v>
      </c>
      <c r="AI22" s="100">
        <f t="shared" si="9"/>
        <v>0</v>
      </c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82">
        <f t="shared" si="10"/>
        <v>0</v>
      </c>
      <c r="AV22" s="100">
        <f t="shared" si="11"/>
        <v>0</v>
      </c>
      <c r="AW22" s="100"/>
      <c r="AX22" s="100"/>
      <c r="AY22" s="100"/>
      <c r="AZ22" s="100"/>
      <c r="BA22" s="100"/>
      <c r="BB22" s="82"/>
      <c r="BC22" s="82">
        <f t="shared" si="12"/>
        <v>0</v>
      </c>
      <c r="BD22" s="82">
        <f t="shared" si="13"/>
        <v>0</v>
      </c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83" t="s">
        <v>548</v>
      </c>
      <c r="BP22" s="87"/>
      <c r="BQ22" s="25"/>
    </row>
    <row r="23" spans="1:69" x14ac:dyDescent="0.2">
      <c r="A23" s="110"/>
      <c r="B23" s="252"/>
      <c r="C23" s="287" t="s">
        <v>184</v>
      </c>
      <c r="D23" s="81">
        <f t="shared" si="2"/>
        <v>102588</v>
      </c>
      <c r="E23" s="297">
        <f t="shared" si="3"/>
        <v>239547</v>
      </c>
      <c r="F23" s="82">
        <f>100000+2588</f>
        <v>102588</v>
      </c>
      <c r="G23" s="82">
        <f t="shared" si="4"/>
        <v>239547</v>
      </c>
      <c r="H23" s="82">
        <f t="shared" si="5"/>
        <v>136959</v>
      </c>
      <c r="I23" s="82">
        <v>-407</v>
      </c>
      <c r="J23" s="82">
        <f>-5399-7235</f>
        <v>-12634</v>
      </c>
      <c r="K23" s="82">
        <v>150000</v>
      </c>
      <c r="L23" s="82"/>
      <c r="M23" s="82"/>
      <c r="N23" s="82"/>
      <c r="O23" s="82"/>
      <c r="P23" s="82"/>
      <c r="Q23" s="82"/>
      <c r="R23" s="82"/>
      <c r="S23" s="82"/>
      <c r="T23" s="82"/>
      <c r="U23" s="82">
        <f t="shared" si="6"/>
        <v>0</v>
      </c>
      <c r="V23" s="82">
        <f t="shared" si="7"/>
        <v>0</v>
      </c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100">
        <f t="shared" si="8"/>
        <v>0</v>
      </c>
      <c r="AI23" s="100">
        <f t="shared" si="9"/>
        <v>0</v>
      </c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82">
        <f t="shared" si="10"/>
        <v>0</v>
      </c>
      <c r="AV23" s="100">
        <f t="shared" si="11"/>
        <v>0</v>
      </c>
      <c r="AW23" s="100"/>
      <c r="AX23" s="100"/>
      <c r="AY23" s="100"/>
      <c r="AZ23" s="100"/>
      <c r="BA23" s="100"/>
      <c r="BB23" s="82"/>
      <c r="BC23" s="82">
        <f t="shared" si="12"/>
        <v>0</v>
      </c>
      <c r="BD23" s="82">
        <f t="shared" si="13"/>
        <v>0</v>
      </c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83" t="s">
        <v>549</v>
      </c>
      <c r="BP23" s="87"/>
      <c r="BQ23" s="25"/>
    </row>
    <row r="24" spans="1:69" s="132" customFormat="1" x14ac:dyDescent="0.2">
      <c r="A24" s="110"/>
      <c r="B24" s="252"/>
      <c r="C24" s="287" t="s">
        <v>457</v>
      </c>
      <c r="D24" s="81">
        <f t="shared" si="2"/>
        <v>386513</v>
      </c>
      <c r="E24" s="297">
        <f t="shared" si="3"/>
        <v>386513</v>
      </c>
      <c r="F24" s="82">
        <v>386513</v>
      </c>
      <c r="G24" s="82">
        <f t="shared" si="4"/>
        <v>386513</v>
      </c>
      <c r="H24" s="82">
        <f t="shared" si="5"/>
        <v>0</v>
      </c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>
        <f t="shared" si="6"/>
        <v>0</v>
      </c>
      <c r="V24" s="82">
        <f t="shared" si="7"/>
        <v>0</v>
      </c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100">
        <f t="shared" si="8"/>
        <v>0</v>
      </c>
      <c r="AI24" s="100">
        <f t="shared" si="9"/>
        <v>0</v>
      </c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82">
        <f t="shared" si="10"/>
        <v>0</v>
      </c>
      <c r="AV24" s="100">
        <f t="shared" si="11"/>
        <v>0</v>
      </c>
      <c r="AW24" s="100"/>
      <c r="AX24" s="100"/>
      <c r="AY24" s="100"/>
      <c r="AZ24" s="100"/>
      <c r="BA24" s="100"/>
      <c r="BB24" s="82"/>
      <c r="BC24" s="82">
        <f t="shared" si="12"/>
        <v>0</v>
      </c>
      <c r="BD24" s="82">
        <f t="shared" si="13"/>
        <v>0</v>
      </c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83" t="s">
        <v>550</v>
      </c>
      <c r="BP24" s="87"/>
      <c r="BQ24" s="25"/>
    </row>
    <row r="25" spans="1:69" s="200" customFormat="1" x14ac:dyDescent="0.2">
      <c r="A25" s="110"/>
      <c r="B25" s="252"/>
      <c r="C25" s="287" t="s">
        <v>708</v>
      </c>
      <c r="D25" s="81">
        <f t="shared" si="2"/>
        <v>53</v>
      </c>
      <c r="E25" s="297">
        <f t="shared" si="3"/>
        <v>2166</v>
      </c>
      <c r="F25" s="82">
        <v>0</v>
      </c>
      <c r="G25" s="82">
        <f t="shared" si="4"/>
        <v>0</v>
      </c>
      <c r="H25" s="82">
        <f t="shared" si="5"/>
        <v>0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>
        <v>53</v>
      </c>
      <c r="U25" s="82">
        <f t="shared" si="6"/>
        <v>2166</v>
      </c>
      <c r="V25" s="82">
        <f t="shared" si="7"/>
        <v>2113</v>
      </c>
      <c r="W25" s="82"/>
      <c r="X25" s="82">
        <f>36+2077</f>
        <v>2113</v>
      </c>
      <c r="Y25" s="82"/>
      <c r="Z25" s="82"/>
      <c r="AA25" s="82"/>
      <c r="AB25" s="82"/>
      <c r="AC25" s="82"/>
      <c r="AD25" s="82"/>
      <c r="AE25" s="82"/>
      <c r="AF25" s="82"/>
      <c r="AG25" s="82">
        <v>0</v>
      </c>
      <c r="AH25" s="82">
        <f t="shared" si="8"/>
        <v>0</v>
      </c>
      <c r="AI25" s="82">
        <f t="shared" si="9"/>
        <v>0</v>
      </c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>
        <v>0</v>
      </c>
      <c r="AU25" s="82">
        <f t="shared" si="10"/>
        <v>0</v>
      </c>
      <c r="AV25" s="100">
        <f t="shared" si="11"/>
        <v>0</v>
      </c>
      <c r="AW25" s="100"/>
      <c r="AX25" s="100"/>
      <c r="AY25" s="100"/>
      <c r="AZ25" s="100"/>
      <c r="BA25" s="100"/>
      <c r="BB25" s="82"/>
      <c r="BC25" s="82">
        <f t="shared" si="12"/>
        <v>0</v>
      </c>
      <c r="BD25" s="82">
        <f t="shared" si="13"/>
        <v>0</v>
      </c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83" t="s">
        <v>709</v>
      </c>
      <c r="BP25" s="87"/>
      <c r="BQ25" s="25"/>
    </row>
    <row r="26" spans="1:69" ht="12.75" thickBot="1" x14ac:dyDescent="0.25">
      <c r="A26" s="139"/>
      <c r="B26" s="273"/>
      <c r="C26" s="322"/>
      <c r="D26" s="72"/>
      <c r="E26" s="298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73"/>
      <c r="AV26" s="99"/>
      <c r="AW26" s="99"/>
      <c r="AX26" s="99"/>
      <c r="AY26" s="99"/>
      <c r="AZ26" s="99"/>
      <c r="BA26" s="99"/>
      <c r="BB26" s="73"/>
      <c r="BC26" s="266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80"/>
      <c r="BP26" s="88"/>
      <c r="BQ26" s="25"/>
    </row>
    <row r="27" spans="1:69" ht="24.75" thickBot="1" x14ac:dyDescent="0.25">
      <c r="A27" s="217" t="s">
        <v>6</v>
      </c>
      <c r="B27" s="127" t="s">
        <v>165</v>
      </c>
      <c r="C27" s="323"/>
      <c r="D27" s="11">
        <f>SUM(D28:D34)</f>
        <v>2919234</v>
      </c>
      <c r="E27" s="299">
        <f>SUM(E28:E34)</f>
        <v>2985442</v>
      </c>
      <c r="F27" s="9">
        <f>SUM(F28:F34)</f>
        <v>2876527</v>
      </c>
      <c r="G27" s="9">
        <f t="shared" ref="G27:S27" si="38">SUM(G28:G34)</f>
        <v>2938633</v>
      </c>
      <c r="H27" s="9">
        <f t="shared" si="38"/>
        <v>62106</v>
      </c>
      <c r="I27" s="9">
        <f t="shared" si="38"/>
        <v>0</v>
      </c>
      <c r="J27" s="9">
        <f t="shared" ref="J27" si="39">SUM(J28:J34)</f>
        <v>0</v>
      </c>
      <c r="K27" s="9">
        <f t="shared" si="38"/>
        <v>62106</v>
      </c>
      <c r="L27" s="9">
        <f t="shared" si="38"/>
        <v>0</v>
      </c>
      <c r="M27" s="9">
        <f t="shared" si="38"/>
        <v>0</v>
      </c>
      <c r="N27" s="9">
        <f t="shared" si="38"/>
        <v>0</v>
      </c>
      <c r="O27" s="9">
        <f t="shared" si="38"/>
        <v>0</v>
      </c>
      <c r="P27" s="9">
        <f t="shared" si="38"/>
        <v>0</v>
      </c>
      <c r="Q27" s="9">
        <f t="shared" si="38"/>
        <v>0</v>
      </c>
      <c r="R27" s="9">
        <f t="shared" si="38"/>
        <v>0</v>
      </c>
      <c r="S27" s="9">
        <f t="shared" si="38"/>
        <v>0</v>
      </c>
      <c r="T27" s="9">
        <f>SUM(T28:T34)</f>
        <v>0</v>
      </c>
      <c r="U27" s="9">
        <f t="shared" ref="U27" si="40">SUM(U28:U34)</f>
        <v>0</v>
      </c>
      <c r="V27" s="9">
        <f t="shared" ref="V27" si="41">SUM(V28:V34)</f>
        <v>0</v>
      </c>
      <c r="W27" s="9">
        <f t="shared" ref="W27" si="42">SUM(W28:W34)</f>
        <v>0</v>
      </c>
      <c r="X27" s="9">
        <f t="shared" ref="X27" si="43">SUM(X28:X34)</f>
        <v>0</v>
      </c>
      <c r="Y27" s="9">
        <f t="shared" ref="Y27" si="44">SUM(Y28:Y34)</f>
        <v>0</v>
      </c>
      <c r="Z27" s="9">
        <f t="shared" ref="Z27" si="45">SUM(Z28:Z34)</f>
        <v>0</v>
      </c>
      <c r="AA27" s="9">
        <f t="shared" ref="AA27" si="46">SUM(AA28:AA34)</f>
        <v>0</v>
      </c>
      <c r="AB27" s="9">
        <f t="shared" ref="AB27" si="47">SUM(AB28:AB34)</f>
        <v>0</v>
      </c>
      <c r="AC27" s="9">
        <f t="shared" ref="AC27" si="48">SUM(AC28:AC34)</f>
        <v>0</v>
      </c>
      <c r="AD27" s="9">
        <f t="shared" ref="AD27" si="49">SUM(AD28:AD34)</f>
        <v>0</v>
      </c>
      <c r="AE27" s="9">
        <f t="shared" ref="AE27" si="50">SUM(AE28:AE34)</f>
        <v>0</v>
      </c>
      <c r="AF27" s="9">
        <f t="shared" ref="AF27" si="51">SUM(AF28:AF34)</f>
        <v>0</v>
      </c>
      <c r="AG27" s="9">
        <f>SUM(AG28:AG34)</f>
        <v>46907</v>
      </c>
      <c r="AH27" s="98">
        <f t="shared" ref="AH27" si="52">SUM(AH28:AH34)</f>
        <v>51009</v>
      </c>
      <c r="AI27" s="98">
        <f t="shared" ref="AI27" si="53">SUM(AI28:AI34)</f>
        <v>4102</v>
      </c>
      <c r="AJ27" s="98">
        <f t="shared" ref="AJ27" si="54">SUM(AJ28:AJ34)</f>
        <v>4102</v>
      </c>
      <c r="AK27" s="98">
        <f t="shared" ref="AK27" si="55">SUM(AK28:AK34)</f>
        <v>0</v>
      </c>
      <c r="AL27" s="98">
        <f t="shared" ref="AL27" si="56">SUM(AL28:AL34)</f>
        <v>0</v>
      </c>
      <c r="AM27" s="98">
        <f t="shared" ref="AM27" si="57">SUM(AM28:AM34)</f>
        <v>0</v>
      </c>
      <c r="AN27" s="98">
        <f t="shared" ref="AN27" si="58">SUM(AN28:AN34)</f>
        <v>0</v>
      </c>
      <c r="AO27" s="98">
        <f t="shared" ref="AO27" si="59">SUM(AO28:AO34)</f>
        <v>0</v>
      </c>
      <c r="AP27" s="98">
        <f t="shared" ref="AP27" si="60">SUM(AP28:AP34)</f>
        <v>0</v>
      </c>
      <c r="AQ27" s="98">
        <f t="shared" ref="AQ27" si="61">SUM(AQ28:AQ34)</f>
        <v>0</v>
      </c>
      <c r="AR27" s="98">
        <f t="shared" ref="AR27" si="62">SUM(AR28:AR34)</f>
        <v>0</v>
      </c>
      <c r="AS27" s="98">
        <f t="shared" ref="AS27" si="63">SUM(AS28:AS34)</f>
        <v>0</v>
      </c>
      <c r="AT27" s="98">
        <f>SUM(AT28:AT34)</f>
        <v>0</v>
      </c>
      <c r="AU27" s="9">
        <f t="shared" ref="AU27" si="64">SUM(AU28:AU34)</f>
        <v>0</v>
      </c>
      <c r="AV27" s="98">
        <f t="shared" ref="AV27" si="65">SUM(AV28:AV34)</f>
        <v>0</v>
      </c>
      <c r="AW27" s="98">
        <f t="shared" ref="AW27" si="66">SUM(AW28:AW34)</f>
        <v>0</v>
      </c>
      <c r="AX27" s="98">
        <f t="shared" ref="AX27" si="67">SUM(AX28:AX34)</f>
        <v>0</v>
      </c>
      <c r="AY27" s="98">
        <f t="shared" ref="AY27" si="68">SUM(AY28:AY34)</f>
        <v>0</v>
      </c>
      <c r="AZ27" s="98">
        <f t="shared" ref="AZ27" si="69">SUM(AZ28:AZ34)</f>
        <v>0</v>
      </c>
      <c r="BA27" s="98">
        <f t="shared" ref="BA27" si="70">SUM(BA28:BA34)</f>
        <v>0</v>
      </c>
      <c r="BB27" s="9">
        <f>SUM(BB28:BB34)</f>
        <v>-4200</v>
      </c>
      <c r="BC27" s="312">
        <f t="shared" ref="BC27" si="71">SUM(BC28:BC34)</f>
        <v>-4200</v>
      </c>
      <c r="BD27" s="98">
        <f t="shared" ref="BD27" si="72">SUM(BD28:BD34)</f>
        <v>0</v>
      </c>
      <c r="BE27" s="98">
        <f t="shared" ref="BE27" si="73">SUM(BE28:BE34)</f>
        <v>0</v>
      </c>
      <c r="BF27" s="98">
        <f t="shared" ref="BF27" si="74">SUM(BF28:BF34)</f>
        <v>0</v>
      </c>
      <c r="BG27" s="98">
        <f t="shared" ref="BG27" si="75">SUM(BG28:BG34)</f>
        <v>0</v>
      </c>
      <c r="BH27" s="98">
        <f t="shared" ref="BH27" si="76">SUM(BH28:BH34)</f>
        <v>0</v>
      </c>
      <c r="BI27" s="98">
        <f t="shared" ref="BI27" si="77">SUM(BI28:BI34)</f>
        <v>0</v>
      </c>
      <c r="BJ27" s="98">
        <f t="shared" ref="BJ27" si="78">SUM(BJ28:BJ34)</f>
        <v>0</v>
      </c>
      <c r="BK27" s="98">
        <f t="shared" ref="BK27" si="79">SUM(BK28:BK34)</f>
        <v>0</v>
      </c>
      <c r="BL27" s="98">
        <f t="shared" ref="BL27" si="80">SUM(BL28:BL34)</f>
        <v>0</v>
      </c>
      <c r="BM27" s="98">
        <f t="shared" ref="BM27" si="81">SUM(BM28:BM34)</f>
        <v>0</v>
      </c>
      <c r="BN27" s="98">
        <f t="shared" ref="BN27" si="82">SUM(BN28:BN34)</f>
        <v>0</v>
      </c>
      <c r="BO27" s="12"/>
      <c r="BP27" s="89"/>
      <c r="BQ27" s="25"/>
    </row>
    <row r="28" spans="1:69" ht="12.75" customHeight="1" thickTop="1" x14ac:dyDescent="0.2">
      <c r="A28" s="131">
        <v>90000056357</v>
      </c>
      <c r="B28" s="249" t="s">
        <v>5</v>
      </c>
      <c r="C28" s="287" t="s">
        <v>182</v>
      </c>
      <c r="D28" s="81">
        <f t="shared" ref="D28:D33" si="83">F28+T28+AG28+AT28+BB28</f>
        <v>206605</v>
      </c>
      <c r="E28" s="297">
        <f t="shared" ref="E28:E33" si="84">G28+U28+AH28+AU28+BC28</f>
        <v>206605</v>
      </c>
      <c r="F28" s="82">
        <v>206605</v>
      </c>
      <c r="G28" s="82">
        <f t="shared" ref="G28:G33" si="85">F28+H28</f>
        <v>206605</v>
      </c>
      <c r="H28" s="82">
        <f t="shared" ref="H28:H33" si="86">SUM(I28:S28)</f>
        <v>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>
        <v>0</v>
      </c>
      <c r="U28" s="82">
        <f t="shared" ref="U28:U33" si="87">T28+V28</f>
        <v>0</v>
      </c>
      <c r="V28" s="82">
        <f t="shared" ref="V28:V33" si="88">SUM(W28:AF28)</f>
        <v>0</v>
      </c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>
        <v>0</v>
      </c>
      <c r="AH28" s="82">
        <f t="shared" ref="AH28:AH33" si="89">AG28+AI28</f>
        <v>0</v>
      </c>
      <c r="AI28" s="82">
        <f t="shared" ref="AI28:AI33" si="90">SUM(AJ28:AS28)</f>
        <v>0</v>
      </c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>
        <v>0</v>
      </c>
      <c r="AU28" s="82">
        <f t="shared" ref="AU28:AU33" si="91">AT28+AV28</f>
        <v>0</v>
      </c>
      <c r="AV28" s="100">
        <f t="shared" ref="AV28:AV33" si="92">SUM(AW28:BA28)</f>
        <v>0</v>
      </c>
      <c r="AW28" s="100"/>
      <c r="AX28" s="100"/>
      <c r="AY28" s="100"/>
      <c r="AZ28" s="100"/>
      <c r="BA28" s="100"/>
      <c r="BB28" s="82"/>
      <c r="BC28" s="82">
        <f t="shared" ref="BC28:BC33" si="93">BB28+BD28</f>
        <v>0</v>
      </c>
      <c r="BD28" s="82">
        <f t="shared" ref="BD28:BD33" si="94">SUM(BE28:BN28)</f>
        <v>0</v>
      </c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83" t="s">
        <v>314</v>
      </c>
      <c r="BP28" s="87"/>
      <c r="BQ28" s="25"/>
    </row>
    <row r="29" spans="1:69" s="124" customFormat="1" x14ac:dyDescent="0.2">
      <c r="A29" s="128"/>
      <c r="B29" s="250"/>
      <c r="C29" s="287" t="s">
        <v>185</v>
      </c>
      <c r="D29" s="81">
        <f t="shared" si="83"/>
        <v>195274</v>
      </c>
      <c r="E29" s="297">
        <f t="shared" si="84"/>
        <v>197772</v>
      </c>
      <c r="F29" s="82">
        <v>177754</v>
      </c>
      <c r="G29" s="82">
        <f t="shared" si="85"/>
        <v>177754</v>
      </c>
      <c r="H29" s="82">
        <f t="shared" si="86"/>
        <v>0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>
        <v>0</v>
      </c>
      <c r="U29" s="82">
        <f t="shared" si="87"/>
        <v>0</v>
      </c>
      <c r="V29" s="82">
        <f t="shared" si="88"/>
        <v>0</v>
      </c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>
        <v>17520</v>
      </c>
      <c r="AH29" s="82">
        <f t="shared" si="89"/>
        <v>20018</v>
      </c>
      <c r="AI29" s="82">
        <f t="shared" si="90"/>
        <v>2498</v>
      </c>
      <c r="AJ29" s="82">
        <v>2498</v>
      </c>
      <c r="AK29" s="82"/>
      <c r="AL29" s="82"/>
      <c r="AM29" s="82"/>
      <c r="AN29" s="82"/>
      <c r="AO29" s="82"/>
      <c r="AP29" s="82"/>
      <c r="AQ29" s="82"/>
      <c r="AR29" s="82"/>
      <c r="AS29" s="82"/>
      <c r="AT29" s="82">
        <v>0</v>
      </c>
      <c r="AU29" s="82">
        <f t="shared" si="91"/>
        <v>0</v>
      </c>
      <c r="AV29" s="100">
        <f t="shared" si="92"/>
        <v>0</v>
      </c>
      <c r="AW29" s="100"/>
      <c r="AX29" s="100"/>
      <c r="AY29" s="100"/>
      <c r="AZ29" s="100"/>
      <c r="BA29" s="100"/>
      <c r="BB29" s="82"/>
      <c r="BC29" s="82">
        <f t="shared" si="93"/>
        <v>0</v>
      </c>
      <c r="BD29" s="82">
        <f t="shared" si="94"/>
        <v>0</v>
      </c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83" t="s">
        <v>315</v>
      </c>
      <c r="BP29" s="87" t="s">
        <v>442</v>
      </c>
      <c r="BQ29" s="25"/>
    </row>
    <row r="30" spans="1:69" s="200" customFormat="1" ht="24" x14ac:dyDescent="0.2">
      <c r="A30" s="110"/>
      <c r="B30" s="244"/>
      <c r="C30" s="321" t="s">
        <v>649</v>
      </c>
      <c r="D30" s="81">
        <f t="shared" si="83"/>
        <v>66505</v>
      </c>
      <c r="E30" s="297">
        <f t="shared" si="84"/>
        <v>66505</v>
      </c>
      <c r="F30" s="73">
        <v>66505</v>
      </c>
      <c r="G30" s="73">
        <f t="shared" si="85"/>
        <v>66505</v>
      </c>
      <c r="H30" s="73">
        <f t="shared" si="86"/>
        <v>0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>
        <v>0</v>
      </c>
      <c r="U30" s="73">
        <f t="shared" si="87"/>
        <v>0</v>
      </c>
      <c r="V30" s="73">
        <f t="shared" si="88"/>
        <v>0</v>
      </c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>
        <v>0</v>
      </c>
      <c r="AH30" s="73">
        <f t="shared" si="89"/>
        <v>0</v>
      </c>
      <c r="AI30" s="73">
        <f t="shared" si="90"/>
        <v>0</v>
      </c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0</v>
      </c>
      <c r="AU30" s="82">
        <f t="shared" si="91"/>
        <v>0</v>
      </c>
      <c r="AV30" s="100">
        <f t="shared" si="92"/>
        <v>0</v>
      </c>
      <c r="AW30" s="99"/>
      <c r="AX30" s="99"/>
      <c r="AY30" s="99"/>
      <c r="AZ30" s="99"/>
      <c r="BA30" s="99"/>
      <c r="BB30" s="73"/>
      <c r="BC30" s="82">
        <f t="shared" si="93"/>
        <v>0</v>
      </c>
      <c r="BD30" s="82">
        <f t="shared" si="94"/>
        <v>0</v>
      </c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83" t="s">
        <v>316</v>
      </c>
      <c r="BP30" s="87" t="s">
        <v>443</v>
      </c>
      <c r="BQ30" s="25"/>
    </row>
    <row r="31" spans="1:69" s="200" customFormat="1" ht="24" x14ac:dyDescent="0.2">
      <c r="A31" s="110"/>
      <c r="B31" s="244"/>
      <c r="C31" s="321" t="s">
        <v>761</v>
      </c>
      <c r="D31" s="81">
        <f t="shared" ref="D31" si="95">F31+T31+AG31+AT31+BB31</f>
        <v>0</v>
      </c>
      <c r="E31" s="297">
        <f t="shared" ref="E31" si="96">G31+U31+AH31+AU31+BC31</f>
        <v>710</v>
      </c>
      <c r="F31" s="73"/>
      <c r="G31" s="73">
        <f t="shared" si="85"/>
        <v>710</v>
      </c>
      <c r="H31" s="73">
        <f t="shared" si="86"/>
        <v>710</v>
      </c>
      <c r="I31" s="73"/>
      <c r="J31" s="73"/>
      <c r="K31" s="73">
        <v>710</v>
      </c>
      <c r="L31" s="73"/>
      <c r="M31" s="73"/>
      <c r="N31" s="73"/>
      <c r="O31" s="73"/>
      <c r="P31" s="73"/>
      <c r="Q31" s="73"/>
      <c r="R31" s="73"/>
      <c r="S31" s="73"/>
      <c r="T31" s="73"/>
      <c r="U31" s="73">
        <f t="shared" ref="U31" si="97">T31+V31</f>
        <v>0</v>
      </c>
      <c r="V31" s="73">
        <f t="shared" ref="V31" si="98">SUM(W31:AF31)</f>
        <v>0</v>
      </c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82">
        <f t="shared" ref="AU31" si="99">AT31+AV31</f>
        <v>0</v>
      </c>
      <c r="AV31" s="100">
        <f t="shared" ref="AV31" si="100">SUM(AW31:BA31)</f>
        <v>0</v>
      </c>
      <c r="AW31" s="99"/>
      <c r="AX31" s="99"/>
      <c r="AY31" s="99"/>
      <c r="AZ31" s="99"/>
      <c r="BA31" s="99"/>
      <c r="BB31" s="73"/>
      <c r="BC31" s="82">
        <f t="shared" ref="BC31" si="101">BB31+BD31</f>
        <v>0</v>
      </c>
      <c r="BD31" s="82">
        <f t="shared" ref="BD31" si="102">SUM(BE31:BN31)</f>
        <v>0</v>
      </c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83" t="s">
        <v>762</v>
      </c>
      <c r="BP31" s="87" t="s">
        <v>443</v>
      </c>
      <c r="BQ31" s="25"/>
    </row>
    <row r="32" spans="1:69" ht="24" customHeight="1" x14ac:dyDescent="0.2">
      <c r="A32" s="110">
        <v>90000056554</v>
      </c>
      <c r="B32" s="243" t="s">
        <v>450</v>
      </c>
      <c r="C32" s="287" t="s">
        <v>244</v>
      </c>
      <c r="D32" s="81">
        <f t="shared" si="83"/>
        <v>2415850</v>
      </c>
      <c r="E32" s="297">
        <f t="shared" si="84"/>
        <v>2478850</v>
      </c>
      <c r="F32" s="82">
        <v>2390663</v>
      </c>
      <c r="G32" s="82">
        <f t="shared" si="85"/>
        <v>2452059</v>
      </c>
      <c r="H32" s="82">
        <f t="shared" si="86"/>
        <v>61396</v>
      </c>
      <c r="I32" s="82"/>
      <c r="J32" s="82"/>
      <c r="K32" s="82">
        <v>61396</v>
      </c>
      <c r="L32" s="82"/>
      <c r="M32" s="82"/>
      <c r="N32" s="82"/>
      <c r="O32" s="82"/>
      <c r="P32" s="82"/>
      <c r="Q32" s="82"/>
      <c r="R32" s="82"/>
      <c r="S32" s="82"/>
      <c r="T32" s="82">
        <v>0</v>
      </c>
      <c r="U32" s="82">
        <f t="shared" si="87"/>
        <v>0</v>
      </c>
      <c r="V32" s="82">
        <f t="shared" si="88"/>
        <v>0</v>
      </c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>
        <v>29387</v>
      </c>
      <c r="AH32" s="82">
        <f t="shared" si="89"/>
        <v>30991</v>
      </c>
      <c r="AI32" s="82">
        <f t="shared" si="90"/>
        <v>1604</v>
      </c>
      <c r="AJ32" s="82">
        <v>1604</v>
      </c>
      <c r="AK32" s="82"/>
      <c r="AL32" s="82"/>
      <c r="AM32" s="82"/>
      <c r="AN32" s="82"/>
      <c r="AO32" s="82"/>
      <c r="AP32" s="82"/>
      <c r="AQ32" s="82"/>
      <c r="AR32" s="82"/>
      <c r="AS32" s="82"/>
      <c r="AT32" s="82">
        <v>0</v>
      </c>
      <c r="AU32" s="82">
        <f t="shared" si="91"/>
        <v>0</v>
      </c>
      <c r="AV32" s="100">
        <f t="shared" si="92"/>
        <v>0</v>
      </c>
      <c r="AW32" s="100"/>
      <c r="AX32" s="100"/>
      <c r="AY32" s="100"/>
      <c r="AZ32" s="100"/>
      <c r="BA32" s="100"/>
      <c r="BB32" s="82">
        <v>-4200</v>
      </c>
      <c r="BC32" s="82">
        <f t="shared" si="93"/>
        <v>-4200</v>
      </c>
      <c r="BD32" s="82">
        <f t="shared" si="94"/>
        <v>0</v>
      </c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83" t="s">
        <v>656</v>
      </c>
      <c r="BP32" s="87"/>
      <c r="BQ32" s="25"/>
    </row>
    <row r="33" spans="1:69" ht="36" customHeight="1" x14ac:dyDescent="0.2">
      <c r="A33" s="110"/>
      <c r="B33" s="243" t="s">
        <v>167</v>
      </c>
      <c r="C33" s="324" t="s">
        <v>225</v>
      </c>
      <c r="D33" s="81">
        <f t="shared" si="83"/>
        <v>35000</v>
      </c>
      <c r="E33" s="297">
        <f t="shared" si="84"/>
        <v>35000</v>
      </c>
      <c r="F33" s="82">
        <v>35000</v>
      </c>
      <c r="G33" s="82">
        <f t="shared" si="85"/>
        <v>35000</v>
      </c>
      <c r="H33" s="82">
        <f t="shared" si="86"/>
        <v>0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>
        <f t="shared" si="87"/>
        <v>0</v>
      </c>
      <c r="V33" s="82">
        <f t="shared" si="88"/>
        <v>0</v>
      </c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100">
        <f t="shared" si="89"/>
        <v>0</v>
      </c>
      <c r="AI33" s="100">
        <f t="shared" si="90"/>
        <v>0</v>
      </c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82">
        <f t="shared" si="91"/>
        <v>0</v>
      </c>
      <c r="AV33" s="100">
        <f t="shared" si="92"/>
        <v>0</v>
      </c>
      <c r="AW33" s="100"/>
      <c r="AX33" s="100"/>
      <c r="AY33" s="100"/>
      <c r="AZ33" s="100"/>
      <c r="BA33" s="100"/>
      <c r="BB33" s="82"/>
      <c r="BC33" s="82">
        <f t="shared" si="93"/>
        <v>0</v>
      </c>
      <c r="BD33" s="82">
        <f t="shared" si="94"/>
        <v>0</v>
      </c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83" t="s">
        <v>345</v>
      </c>
      <c r="BP33" s="87"/>
      <c r="BQ33" s="25"/>
    </row>
    <row r="34" spans="1:69" ht="12.75" thickBot="1" x14ac:dyDescent="0.25">
      <c r="A34" s="110"/>
      <c r="B34" s="218"/>
      <c r="C34" s="325"/>
      <c r="D34" s="72"/>
      <c r="E34" s="298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73"/>
      <c r="AV34" s="99"/>
      <c r="AW34" s="99"/>
      <c r="AX34" s="99"/>
      <c r="AY34" s="99"/>
      <c r="AZ34" s="99"/>
      <c r="BA34" s="99"/>
      <c r="BB34" s="73"/>
      <c r="BC34" s="266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74"/>
      <c r="BP34" s="88"/>
      <c r="BQ34" s="25"/>
    </row>
    <row r="35" spans="1:69" ht="12.75" thickBot="1" x14ac:dyDescent="0.25">
      <c r="A35" s="217" t="s">
        <v>7</v>
      </c>
      <c r="B35" s="127" t="s">
        <v>8</v>
      </c>
      <c r="C35" s="323"/>
      <c r="D35" s="11">
        <f>SUM(D36:D60)</f>
        <v>22014945</v>
      </c>
      <c r="E35" s="299">
        <f>SUM(E36:E60)</f>
        <v>23124485</v>
      </c>
      <c r="F35" s="9">
        <f>SUM(F36:F60)</f>
        <v>20834324</v>
      </c>
      <c r="G35" s="9">
        <f t="shared" ref="G35:S35" si="103">SUM(G36:G60)</f>
        <v>21910787</v>
      </c>
      <c r="H35" s="9">
        <f t="shared" si="103"/>
        <v>1076463</v>
      </c>
      <c r="I35" s="9">
        <f t="shared" si="103"/>
        <v>-59883</v>
      </c>
      <c r="J35" s="9">
        <f t="shared" ref="J35" si="104">SUM(J36:J60)</f>
        <v>0</v>
      </c>
      <c r="K35" s="9">
        <f t="shared" si="103"/>
        <v>1136346</v>
      </c>
      <c r="L35" s="9">
        <f t="shared" si="103"/>
        <v>0</v>
      </c>
      <c r="M35" s="9">
        <f t="shared" si="103"/>
        <v>0</v>
      </c>
      <c r="N35" s="9">
        <f t="shared" si="103"/>
        <v>0</v>
      </c>
      <c r="O35" s="9">
        <f t="shared" si="103"/>
        <v>0</v>
      </c>
      <c r="P35" s="9">
        <f t="shared" si="103"/>
        <v>0</v>
      </c>
      <c r="Q35" s="9">
        <f t="shared" si="103"/>
        <v>0</v>
      </c>
      <c r="R35" s="9">
        <f t="shared" si="103"/>
        <v>0</v>
      </c>
      <c r="S35" s="9">
        <f t="shared" si="103"/>
        <v>0</v>
      </c>
      <c r="T35" s="9">
        <f>SUM(T36:T60)</f>
        <v>1169460</v>
      </c>
      <c r="U35" s="9">
        <f t="shared" ref="U35" si="105">SUM(U36:U60)</f>
        <v>1202537</v>
      </c>
      <c r="V35" s="9">
        <f t="shared" ref="V35" si="106">SUM(V36:V60)</f>
        <v>33077</v>
      </c>
      <c r="W35" s="9">
        <f t="shared" ref="W35" si="107">SUM(W36:W60)</f>
        <v>0</v>
      </c>
      <c r="X35" s="9">
        <f t="shared" ref="X35" si="108">SUM(X36:X60)</f>
        <v>33077</v>
      </c>
      <c r="Y35" s="9">
        <f t="shared" ref="Y35" si="109">SUM(Y36:Y60)</f>
        <v>0</v>
      </c>
      <c r="Z35" s="9">
        <f t="shared" ref="Z35" si="110">SUM(Z36:Z60)</f>
        <v>0</v>
      </c>
      <c r="AA35" s="9">
        <f t="shared" ref="AA35" si="111">SUM(AA36:AA60)</f>
        <v>0</v>
      </c>
      <c r="AB35" s="9">
        <f t="shared" ref="AB35" si="112">SUM(AB36:AB60)</f>
        <v>0</v>
      </c>
      <c r="AC35" s="9">
        <f t="shared" ref="AC35" si="113">SUM(AC36:AC60)</f>
        <v>0</v>
      </c>
      <c r="AD35" s="9">
        <f t="shared" ref="AD35" si="114">SUM(AD36:AD60)</f>
        <v>0</v>
      </c>
      <c r="AE35" s="9">
        <f t="shared" ref="AE35" si="115">SUM(AE36:AE60)</f>
        <v>0</v>
      </c>
      <c r="AF35" s="9">
        <f t="shared" ref="AF35" si="116">SUM(AF36:AF60)</f>
        <v>0</v>
      </c>
      <c r="AG35" s="9">
        <f>SUM(AG36:AG60)</f>
        <v>11161</v>
      </c>
      <c r="AH35" s="98">
        <f t="shared" ref="AH35" si="117">SUM(AH36:AH60)</f>
        <v>11161</v>
      </c>
      <c r="AI35" s="98">
        <f t="shared" ref="AI35" si="118">SUM(AI36:AI60)</f>
        <v>0</v>
      </c>
      <c r="AJ35" s="98">
        <f t="shared" ref="AJ35" si="119">SUM(AJ36:AJ60)</f>
        <v>0</v>
      </c>
      <c r="AK35" s="98">
        <f t="shared" ref="AK35" si="120">SUM(AK36:AK60)</f>
        <v>0</v>
      </c>
      <c r="AL35" s="98">
        <f t="shared" ref="AL35" si="121">SUM(AL36:AL60)</f>
        <v>0</v>
      </c>
      <c r="AM35" s="98">
        <f t="shared" ref="AM35" si="122">SUM(AM36:AM60)</f>
        <v>0</v>
      </c>
      <c r="AN35" s="98">
        <f t="shared" ref="AN35" si="123">SUM(AN36:AN60)</f>
        <v>0</v>
      </c>
      <c r="AO35" s="98">
        <f t="shared" ref="AO35" si="124">SUM(AO36:AO60)</f>
        <v>0</v>
      </c>
      <c r="AP35" s="98">
        <f t="shared" ref="AP35" si="125">SUM(AP36:AP60)</f>
        <v>0</v>
      </c>
      <c r="AQ35" s="98">
        <f t="shared" ref="AQ35" si="126">SUM(AQ36:AQ60)</f>
        <v>0</v>
      </c>
      <c r="AR35" s="98">
        <f t="shared" ref="AR35" si="127">SUM(AR36:AR60)</f>
        <v>0</v>
      </c>
      <c r="AS35" s="98">
        <f t="shared" ref="AS35" si="128">SUM(AS36:AS60)</f>
        <v>0</v>
      </c>
      <c r="AT35" s="98">
        <f>SUM(AT36:AT60)</f>
        <v>0</v>
      </c>
      <c r="AU35" s="9">
        <f t="shared" ref="AU35" si="129">SUM(AU36:AU60)</f>
        <v>0</v>
      </c>
      <c r="AV35" s="98">
        <f t="shared" ref="AV35" si="130">SUM(AV36:AV60)</f>
        <v>0</v>
      </c>
      <c r="AW35" s="98">
        <f t="shared" ref="AW35" si="131">SUM(AW36:AW60)</f>
        <v>0</v>
      </c>
      <c r="AX35" s="98">
        <f t="shared" ref="AX35" si="132">SUM(AX36:AX60)</f>
        <v>0</v>
      </c>
      <c r="AY35" s="98">
        <f t="shared" ref="AY35" si="133">SUM(AY36:AY60)</f>
        <v>0</v>
      </c>
      <c r="AZ35" s="98">
        <f t="shared" ref="AZ35" si="134">SUM(AZ36:AZ60)</f>
        <v>0</v>
      </c>
      <c r="BA35" s="98">
        <f t="shared" ref="BA35" si="135">SUM(BA36:BA60)</f>
        <v>0</v>
      </c>
      <c r="BB35" s="9">
        <f>SUM(BB36:BB60)</f>
        <v>0</v>
      </c>
      <c r="BC35" s="312">
        <f t="shared" ref="BC35" si="136">SUM(BC36:BC60)</f>
        <v>0</v>
      </c>
      <c r="BD35" s="98">
        <f t="shared" ref="BD35" si="137">SUM(BD36:BD60)</f>
        <v>0</v>
      </c>
      <c r="BE35" s="98">
        <f t="shared" ref="BE35" si="138">SUM(BE36:BE60)</f>
        <v>0</v>
      </c>
      <c r="BF35" s="98">
        <f t="shared" ref="BF35" si="139">SUM(BF36:BF60)</f>
        <v>0</v>
      </c>
      <c r="BG35" s="98">
        <f t="shared" ref="BG35" si="140">SUM(BG36:BG60)</f>
        <v>0</v>
      </c>
      <c r="BH35" s="98">
        <f t="shared" ref="BH35" si="141">SUM(BH36:BH60)</f>
        <v>0</v>
      </c>
      <c r="BI35" s="98">
        <f t="shared" ref="BI35" si="142">SUM(BI36:BI60)</f>
        <v>0</v>
      </c>
      <c r="BJ35" s="98">
        <f t="shared" ref="BJ35" si="143">SUM(BJ36:BJ60)</f>
        <v>0</v>
      </c>
      <c r="BK35" s="98">
        <f t="shared" ref="BK35" si="144">SUM(BK36:BK60)</f>
        <v>0</v>
      </c>
      <c r="BL35" s="98">
        <f t="shared" ref="BL35" si="145">SUM(BL36:BL60)</f>
        <v>0</v>
      </c>
      <c r="BM35" s="98">
        <f t="shared" ref="BM35" si="146">SUM(BM36:BM60)</f>
        <v>0</v>
      </c>
      <c r="BN35" s="98">
        <f t="shared" ref="BN35" si="147">SUM(BN36:BN60)</f>
        <v>0</v>
      </c>
      <c r="BO35" s="12"/>
      <c r="BP35" s="89"/>
      <c r="BQ35" s="25"/>
    </row>
    <row r="36" spans="1:69" ht="12.75" thickTop="1" x14ac:dyDescent="0.2">
      <c r="A36" s="110">
        <v>90000056357</v>
      </c>
      <c r="B36" s="249" t="s">
        <v>5</v>
      </c>
      <c r="C36" s="287" t="s">
        <v>182</v>
      </c>
      <c r="D36" s="81">
        <f t="shared" ref="D36:D59" si="148">F36+T36+AG36+AT36+BB36</f>
        <v>3353884</v>
      </c>
      <c r="E36" s="297">
        <f t="shared" ref="E36:E59" si="149">G36+U36+AH36+AU36+BC36</f>
        <v>3353884</v>
      </c>
      <c r="F36" s="82">
        <v>3353884</v>
      </c>
      <c r="G36" s="82">
        <f t="shared" ref="G36:G59" si="150">F36+H36</f>
        <v>3353884</v>
      </c>
      <c r="H36" s="82">
        <f t="shared" ref="H36:H59" si="151">SUM(I36:S36)</f>
        <v>0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>
        <v>0</v>
      </c>
      <c r="U36" s="82">
        <f t="shared" ref="U36:U59" si="152">T36+V36</f>
        <v>0</v>
      </c>
      <c r="V36" s="82">
        <f t="shared" ref="V36:V59" si="153">SUM(W36:AF36)</f>
        <v>0</v>
      </c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>
        <v>0</v>
      </c>
      <c r="AH36" s="82">
        <f t="shared" ref="AH36:AH59" si="154">AG36+AI36</f>
        <v>0</v>
      </c>
      <c r="AI36" s="82">
        <f t="shared" ref="AI36:AI59" si="155">SUM(AJ36:AS36)</f>
        <v>0</v>
      </c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>
        <v>0</v>
      </c>
      <c r="AU36" s="82">
        <f t="shared" ref="AU36:AU59" si="156">AT36+AV36</f>
        <v>0</v>
      </c>
      <c r="AV36" s="100">
        <f t="shared" ref="AV36:AV59" si="157">SUM(AW36:BA36)</f>
        <v>0</v>
      </c>
      <c r="AW36" s="100"/>
      <c r="AX36" s="100"/>
      <c r="AY36" s="100"/>
      <c r="AZ36" s="100"/>
      <c r="BA36" s="100"/>
      <c r="BB36" s="82"/>
      <c r="BC36" s="82">
        <f t="shared" ref="BC36:BC59" si="158">BB36+BD36</f>
        <v>0</v>
      </c>
      <c r="BD36" s="82">
        <f t="shared" ref="BD36:BD59" si="159">SUM(BE36:BN36)</f>
        <v>0</v>
      </c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83" t="s">
        <v>653</v>
      </c>
      <c r="BP36" s="87"/>
      <c r="BQ36" s="25"/>
    </row>
    <row r="37" spans="1:69" s="124" customFormat="1" ht="12.75" x14ac:dyDescent="0.2">
      <c r="A37" s="110"/>
      <c r="B37" s="248"/>
      <c r="C37" s="287" t="s">
        <v>253</v>
      </c>
      <c r="D37" s="81">
        <f t="shared" si="148"/>
        <v>5388</v>
      </c>
      <c r="E37" s="297">
        <f t="shared" si="149"/>
        <v>5388</v>
      </c>
      <c r="F37" s="82">
        <v>5388</v>
      </c>
      <c r="G37" s="82">
        <f t="shared" si="150"/>
        <v>5388</v>
      </c>
      <c r="H37" s="82">
        <f t="shared" si="151"/>
        <v>0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>
        <v>0</v>
      </c>
      <c r="U37" s="82">
        <f t="shared" si="152"/>
        <v>0</v>
      </c>
      <c r="V37" s="82">
        <f t="shared" si="153"/>
        <v>0</v>
      </c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>
        <v>0</v>
      </c>
      <c r="AH37" s="82">
        <f t="shared" si="154"/>
        <v>0</v>
      </c>
      <c r="AI37" s="82">
        <f t="shared" si="155"/>
        <v>0</v>
      </c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>
        <v>0</v>
      </c>
      <c r="AU37" s="82">
        <f t="shared" si="156"/>
        <v>0</v>
      </c>
      <c r="AV37" s="100">
        <f t="shared" si="157"/>
        <v>0</v>
      </c>
      <c r="AW37" s="201"/>
      <c r="AX37" s="201"/>
      <c r="AY37" s="201"/>
      <c r="AZ37" s="201"/>
      <c r="BA37" s="201"/>
      <c r="BB37" s="165"/>
      <c r="BC37" s="82">
        <f t="shared" si="158"/>
        <v>0</v>
      </c>
      <c r="BD37" s="82">
        <f t="shared" si="159"/>
        <v>0</v>
      </c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22" t="s">
        <v>657</v>
      </c>
      <c r="BP37" s="87"/>
      <c r="BQ37" s="25"/>
    </row>
    <row r="38" spans="1:69" ht="12.75" x14ac:dyDescent="0.2">
      <c r="A38" s="110"/>
      <c r="B38" s="245"/>
      <c r="C38" s="287" t="s">
        <v>215</v>
      </c>
      <c r="D38" s="81">
        <f t="shared" si="148"/>
        <v>2305016</v>
      </c>
      <c r="E38" s="297">
        <f t="shared" si="149"/>
        <v>2305016</v>
      </c>
      <c r="F38" s="82">
        <v>2112120</v>
      </c>
      <c r="G38" s="82">
        <f t="shared" si="150"/>
        <v>2112120</v>
      </c>
      <c r="H38" s="82">
        <f t="shared" si="151"/>
        <v>0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>
        <v>187000</v>
      </c>
      <c r="U38" s="82">
        <f t="shared" si="152"/>
        <v>187000</v>
      </c>
      <c r="V38" s="82">
        <f t="shared" si="153"/>
        <v>0</v>
      </c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>
        <v>5896</v>
      </c>
      <c r="AH38" s="82">
        <f t="shared" si="154"/>
        <v>5896</v>
      </c>
      <c r="AI38" s="82">
        <f t="shared" si="155"/>
        <v>0</v>
      </c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>
        <v>0</v>
      </c>
      <c r="AU38" s="82">
        <f t="shared" si="156"/>
        <v>0</v>
      </c>
      <c r="AV38" s="100">
        <f t="shared" si="157"/>
        <v>0</v>
      </c>
      <c r="AW38" s="82"/>
      <c r="AX38" s="82"/>
      <c r="AY38" s="82"/>
      <c r="AZ38" s="82"/>
      <c r="BA38" s="82"/>
      <c r="BB38" s="82"/>
      <c r="BC38" s="82">
        <f t="shared" si="158"/>
        <v>0</v>
      </c>
      <c r="BD38" s="82">
        <f t="shared" si="159"/>
        <v>0</v>
      </c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222" t="s">
        <v>317</v>
      </c>
      <c r="BP38" s="87" t="s">
        <v>663</v>
      </c>
      <c r="BQ38" s="25"/>
    </row>
    <row r="39" spans="1:69" s="108" customFormat="1" ht="24" x14ac:dyDescent="0.2">
      <c r="A39" s="110"/>
      <c r="B39" s="248"/>
      <c r="C39" s="287" t="s">
        <v>245</v>
      </c>
      <c r="D39" s="81">
        <f t="shared" si="148"/>
        <v>54303</v>
      </c>
      <c r="E39" s="297">
        <f t="shared" si="149"/>
        <v>54303</v>
      </c>
      <c r="F39" s="165">
        <v>54303</v>
      </c>
      <c r="G39" s="165">
        <f t="shared" si="150"/>
        <v>54303</v>
      </c>
      <c r="H39" s="165">
        <f t="shared" si="151"/>
        <v>0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>
        <v>0</v>
      </c>
      <c r="U39" s="165">
        <f t="shared" si="152"/>
        <v>0</v>
      </c>
      <c r="V39" s="165">
        <f t="shared" si="153"/>
        <v>0</v>
      </c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>
        <v>0</v>
      </c>
      <c r="AH39" s="165">
        <f t="shared" si="154"/>
        <v>0</v>
      </c>
      <c r="AI39" s="165">
        <f t="shared" si="155"/>
        <v>0</v>
      </c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>
        <v>0</v>
      </c>
      <c r="AU39" s="82">
        <f t="shared" si="156"/>
        <v>0</v>
      </c>
      <c r="AV39" s="100">
        <f t="shared" si="157"/>
        <v>0</v>
      </c>
      <c r="AW39" s="165"/>
      <c r="AX39" s="165"/>
      <c r="AY39" s="165"/>
      <c r="AZ39" s="165"/>
      <c r="BA39" s="165"/>
      <c r="BB39" s="165"/>
      <c r="BC39" s="82">
        <f t="shared" si="158"/>
        <v>0</v>
      </c>
      <c r="BD39" s="82">
        <f t="shared" si="159"/>
        <v>0</v>
      </c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222" t="s">
        <v>551</v>
      </c>
      <c r="BP39" s="87" t="s">
        <v>570</v>
      </c>
      <c r="BQ39" s="25"/>
    </row>
    <row r="40" spans="1:69" s="164" customFormat="1" ht="24" x14ac:dyDescent="0.2">
      <c r="A40" s="110"/>
      <c r="B40" s="248"/>
      <c r="C40" s="287" t="s">
        <v>220</v>
      </c>
      <c r="D40" s="81">
        <f t="shared" si="148"/>
        <v>461728</v>
      </c>
      <c r="E40" s="297">
        <f t="shared" si="149"/>
        <v>461728</v>
      </c>
      <c r="F40" s="82">
        <v>456463</v>
      </c>
      <c r="G40" s="82">
        <f t="shared" si="150"/>
        <v>456463</v>
      </c>
      <c r="H40" s="82">
        <f t="shared" si="151"/>
        <v>0</v>
      </c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>
        <v>0</v>
      </c>
      <c r="U40" s="82">
        <f t="shared" si="152"/>
        <v>0</v>
      </c>
      <c r="V40" s="82">
        <f t="shared" si="153"/>
        <v>0</v>
      </c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>
        <v>5265</v>
      </c>
      <c r="AH40" s="82">
        <f t="shared" si="154"/>
        <v>5265</v>
      </c>
      <c r="AI40" s="82">
        <f t="shared" si="155"/>
        <v>0</v>
      </c>
      <c r="AJ40" s="82">
        <v>0</v>
      </c>
      <c r="AK40" s="82"/>
      <c r="AL40" s="82"/>
      <c r="AM40" s="82"/>
      <c r="AN40" s="82"/>
      <c r="AO40" s="82"/>
      <c r="AP40" s="82"/>
      <c r="AQ40" s="82"/>
      <c r="AR40" s="82"/>
      <c r="AS40" s="82"/>
      <c r="AT40" s="82">
        <v>0</v>
      </c>
      <c r="AU40" s="82">
        <f t="shared" si="156"/>
        <v>0</v>
      </c>
      <c r="AV40" s="100">
        <f t="shared" si="157"/>
        <v>0</v>
      </c>
      <c r="AW40" s="82"/>
      <c r="AX40" s="82"/>
      <c r="AY40" s="82"/>
      <c r="AZ40" s="82"/>
      <c r="BA40" s="82"/>
      <c r="BB40" s="82"/>
      <c r="BC40" s="82">
        <f t="shared" si="158"/>
        <v>0</v>
      </c>
      <c r="BD40" s="82">
        <f t="shared" si="159"/>
        <v>0</v>
      </c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222" t="s">
        <v>318</v>
      </c>
      <c r="BP40" s="87" t="s">
        <v>664</v>
      </c>
      <c r="BQ40" s="25"/>
    </row>
    <row r="41" spans="1:69" s="123" customFormat="1" ht="24" x14ac:dyDescent="0.2">
      <c r="A41" s="110"/>
      <c r="B41" s="245"/>
      <c r="C41" s="287" t="s">
        <v>252</v>
      </c>
      <c r="D41" s="81">
        <f t="shared" si="148"/>
        <v>807594</v>
      </c>
      <c r="E41" s="297">
        <f t="shared" si="149"/>
        <v>816051</v>
      </c>
      <c r="F41" s="82">
        <v>807594</v>
      </c>
      <c r="G41" s="82">
        <f t="shared" si="150"/>
        <v>816051</v>
      </c>
      <c r="H41" s="82">
        <f t="shared" si="151"/>
        <v>8457</v>
      </c>
      <c r="I41" s="82"/>
      <c r="J41" s="82"/>
      <c r="K41" s="82">
        <v>8457</v>
      </c>
      <c r="L41" s="82"/>
      <c r="M41" s="82"/>
      <c r="N41" s="82"/>
      <c r="O41" s="82"/>
      <c r="P41" s="82"/>
      <c r="Q41" s="82"/>
      <c r="R41" s="82"/>
      <c r="S41" s="82"/>
      <c r="T41" s="82">
        <v>0</v>
      </c>
      <c r="U41" s="82">
        <f t="shared" si="152"/>
        <v>0</v>
      </c>
      <c r="V41" s="82">
        <f t="shared" si="153"/>
        <v>0</v>
      </c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>
        <v>0</v>
      </c>
      <c r="AH41" s="82">
        <f t="shared" si="154"/>
        <v>0</v>
      </c>
      <c r="AI41" s="82">
        <f t="shared" si="155"/>
        <v>0</v>
      </c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>
        <v>0</v>
      </c>
      <c r="AU41" s="82">
        <f t="shared" si="156"/>
        <v>0</v>
      </c>
      <c r="AV41" s="100">
        <f t="shared" si="157"/>
        <v>0</v>
      </c>
      <c r="AW41" s="82"/>
      <c r="AX41" s="82"/>
      <c r="AY41" s="82"/>
      <c r="AZ41" s="82"/>
      <c r="BA41" s="82"/>
      <c r="BB41" s="82"/>
      <c r="BC41" s="82">
        <f t="shared" si="158"/>
        <v>0</v>
      </c>
      <c r="BD41" s="82">
        <f t="shared" si="159"/>
        <v>0</v>
      </c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222" t="s">
        <v>319</v>
      </c>
      <c r="BP41" s="87" t="s">
        <v>665</v>
      </c>
      <c r="BQ41" s="25"/>
    </row>
    <row r="42" spans="1:69" s="164" customFormat="1" ht="24" x14ac:dyDescent="0.2">
      <c r="A42" s="110"/>
      <c r="B42" s="245"/>
      <c r="C42" s="287" t="s">
        <v>261</v>
      </c>
      <c r="D42" s="81">
        <f t="shared" si="148"/>
        <v>114100</v>
      </c>
      <c r="E42" s="297">
        <f t="shared" si="149"/>
        <v>114100</v>
      </c>
      <c r="F42" s="165">
        <v>114100</v>
      </c>
      <c r="G42" s="165">
        <f t="shared" si="150"/>
        <v>114100</v>
      </c>
      <c r="H42" s="165">
        <f t="shared" si="151"/>
        <v>0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>
        <v>0</v>
      </c>
      <c r="U42" s="165">
        <f t="shared" si="152"/>
        <v>0</v>
      </c>
      <c r="V42" s="165">
        <f t="shared" si="153"/>
        <v>0</v>
      </c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>
        <v>0</v>
      </c>
      <c r="AH42" s="165">
        <f t="shared" si="154"/>
        <v>0</v>
      </c>
      <c r="AI42" s="165">
        <f t="shared" si="155"/>
        <v>0</v>
      </c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>
        <v>0</v>
      </c>
      <c r="AU42" s="82">
        <f t="shared" si="156"/>
        <v>0</v>
      </c>
      <c r="AV42" s="100">
        <f t="shared" si="157"/>
        <v>0</v>
      </c>
      <c r="AW42" s="165"/>
      <c r="AX42" s="165"/>
      <c r="AY42" s="165"/>
      <c r="AZ42" s="165"/>
      <c r="BA42" s="165"/>
      <c r="BB42" s="165"/>
      <c r="BC42" s="82">
        <f t="shared" si="158"/>
        <v>0</v>
      </c>
      <c r="BD42" s="82">
        <f t="shared" si="159"/>
        <v>0</v>
      </c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222" t="s">
        <v>320</v>
      </c>
      <c r="BP42" s="88" t="s">
        <v>482</v>
      </c>
      <c r="BQ42" s="25"/>
    </row>
    <row r="43" spans="1:69" s="164" customFormat="1" ht="24" x14ac:dyDescent="0.2">
      <c r="A43" s="110"/>
      <c r="B43" s="245"/>
      <c r="C43" s="287" t="s">
        <v>710</v>
      </c>
      <c r="D43" s="81">
        <f t="shared" si="148"/>
        <v>8257247</v>
      </c>
      <c r="E43" s="297">
        <f t="shared" si="149"/>
        <v>8290881</v>
      </c>
      <c r="F43" s="82">
        <v>7367846</v>
      </c>
      <c r="G43" s="82">
        <f t="shared" si="150"/>
        <v>7368403</v>
      </c>
      <c r="H43" s="82">
        <f t="shared" si="151"/>
        <v>557</v>
      </c>
      <c r="I43" s="82"/>
      <c r="J43" s="82"/>
      <c r="K43" s="82">
        <v>557</v>
      </c>
      <c r="L43" s="82"/>
      <c r="M43" s="82"/>
      <c r="N43" s="82"/>
      <c r="O43" s="82"/>
      <c r="P43" s="82"/>
      <c r="Q43" s="82"/>
      <c r="R43" s="82"/>
      <c r="S43" s="82"/>
      <c r="T43" s="82">
        <v>889401</v>
      </c>
      <c r="U43" s="82">
        <f t="shared" si="152"/>
        <v>922478</v>
      </c>
      <c r="V43" s="82">
        <f t="shared" si="153"/>
        <v>33077</v>
      </c>
      <c r="W43" s="82"/>
      <c r="X43" s="82">
        <v>33077</v>
      </c>
      <c r="Y43" s="82"/>
      <c r="Z43" s="82"/>
      <c r="AA43" s="82"/>
      <c r="AB43" s="82"/>
      <c r="AC43" s="82"/>
      <c r="AD43" s="82"/>
      <c r="AE43" s="82"/>
      <c r="AF43" s="82"/>
      <c r="AG43" s="82">
        <v>0</v>
      </c>
      <c r="AH43" s="82">
        <f t="shared" si="154"/>
        <v>0</v>
      </c>
      <c r="AI43" s="82">
        <f t="shared" si="155"/>
        <v>0</v>
      </c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>
        <v>0</v>
      </c>
      <c r="AU43" s="82">
        <f t="shared" si="156"/>
        <v>0</v>
      </c>
      <c r="AV43" s="100">
        <f t="shared" si="157"/>
        <v>0</v>
      </c>
      <c r="AW43" s="82"/>
      <c r="AX43" s="82"/>
      <c r="AY43" s="82"/>
      <c r="AZ43" s="82"/>
      <c r="BA43" s="82"/>
      <c r="BB43" s="82"/>
      <c r="BC43" s="82">
        <f t="shared" si="158"/>
        <v>0</v>
      </c>
      <c r="BD43" s="82">
        <f t="shared" si="159"/>
        <v>0</v>
      </c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222" t="s">
        <v>658</v>
      </c>
      <c r="BP43" s="87" t="s">
        <v>440</v>
      </c>
      <c r="BQ43" s="25"/>
    </row>
    <row r="44" spans="1:69" s="200" customFormat="1" ht="24" x14ac:dyDescent="0.2">
      <c r="A44" s="110"/>
      <c r="B44" s="245"/>
      <c r="C44" s="287" t="s">
        <v>644</v>
      </c>
      <c r="D44" s="81">
        <f t="shared" si="148"/>
        <v>584436</v>
      </c>
      <c r="E44" s="297">
        <f t="shared" si="149"/>
        <v>584436</v>
      </c>
      <c r="F44" s="82">
        <v>584436</v>
      </c>
      <c r="G44" s="82">
        <f t="shared" si="150"/>
        <v>584436</v>
      </c>
      <c r="H44" s="82">
        <f t="shared" si="151"/>
        <v>0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>
        <v>0</v>
      </c>
      <c r="U44" s="82">
        <f t="shared" si="152"/>
        <v>0</v>
      </c>
      <c r="V44" s="82">
        <f t="shared" si="153"/>
        <v>0</v>
      </c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>
        <v>0</v>
      </c>
      <c r="AH44" s="82">
        <f t="shared" si="154"/>
        <v>0</v>
      </c>
      <c r="AI44" s="82">
        <f t="shared" si="155"/>
        <v>0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>
        <v>0</v>
      </c>
      <c r="AU44" s="82">
        <f t="shared" si="156"/>
        <v>0</v>
      </c>
      <c r="AV44" s="100">
        <f t="shared" si="157"/>
        <v>0</v>
      </c>
      <c r="AW44" s="201"/>
      <c r="AX44" s="201"/>
      <c r="AY44" s="201"/>
      <c r="AZ44" s="201"/>
      <c r="BA44" s="201"/>
      <c r="BB44" s="165"/>
      <c r="BC44" s="82">
        <f t="shared" si="158"/>
        <v>0</v>
      </c>
      <c r="BD44" s="82">
        <f t="shared" si="159"/>
        <v>0</v>
      </c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22" t="s">
        <v>659</v>
      </c>
      <c r="BP44" s="87" t="s">
        <v>442</v>
      </c>
      <c r="BQ44" s="25"/>
    </row>
    <row r="45" spans="1:69" s="161" customFormat="1" ht="36" x14ac:dyDescent="0.2">
      <c r="A45" s="110"/>
      <c r="B45" s="245"/>
      <c r="C45" s="287" t="s">
        <v>705</v>
      </c>
      <c r="D45" s="81">
        <f t="shared" si="148"/>
        <v>24315</v>
      </c>
      <c r="E45" s="297">
        <f t="shared" si="149"/>
        <v>24315</v>
      </c>
      <c r="F45" s="82">
        <v>24315</v>
      </c>
      <c r="G45" s="82">
        <f t="shared" si="150"/>
        <v>24315</v>
      </c>
      <c r="H45" s="82">
        <f t="shared" si="151"/>
        <v>0</v>
      </c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>
        <v>0</v>
      </c>
      <c r="U45" s="82">
        <f t="shared" si="152"/>
        <v>0</v>
      </c>
      <c r="V45" s="82">
        <f t="shared" si="153"/>
        <v>0</v>
      </c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>
        <v>0</v>
      </c>
      <c r="AH45" s="82">
        <f t="shared" si="154"/>
        <v>0</v>
      </c>
      <c r="AI45" s="82">
        <f t="shared" si="155"/>
        <v>0</v>
      </c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>
        <v>0</v>
      </c>
      <c r="AU45" s="82">
        <f t="shared" si="156"/>
        <v>0</v>
      </c>
      <c r="AV45" s="100">
        <f t="shared" si="157"/>
        <v>0</v>
      </c>
      <c r="AW45" s="201"/>
      <c r="AX45" s="201"/>
      <c r="AY45" s="201"/>
      <c r="AZ45" s="201"/>
      <c r="BA45" s="201"/>
      <c r="BB45" s="165"/>
      <c r="BC45" s="82">
        <f t="shared" si="158"/>
        <v>0</v>
      </c>
      <c r="BD45" s="82">
        <f t="shared" si="159"/>
        <v>0</v>
      </c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22" t="s">
        <v>660</v>
      </c>
      <c r="BP45" s="87"/>
      <c r="BQ45" s="25"/>
    </row>
    <row r="46" spans="1:69" s="132" customFormat="1" ht="12.75" x14ac:dyDescent="0.2">
      <c r="A46" s="110"/>
      <c r="B46" s="245"/>
      <c r="C46" s="287" t="s">
        <v>624</v>
      </c>
      <c r="D46" s="81">
        <f t="shared" si="148"/>
        <v>2600</v>
      </c>
      <c r="E46" s="297">
        <f t="shared" si="149"/>
        <v>2569</v>
      </c>
      <c r="F46" s="82">
        <v>2600</v>
      </c>
      <c r="G46" s="82">
        <f t="shared" si="150"/>
        <v>2569</v>
      </c>
      <c r="H46" s="82">
        <f t="shared" si="151"/>
        <v>-31</v>
      </c>
      <c r="I46" s="82">
        <v>-31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>
        <v>0</v>
      </c>
      <c r="U46" s="82">
        <f t="shared" si="152"/>
        <v>0</v>
      </c>
      <c r="V46" s="82">
        <f t="shared" si="153"/>
        <v>0</v>
      </c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>
        <v>0</v>
      </c>
      <c r="AH46" s="82">
        <f t="shared" si="154"/>
        <v>0</v>
      </c>
      <c r="AI46" s="82">
        <f t="shared" si="155"/>
        <v>0</v>
      </c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>
        <v>0</v>
      </c>
      <c r="AU46" s="82">
        <f t="shared" si="156"/>
        <v>0</v>
      </c>
      <c r="AV46" s="100">
        <f t="shared" si="157"/>
        <v>0</v>
      </c>
      <c r="AW46" s="201"/>
      <c r="AX46" s="201"/>
      <c r="AY46" s="201"/>
      <c r="AZ46" s="201"/>
      <c r="BA46" s="201"/>
      <c r="BB46" s="165"/>
      <c r="BC46" s="82">
        <f t="shared" si="158"/>
        <v>0</v>
      </c>
      <c r="BD46" s="82">
        <f t="shared" si="159"/>
        <v>0</v>
      </c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22" t="s">
        <v>661</v>
      </c>
      <c r="BP46" s="87"/>
      <c r="BQ46" s="25"/>
    </row>
    <row r="47" spans="1:69" s="200" customFormat="1" ht="24" x14ac:dyDescent="0.2">
      <c r="A47" s="110"/>
      <c r="B47" s="245"/>
      <c r="C47" s="287" t="s">
        <v>625</v>
      </c>
      <c r="D47" s="81">
        <f t="shared" si="148"/>
        <v>10397</v>
      </c>
      <c r="E47" s="297">
        <f t="shared" si="149"/>
        <v>10537</v>
      </c>
      <c r="F47" s="82">
        <v>10397</v>
      </c>
      <c r="G47" s="82">
        <f t="shared" si="150"/>
        <v>10537</v>
      </c>
      <c r="H47" s="82">
        <f t="shared" si="151"/>
        <v>140</v>
      </c>
      <c r="I47" s="82"/>
      <c r="J47" s="82"/>
      <c r="K47" s="82">
        <v>140</v>
      </c>
      <c r="L47" s="82"/>
      <c r="M47" s="82"/>
      <c r="N47" s="82"/>
      <c r="O47" s="82"/>
      <c r="P47" s="82"/>
      <c r="Q47" s="82"/>
      <c r="R47" s="82"/>
      <c r="S47" s="82"/>
      <c r="T47" s="82">
        <v>0</v>
      </c>
      <c r="U47" s="82">
        <f t="shared" si="152"/>
        <v>0</v>
      </c>
      <c r="V47" s="82">
        <f t="shared" si="153"/>
        <v>0</v>
      </c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>
        <v>0</v>
      </c>
      <c r="AH47" s="82">
        <f t="shared" si="154"/>
        <v>0</v>
      </c>
      <c r="AI47" s="82">
        <f t="shared" si="155"/>
        <v>0</v>
      </c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>
        <v>0</v>
      </c>
      <c r="AU47" s="82">
        <f t="shared" si="156"/>
        <v>0</v>
      </c>
      <c r="AV47" s="100">
        <f t="shared" si="157"/>
        <v>0</v>
      </c>
      <c r="AW47" s="201"/>
      <c r="AX47" s="201"/>
      <c r="AY47" s="201"/>
      <c r="AZ47" s="201"/>
      <c r="BA47" s="201"/>
      <c r="BB47" s="165"/>
      <c r="BC47" s="82">
        <f t="shared" si="158"/>
        <v>0</v>
      </c>
      <c r="BD47" s="82">
        <f t="shared" si="159"/>
        <v>0</v>
      </c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22" t="s">
        <v>501</v>
      </c>
      <c r="BP47" s="87"/>
      <c r="BQ47" s="25"/>
    </row>
    <row r="48" spans="1:69" s="200" customFormat="1" ht="12.75" x14ac:dyDescent="0.2">
      <c r="A48" s="110"/>
      <c r="B48" s="245"/>
      <c r="C48" s="287" t="s">
        <v>626</v>
      </c>
      <c r="D48" s="81">
        <f t="shared" si="148"/>
        <v>0</v>
      </c>
      <c r="E48" s="297">
        <f t="shared" si="149"/>
        <v>0</v>
      </c>
      <c r="F48" s="82">
        <v>0</v>
      </c>
      <c r="G48" s="82">
        <f t="shared" si="150"/>
        <v>0</v>
      </c>
      <c r="H48" s="82">
        <f t="shared" si="151"/>
        <v>0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>
        <v>0</v>
      </c>
      <c r="U48" s="82">
        <f t="shared" si="152"/>
        <v>0</v>
      </c>
      <c r="V48" s="82">
        <f t="shared" si="153"/>
        <v>0</v>
      </c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>
        <v>0</v>
      </c>
      <c r="AH48" s="82">
        <f t="shared" si="154"/>
        <v>0</v>
      </c>
      <c r="AI48" s="82">
        <f t="shared" si="155"/>
        <v>0</v>
      </c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>
        <v>0</v>
      </c>
      <c r="AU48" s="82">
        <f t="shared" si="156"/>
        <v>0</v>
      </c>
      <c r="AV48" s="100">
        <f t="shared" si="157"/>
        <v>0</v>
      </c>
      <c r="AW48" s="201"/>
      <c r="AX48" s="201"/>
      <c r="AY48" s="201"/>
      <c r="AZ48" s="201"/>
      <c r="BA48" s="201"/>
      <c r="BB48" s="165"/>
      <c r="BC48" s="82">
        <f t="shared" si="158"/>
        <v>0</v>
      </c>
      <c r="BD48" s="82">
        <f t="shared" si="159"/>
        <v>0</v>
      </c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22" t="s">
        <v>662</v>
      </c>
      <c r="BP48" s="87"/>
      <c r="BQ48" s="25"/>
    </row>
    <row r="49" spans="1:69" s="200" customFormat="1" ht="24" x14ac:dyDescent="0.2">
      <c r="A49" s="110"/>
      <c r="B49" s="245"/>
      <c r="C49" s="287" t="s">
        <v>628</v>
      </c>
      <c r="D49" s="81">
        <f t="shared" si="148"/>
        <v>3330726</v>
      </c>
      <c r="E49" s="297">
        <f t="shared" si="149"/>
        <v>3330726</v>
      </c>
      <c r="F49" s="82">
        <v>3330726</v>
      </c>
      <c r="G49" s="82">
        <f t="shared" si="150"/>
        <v>3330726</v>
      </c>
      <c r="H49" s="82">
        <f t="shared" si="151"/>
        <v>0</v>
      </c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>
        <v>0</v>
      </c>
      <c r="U49" s="82">
        <f t="shared" si="152"/>
        <v>0</v>
      </c>
      <c r="V49" s="82">
        <f t="shared" si="153"/>
        <v>0</v>
      </c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>
        <v>0</v>
      </c>
      <c r="AH49" s="82">
        <f t="shared" si="154"/>
        <v>0</v>
      </c>
      <c r="AI49" s="82">
        <f t="shared" si="155"/>
        <v>0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>
        <v>0</v>
      </c>
      <c r="AU49" s="82">
        <f t="shared" si="156"/>
        <v>0</v>
      </c>
      <c r="AV49" s="100">
        <f t="shared" si="157"/>
        <v>0</v>
      </c>
      <c r="AW49" s="100"/>
      <c r="AX49" s="100"/>
      <c r="AY49" s="100"/>
      <c r="AZ49" s="100"/>
      <c r="BA49" s="100"/>
      <c r="BB49" s="82"/>
      <c r="BC49" s="82">
        <f t="shared" si="158"/>
        <v>0</v>
      </c>
      <c r="BD49" s="82">
        <f t="shared" si="159"/>
        <v>0</v>
      </c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222" t="s">
        <v>561</v>
      </c>
      <c r="BP49" s="87"/>
      <c r="BQ49" s="25"/>
    </row>
    <row r="50" spans="1:69" s="200" customFormat="1" ht="36" x14ac:dyDescent="0.2">
      <c r="A50" s="110"/>
      <c r="B50" s="245"/>
      <c r="C50" s="321" t="s">
        <v>627</v>
      </c>
      <c r="D50" s="81">
        <f t="shared" si="148"/>
        <v>2177258</v>
      </c>
      <c r="E50" s="297">
        <f t="shared" si="149"/>
        <v>2166990</v>
      </c>
      <c r="F50" s="165">
        <v>2084199</v>
      </c>
      <c r="G50" s="165">
        <f t="shared" si="150"/>
        <v>2073931</v>
      </c>
      <c r="H50" s="165">
        <f t="shared" si="151"/>
        <v>-10268</v>
      </c>
      <c r="I50" s="165"/>
      <c r="J50" s="165"/>
      <c r="K50" s="165">
        <v>-10268</v>
      </c>
      <c r="L50" s="165"/>
      <c r="M50" s="165"/>
      <c r="N50" s="165"/>
      <c r="O50" s="165"/>
      <c r="P50" s="165"/>
      <c r="Q50" s="165"/>
      <c r="R50" s="165"/>
      <c r="S50" s="165"/>
      <c r="T50" s="165">
        <v>93059</v>
      </c>
      <c r="U50" s="165">
        <f t="shared" si="152"/>
        <v>93059</v>
      </c>
      <c r="V50" s="165">
        <f t="shared" si="153"/>
        <v>0</v>
      </c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>
        <v>0</v>
      </c>
      <c r="AH50" s="165">
        <f t="shared" si="154"/>
        <v>0</v>
      </c>
      <c r="AI50" s="165">
        <f t="shared" si="155"/>
        <v>0</v>
      </c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>
        <v>0</v>
      </c>
      <c r="AU50" s="82">
        <f t="shared" si="156"/>
        <v>0</v>
      </c>
      <c r="AV50" s="100">
        <f t="shared" si="157"/>
        <v>0</v>
      </c>
      <c r="AW50" s="201"/>
      <c r="AX50" s="201"/>
      <c r="AY50" s="201"/>
      <c r="AZ50" s="201"/>
      <c r="BA50" s="201"/>
      <c r="BB50" s="165"/>
      <c r="BC50" s="82">
        <f t="shared" si="158"/>
        <v>0</v>
      </c>
      <c r="BD50" s="82">
        <f t="shared" si="159"/>
        <v>0</v>
      </c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22" t="s">
        <v>562</v>
      </c>
      <c r="BP50" s="202"/>
      <c r="BQ50" s="25"/>
    </row>
    <row r="51" spans="1:69" s="200" customFormat="1" ht="24" x14ac:dyDescent="0.2">
      <c r="A51" s="110"/>
      <c r="B51" s="245"/>
      <c r="C51" s="321" t="s">
        <v>736</v>
      </c>
      <c r="D51" s="81">
        <f t="shared" ref="D51:D52" si="160">F51+T51+AG51+AT51+BB51</f>
        <v>0</v>
      </c>
      <c r="E51" s="297">
        <f t="shared" ref="E51:E52" si="161">G51+U51+AH51+AU51+BC51</f>
        <v>8614</v>
      </c>
      <c r="F51" s="165"/>
      <c r="G51" s="165">
        <f t="shared" ref="G51" si="162">F51+H51</f>
        <v>8614</v>
      </c>
      <c r="H51" s="165">
        <f t="shared" ref="H51" si="163">SUM(I51:S51)</f>
        <v>8614</v>
      </c>
      <c r="I51" s="165">
        <v>8614</v>
      </c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>
        <f t="shared" ref="U51" si="164">T51+V51</f>
        <v>0</v>
      </c>
      <c r="V51" s="165">
        <f t="shared" ref="V51" si="165">SUM(W51:AF51)</f>
        <v>0</v>
      </c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>
        <f t="shared" ref="AH51" si="166">AG51+AI51</f>
        <v>0</v>
      </c>
      <c r="AI51" s="165">
        <f t="shared" ref="AI51" si="167">SUM(AJ51:AS51)</f>
        <v>0</v>
      </c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82">
        <f t="shared" ref="AU51" si="168">AT51+AV51</f>
        <v>0</v>
      </c>
      <c r="AV51" s="100">
        <f t="shared" ref="AV51" si="169">SUM(AW51:BA51)</f>
        <v>0</v>
      </c>
      <c r="AW51" s="201"/>
      <c r="AX51" s="201"/>
      <c r="AY51" s="201"/>
      <c r="AZ51" s="201"/>
      <c r="BA51" s="201"/>
      <c r="BB51" s="165"/>
      <c r="BC51" s="82">
        <f t="shared" ref="BC51" si="170">BB51+BD51</f>
        <v>0</v>
      </c>
      <c r="BD51" s="82">
        <f t="shared" ref="BD51" si="171">SUM(BE51:BN51)</f>
        <v>0</v>
      </c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22" t="s">
        <v>737</v>
      </c>
      <c r="BP51" s="202"/>
      <c r="BQ51" s="25"/>
    </row>
    <row r="52" spans="1:69" s="200" customFormat="1" ht="24" x14ac:dyDescent="0.2">
      <c r="A52" s="110"/>
      <c r="B52" s="245"/>
      <c r="C52" s="321" t="s">
        <v>776</v>
      </c>
      <c r="D52" s="81">
        <f t="shared" si="160"/>
        <v>0</v>
      </c>
      <c r="E52" s="297">
        <f t="shared" si="161"/>
        <v>62027</v>
      </c>
      <c r="F52" s="165"/>
      <c r="G52" s="165">
        <f t="shared" ref="G52" si="172">F52+H52</f>
        <v>62027</v>
      </c>
      <c r="H52" s="165">
        <f t="shared" ref="H52" si="173">SUM(I52:S52)</f>
        <v>62027</v>
      </c>
      <c r="I52" s="165"/>
      <c r="J52" s="165"/>
      <c r="K52" s="165">
        <v>62027</v>
      </c>
      <c r="L52" s="165"/>
      <c r="M52" s="165"/>
      <c r="N52" s="165"/>
      <c r="O52" s="165"/>
      <c r="P52" s="165"/>
      <c r="Q52" s="165"/>
      <c r="R52" s="165"/>
      <c r="S52" s="165"/>
      <c r="T52" s="165"/>
      <c r="U52" s="165">
        <f t="shared" ref="U52" si="174">T52+V52</f>
        <v>0</v>
      </c>
      <c r="V52" s="165">
        <f t="shared" ref="V52" si="175">SUM(W52:AF52)</f>
        <v>0</v>
      </c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>
        <f t="shared" ref="AH52" si="176">AG52+AI52</f>
        <v>0</v>
      </c>
      <c r="AI52" s="165">
        <f t="shared" ref="AI52" si="177">SUM(AJ52:AS52)</f>
        <v>0</v>
      </c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82">
        <f t="shared" ref="AU52" si="178">AT52+AV52</f>
        <v>0</v>
      </c>
      <c r="AV52" s="100">
        <f t="shared" ref="AV52" si="179">SUM(AW52:BA52)</f>
        <v>0</v>
      </c>
      <c r="AW52" s="201"/>
      <c r="AX52" s="201"/>
      <c r="AY52" s="201"/>
      <c r="AZ52" s="201"/>
      <c r="BA52" s="201"/>
      <c r="BB52" s="165"/>
      <c r="BC52" s="82">
        <f t="shared" ref="BC52" si="180">BB52+BD52</f>
        <v>0</v>
      </c>
      <c r="BD52" s="82">
        <f t="shared" ref="BD52" si="181">SUM(BE52:BN52)</f>
        <v>0</v>
      </c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22" t="s">
        <v>752</v>
      </c>
      <c r="BP52" s="202"/>
      <c r="BQ52" s="25"/>
    </row>
    <row r="53" spans="1:69" s="200" customFormat="1" ht="36" x14ac:dyDescent="0.2">
      <c r="A53" s="110"/>
      <c r="B53" s="245"/>
      <c r="C53" s="321" t="s">
        <v>768</v>
      </c>
      <c r="D53" s="81">
        <f t="shared" ref="D53" si="182">F53+T53+AG53+AT53+BB53</f>
        <v>0</v>
      </c>
      <c r="E53" s="297">
        <f t="shared" ref="E53" si="183">G53+U53+AH53+AU53+BC53</f>
        <v>1112901</v>
      </c>
      <c r="F53" s="165"/>
      <c r="G53" s="165">
        <f t="shared" ref="G53" si="184">F53+H53</f>
        <v>1112901</v>
      </c>
      <c r="H53" s="165">
        <f t="shared" ref="H53" si="185">SUM(I53:S53)</f>
        <v>1112901</v>
      </c>
      <c r="I53" s="165"/>
      <c r="J53" s="165"/>
      <c r="K53" s="165">
        <v>1112901</v>
      </c>
      <c r="L53" s="165"/>
      <c r="M53" s="165"/>
      <c r="N53" s="165"/>
      <c r="O53" s="165"/>
      <c r="P53" s="165"/>
      <c r="Q53" s="165"/>
      <c r="R53" s="165"/>
      <c r="S53" s="165"/>
      <c r="T53" s="165"/>
      <c r="U53" s="165">
        <f t="shared" ref="U53" si="186">T53+V53</f>
        <v>0</v>
      </c>
      <c r="V53" s="165">
        <f t="shared" ref="V53" si="187">SUM(W53:AF53)</f>
        <v>0</v>
      </c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>
        <f t="shared" ref="AH53" si="188">AG53+AI53</f>
        <v>0</v>
      </c>
      <c r="AI53" s="165">
        <f t="shared" ref="AI53" si="189">SUM(AJ53:AS53)</f>
        <v>0</v>
      </c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82">
        <f t="shared" ref="AU53" si="190">AT53+AV53</f>
        <v>0</v>
      </c>
      <c r="AV53" s="100">
        <f t="shared" ref="AV53" si="191">SUM(AW53:BA53)</f>
        <v>0</v>
      </c>
      <c r="AW53" s="201"/>
      <c r="AX53" s="201"/>
      <c r="AY53" s="201"/>
      <c r="AZ53" s="201"/>
      <c r="BA53" s="201"/>
      <c r="BB53" s="165"/>
      <c r="BC53" s="82">
        <f t="shared" ref="BC53" si="192">BB53+BD53</f>
        <v>0</v>
      </c>
      <c r="BD53" s="82">
        <f t="shared" ref="BD53" si="193">SUM(BE53:BN53)</f>
        <v>0</v>
      </c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22" t="s">
        <v>767</v>
      </c>
      <c r="BP53" s="202"/>
      <c r="BQ53" s="25"/>
    </row>
    <row r="54" spans="1:69" ht="24" customHeight="1" x14ac:dyDescent="0.2">
      <c r="A54" s="110">
        <v>90000518538</v>
      </c>
      <c r="B54" s="243" t="s">
        <v>299</v>
      </c>
      <c r="C54" s="287" t="s">
        <v>186</v>
      </c>
      <c r="D54" s="81">
        <f t="shared" si="148"/>
        <v>91353</v>
      </c>
      <c r="E54" s="297">
        <f t="shared" si="149"/>
        <v>91353</v>
      </c>
      <c r="F54" s="82">
        <v>91353</v>
      </c>
      <c r="G54" s="82">
        <f t="shared" si="150"/>
        <v>91353</v>
      </c>
      <c r="H54" s="82">
        <f t="shared" si="151"/>
        <v>0</v>
      </c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v>0</v>
      </c>
      <c r="U54" s="82">
        <f t="shared" si="152"/>
        <v>0</v>
      </c>
      <c r="V54" s="82">
        <f t="shared" si="153"/>
        <v>0</v>
      </c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>
        <v>0</v>
      </c>
      <c r="AH54" s="82">
        <f t="shared" si="154"/>
        <v>0</v>
      </c>
      <c r="AI54" s="82">
        <f t="shared" si="155"/>
        <v>0</v>
      </c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>
        <v>0</v>
      </c>
      <c r="AU54" s="82">
        <f t="shared" si="156"/>
        <v>0</v>
      </c>
      <c r="AV54" s="100">
        <f t="shared" si="157"/>
        <v>0</v>
      </c>
      <c r="AW54" s="100"/>
      <c r="AX54" s="100"/>
      <c r="AY54" s="100"/>
      <c r="AZ54" s="100"/>
      <c r="BA54" s="100"/>
      <c r="BB54" s="82"/>
      <c r="BC54" s="82">
        <f t="shared" si="158"/>
        <v>0</v>
      </c>
      <c r="BD54" s="82">
        <f t="shared" si="159"/>
        <v>0</v>
      </c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83" t="s">
        <v>444</v>
      </c>
      <c r="BP54" s="87"/>
      <c r="BQ54" s="25"/>
    </row>
    <row r="55" spans="1:69" ht="36" customHeight="1" x14ac:dyDescent="0.2">
      <c r="A55" s="110"/>
      <c r="B55" s="243" t="s">
        <v>167</v>
      </c>
      <c r="C55" s="324" t="s">
        <v>168</v>
      </c>
      <c r="D55" s="81">
        <f t="shared" si="148"/>
        <v>231300</v>
      </c>
      <c r="E55" s="297">
        <f t="shared" si="149"/>
        <v>159366</v>
      </c>
      <c r="F55" s="82">
        <v>231300</v>
      </c>
      <c r="G55" s="82">
        <f t="shared" si="150"/>
        <v>159366</v>
      </c>
      <c r="H55" s="82">
        <f t="shared" si="151"/>
        <v>-71934</v>
      </c>
      <c r="I55" s="82">
        <f>-4364-2719-7576-19807</f>
        <v>-34466</v>
      </c>
      <c r="J55" s="82"/>
      <c r="K55" s="82">
        <f>-13876-2215-6466-9365-5060-486</f>
        <v>-37468</v>
      </c>
      <c r="L55" s="82"/>
      <c r="M55" s="82"/>
      <c r="N55" s="82"/>
      <c r="O55" s="82"/>
      <c r="P55" s="82"/>
      <c r="Q55" s="82"/>
      <c r="R55" s="82"/>
      <c r="S55" s="82"/>
      <c r="T55" s="82"/>
      <c r="U55" s="82">
        <f t="shared" si="152"/>
        <v>0</v>
      </c>
      <c r="V55" s="82">
        <f t="shared" si="153"/>
        <v>0</v>
      </c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100">
        <f t="shared" si="154"/>
        <v>0</v>
      </c>
      <c r="AI55" s="100">
        <f t="shared" si="155"/>
        <v>0</v>
      </c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82">
        <f t="shared" si="156"/>
        <v>0</v>
      </c>
      <c r="AV55" s="100">
        <f t="shared" si="157"/>
        <v>0</v>
      </c>
      <c r="AW55" s="100"/>
      <c r="AX55" s="100"/>
      <c r="AY55" s="100"/>
      <c r="AZ55" s="100"/>
      <c r="BA55" s="100"/>
      <c r="BB55" s="82"/>
      <c r="BC55" s="82">
        <f t="shared" si="158"/>
        <v>0</v>
      </c>
      <c r="BD55" s="82">
        <f t="shared" si="159"/>
        <v>0</v>
      </c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83" t="s">
        <v>327</v>
      </c>
      <c r="BP55" s="87"/>
      <c r="BQ55" s="25"/>
    </row>
    <row r="56" spans="1:69" ht="12.75" x14ac:dyDescent="0.2">
      <c r="A56" s="110"/>
      <c r="B56" s="245"/>
      <c r="C56" s="324" t="s">
        <v>195</v>
      </c>
      <c r="D56" s="81">
        <f t="shared" si="148"/>
        <v>16800</v>
      </c>
      <c r="E56" s="297">
        <f t="shared" si="149"/>
        <v>16800</v>
      </c>
      <c r="F56" s="82">
        <v>16800</v>
      </c>
      <c r="G56" s="82">
        <f t="shared" si="150"/>
        <v>16800</v>
      </c>
      <c r="H56" s="82">
        <f t="shared" si="151"/>
        <v>0</v>
      </c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>
        <v>0</v>
      </c>
      <c r="U56" s="82">
        <f t="shared" si="152"/>
        <v>0</v>
      </c>
      <c r="V56" s="82">
        <f t="shared" si="153"/>
        <v>0</v>
      </c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>
        <v>0</v>
      </c>
      <c r="AH56" s="82">
        <f t="shared" si="154"/>
        <v>0</v>
      </c>
      <c r="AI56" s="82">
        <f t="shared" si="155"/>
        <v>0</v>
      </c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>
        <v>0</v>
      </c>
      <c r="AU56" s="82">
        <f t="shared" si="156"/>
        <v>0</v>
      </c>
      <c r="AV56" s="100">
        <f t="shared" si="157"/>
        <v>0</v>
      </c>
      <c r="AW56" s="100"/>
      <c r="AX56" s="100"/>
      <c r="AY56" s="100"/>
      <c r="AZ56" s="100"/>
      <c r="BA56" s="100"/>
      <c r="BB56" s="82"/>
      <c r="BC56" s="82">
        <f t="shared" si="158"/>
        <v>0</v>
      </c>
      <c r="BD56" s="82">
        <f t="shared" si="159"/>
        <v>0</v>
      </c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83" t="s">
        <v>328</v>
      </c>
      <c r="BP56" s="87"/>
      <c r="BQ56" s="25"/>
    </row>
    <row r="57" spans="1:69" ht="12.75" x14ac:dyDescent="0.2">
      <c r="A57" s="110"/>
      <c r="B57" s="245"/>
      <c r="C57" s="324" t="s">
        <v>181</v>
      </c>
      <c r="D57" s="81">
        <f t="shared" si="148"/>
        <v>150000</v>
      </c>
      <c r="E57" s="297">
        <f t="shared" si="149"/>
        <v>116000</v>
      </c>
      <c r="F57" s="82">
        <v>150000</v>
      </c>
      <c r="G57" s="82">
        <f t="shared" si="150"/>
        <v>116000</v>
      </c>
      <c r="H57" s="82">
        <f t="shared" si="151"/>
        <v>-34000</v>
      </c>
      <c r="I57" s="82">
        <v>-34000</v>
      </c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>
        <f t="shared" si="152"/>
        <v>0</v>
      </c>
      <c r="V57" s="82">
        <f t="shared" si="153"/>
        <v>0</v>
      </c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100">
        <f t="shared" si="154"/>
        <v>0</v>
      </c>
      <c r="AI57" s="100">
        <f t="shared" si="155"/>
        <v>0</v>
      </c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82">
        <f t="shared" si="156"/>
        <v>0</v>
      </c>
      <c r="AV57" s="100">
        <f t="shared" si="157"/>
        <v>0</v>
      </c>
      <c r="AW57" s="100"/>
      <c r="AX57" s="100"/>
      <c r="AY57" s="100"/>
      <c r="AZ57" s="100"/>
      <c r="BA57" s="100"/>
      <c r="BB57" s="82"/>
      <c r="BC57" s="82">
        <f t="shared" si="158"/>
        <v>0</v>
      </c>
      <c r="BD57" s="82">
        <f t="shared" si="159"/>
        <v>0</v>
      </c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83" t="s">
        <v>329</v>
      </c>
      <c r="BP57" s="87"/>
      <c r="BQ57" s="25"/>
    </row>
    <row r="58" spans="1:69" s="170" customFormat="1" ht="24" x14ac:dyDescent="0.2">
      <c r="A58" s="110"/>
      <c r="B58" s="245"/>
      <c r="C58" s="324" t="s">
        <v>494</v>
      </c>
      <c r="D58" s="81">
        <f t="shared" si="148"/>
        <v>30000</v>
      </c>
      <c r="E58" s="297">
        <f t="shared" si="149"/>
        <v>30000</v>
      </c>
      <c r="F58" s="82">
        <v>30000</v>
      </c>
      <c r="G58" s="82">
        <f t="shared" si="150"/>
        <v>30000</v>
      </c>
      <c r="H58" s="82">
        <f t="shared" si="151"/>
        <v>0</v>
      </c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>
        <f t="shared" si="152"/>
        <v>0</v>
      </c>
      <c r="V58" s="82">
        <f t="shared" si="153"/>
        <v>0</v>
      </c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100">
        <f t="shared" si="154"/>
        <v>0</v>
      </c>
      <c r="AI58" s="100">
        <f t="shared" si="155"/>
        <v>0</v>
      </c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82">
        <f t="shared" si="156"/>
        <v>0</v>
      </c>
      <c r="AV58" s="100">
        <f t="shared" si="157"/>
        <v>0</v>
      </c>
      <c r="AW58" s="100"/>
      <c r="AX58" s="100"/>
      <c r="AY58" s="100"/>
      <c r="AZ58" s="100"/>
      <c r="BA58" s="100"/>
      <c r="BB58" s="82"/>
      <c r="BC58" s="82">
        <f t="shared" si="158"/>
        <v>0</v>
      </c>
      <c r="BD58" s="82">
        <f t="shared" si="159"/>
        <v>0</v>
      </c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83" t="s">
        <v>495</v>
      </c>
      <c r="BP58" s="87"/>
      <c r="BQ58" s="25"/>
    </row>
    <row r="59" spans="1:69" s="200" customFormat="1" ht="36" x14ac:dyDescent="0.2">
      <c r="A59" s="110"/>
      <c r="B59" s="245"/>
      <c r="C59" s="324" t="s">
        <v>648</v>
      </c>
      <c r="D59" s="81">
        <f t="shared" si="148"/>
        <v>6500</v>
      </c>
      <c r="E59" s="297">
        <f t="shared" si="149"/>
        <v>6500</v>
      </c>
      <c r="F59" s="82">
        <v>6500</v>
      </c>
      <c r="G59" s="82">
        <f t="shared" si="150"/>
        <v>6500</v>
      </c>
      <c r="H59" s="82">
        <f t="shared" si="151"/>
        <v>0</v>
      </c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>
        <v>0</v>
      </c>
      <c r="U59" s="82">
        <f t="shared" si="152"/>
        <v>0</v>
      </c>
      <c r="V59" s="82">
        <f t="shared" si="153"/>
        <v>0</v>
      </c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>
        <v>0</v>
      </c>
      <c r="AH59" s="82">
        <f t="shared" si="154"/>
        <v>0</v>
      </c>
      <c r="AI59" s="82">
        <f t="shared" si="155"/>
        <v>0</v>
      </c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>
        <v>0</v>
      </c>
      <c r="AU59" s="82">
        <f t="shared" si="156"/>
        <v>0</v>
      </c>
      <c r="AV59" s="100">
        <f t="shared" si="157"/>
        <v>0</v>
      </c>
      <c r="AW59" s="100"/>
      <c r="AX59" s="100"/>
      <c r="AY59" s="100"/>
      <c r="AZ59" s="100"/>
      <c r="BA59" s="100"/>
      <c r="BB59" s="82"/>
      <c r="BC59" s="82">
        <f t="shared" si="158"/>
        <v>0</v>
      </c>
      <c r="BD59" s="82">
        <f t="shared" si="159"/>
        <v>0</v>
      </c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83" t="s">
        <v>666</v>
      </c>
      <c r="BP59" s="87"/>
      <c r="BQ59" s="25"/>
    </row>
    <row r="60" spans="1:69" ht="13.5" thickBot="1" x14ac:dyDescent="0.25">
      <c r="A60" s="128"/>
      <c r="B60" s="253"/>
      <c r="C60" s="325"/>
      <c r="D60" s="72"/>
      <c r="E60" s="298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73"/>
      <c r="AV60" s="99"/>
      <c r="AW60" s="99"/>
      <c r="AX60" s="99"/>
      <c r="AY60" s="99"/>
      <c r="AZ60" s="99"/>
      <c r="BA60" s="99"/>
      <c r="BB60" s="73"/>
      <c r="BC60" s="266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74"/>
      <c r="BP60" s="88"/>
      <c r="BQ60" s="25"/>
    </row>
    <row r="61" spans="1:69" ht="12.75" thickBot="1" x14ac:dyDescent="0.25">
      <c r="A61" s="217" t="s">
        <v>9</v>
      </c>
      <c r="B61" s="127" t="s">
        <v>10</v>
      </c>
      <c r="C61" s="323"/>
      <c r="D61" s="11">
        <f t="shared" ref="D61:E61" si="194">SUM(D62:D70)</f>
        <v>5323770</v>
      </c>
      <c r="E61" s="299">
        <f t="shared" si="194"/>
        <v>5348770</v>
      </c>
      <c r="F61" s="9">
        <f t="shared" ref="F61:BN61" si="195">SUM(F62:F70)</f>
        <v>4698388</v>
      </c>
      <c r="G61" s="9">
        <f t="shared" si="195"/>
        <v>4723388</v>
      </c>
      <c r="H61" s="9">
        <f t="shared" ref="H61" si="196">SUM(H62:H70)</f>
        <v>25000</v>
      </c>
      <c r="I61" s="9">
        <f t="shared" si="195"/>
        <v>0</v>
      </c>
      <c r="J61" s="9">
        <f t="shared" ref="J61" si="197">SUM(J62:J70)</f>
        <v>0</v>
      </c>
      <c r="K61" s="9">
        <f t="shared" si="195"/>
        <v>25000</v>
      </c>
      <c r="L61" s="9">
        <f t="shared" si="195"/>
        <v>0</v>
      </c>
      <c r="M61" s="9">
        <f t="shared" si="195"/>
        <v>0</v>
      </c>
      <c r="N61" s="9">
        <f t="shared" si="195"/>
        <v>0</v>
      </c>
      <c r="O61" s="9">
        <f t="shared" si="195"/>
        <v>0</v>
      </c>
      <c r="P61" s="9">
        <f t="shared" si="195"/>
        <v>0</v>
      </c>
      <c r="Q61" s="9">
        <f t="shared" si="195"/>
        <v>0</v>
      </c>
      <c r="R61" s="9">
        <f t="shared" si="195"/>
        <v>0</v>
      </c>
      <c r="S61" s="9">
        <f t="shared" si="195"/>
        <v>0</v>
      </c>
      <c r="T61" s="9">
        <f t="shared" si="195"/>
        <v>625382</v>
      </c>
      <c r="U61" s="9">
        <f t="shared" ref="U61:AF61" si="198">SUM(U62:U70)</f>
        <v>625382</v>
      </c>
      <c r="V61" s="9">
        <f t="shared" si="198"/>
        <v>0</v>
      </c>
      <c r="W61" s="9">
        <f t="shared" si="198"/>
        <v>0</v>
      </c>
      <c r="X61" s="9">
        <f t="shared" si="198"/>
        <v>0</v>
      </c>
      <c r="Y61" s="9">
        <f t="shared" si="198"/>
        <v>0</v>
      </c>
      <c r="Z61" s="9">
        <f t="shared" si="198"/>
        <v>0</v>
      </c>
      <c r="AA61" s="9">
        <f t="shared" si="198"/>
        <v>0</v>
      </c>
      <c r="AB61" s="9">
        <f t="shared" si="198"/>
        <v>0</v>
      </c>
      <c r="AC61" s="9">
        <f t="shared" si="198"/>
        <v>0</v>
      </c>
      <c r="AD61" s="9">
        <f t="shared" si="198"/>
        <v>0</v>
      </c>
      <c r="AE61" s="9">
        <f t="shared" si="198"/>
        <v>0</v>
      </c>
      <c r="AF61" s="9">
        <f t="shared" si="198"/>
        <v>0</v>
      </c>
      <c r="AG61" s="9">
        <f t="shared" si="195"/>
        <v>0</v>
      </c>
      <c r="AH61" s="98">
        <f t="shared" si="195"/>
        <v>0</v>
      </c>
      <c r="AI61" s="98">
        <f t="shared" si="195"/>
        <v>0</v>
      </c>
      <c r="AJ61" s="98">
        <f t="shared" si="195"/>
        <v>0</v>
      </c>
      <c r="AK61" s="98">
        <f t="shared" si="195"/>
        <v>0</v>
      </c>
      <c r="AL61" s="98">
        <f t="shared" si="195"/>
        <v>0</v>
      </c>
      <c r="AM61" s="98">
        <f t="shared" si="195"/>
        <v>0</v>
      </c>
      <c r="AN61" s="98">
        <f t="shared" si="195"/>
        <v>0</v>
      </c>
      <c r="AO61" s="98">
        <f t="shared" si="195"/>
        <v>0</v>
      </c>
      <c r="AP61" s="98">
        <f t="shared" si="195"/>
        <v>0</v>
      </c>
      <c r="AQ61" s="98">
        <f t="shared" si="195"/>
        <v>0</v>
      </c>
      <c r="AR61" s="98">
        <f t="shared" si="195"/>
        <v>0</v>
      </c>
      <c r="AS61" s="98">
        <f t="shared" si="195"/>
        <v>0</v>
      </c>
      <c r="AT61" s="98">
        <f t="shared" si="195"/>
        <v>0</v>
      </c>
      <c r="AU61" s="9">
        <f t="shared" ref="AU61:BA61" si="199">SUM(AU62:AU70)</f>
        <v>0</v>
      </c>
      <c r="AV61" s="98">
        <f t="shared" si="199"/>
        <v>0</v>
      </c>
      <c r="AW61" s="98">
        <f t="shared" si="199"/>
        <v>0</v>
      </c>
      <c r="AX61" s="98">
        <f t="shared" si="199"/>
        <v>0</v>
      </c>
      <c r="AY61" s="98">
        <f t="shared" si="199"/>
        <v>0</v>
      </c>
      <c r="AZ61" s="98">
        <f t="shared" si="199"/>
        <v>0</v>
      </c>
      <c r="BA61" s="98">
        <f t="shared" si="199"/>
        <v>0</v>
      </c>
      <c r="BB61" s="9">
        <f t="shared" si="195"/>
        <v>0</v>
      </c>
      <c r="BC61" s="312">
        <f t="shared" si="195"/>
        <v>0</v>
      </c>
      <c r="BD61" s="98">
        <f t="shared" si="195"/>
        <v>0</v>
      </c>
      <c r="BE61" s="98">
        <f t="shared" si="195"/>
        <v>0</v>
      </c>
      <c r="BF61" s="98">
        <f t="shared" si="195"/>
        <v>0</v>
      </c>
      <c r="BG61" s="98">
        <f t="shared" si="195"/>
        <v>0</v>
      </c>
      <c r="BH61" s="98">
        <f t="shared" si="195"/>
        <v>0</v>
      </c>
      <c r="BI61" s="98">
        <f t="shared" si="195"/>
        <v>0</v>
      </c>
      <c r="BJ61" s="98">
        <f t="shared" si="195"/>
        <v>0</v>
      </c>
      <c r="BK61" s="98">
        <f t="shared" si="195"/>
        <v>0</v>
      </c>
      <c r="BL61" s="98">
        <f t="shared" si="195"/>
        <v>0</v>
      </c>
      <c r="BM61" s="98">
        <f t="shared" si="195"/>
        <v>0</v>
      </c>
      <c r="BN61" s="98">
        <f t="shared" si="195"/>
        <v>0</v>
      </c>
      <c r="BO61" s="12"/>
      <c r="BP61" s="89"/>
      <c r="BQ61" s="25"/>
    </row>
    <row r="62" spans="1:69" ht="12.75" customHeight="1" thickTop="1" x14ac:dyDescent="0.2">
      <c r="A62" s="110">
        <v>90000056357</v>
      </c>
      <c r="B62" s="249" t="s">
        <v>5</v>
      </c>
      <c r="C62" s="326" t="s">
        <v>263</v>
      </c>
      <c r="D62" s="81">
        <f t="shared" ref="D62:D69" si="200">F62+T62+AG62+AT62+BB62</f>
        <v>35534</v>
      </c>
      <c r="E62" s="297">
        <f t="shared" ref="E62:E69" si="201">G62+U62+AH62+AU62+BC62</f>
        <v>35534</v>
      </c>
      <c r="F62" s="166">
        <v>35534</v>
      </c>
      <c r="G62" s="166">
        <f t="shared" ref="G62:G69" si="202">F62+H62</f>
        <v>35534</v>
      </c>
      <c r="H62" s="166">
        <f t="shared" ref="H62:H69" si="203">SUM(I62:S62)</f>
        <v>0</v>
      </c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>
        <v>0</v>
      </c>
      <c r="U62" s="166">
        <f t="shared" ref="U62:U69" si="204">T62+V62</f>
        <v>0</v>
      </c>
      <c r="V62" s="166">
        <f t="shared" ref="V62:V69" si="205">SUM(W62:AF62)</f>
        <v>0</v>
      </c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>
        <v>0</v>
      </c>
      <c r="AH62" s="166">
        <f t="shared" ref="AH62:AH69" si="206">AG62+AI62</f>
        <v>0</v>
      </c>
      <c r="AI62" s="166">
        <f t="shared" ref="AI62:AI69" si="207">SUM(AJ62:AS62)</f>
        <v>0</v>
      </c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>
        <v>0</v>
      </c>
      <c r="AU62" s="82">
        <f t="shared" ref="AU62:AU69" si="208">AT62+AV62</f>
        <v>0</v>
      </c>
      <c r="AV62" s="100">
        <f t="shared" ref="AV62:AV69" si="209">SUM(AW62:BA62)</f>
        <v>0</v>
      </c>
      <c r="AW62" s="166"/>
      <c r="AX62" s="166"/>
      <c r="AY62" s="166"/>
      <c r="AZ62" s="166"/>
      <c r="BA62" s="166"/>
      <c r="BB62" s="166"/>
      <c r="BC62" s="82">
        <f t="shared" ref="BC62:BC69" si="210">BB62+BD62</f>
        <v>0</v>
      </c>
      <c r="BD62" s="82">
        <f t="shared" ref="BD62:BD69" si="211">SUM(BE62:BN62)</f>
        <v>0</v>
      </c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207" t="s">
        <v>321</v>
      </c>
      <c r="BP62" s="208" t="s">
        <v>571</v>
      </c>
      <c r="BQ62" s="25"/>
    </row>
    <row r="63" spans="1:69" s="124" customFormat="1" ht="24" x14ac:dyDescent="0.2">
      <c r="A63" s="110"/>
      <c r="B63" s="244"/>
      <c r="C63" s="287" t="s">
        <v>264</v>
      </c>
      <c r="D63" s="81">
        <f t="shared" si="200"/>
        <v>38900</v>
      </c>
      <c r="E63" s="297">
        <f t="shared" si="201"/>
        <v>38900</v>
      </c>
      <c r="F63" s="82">
        <v>38900</v>
      </c>
      <c r="G63" s="82">
        <f t="shared" si="202"/>
        <v>38900</v>
      </c>
      <c r="H63" s="82">
        <f t="shared" si="203"/>
        <v>0</v>
      </c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>
        <v>0</v>
      </c>
      <c r="U63" s="82">
        <f t="shared" si="204"/>
        <v>0</v>
      </c>
      <c r="V63" s="82">
        <f t="shared" si="205"/>
        <v>0</v>
      </c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>
        <v>0</v>
      </c>
      <c r="AH63" s="82">
        <f t="shared" si="206"/>
        <v>0</v>
      </c>
      <c r="AI63" s="82">
        <f t="shared" si="207"/>
        <v>0</v>
      </c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>
        <v>0</v>
      </c>
      <c r="AU63" s="82">
        <f t="shared" si="208"/>
        <v>0</v>
      </c>
      <c r="AV63" s="100">
        <f t="shared" si="209"/>
        <v>0</v>
      </c>
      <c r="AW63" s="82"/>
      <c r="AX63" s="82"/>
      <c r="AY63" s="82"/>
      <c r="AZ63" s="82"/>
      <c r="BA63" s="82"/>
      <c r="BB63" s="82"/>
      <c r="BC63" s="82">
        <f t="shared" si="210"/>
        <v>0</v>
      </c>
      <c r="BD63" s="82">
        <f t="shared" si="211"/>
        <v>0</v>
      </c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3" t="s">
        <v>322</v>
      </c>
      <c r="BP63" s="87" t="s">
        <v>571</v>
      </c>
      <c r="BQ63" s="25"/>
    </row>
    <row r="64" spans="1:69" s="124" customFormat="1" ht="24" x14ac:dyDescent="0.2">
      <c r="A64" s="110"/>
      <c r="B64" s="250"/>
      <c r="C64" s="321" t="s">
        <v>216</v>
      </c>
      <c r="D64" s="81">
        <f t="shared" si="200"/>
        <v>22712</v>
      </c>
      <c r="E64" s="297">
        <f t="shared" si="201"/>
        <v>22712</v>
      </c>
      <c r="F64" s="73">
        <v>22712</v>
      </c>
      <c r="G64" s="73">
        <f t="shared" si="202"/>
        <v>22712</v>
      </c>
      <c r="H64" s="73">
        <f t="shared" si="203"/>
        <v>0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>
        <v>0</v>
      </c>
      <c r="U64" s="73">
        <f t="shared" si="204"/>
        <v>0</v>
      </c>
      <c r="V64" s="73">
        <f t="shared" si="205"/>
        <v>0</v>
      </c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>
        <v>0</v>
      </c>
      <c r="AH64" s="73">
        <f t="shared" si="206"/>
        <v>0</v>
      </c>
      <c r="AI64" s="73">
        <f t="shared" si="207"/>
        <v>0</v>
      </c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>
        <v>0</v>
      </c>
      <c r="AU64" s="82">
        <f t="shared" si="208"/>
        <v>0</v>
      </c>
      <c r="AV64" s="100">
        <f t="shared" si="209"/>
        <v>0</v>
      </c>
      <c r="AW64" s="73"/>
      <c r="AX64" s="73"/>
      <c r="AY64" s="73"/>
      <c r="AZ64" s="73"/>
      <c r="BA64" s="73"/>
      <c r="BB64" s="73"/>
      <c r="BC64" s="82">
        <f t="shared" si="210"/>
        <v>0</v>
      </c>
      <c r="BD64" s="82">
        <f t="shared" si="211"/>
        <v>0</v>
      </c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83" t="s">
        <v>323</v>
      </c>
      <c r="BP64" s="87" t="s">
        <v>571</v>
      </c>
      <c r="BQ64" s="25"/>
    </row>
    <row r="65" spans="1:69" ht="24" x14ac:dyDescent="0.2">
      <c r="A65" s="110"/>
      <c r="B65" s="244"/>
      <c r="C65" s="287" t="s">
        <v>226</v>
      </c>
      <c r="D65" s="81">
        <f t="shared" si="200"/>
        <v>2642168</v>
      </c>
      <c r="E65" s="297">
        <f t="shared" si="201"/>
        <v>2648135</v>
      </c>
      <c r="F65" s="82">
        <v>2642168</v>
      </c>
      <c r="G65" s="82">
        <f t="shared" si="202"/>
        <v>2648135</v>
      </c>
      <c r="H65" s="82">
        <f t="shared" si="203"/>
        <v>5967</v>
      </c>
      <c r="I65" s="82"/>
      <c r="J65" s="82"/>
      <c r="K65" s="82">
        <f>25000-19033</f>
        <v>5967</v>
      </c>
      <c r="L65" s="82"/>
      <c r="M65" s="82"/>
      <c r="N65" s="82"/>
      <c r="O65" s="82"/>
      <c r="P65" s="82"/>
      <c r="Q65" s="82"/>
      <c r="R65" s="82"/>
      <c r="S65" s="82"/>
      <c r="T65" s="82">
        <v>0</v>
      </c>
      <c r="U65" s="82">
        <f t="shared" si="204"/>
        <v>0</v>
      </c>
      <c r="V65" s="82">
        <f t="shared" si="205"/>
        <v>0</v>
      </c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>
        <v>0</v>
      </c>
      <c r="AH65" s="82">
        <f t="shared" si="206"/>
        <v>0</v>
      </c>
      <c r="AI65" s="82">
        <f t="shared" si="207"/>
        <v>0</v>
      </c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>
        <v>0</v>
      </c>
      <c r="AU65" s="82">
        <f t="shared" si="208"/>
        <v>0</v>
      </c>
      <c r="AV65" s="100">
        <f t="shared" si="209"/>
        <v>0</v>
      </c>
      <c r="AW65" s="82"/>
      <c r="AX65" s="82"/>
      <c r="AY65" s="82"/>
      <c r="AZ65" s="82"/>
      <c r="BA65" s="82"/>
      <c r="BB65" s="82"/>
      <c r="BC65" s="82">
        <f t="shared" si="210"/>
        <v>0</v>
      </c>
      <c r="BD65" s="82">
        <f t="shared" si="211"/>
        <v>0</v>
      </c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3" t="s">
        <v>324</v>
      </c>
      <c r="BP65" s="87" t="s">
        <v>569</v>
      </c>
      <c r="BQ65" s="25"/>
    </row>
    <row r="66" spans="1:69" ht="24" x14ac:dyDescent="0.2">
      <c r="A66" s="110"/>
      <c r="B66" s="244"/>
      <c r="C66" s="287" t="s">
        <v>710</v>
      </c>
      <c r="D66" s="81">
        <f t="shared" si="200"/>
        <v>1421347</v>
      </c>
      <c r="E66" s="297">
        <f t="shared" si="201"/>
        <v>1421347</v>
      </c>
      <c r="F66" s="82">
        <v>795965</v>
      </c>
      <c r="G66" s="82">
        <f t="shared" si="202"/>
        <v>795965</v>
      </c>
      <c r="H66" s="82">
        <f t="shared" si="203"/>
        <v>0</v>
      </c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>
        <v>625382</v>
      </c>
      <c r="U66" s="82">
        <f t="shared" si="204"/>
        <v>625382</v>
      </c>
      <c r="V66" s="82">
        <f t="shared" si="205"/>
        <v>0</v>
      </c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>
        <v>0</v>
      </c>
      <c r="AH66" s="82">
        <f t="shared" si="206"/>
        <v>0</v>
      </c>
      <c r="AI66" s="82">
        <f t="shared" si="207"/>
        <v>0</v>
      </c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>
        <v>0</v>
      </c>
      <c r="AU66" s="82">
        <f t="shared" si="208"/>
        <v>0</v>
      </c>
      <c r="AV66" s="100">
        <f t="shared" si="209"/>
        <v>0</v>
      </c>
      <c r="AW66" s="82"/>
      <c r="AX66" s="82"/>
      <c r="AY66" s="82"/>
      <c r="AZ66" s="82"/>
      <c r="BA66" s="82"/>
      <c r="BB66" s="82"/>
      <c r="BC66" s="82">
        <f t="shared" si="210"/>
        <v>0</v>
      </c>
      <c r="BD66" s="82">
        <f t="shared" si="211"/>
        <v>0</v>
      </c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3" t="s">
        <v>325</v>
      </c>
      <c r="BP66" s="87" t="s">
        <v>440</v>
      </c>
      <c r="BQ66" s="25"/>
    </row>
    <row r="67" spans="1:69" s="200" customFormat="1" ht="40.5" customHeight="1" x14ac:dyDescent="0.2">
      <c r="A67" s="110"/>
      <c r="B67" s="244"/>
      <c r="C67" s="350" t="s">
        <v>778</v>
      </c>
      <c r="D67" s="81">
        <f t="shared" ref="D67" si="212">F67+T67+AG67+AT67+BB67</f>
        <v>0</v>
      </c>
      <c r="E67" s="297">
        <f t="shared" ref="E67" si="213">G67+U67+AH67+AU67+BC67</f>
        <v>19033</v>
      </c>
      <c r="F67" s="82"/>
      <c r="G67" s="82">
        <f t="shared" ref="G67" si="214">F67+H67</f>
        <v>19033</v>
      </c>
      <c r="H67" s="82">
        <f t="shared" ref="H67" si="215">SUM(I67:S67)</f>
        <v>19033</v>
      </c>
      <c r="I67" s="82"/>
      <c r="J67" s="82"/>
      <c r="K67" s="82">
        <v>19033</v>
      </c>
      <c r="L67" s="82"/>
      <c r="M67" s="82"/>
      <c r="N67" s="82"/>
      <c r="O67" s="82"/>
      <c r="P67" s="82"/>
      <c r="Q67" s="82"/>
      <c r="R67" s="82"/>
      <c r="S67" s="82"/>
      <c r="T67" s="82"/>
      <c r="U67" s="82">
        <f t="shared" ref="U67" si="216">T67+V67</f>
        <v>0</v>
      </c>
      <c r="V67" s="82">
        <f t="shared" ref="V67" si="217">SUM(W67:AF67)</f>
        <v>0</v>
      </c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>
        <f t="shared" ref="AH67" si="218">AG67+AI67</f>
        <v>0</v>
      </c>
      <c r="AI67" s="82">
        <f t="shared" ref="AI67" si="219">SUM(AJ67:AS67)</f>
        <v>0</v>
      </c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>
        <f t="shared" ref="AU67" si="220">AT67+AV67</f>
        <v>0</v>
      </c>
      <c r="AV67" s="100">
        <f t="shared" ref="AV67" si="221">SUM(AW67:BA67)</f>
        <v>0</v>
      </c>
      <c r="AW67" s="100"/>
      <c r="AX67" s="100"/>
      <c r="AY67" s="100"/>
      <c r="AZ67" s="100"/>
      <c r="BA67" s="100"/>
      <c r="BB67" s="82"/>
      <c r="BC67" s="82">
        <f t="shared" ref="BC67" si="222">BB67+BD67</f>
        <v>0</v>
      </c>
      <c r="BD67" s="82">
        <f t="shared" ref="BD67" si="223">SUM(BE67:BN67)</f>
        <v>0</v>
      </c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83" t="s">
        <v>777</v>
      </c>
      <c r="BP67" s="87"/>
      <c r="BQ67" s="25"/>
    </row>
    <row r="68" spans="1:69" ht="24" customHeight="1" x14ac:dyDescent="0.2">
      <c r="A68" s="110">
        <v>40003275333</v>
      </c>
      <c r="B68" s="243" t="s">
        <v>307</v>
      </c>
      <c r="C68" s="287" t="s">
        <v>247</v>
      </c>
      <c r="D68" s="81">
        <f t="shared" si="200"/>
        <v>400579</v>
      </c>
      <c r="E68" s="297">
        <f t="shared" si="201"/>
        <v>400579</v>
      </c>
      <c r="F68" s="82">
        <v>400579</v>
      </c>
      <c r="G68" s="82">
        <f t="shared" si="202"/>
        <v>400579</v>
      </c>
      <c r="H68" s="82">
        <f t="shared" si="203"/>
        <v>0</v>
      </c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>
        <v>0</v>
      </c>
      <c r="U68" s="82">
        <f t="shared" si="204"/>
        <v>0</v>
      </c>
      <c r="V68" s="82">
        <f t="shared" si="205"/>
        <v>0</v>
      </c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>
        <v>0</v>
      </c>
      <c r="AH68" s="82">
        <f t="shared" si="206"/>
        <v>0</v>
      </c>
      <c r="AI68" s="82">
        <f t="shared" si="207"/>
        <v>0</v>
      </c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>
        <v>0</v>
      </c>
      <c r="AU68" s="82">
        <f t="shared" si="208"/>
        <v>0</v>
      </c>
      <c r="AV68" s="100">
        <f t="shared" si="209"/>
        <v>0</v>
      </c>
      <c r="AW68" s="100"/>
      <c r="AX68" s="100"/>
      <c r="AY68" s="100"/>
      <c r="AZ68" s="100"/>
      <c r="BA68" s="100"/>
      <c r="BB68" s="82"/>
      <c r="BC68" s="82">
        <f t="shared" si="210"/>
        <v>0</v>
      </c>
      <c r="BD68" s="82">
        <f t="shared" si="211"/>
        <v>0</v>
      </c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83" t="s">
        <v>326</v>
      </c>
      <c r="BP68" s="87"/>
      <c r="BQ68" s="25"/>
    </row>
    <row r="69" spans="1:69" ht="24" x14ac:dyDescent="0.2">
      <c r="A69" s="110"/>
      <c r="B69" s="245"/>
      <c r="C69" s="287" t="s">
        <v>308</v>
      </c>
      <c r="D69" s="81">
        <f t="shared" si="200"/>
        <v>762530</v>
      </c>
      <c r="E69" s="297">
        <f t="shared" si="201"/>
        <v>762530</v>
      </c>
      <c r="F69" s="82">
        <v>762530</v>
      </c>
      <c r="G69" s="82">
        <f t="shared" si="202"/>
        <v>762530</v>
      </c>
      <c r="H69" s="82">
        <f t="shared" si="203"/>
        <v>0</v>
      </c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>
        <v>0</v>
      </c>
      <c r="U69" s="82">
        <f t="shared" si="204"/>
        <v>0</v>
      </c>
      <c r="V69" s="82">
        <f t="shared" si="205"/>
        <v>0</v>
      </c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>
        <v>0</v>
      </c>
      <c r="AH69" s="82">
        <f t="shared" si="206"/>
        <v>0</v>
      </c>
      <c r="AI69" s="82">
        <f t="shared" si="207"/>
        <v>0</v>
      </c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>
        <v>0</v>
      </c>
      <c r="AU69" s="82">
        <f t="shared" si="208"/>
        <v>0</v>
      </c>
      <c r="AV69" s="100">
        <f t="shared" si="209"/>
        <v>0</v>
      </c>
      <c r="AW69" s="100"/>
      <c r="AX69" s="100"/>
      <c r="AY69" s="100"/>
      <c r="AZ69" s="100"/>
      <c r="BA69" s="100"/>
      <c r="BB69" s="82"/>
      <c r="BC69" s="82">
        <f t="shared" si="210"/>
        <v>0</v>
      </c>
      <c r="BD69" s="82">
        <f t="shared" si="211"/>
        <v>0</v>
      </c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83" t="s">
        <v>346</v>
      </c>
      <c r="BP69" s="87"/>
      <c r="BQ69" s="25"/>
    </row>
    <row r="70" spans="1:69" ht="12.75" thickBot="1" x14ac:dyDescent="0.25">
      <c r="A70" s="110"/>
      <c r="B70" s="218"/>
      <c r="C70" s="325"/>
      <c r="D70" s="72"/>
      <c r="E70" s="298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73"/>
      <c r="AV70" s="99"/>
      <c r="AW70" s="99"/>
      <c r="AX70" s="99"/>
      <c r="AY70" s="99"/>
      <c r="AZ70" s="99"/>
      <c r="BA70" s="99"/>
      <c r="BB70" s="73"/>
      <c r="BC70" s="266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74"/>
      <c r="BP70" s="88"/>
      <c r="BQ70" s="25"/>
    </row>
    <row r="71" spans="1:69" ht="27.75" customHeight="1" thickBot="1" x14ac:dyDescent="0.25">
      <c r="A71" s="217" t="s">
        <v>11</v>
      </c>
      <c r="B71" s="127" t="s">
        <v>166</v>
      </c>
      <c r="C71" s="323"/>
      <c r="D71" s="11">
        <f>SUM(D72:D82)</f>
        <v>7501042</v>
      </c>
      <c r="E71" s="299">
        <f>SUM(E72:E82)</f>
        <v>7581776</v>
      </c>
      <c r="F71" s="9">
        <f>SUM(F72:F82)</f>
        <v>7156610</v>
      </c>
      <c r="G71" s="9">
        <f t="shared" ref="G71:S71" si="224">SUM(G72:G82)</f>
        <v>7185298</v>
      </c>
      <c r="H71" s="9">
        <f t="shared" si="224"/>
        <v>28688</v>
      </c>
      <c r="I71" s="9">
        <f t="shared" si="224"/>
        <v>19807</v>
      </c>
      <c r="J71" s="9">
        <f t="shared" ref="J71" si="225">SUM(J72:J82)</f>
        <v>1808</v>
      </c>
      <c r="K71" s="9">
        <f t="shared" si="224"/>
        <v>7073</v>
      </c>
      <c r="L71" s="9">
        <f t="shared" si="224"/>
        <v>0</v>
      </c>
      <c r="M71" s="9">
        <f t="shared" si="224"/>
        <v>0</v>
      </c>
      <c r="N71" s="9">
        <f t="shared" si="224"/>
        <v>0</v>
      </c>
      <c r="O71" s="9">
        <f t="shared" si="224"/>
        <v>0</v>
      </c>
      <c r="P71" s="9">
        <f t="shared" si="224"/>
        <v>0</v>
      </c>
      <c r="Q71" s="9">
        <f t="shared" si="224"/>
        <v>0</v>
      </c>
      <c r="R71" s="9">
        <f t="shared" si="224"/>
        <v>0</v>
      </c>
      <c r="S71" s="9">
        <f t="shared" si="224"/>
        <v>0</v>
      </c>
      <c r="T71" s="9">
        <f>SUM(T72:T82)</f>
        <v>0</v>
      </c>
      <c r="U71" s="9">
        <f t="shared" ref="U71" si="226">SUM(U72:U82)</f>
        <v>4000</v>
      </c>
      <c r="V71" s="9">
        <f t="shared" ref="V71" si="227">SUM(V72:V82)</f>
        <v>4000</v>
      </c>
      <c r="W71" s="9">
        <f t="shared" ref="W71" si="228">SUM(W72:W82)</f>
        <v>0</v>
      </c>
      <c r="X71" s="9">
        <f t="shared" ref="X71" si="229">SUM(X72:X82)</f>
        <v>4000</v>
      </c>
      <c r="Y71" s="9">
        <f t="shared" ref="Y71" si="230">SUM(Y72:Y82)</f>
        <v>0</v>
      </c>
      <c r="Z71" s="9">
        <f t="shared" ref="Z71" si="231">SUM(Z72:Z82)</f>
        <v>0</v>
      </c>
      <c r="AA71" s="9">
        <f t="shared" ref="AA71" si="232">SUM(AA72:AA82)</f>
        <v>0</v>
      </c>
      <c r="AB71" s="9">
        <f t="shared" ref="AB71" si="233">SUM(AB72:AB82)</f>
        <v>0</v>
      </c>
      <c r="AC71" s="9">
        <f t="shared" ref="AC71" si="234">SUM(AC72:AC82)</f>
        <v>0</v>
      </c>
      <c r="AD71" s="9">
        <f t="shared" ref="AD71" si="235">SUM(AD72:AD82)</f>
        <v>0</v>
      </c>
      <c r="AE71" s="9">
        <f t="shared" ref="AE71" si="236">SUM(AE72:AE82)</f>
        <v>0</v>
      </c>
      <c r="AF71" s="9">
        <f t="shared" ref="AF71" si="237">SUM(AF72:AF82)</f>
        <v>0</v>
      </c>
      <c r="AG71" s="9">
        <f>SUM(AG72:AG82)</f>
        <v>345542</v>
      </c>
      <c r="AH71" s="98">
        <f t="shared" ref="AH71" si="238">SUM(AH72:AH82)</f>
        <v>393701</v>
      </c>
      <c r="AI71" s="98">
        <f t="shared" ref="AI71" si="239">SUM(AI72:AI82)</f>
        <v>48159</v>
      </c>
      <c r="AJ71" s="98">
        <f t="shared" ref="AJ71" si="240">SUM(AJ72:AJ82)</f>
        <v>48159</v>
      </c>
      <c r="AK71" s="98">
        <f t="shared" ref="AK71" si="241">SUM(AK72:AK82)</f>
        <v>0</v>
      </c>
      <c r="AL71" s="98">
        <f t="shared" ref="AL71" si="242">SUM(AL72:AL82)</f>
        <v>0</v>
      </c>
      <c r="AM71" s="98">
        <f t="shared" ref="AM71" si="243">SUM(AM72:AM82)</f>
        <v>0</v>
      </c>
      <c r="AN71" s="98">
        <f t="shared" ref="AN71" si="244">SUM(AN72:AN82)</f>
        <v>0</v>
      </c>
      <c r="AO71" s="98">
        <f t="shared" ref="AO71" si="245">SUM(AO72:AO82)</f>
        <v>0</v>
      </c>
      <c r="AP71" s="98">
        <f t="shared" ref="AP71" si="246">SUM(AP72:AP82)</f>
        <v>0</v>
      </c>
      <c r="AQ71" s="98">
        <f t="shared" ref="AQ71" si="247">SUM(AQ72:AQ82)</f>
        <v>0</v>
      </c>
      <c r="AR71" s="98">
        <f t="shared" ref="AR71" si="248">SUM(AR72:AR82)</f>
        <v>0</v>
      </c>
      <c r="AS71" s="98">
        <f t="shared" ref="AS71" si="249">SUM(AS72:AS82)</f>
        <v>0</v>
      </c>
      <c r="AT71" s="98">
        <f>SUM(AT72:AT82)</f>
        <v>0</v>
      </c>
      <c r="AU71" s="9">
        <f t="shared" ref="AU71" si="250">SUM(AU72:AU82)</f>
        <v>0</v>
      </c>
      <c r="AV71" s="98">
        <f t="shared" ref="AV71" si="251">SUM(AV72:AV82)</f>
        <v>0</v>
      </c>
      <c r="AW71" s="98">
        <f t="shared" ref="AW71" si="252">SUM(AW72:AW82)</f>
        <v>0</v>
      </c>
      <c r="AX71" s="98">
        <f t="shared" ref="AX71" si="253">SUM(AX72:AX82)</f>
        <v>0</v>
      </c>
      <c r="AY71" s="98">
        <f t="shared" ref="AY71" si="254">SUM(AY72:AY82)</f>
        <v>0</v>
      </c>
      <c r="AZ71" s="98">
        <f t="shared" ref="AZ71" si="255">SUM(AZ72:AZ82)</f>
        <v>0</v>
      </c>
      <c r="BA71" s="98">
        <f t="shared" ref="BA71" si="256">SUM(BA72:BA82)</f>
        <v>0</v>
      </c>
      <c r="BB71" s="9">
        <f>SUM(BB72:BB82)</f>
        <v>-1110</v>
      </c>
      <c r="BC71" s="312">
        <f t="shared" ref="BC71" si="257">SUM(BC72:BC82)</f>
        <v>-1223</v>
      </c>
      <c r="BD71" s="98">
        <f t="shared" ref="BD71" si="258">SUM(BD72:BD82)</f>
        <v>-113</v>
      </c>
      <c r="BE71" s="98">
        <f t="shared" ref="BE71" si="259">SUM(BE72:BE82)</f>
        <v>0</v>
      </c>
      <c r="BF71" s="98">
        <f t="shared" ref="BF71" si="260">SUM(BF72:BF82)</f>
        <v>-113</v>
      </c>
      <c r="BG71" s="98">
        <f t="shared" ref="BG71" si="261">SUM(BG72:BG82)</f>
        <v>0</v>
      </c>
      <c r="BH71" s="98">
        <f t="shared" ref="BH71" si="262">SUM(BH72:BH82)</f>
        <v>0</v>
      </c>
      <c r="BI71" s="98">
        <f t="shared" ref="BI71" si="263">SUM(BI72:BI82)</f>
        <v>0</v>
      </c>
      <c r="BJ71" s="98">
        <f t="shared" ref="BJ71" si="264">SUM(BJ72:BJ82)</f>
        <v>0</v>
      </c>
      <c r="BK71" s="98">
        <f t="shared" ref="BK71" si="265">SUM(BK72:BK82)</f>
        <v>0</v>
      </c>
      <c r="BL71" s="98">
        <f t="shared" ref="BL71" si="266">SUM(BL72:BL82)</f>
        <v>0</v>
      </c>
      <c r="BM71" s="98">
        <f t="shared" ref="BM71" si="267">SUM(BM72:BM82)</f>
        <v>0</v>
      </c>
      <c r="BN71" s="98">
        <f t="shared" ref="BN71" si="268">SUM(BN72:BN82)</f>
        <v>0</v>
      </c>
      <c r="BO71" s="12"/>
      <c r="BP71" s="89"/>
      <c r="BQ71" s="25"/>
    </row>
    <row r="72" spans="1:69" s="96" customFormat="1" ht="12.75" customHeight="1" thickTop="1" x14ac:dyDescent="0.2">
      <c r="A72" s="110">
        <v>90000056357</v>
      </c>
      <c r="B72" s="249" t="s">
        <v>5</v>
      </c>
      <c r="C72" s="326" t="s">
        <v>182</v>
      </c>
      <c r="D72" s="81">
        <f t="shared" ref="D72:D81" si="269">F72+T72+AG72+AT72+BB72</f>
        <v>2856577</v>
      </c>
      <c r="E72" s="297">
        <f t="shared" ref="E72:E81" si="270">G72+U72+AH72+AU72+BC72</f>
        <v>2905445</v>
      </c>
      <c r="F72" s="166">
        <v>2669094</v>
      </c>
      <c r="G72" s="166">
        <f t="shared" ref="G72:G81" si="271">F72+H72</f>
        <v>2669094</v>
      </c>
      <c r="H72" s="166">
        <f t="shared" ref="H72:H81" si="272">SUM(I72:S72)</f>
        <v>0</v>
      </c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>
        <v>0</v>
      </c>
      <c r="U72" s="166">
        <f t="shared" ref="U72:U81" si="273">T72+V72</f>
        <v>0</v>
      </c>
      <c r="V72" s="166">
        <f t="shared" ref="V72:V81" si="274">SUM(W72:AF72)</f>
        <v>0</v>
      </c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>
        <v>188593</v>
      </c>
      <c r="AH72" s="166">
        <f t="shared" ref="AH72:AH81" si="275">AG72+AI72</f>
        <v>237574</v>
      </c>
      <c r="AI72" s="166">
        <f t="shared" ref="AI72:AI81" si="276">SUM(AJ72:AS72)</f>
        <v>48981</v>
      </c>
      <c r="AJ72" s="166">
        <v>48981</v>
      </c>
      <c r="AK72" s="166"/>
      <c r="AL72" s="166"/>
      <c r="AM72" s="166"/>
      <c r="AN72" s="166"/>
      <c r="AO72" s="166"/>
      <c r="AP72" s="166"/>
      <c r="AQ72" s="166"/>
      <c r="AR72" s="166"/>
      <c r="AS72" s="166"/>
      <c r="AT72" s="166">
        <v>0</v>
      </c>
      <c r="AU72" s="82">
        <f t="shared" ref="AU72:AU81" si="277">AT72+AV72</f>
        <v>0</v>
      </c>
      <c r="AV72" s="100">
        <f t="shared" ref="AV72:AV81" si="278">SUM(AW72:BA72)</f>
        <v>0</v>
      </c>
      <c r="AW72" s="307"/>
      <c r="AX72" s="307"/>
      <c r="AY72" s="307"/>
      <c r="AZ72" s="307"/>
      <c r="BA72" s="307"/>
      <c r="BB72" s="166">
        <v>-1110</v>
      </c>
      <c r="BC72" s="82">
        <f t="shared" ref="BC72:BC81" si="279">BB72+BD72</f>
        <v>-1223</v>
      </c>
      <c r="BD72" s="82">
        <f t="shared" ref="BD72:BD81" si="280">SUM(BE72:BN72)</f>
        <v>-113</v>
      </c>
      <c r="BE72" s="307"/>
      <c r="BF72" s="307">
        <v>-113</v>
      </c>
      <c r="BG72" s="307"/>
      <c r="BH72" s="307"/>
      <c r="BI72" s="307"/>
      <c r="BJ72" s="307"/>
      <c r="BK72" s="307"/>
      <c r="BL72" s="307"/>
      <c r="BM72" s="307"/>
      <c r="BN72" s="307"/>
      <c r="BO72" s="231" t="s">
        <v>330</v>
      </c>
      <c r="BP72" s="208"/>
      <c r="BQ72" s="25"/>
    </row>
    <row r="73" spans="1:69" s="96" customFormat="1" x14ac:dyDescent="0.2">
      <c r="A73" s="110"/>
      <c r="B73" s="246"/>
      <c r="C73" s="321" t="s">
        <v>253</v>
      </c>
      <c r="D73" s="81">
        <f t="shared" si="269"/>
        <v>2300</v>
      </c>
      <c r="E73" s="297">
        <f t="shared" si="270"/>
        <v>2300</v>
      </c>
      <c r="F73" s="165">
        <v>2300</v>
      </c>
      <c r="G73" s="165">
        <f t="shared" si="271"/>
        <v>2300</v>
      </c>
      <c r="H73" s="165">
        <f t="shared" si="272"/>
        <v>0</v>
      </c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>
        <v>0</v>
      </c>
      <c r="U73" s="165">
        <f t="shared" si="273"/>
        <v>0</v>
      </c>
      <c r="V73" s="165">
        <f t="shared" si="274"/>
        <v>0</v>
      </c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>
        <v>0</v>
      </c>
      <c r="AH73" s="165">
        <f t="shared" si="275"/>
        <v>0</v>
      </c>
      <c r="AI73" s="165">
        <f t="shared" si="276"/>
        <v>0</v>
      </c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>
        <v>0</v>
      </c>
      <c r="AU73" s="82">
        <f t="shared" si="277"/>
        <v>0</v>
      </c>
      <c r="AV73" s="100">
        <f t="shared" si="278"/>
        <v>0</v>
      </c>
      <c r="AW73" s="201"/>
      <c r="AX73" s="201"/>
      <c r="AY73" s="201"/>
      <c r="AZ73" s="201"/>
      <c r="BA73" s="201"/>
      <c r="BB73" s="165"/>
      <c r="BC73" s="82">
        <f t="shared" si="279"/>
        <v>0</v>
      </c>
      <c r="BD73" s="82">
        <f t="shared" si="280"/>
        <v>0</v>
      </c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83" t="s">
        <v>331</v>
      </c>
      <c r="BP73" s="202"/>
      <c r="BQ73" s="25"/>
    </row>
    <row r="74" spans="1:69" s="95" customFormat="1" ht="24" x14ac:dyDescent="0.2">
      <c r="A74" s="110"/>
      <c r="B74" s="244"/>
      <c r="C74" s="287" t="s">
        <v>278</v>
      </c>
      <c r="D74" s="81">
        <f t="shared" si="269"/>
        <v>755607</v>
      </c>
      <c r="E74" s="297">
        <f t="shared" si="270"/>
        <v>759607</v>
      </c>
      <c r="F74" s="82">
        <v>755607</v>
      </c>
      <c r="G74" s="82">
        <f t="shared" si="271"/>
        <v>755607</v>
      </c>
      <c r="H74" s="82">
        <f t="shared" si="272"/>
        <v>0</v>
      </c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>
        <v>0</v>
      </c>
      <c r="U74" s="82">
        <f t="shared" si="273"/>
        <v>4000</v>
      </c>
      <c r="V74" s="82">
        <f t="shared" si="274"/>
        <v>4000</v>
      </c>
      <c r="W74" s="82"/>
      <c r="X74" s="82">
        <v>4000</v>
      </c>
      <c r="Y74" s="82"/>
      <c r="Z74" s="82"/>
      <c r="AA74" s="82"/>
      <c r="AB74" s="82"/>
      <c r="AC74" s="82"/>
      <c r="AD74" s="82"/>
      <c r="AE74" s="82"/>
      <c r="AF74" s="82"/>
      <c r="AG74" s="82">
        <v>0</v>
      </c>
      <c r="AH74" s="82">
        <f t="shared" si="275"/>
        <v>0</v>
      </c>
      <c r="AI74" s="82">
        <f t="shared" si="276"/>
        <v>0</v>
      </c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>
        <v>0</v>
      </c>
      <c r="AU74" s="82">
        <f t="shared" si="277"/>
        <v>0</v>
      </c>
      <c r="AV74" s="100">
        <f t="shared" si="278"/>
        <v>0</v>
      </c>
      <c r="AW74" s="82"/>
      <c r="AX74" s="82"/>
      <c r="AY74" s="82"/>
      <c r="AZ74" s="82"/>
      <c r="BA74" s="82"/>
      <c r="BB74" s="82"/>
      <c r="BC74" s="82">
        <f t="shared" si="279"/>
        <v>0</v>
      </c>
      <c r="BD74" s="82">
        <f t="shared" si="280"/>
        <v>0</v>
      </c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3" t="s">
        <v>333</v>
      </c>
      <c r="BP74" s="87" t="s">
        <v>669</v>
      </c>
      <c r="BQ74" s="25"/>
    </row>
    <row r="75" spans="1:69" s="95" customFormat="1" x14ac:dyDescent="0.2">
      <c r="A75" s="110"/>
      <c r="B75" s="244"/>
      <c r="C75" s="287" t="s">
        <v>223</v>
      </c>
      <c r="D75" s="81">
        <f t="shared" si="269"/>
        <v>186882</v>
      </c>
      <c r="E75" s="297">
        <f t="shared" si="270"/>
        <v>186882</v>
      </c>
      <c r="F75" s="82">
        <v>186882</v>
      </c>
      <c r="G75" s="82">
        <f t="shared" si="271"/>
        <v>186882</v>
      </c>
      <c r="H75" s="82">
        <f t="shared" si="272"/>
        <v>0</v>
      </c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>
        <v>0</v>
      </c>
      <c r="U75" s="82">
        <f t="shared" si="273"/>
        <v>0</v>
      </c>
      <c r="V75" s="82">
        <f t="shared" si="274"/>
        <v>0</v>
      </c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>
        <v>0</v>
      </c>
      <c r="AH75" s="82">
        <f t="shared" si="275"/>
        <v>0</v>
      </c>
      <c r="AI75" s="82">
        <f t="shared" si="276"/>
        <v>0</v>
      </c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>
        <v>0</v>
      </c>
      <c r="AU75" s="82">
        <f t="shared" si="277"/>
        <v>0</v>
      </c>
      <c r="AV75" s="100">
        <f t="shared" si="278"/>
        <v>0</v>
      </c>
      <c r="AW75" s="82"/>
      <c r="AX75" s="82"/>
      <c r="AY75" s="82"/>
      <c r="AZ75" s="82"/>
      <c r="BA75" s="82"/>
      <c r="BB75" s="82"/>
      <c r="BC75" s="82">
        <f t="shared" si="279"/>
        <v>0</v>
      </c>
      <c r="BD75" s="82">
        <f t="shared" si="280"/>
        <v>0</v>
      </c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3" t="s">
        <v>332</v>
      </c>
      <c r="BP75" s="87" t="s">
        <v>446</v>
      </c>
      <c r="BQ75" s="25"/>
    </row>
    <row r="76" spans="1:69" s="95" customFormat="1" ht="24" x14ac:dyDescent="0.2">
      <c r="A76" s="110"/>
      <c r="B76" s="244"/>
      <c r="C76" s="287" t="s">
        <v>218</v>
      </c>
      <c r="D76" s="81">
        <f t="shared" si="269"/>
        <v>902294</v>
      </c>
      <c r="E76" s="297">
        <f t="shared" si="270"/>
        <v>904102</v>
      </c>
      <c r="F76" s="82">
        <v>865224</v>
      </c>
      <c r="G76" s="82">
        <f t="shared" si="271"/>
        <v>867032</v>
      </c>
      <c r="H76" s="82">
        <f t="shared" si="272"/>
        <v>1808</v>
      </c>
      <c r="I76" s="82"/>
      <c r="J76" s="82">
        <v>1808</v>
      </c>
      <c r="K76" s="82"/>
      <c r="L76" s="82"/>
      <c r="M76" s="82"/>
      <c r="N76" s="82"/>
      <c r="O76" s="82"/>
      <c r="P76" s="82"/>
      <c r="Q76" s="82"/>
      <c r="R76" s="82"/>
      <c r="S76" s="82"/>
      <c r="T76" s="82">
        <v>0</v>
      </c>
      <c r="U76" s="82">
        <f t="shared" si="273"/>
        <v>0</v>
      </c>
      <c r="V76" s="82">
        <f t="shared" si="274"/>
        <v>0</v>
      </c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>
        <v>37070</v>
      </c>
      <c r="AH76" s="82">
        <f t="shared" si="275"/>
        <v>37070</v>
      </c>
      <c r="AI76" s="82">
        <f t="shared" si="276"/>
        <v>0</v>
      </c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>
        <v>0</v>
      </c>
      <c r="AU76" s="82">
        <f t="shared" si="277"/>
        <v>0</v>
      </c>
      <c r="AV76" s="100">
        <f t="shared" si="278"/>
        <v>0</v>
      </c>
      <c r="AW76" s="82"/>
      <c r="AX76" s="82"/>
      <c r="AY76" s="82"/>
      <c r="AZ76" s="82"/>
      <c r="BA76" s="82"/>
      <c r="BB76" s="82"/>
      <c r="BC76" s="82">
        <f t="shared" si="279"/>
        <v>0</v>
      </c>
      <c r="BD76" s="82">
        <f t="shared" si="280"/>
        <v>0</v>
      </c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3" t="s">
        <v>334</v>
      </c>
      <c r="BP76" s="87" t="s">
        <v>670</v>
      </c>
      <c r="BQ76" s="25"/>
    </row>
    <row r="77" spans="1:69" s="96" customFormat="1" ht="24" x14ac:dyDescent="0.2">
      <c r="A77" s="110"/>
      <c r="B77" s="246"/>
      <c r="C77" s="321" t="s">
        <v>255</v>
      </c>
      <c r="D77" s="81">
        <f t="shared" si="269"/>
        <v>629977</v>
      </c>
      <c r="E77" s="297">
        <f t="shared" si="270"/>
        <v>637050</v>
      </c>
      <c r="F77" s="165">
        <v>629977</v>
      </c>
      <c r="G77" s="165">
        <f t="shared" si="271"/>
        <v>637050</v>
      </c>
      <c r="H77" s="165">
        <f t="shared" si="272"/>
        <v>7073</v>
      </c>
      <c r="I77" s="165"/>
      <c r="J77" s="165"/>
      <c r="K77" s="165">
        <f>-557-1222+8852</f>
        <v>7073</v>
      </c>
      <c r="L77" s="165"/>
      <c r="M77" s="165"/>
      <c r="N77" s="165"/>
      <c r="O77" s="165"/>
      <c r="P77" s="165"/>
      <c r="Q77" s="165"/>
      <c r="R77" s="165"/>
      <c r="S77" s="165"/>
      <c r="T77" s="165">
        <v>0</v>
      </c>
      <c r="U77" s="165">
        <f t="shared" si="273"/>
        <v>0</v>
      </c>
      <c r="V77" s="165">
        <f t="shared" si="274"/>
        <v>0</v>
      </c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>
        <v>0</v>
      </c>
      <c r="AH77" s="165">
        <f t="shared" si="275"/>
        <v>0</v>
      </c>
      <c r="AI77" s="165">
        <f t="shared" si="276"/>
        <v>0</v>
      </c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>
        <v>0</v>
      </c>
      <c r="AU77" s="82">
        <f t="shared" si="277"/>
        <v>0</v>
      </c>
      <c r="AV77" s="100">
        <f t="shared" si="278"/>
        <v>0</v>
      </c>
      <c r="AW77" s="165"/>
      <c r="AX77" s="165"/>
      <c r="AY77" s="165"/>
      <c r="AZ77" s="165"/>
      <c r="BA77" s="165"/>
      <c r="BB77" s="165"/>
      <c r="BC77" s="82">
        <f t="shared" si="279"/>
        <v>0</v>
      </c>
      <c r="BD77" s="82">
        <f t="shared" si="280"/>
        <v>0</v>
      </c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222" t="s">
        <v>667</v>
      </c>
      <c r="BP77" s="202" t="s">
        <v>675</v>
      </c>
      <c r="BQ77" s="25"/>
    </row>
    <row r="78" spans="1:69" s="194" customFormat="1" ht="24" x14ac:dyDescent="0.2">
      <c r="A78" s="110"/>
      <c r="B78" s="246"/>
      <c r="C78" s="321" t="s">
        <v>643</v>
      </c>
      <c r="D78" s="81">
        <f t="shared" si="269"/>
        <v>76560</v>
      </c>
      <c r="E78" s="297">
        <f t="shared" si="270"/>
        <v>76560</v>
      </c>
      <c r="F78" s="165">
        <v>76560</v>
      </c>
      <c r="G78" s="165">
        <f t="shared" si="271"/>
        <v>76560</v>
      </c>
      <c r="H78" s="165">
        <f t="shared" si="272"/>
        <v>0</v>
      </c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>
        <v>0</v>
      </c>
      <c r="U78" s="165">
        <f t="shared" si="273"/>
        <v>0</v>
      </c>
      <c r="V78" s="165">
        <f t="shared" si="274"/>
        <v>0</v>
      </c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>
        <v>0</v>
      </c>
      <c r="AH78" s="165">
        <f t="shared" si="275"/>
        <v>0</v>
      </c>
      <c r="AI78" s="165">
        <f t="shared" si="276"/>
        <v>0</v>
      </c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>
        <v>0</v>
      </c>
      <c r="AU78" s="82">
        <f t="shared" si="277"/>
        <v>0</v>
      </c>
      <c r="AV78" s="100">
        <f t="shared" si="278"/>
        <v>0</v>
      </c>
      <c r="AW78" s="201"/>
      <c r="AX78" s="201"/>
      <c r="AY78" s="201"/>
      <c r="AZ78" s="201"/>
      <c r="BA78" s="201"/>
      <c r="BB78" s="165"/>
      <c r="BC78" s="82">
        <f t="shared" si="279"/>
        <v>0</v>
      </c>
      <c r="BD78" s="82">
        <f t="shared" si="280"/>
        <v>0</v>
      </c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83" t="s">
        <v>668</v>
      </c>
      <c r="BP78" s="202"/>
      <c r="BQ78" s="25"/>
    </row>
    <row r="79" spans="1:69" s="200" customFormat="1" ht="36" x14ac:dyDescent="0.2">
      <c r="A79" s="110"/>
      <c r="B79" s="246"/>
      <c r="C79" s="321" t="s">
        <v>749</v>
      </c>
      <c r="D79" s="81">
        <f t="shared" ref="D79" si="281">F79+T79+AG79+AT79+BB79</f>
        <v>0</v>
      </c>
      <c r="E79" s="297">
        <f t="shared" ref="E79" si="282">G79+U79+AH79+AU79+BC79</f>
        <v>19807</v>
      </c>
      <c r="F79" s="165"/>
      <c r="G79" s="165">
        <f t="shared" ref="G79" si="283">F79+H79</f>
        <v>19807</v>
      </c>
      <c r="H79" s="165">
        <f t="shared" ref="H79" si="284">SUM(I79:S79)</f>
        <v>19807</v>
      </c>
      <c r="I79" s="165">
        <v>19807</v>
      </c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>
        <f t="shared" ref="U79" si="285">T79+V79</f>
        <v>0</v>
      </c>
      <c r="V79" s="165">
        <f t="shared" ref="V79" si="286">SUM(W79:AF79)</f>
        <v>0</v>
      </c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>
        <f t="shared" ref="AH79" si="287">AG79+AI79</f>
        <v>0</v>
      </c>
      <c r="AI79" s="165">
        <f t="shared" ref="AI79" si="288">SUM(AJ79:AS79)</f>
        <v>0</v>
      </c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82">
        <f t="shared" ref="AU79" si="289">AT79+AV79</f>
        <v>0</v>
      </c>
      <c r="AV79" s="100">
        <f t="shared" ref="AV79" si="290">SUM(AW79:BA79)</f>
        <v>0</v>
      </c>
      <c r="AW79" s="201"/>
      <c r="AX79" s="201"/>
      <c r="AY79" s="201"/>
      <c r="AZ79" s="201"/>
      <c r="BA79" s="201"/>
      <c r="BB79" s="165"/>
      <c r="BC79" s="82">
        <f t="shared" ref="BC79" si="291">BB79+BD79</f>
        <v>0</v>
      </c>
      <c r="BD79" s="82">
        <f t="shared" ref="BD79" si="292">SUM(BE79:BN79)</f>
        <v>0</v>
      </c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83" t="s">
        <v>750</v>
      </c>
      <c r="BP79" s="202"/>
      <c r="BQ79" s="25"/>
    </row>
    <row r="80" spans="1:69" ht="24" x14ac:dyDescent="0.2">
      <c r="A80" s="110">
        <v>42803002568</v>
      </c>
      <c r="B80" s="243" t="s">
        <v>300</v>
      </c>
      <c r="C80" s="287" t="s">
        <v>279</v>
      </c>
      <c r="D80" s="81">
        <f t="shared" si="269"/>
        <v>1704582</v>
      </c>
      <c r="E80" s="297">
        <f t="shared" si="270"/>
        <v>1704582</v>
      </c>
      <c r="F80" s="82">
        <v>1704582</v>
      </c>
      <c r="G80" s="82">
        <f t="shared" si="271"/>
        <v>1704582</v>
      </c>
      <c r="H80" s="82">
        <f t="shared" si="272"/>
        <v>0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>
        <v>0</v>
      </c>
      <c r="U80" s="82">
        <f t="shared" si="273"/>
        <v>0</v>
      </c>
      <c r="V80" s="82">
        <f t="shared" si="274"/>
        <v>0</v>
      </c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>
        <v>0</v>
      </c>
      <c r="AH80" s="82">
        <f t="shared" si="275"/>
        <v>0</v>
      </c>
      <c r="AI80" s="82">
        <f t="shared" si="276"/>
        <v>0</v>
      </c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>
        <v>0</v>
      </c>
      <c r="AU80" s="82">
        <f t="shared" si="277"/>
        <v>0</v>
      </c>
      <c r="AV80" s="100">
        <f t="shared" si="278"/>
        <v>0</v>
      </c>
      <c r="AW80" s="100"/>
      <c r="AX80" s="100"/>
      <c r="AY80" s="100"/>
      <c r="AZ80" s="100"/>
      <c r="BA80" s="100"/>
      <c r="BB80" s="82"/>
      <c r="BC80" s="82">
        <f t="shared" si="279"/>
        <v>0</v>
      </c>
      <c r="BD80" s="82">
        <f t="shared" si="280"/>
        <v>0</v>
      </c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83" t="s">
        <v>347</v>
      </c>
      <c r="BP80" s="87"/>
      <c r="BQ80" s="25"/>
    </row>
    <row r="81" spans="1:69" ht="26.25" customHeight="1" x14ac:dyDescent="0.2">
      <c r="A81" s="110">
        <v>90010691331</v>
      </c>
      <c r="B81" s="251" t="s">
        <v>704</v>
      </c>
      <c r="C81" s="327" t="s">
        <v>187</v>
      </c>
      <c r="D81" s="81">
        <f t="shared" si="269"/>
        <v>386263</v>
      </c>
      <c r="E81" s="297">
        <f t="shared" si="270"/>
        <v>385441</v>
      </c>
      <c r="F81" s="160">
        <v>266384</v>
      </c>
      <c r="G81" s="160">
        <f t="shared" si="271"/>
        <v>266384</v>
      </c>
      <c r="H81" s="160">
        <f t="shared" si="272"/>
        <v>0</v>
      </c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>
        <v>0</v>
      </c>
      <c r="U81" s="160">
        <f t="shared" si="273"/>
        <v>0</v>
      </c>
      <c r="V81" s="160">
        <f t="shared" si="274"/>
        <v>0</v>
      </c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>
        <v>119879</v>
      </c>
      <c r="AH81" s="160">
        <f t="shared" si="275"/>
        <v>119057</v>
      </c>
      <c r="AI81" s="160">
        <f t="shared" si="276"/>
        <v>-822</v>
      </c>
      <c r="AJ81" s="160">
        <v>-822</v>
      </c>
      <c r="AK81" s="160"/>
      <c r="AL81" s="160"/>
      <c r="AM81" s="160"/>
      <c r="AN81" s="160"/>
      <c r="AO81" s="160"/>
      <c r="AP81" s="160"/>
      <c r="AQ81" s="160"/>
      <c r="AR81" s="160"/>
      <c r="AS81" s="160"/>
      <c r="AT81" s="160">
        <v>0</v>
      </c>
      <c r="AU81" s="82">
        <f t="shared" si="277"/>
        <v>0</v>
      </c>
      <c r="AV81" s="100">
        <f t="shared" si="278"/>
        <v>0</v>
      </c>
      <c r="AW81" s="308"/>
      <c r="AX81" s="308"/>
      <c r="AY81" s="308"/>
      <c r="AZ81" s="308"/>
      <c r="BA81" s="308"/>
      <c r="BB81" s="160"/>
      <c r="BC81" s="82">
        <f t="shared" si="279"/>
        <v>0</v>
      </c>
      <c r="BD81" s="82">
        <f t="shared" si="280"/>
        <v>0</v>
      </c>
      <c r="BE81" s="308"/>
      <c r="BF81" s="308"/>
      <c r="BG81" s="308"/>
      <c r="BH81" s="308"/>
      <c r="BI81" s="308"/>
      <c r="BJ81" s="308"/>
      <c r="BK81" s="308"/>
      <c r="BL81" s="308"/>
      <c r="BM81" s="308"/>
      <c r="BN81" s="308"/>
      <c r="BO81" s="263" t="s">
        <v>348</v>
      </c>
      <c r="BP81" s="264"/>
      <c r="BQ81" s="25"/>
    </row>
    <row r="82" spans="1:69" ht="12.75" thickBot="1" x14ac:dyDescent="0.25">
      <c r="A82" s="110"/>
      <c r="B82" s="218"/>
      <c r="C82" s="325"/>
      <c r="D82" s="72"/>
      <c r="E82" s="298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73"/>
      <c r="AV82" s="99"/>
      <c r="AW82" s="99"/>
      <c r="AX82" s="99"/>
      <c r="AY82" s="99"/>
      <c r="AZ82" s="99"/>
      <c r="BA82" s="99"/>
      <c r="BB82" s="73"/>
      <c r="BC82" s="266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74"/>
      <c r="BP82" s="88"/>
      <c r="BQ82" s="25"/>
    </row>
    <row r="83" spans="1:69" ht="12.75" thickBot="1" x14ac:dyDescent="0.25">
      <c r="A83" s="217" t="s">
        <v>12</v>
      </c>
      <c r="B83" s="127" t="s">
        <v>13</v>
      </c>
      <c r="C83" s="323"/>
      <c r="D83" s="11">
        <f t="shared" ref="D83:E83" si="293">SUM(D84:D89)</f>
        <v>488078</v>
      </c>
      <c r="E83" s="300">
        <f t="shared" si="293"/>
        <v>488078</v>
      </c>
      <c r="F83" s="98">
        <f t="shared" ref="F83:BN83" si="294">SUM(F84:F89)</f>
        <v>488078</v>
      </c>
      <c r="G83" s="98">
        <f t="shared" si="294"/>
        <v>488078</v>
      </c>
      <c r="H83" s="98">
        <f t="shared" ref="H83" si="295">SUM(H84:H89)</f>
        <v>0</v>
      </c>
      <c r="I83" s="98">
        <f t="shared" si="294"/>
        <v>0</v>
      </c>
      <c r="J83" s="98">
        <f t="shared" ref="J83" si="296">SUM(J84:J89)</f>
        <v>0</v>
      </c>
      <c r="K83" s="98">
        <f t="shared" si="294"/>
        <v>0</v>
      </c>
      <c r="L83" s="98">
        <f t="shared" si="294"/>
        <v>0</v>
      </c>
      <c r="M83" s="98">
        <f t="shared" si="294"/>
        <v>0</v>
      </c>
      <c r="N83" s="98">
        <f t="shared" si="294"/>
        <v>0</v>
      </c>
      <c r="O83" s="98">
        <f t="shared" si="294"/>
        <v>0</v>
      </c>
      <c r="P83" s="98">
        <f t="shared" si="294"/>
        <v>0</v>
      </c>
      <c r="Q83" s="98">
        <f t="shared" si="294"/>
        <v>0</v>
      </c>
      <c r="R83" s="98">
        <f t="shared" si="294"/>
        <v>0</v>
      </c>
      <c r="S83" s="98">
        <f t="shared" si="294"/>
        <v>0</v>
      </c>
      <c r="T83" s="98">
        <f t="shared" si="294"/>
        <v>0</v>
      </c>
      <c r="U83" s="98">
        <f t="shared" ref="U83:AF83" si="297">SUM(U84:U89)</f>
        <v>0</v>
      </c>
      <c r="V83" s="98">
        <f t="shared" si="297"/>
        <v>0</v>
      </c>
      <c r="W83" s="98">
        <f t="shared" si="297"/>
        <v>0</v>
      </c>
      <c r="X83" s="98">
        <f t="shared" si="297"/>
        <v>0</v>
      </c>
      <c r="Y83" s="98">
        <f t="shared" si="297"/>
        <v>0</v>
      </c>
      <c r="Z83" s="98">
        <f t="shared" si="297"/>
        <v>0</v>
      </c>
      <c r="AA83" s="98">
        <f t="shared" si="297"/>
        <v>0</v>
      </c>
      <c r="AB83" s="98">
        <f t="shared" si="297"/>
        <v>0</v>
      </c>
      <c r="AC83" s="98">
        <f t="shared" si="297"/>
        <v>0</v>
      </c>
      <c r="AD83" s="98">
        <f t="shared" si="297"/>
        <v>0</v>
      </c>
      <c r="AE83" s="98">
        <f t="shared" si="297"/>
        <v>0</v>
      </c>
      <c r="AF83" s="98">
        <f t="shared" si="297"/>
        <v>0</v>
      </c>
      <c r="AG83" s="98">
        <f t="shared" si="294"/>
        <v>0</v>
      </c>
      <c r="AH83" s="98">
        <f t="shared" si="294"/>
        <v>0</v>
      </c>
      <c r="AI83" s="98">
        <f t="shared" si="294"/>
        <v>0</v>
      </c>
      <c r="AJ83" s="98">
        <f t="shared" si="294"/>
        <v>0</v>
      </c>
      <c r="AK83" s="98">
        <f t="shared" si="294"/>
        <v>0</v>
      </c>
      <c r="AL83" s="98">
        <f t="shared" si="294"/>
        <v>0</v>
      </c>
      <c r="AM83" s="98">
        <f t="shared" si="294"/>
        <v>0</v>
      </c>
      <c r="AN83" s="98">
        <f t="shared" si="294"/>
        <v>0</v>
      </c>
      <c r="AO83" s="98">
        <f t="shared" si="294"/>
        <v>0</v>
      </c>
      <c r="AP83" s="98">
        <f t="shared" si="294"/>
        <v>0</v>
      </c>
      <c r="AQ83" s="98">
        <f t="shared" si="294"/>
        <v>0</v>
      </c>
      <c r="AR83" s="98">
        <f t="shared" si="294"/>
        <v>0</v>
      </c>
      <c r="AS83" s="98">
        <f t="shared" si="294"/>
        <v>0</v>
      </c>
      <c r="AT83" s="98">
        <f t="shared" si="294"/>
        <v>0</v>
      </c>
      <c r="AU83" s="9">
        <f t="shared" ref="AU83:BA83" si="298">SUM(AU84:AU89)</f>
        <v>0</v>
      </c>
      <c r="AV83" s="98">
        <f t="shared" si="298"/>
        <v>0</v>
      </c>
      <c r="AW83" s="98">
        <f t="shared" si="298"/>
        <v>0</v>
      </c>
      <c r="AX83" s="98">
        <f t="shared" si="298"/>
        <v>0</v>
      </c>
      <c r="AY83" s="98">
        <f t="shared" si="298"/>
        <v>0</v>
      </c>
      <c r="AZ83" s="98">
        <f t="shared" si="298"/>
        <v>0</v>
      </c>
      <c r="BA83" s="98">
        <f t="shared" si="298"/>
        <v>0</v>
      </c>
      <c r="BB83" s="9">
        <f t="shared" si="294"/>
        <v>0</v>
      </c>
      <c r="BC83" s="312">
        <f t="shared" si="294"/>
        <v>0</v>
      </c>
      <c r="BD83" s="98">
        <f t="shared" si="294"/>
        <v>0</v>
      </c>
      <c r="BE83" s="98">
        <f t="shared" si="294"/>
        <v>0</v>
      </c>
      <c r="BF83" s="98">
        <f t="shared" si="294"/>
        <v>0</v>
      </c>
      <c r="BG83" s="98">
        <f t="shared" si="294"/>
        <v>0</v>
      </c>
      <c r="BH83" s="98">
        <f t="shared" si="294"/>
        <v>0</v>
      </c>
      <c r="BI83" s="98">
        <f t="shared" si="294"/>
        <v>0</v>
      </c>
      <c r="BJ83" s="98">
        <f t="shared" si="294"/>
        <v>0</v>
      </c>
      <c r="BK83" s="98">
        <f t="shared" si="294"/>
        <v>0</v>
      </c>
      <c r="BL83" s="98">
        <f t="shared" si="294"/>
        <v>0</v>
      </c>
      <c r="BM83" s="98">
        <f t="shared" si="294"/>
        <v>0</v>
      </c>
      <c r="BN83" s="98">
        <f t="shared" si="294"/>
        <v>0</v>
      </c>
      <c r="BO83" s="12"/>
      <c r="BP83" s="89"/>
      <c r="BQ83" s="25"/>
    </row>
    <row r="84" spans="1:69" ht="24.75" customHeight="1" thickTop="1" x14ac:dyDescent="0.2">
      <c r="A84" s="110">
        <v>90000594245</v>
      </c>
      <c r="B84" s="249" t="s">
        <v>526</v>
      </c>
      <c r="C84" s="287" t="s">
        <v>188</v>
      </c>
      <c r="D84" s="81">
        <f t="shared" ref="D84:D88" si="299">F84+T84+AG84+AT84+BB84</f>
        <v>45712</v>
      </c>
      <c r="E84" s="297">
        <f t="shared" ref="E84:E88" si="300">G84+U84+AH84+AU84+BC84</f>
        <v>45712</v>
      </c>
      <c r="F84" s="82">
        <v>45712</v>
      </c>
      <c r="G84" s="82">
        <f t="shared" ref="G84:G88" si="301">F84+H84</f>
        <v>45712</v>
      </c>
      <c r="H84" s="82">
        <f t="shared" ref="H84:H88" si="302">SUM(I84:S84)</f>
        <v>0</v>
      </c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>
        <v>0</v>
      </c>
      <c r="U84" s="82">
        <f t="shared" ref="U84:U88" si="303">T84+V84</f>
        <v>0</v>
      </c>
      <c r="V84" s="82">
        <f t="shared" ref="V84:V88" si="304">SUM(W84:AF84)</f>
        <v>0</v>
      </c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>
        <v>0</v>
      </c>
      <c r="AH84" s="82">
        <f t="shared" ref="AH84:AH88" si="305">AG84+AI84</f>
        <v>0</v>
      </c>
      <c r="AI84" s="82">
        <f t="shared" ref="AI84:AI88" si="306">SUM(AJ84:AS84)</f>
        <v>0</v>
      </c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>
        <v>0</v>
      </c>
      <c r="AU84" s="82">
        <f t="shared" ref="AU84:AU88" si="307">AT84+AV84</f>
        <v>0</v>
      </c>
      <c r="AV84" s="100">
        <f t="shared" ref="AV84:AV88" si="308">SUM(AW84:BA84)</f>
        <v>0</v>
      </c>
      <c r="AW84" s="100"/>
      <c r="AX84" s="100"/>
      <c r="AY84" s="100"/>
      <c r="AZ84" s="100"/>
      <c r="BA84" s="100"/>
      <c r="BB84" s="82"/>
      <c r="BC84" s="82">
        <f t="shared" ref="BC84:BC88" si="309">BB84+BD84</f>
        <v>0</v>
      </c>
      <c r="BD84" s="82">
        <f t="shared" ref="BD84:BD88" si="310">SUM(BE84:BN84)</f>
        <v>0</v>
      </c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83" t="s">
        <v>349</v>
      </c>
      <c r="BP84" s="87" t="s">
        <v>671</v>
      </c>
      <c r="BQ84" s="25"/>
    </row>
    <row r="85" spans="1:69" x14ac:dyDescent="0.2">
      <c r="A85" s="110"/>
      <c r="B85" s="244"/>
      <c r="C85" s="287" t="s">
        <v>209</v>
      </c>
      <c r="D85" s="81">
        <f t="shared" si="299"/>
        <v>28724</v>
      </c>
      <c r="E85" s="297">
        <f t="shared" si="300"/>
        <v>28724</v>
      </c>
      <c r="F85" s="82">
        <v>28724</v>
      </c>
      <c r="G85" s="82">
        <f t="shared" si="301"/>
        <v>28724</v>
      </c>
      <c r="H85" s="82">
        <f t="shared" si="302"/>
        <v>0</v>
      </c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>
        <v>0</v>
      </c>
      <c r="U85" s="82">
        <f t="shared" si="303"/>
        <v>0</v>
      </c>
      <c r="V85" s="82">
        <f t="shared" si="304"/>
        <v>0</v>
      </c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>
        <v>0</v>
      </c>
      <c r="AH85" s="82">
        <f t="shared" si="305"/>
        <v>0</v>
      </c>
      <c r="AI85" s="82">
        <f t="shared" si="306"/>
        <v>0</v>
      </c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>
        <v>0</v>
      </c>
      <c r="AU85" s="82">
        <f t="shared" si="307"/>
        <v>0</v>
      </c>
      <c r="AV85" s="100">
        <f t="shared" si="308"/>
        <v>0</v>
      </c>
      <c r="AW85" s="100"/>
      <c r="AX85" s="100"/>
      <c r="AY85" s="100"/>
      <c r="AZ85" s="100"/>
      <c r="BA85" s="100"/>
      <c r="BB85" s="82"/>
      <c r="BC85" s="82">
        <f t="shared" si="309"/>
        <v>0</v>
      </c>
      <c r="BD85" s="82">
        <f t="shared" si="310"/>
        <v>0</v>
      </c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83" t="s">
        <v>350</v>
      </c>
      <c r="BP85" s="87" t="s">
        <v>671</v>
      </c>
      <c r="BQ85" s="25"/>
    </row>
    <row r="86" spans="1:69" ht="24" x14ac:dyDescent="0.2">
      <c r="A86" s="110"/>
      <c r="B86" s="244"/>
      <c r="C86" s="287" t="s">
        <v>203</v>
      </c>
      <c r="D86" s="81">
        <f t="shared" si="299"/>
        <v>62365</v>
      </c>
      <c r="E86" s="297">
        <f t="shared" si="300"/>
        <v>62365</v>
      </c>
      <c r="F86" s="82">
        <v>62365</v>
      </c>
      <c r="G86" s="82">
        <f t="shared" si="301"/>
        <v>62365</v>
      </c>
      <c r="H86" s="82">
        <f t="shared" si="302"/>
        <v>0</v>
      </c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>
        <v>0</v>
      </c>
      <c r="U86" s="82">
        <f t="shared" si="303"/>
        <v>0</v>
      </c>
      <c r="V86" s="82">
        <f t="shared" si="304"/>
        <v>0</v>
      </c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>
        <v>0</v>
      </c>
      <c r="AH86" s="82">
        <f t="shared" si="305"/>
        <v>0</v>
      </c>
      <c r="AI86" s="82">
        <f t="shared" si="306"/>
        <v>0</v>
      </c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>
        <v>0</v>
      </c>
      <c r="AU86" s="82">
        <f t="shared" si="307"/>
        <v>0</v>
      </c>
      <c r="AV86" s="100">
        <f t="shared" si="308"/>
        <v>0</v>
      </c>
      <c r="AW86" s="100"/>
      <c r="AX86" s="100"/>
      <c r="AY86" s="100"/>
      <c r="AZ86" s="100"/>
      <c r="BA86" s="100"/>
      <c r="BB86" s="82"/>
      <c r="BC86" s="82">
        <f t="shared" si="309"/>
        <v>0</v>
      </c>
      <c r="BD86" s="82">
        <f t="shared" si="310"/>
        <v>0</v>
      </c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83" t="s">
        <v>351</v>
      </c>
      <c r="BP86" s="87" t="s">
        <v>671</v>
      </c>
      <c r="BQ86" s="25"/>
    </row>
    <row r="87" spans="1:69" s="194" customFormat="1" ht="27" customHeight="1" x14ac:dyDescent="0.2">
      <c r="A87" s="110"/>
      <c r="B87" s="244"/>
      <c r="C87" s="287" t="s">
        <v>539</v>
      </c>
      <c r="D87" s="81">
        <f t="shared" si="299"/>
        <v>241680</v>
      </c>
      <c r="E87" s="297">
        <f t="shared" si="300"/>
        <v>241680</v>
      </c>
      <c r="F87" s="82">
        <v>241680</v>
      </c>
      <c r="G87" s="82">
        <f t="shared" si="301"/>
        <v>241680</v>
      </c>
      <c r="H87" s="82">
        <f t="shared" si="302"/>
        <v>0</v>
      </c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>
        <v>0</v>
      </c>
      <c r="U87" s="82">
        <f t="shared" si="303"/>
        <v>0</v>
      </c>
      <c r="V87" s="82">
        <f t="shared" si="304"/>
        <v>0</v>
      </c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>
        <v>0</v>
      </c>
      <c r="AH87" s="82">
        <f t="shared" si="305"/>
        <v>0</v>
      </c>
      <c r="AI87" s="82">
        <f t="shared" si="306"/>
        <v>0</v>
      </c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>
        <v>0</v>
      </c>
      <c r="AU87" s="82">
        <f t="shared" si="307"/>
        <v>0</v>
      </c>
      <c r="AV87" s="100">
        <f t="shared" si="308"/>
        <v>0</v>
      </c>
      <c r="AW87" s="100"/>
      <c r="AX87" s="100"/>
      <c r="AY87" s="100"/>
      <c r="AZ87" s="100"/>
      <c r="BA87" s="100"/>
      <c r="BB87" s="82"/>
      <c r="BC87" s="82">
        <f t="shared" si="309"/>
        <v>0</v>
      </c>
      <c r="BD87" s="82">
        <f t="shared" si="310"/>
        <v>0</v>
      </c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83" t="s">
        <v>552</v>
      </c>
      <c r="BP87" s="87"/>
      <c r="BQ87" s="25"/>
    </row>
    <row r="88" spans="1:69" ht="48" x14ac:dyDescent="0.2">
      <c r="A88" s="110">
        <v>90010991438</v>
      </c>
      <c r="B88" s="243" t="s">
        <v>473</v>
      </c>
      <c r="C88" s="287" t="s">
        <v>496</v>
      </c>
      <c r="D88" s="81">
        <f t="shared" si="299"/>
        <v>109597</v>
      </c>
      <c r="E88" s="297">
        <f t="shared" si="300"/>
        <v>109597</v>
      </c>
      <c r="F88" s="82">
        <v>109597</v>
      </c>
      <c r="G88" s="82">
        <f t="shared" si="301"/>
        <v>109597</v>
      </c>
      <c r="H88" s="82">
        <f t="shared" si="302"/>
        <v>0</v>
      </c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>
        <v>0</v>
      </c>
      <c r="U88" s="82">
        <f t="shared" si="303"/>
        <v>0</v>
      </c>
      <c r="V88" s="82">
        <f t="shared" si="304"/>
        <v>0</v>
      </c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>
        <v>0</v>
      </c>
      <c r="AH88" s="82">
        <f t="shared" si="305"/>
        <v>0</v>
      </c>
      <c r="AI88" s="82">
        <f t="shared" si="306"/>
        <v>0</v>
      </c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>
        <v>0</v>
      </c>
      <c r="AU88" s="82">
        <f t="shared" si="307"/>
        <v>0</v>
      </c>
      <c r="AV88" s="100">
        <f t="shared" si="308"/>
        <v>0</v>
      </c>
      <c r="AW88" s="100"/>
      <c r="AX88" s="100"/>
      <c r="AY88" s="100"/>
      <c r="AZ88" s="100"/>
      <c r="BA88" s="100"/>
      <c r="BB88" s="82"/>
      <c r="BC88" s="82">
        <f t="shared" si="309"/>
        <v>0</v>
      </c>
      <c r="BD88" s="82">
        <f t="shared" si="310"/>
        <v>0</v>
      </c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83" t="s">
        <v>352</v>
      </c>
      <c r="BP88" s="87"/>
      <c r="BQ88" s="25"/>
    </row>
    <row r="89" spans="1:69" ht="12.75" thickBot="1" x14ac:dyDescent="0.25">
      <c r="A89" s="110"/>
      <c r="B89" s="218"/>
      <c r="C89" s="325"/>
      <c r="D89" s="72"/>
      <c r="E89" s="298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73"/>
      <c r="AV89" s="99"/>
      <c r="AW89" s="99"/>
      <c r="AX89" s="99"/>
      <c r="AY89" s="99"/>
      <c r="AZ89" s="99"/>
      <c r="BA89" s="99"/>
      <c r="BB89" s="73"/>
      <c r="BC89" s="266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74"/>
      <c r="BP89" s="88"/>
      <c r="BQ89" s="25"/>
    </row>
    <row r="90" spans="1:69" ht="12.75" thickBot="1" x14ac:dyDescent="0.25">
      <c r="A90" s="217" t="s">
        <v>14</v>
      </c>
      <c r="B90" s="127" t="s">
        <v>15</v>
      </c>
      <c r="C90" s="323"/>
      <c r="D90" s="11">
        <f>SUM(D91:D123)</f>
        <v>9478586</v>
      </c>
      <c r="E90" s="299">
        <f>SUM(E91:E123)</f>
        <v>9622583</v>
      </c>
      <c r="F90" s="9">
        <f>SUM(F91:F123)</f>
        <v>9232349</v>
      </c>
      <c r="G90" s="9">
        <f t="shared" ref="G90:S90" si="311">SUM(G91:G123)</f>
        <v>9369941</v>
      </c>
      <c r="H90" s="9">
        <f t="shared" si="311"/>
        <v>137592</v>
      </c>
      <c r="I90" s="9">
        <f t="shared" si="311"/>
        <v>34000</v>
      </c>
      <c r="J90" s="9">
        <f t="shared" ref="J90" si="312">SUM(J91:J123)</f>
        <v>3591</v>
      </c>
      <c r="K90" s="9">
        <f t="shared" si="311"/>
        <v>100001</v>
      </c>
      <c r="L90" s="9">
        <f t="shared" si="311"/>
        <v>0</v>
      </c>
      <c r="M90" s="9">
        <f t="shared" si="311"/>
        <v>0</v>
      </c>
      <c r="N90" s="9">
        <f t="shared" si="311"/>
        <v>0</v>
      </c>
      <c r="O90" s="9">
        <f t="shared" si="311"/>
        <v>0</v>
      </c>
      <c r="P90" s="9">
        <f t="shared" si="311"/>
        <v>0</v>
      </c>
      <c r="Q90" s="9">
        <f t="shared" si="311"/>
        <v>0</v>
      </c>
      <c r="R90" s="9">
        <f t="shared" si="311"/>
        <v>0</v>
      </c>
      <c r="S90" s="9">
        <f t="shared" si="311"/>
        <v>0</v>
      </c>
      <c r="T90" s="9">
        <f>SUM(T91:T123)</f>
        <v>9522</v>
      </c>
      <c r="U90" s="9">
        <f t="shared" ref="U90" si="313">SUM(U91:U123)</f>
        <v>9522</v>
      </c>
      <c r="V90" s="9">
        <f t="shared" ref="V90" si="314">SUM(V91:V123)</f>
        <v>0</v>
      </c>
      <c r="W90" s="9">
        <f t="shared" ref="W90" si="315">SUM(W91:W123)</f>
        <v>0</v>
      </c>
      <c r="X90" s="9">
        <f t="shared" ref="X90" si="316">SUM(X91:X123)</f>
        <v>0</v>
      </c>
      <c r="Y90" s="9">
        <f t="shared" ref="Y90" si="317">SUM(Y91:Y123)</f>
        <v>0</v>
      </c>
      <c r="Z90" s="9">
        <f t="shared" ref="Z90" si="318">SUM(Z91:Z123)</f>
        <v>0</v>
      </c>
      <c r="AA90" s="9">
        <f t="shared" ref="AA90" si="319">SUM(AA91:AA123)</f>
        <v>0</v>
      </c>
      <c r="AB90" s="9">
        <f t="shared" ref="AB90" si="320">SUM(AB91:AB123)</f>
        <v>0</v>
      </c>
      <c r="AC90" s="9">
        <f t="shared" ref="AC90" si="321">SUM(AC91:AC123)</f>
        <v>0</v>
      </c>
      <c r="AD90" s="9">
        <f t="shared" ref="AD90" si="322">SUM(AD91:AD123)</f>
        <v>0</v>
      </c>
      <c r="AE90" s="9">
        <f t="shared" ref="AE90" si="323">SUM(AE91:AE123)</f>
        <v>0</v>
      </c>
      <c r="AF90" s="9">
        <f t="shared" ref="AF90" si="324">SUM(AF91:AF123)</f>
        <v>0</v>
      </c>
      <c r="AG90" s="9">
        <f>SUM(AG91:AG123)</f>
        <v>236715</v>
      </c>
      <c r="AH90" s="98">
        <f t="shared" ref="AH90" si="325">SUM(AH91:AH123)</f>
        <v>243120</v>
      </c>
      <c r="AI90" s="98">
        <f t="shared" ref="AI90" si="326">SUM(AI91:AI123)</f>
        <v>6405</v>
      </c>
      <c r="AJ90" s="98">
        <f t="shared" ref="AJ90" si="327">SUM(AJ91:AJ123)</f>
        <v>6405</v>
      </c>
      <c r="AK90" s="98">
        <f t="shared" ref="AK90" si="328">SUM(AK91:AK123)</f>
        <v>0</v>
      </c>
      <c r="AL90" s="98">
        <f t="shared" ref="AL90" si="329">SUM(AL91:AL123)</f>
        <v>0</v>
      </c>
      <c r="AM90" s="98">
        <f t="shared" ref="AM90" si="330">SUM(AM91:AM123)</f>
        <v>0</v>
      </c>
      <c r="AN90" s="98">
        <f t="shared" ref="AN90" si="331">SUM(AN91:AN123)</f>
        <v>0</v>
      </c>
      <c r="AO90" s="98">
        <f t="shared" ref="AO90" si="332">SUM(AO91:AO123)</f>
        <v>0</v>
      </c>
      <c r="AP90" s="98">
        <f t="shared" ref="AP90" si="333">SUM(AP91:AP123)</f>
        <v>0</v>
      </c>
      <c r="AQ90" s="98">
        <f t="shared" ref="AQ90" si="334">SUM(AQ91:AQ123)</f>
        <v>0</v>
      </c>
      <c r="AR90" s="98">
        <f t="shared" ref="AR90" si="335">SUM(AR91:AR123)</f>
        <v>0</v>
      </c>
      <c r="AS90" s="98">
        <f t="shared" ref="AS90" si="336">SUM(AS91:AS123)</f>
        <v>0</v>
      </c>
      <c r="AT90" s="98">
        <f>SUM(AT91:AT123)</f>
        <v>0</v>
      </c>
      <c r="AU90" s="9">
        <f t="shared" ref="AU90" si="337">SUM(AU91:AU123)</f>
        <v>0</v>
      </c>
      <c r="AV90" s="98">
        <f t="shared" ref="AV90" si="338">SUM(AV91:AV123)</f>
        <v>0</v>
      </c>
      <c r="AW90" s="98">
        <f t="shared" ref="AW90" si="339">SUM(AW91:AW123)</f>
        <v>0</v>
      </c>
      <c r="AX90" s="98">
        <f t="shared" ref="AX90" si="340">SUM(AX91:AX123)</f>
        <v>0</v>
      </c>
      <c r="AY90" s="98">
        <f t="shared" ref="AY90" si="341">SUM(AY91:AY123)</f>
        <v>0</v>
      </c>
      <c r="AZ90" s="98">
        <f t="shared" ref="AZ90" si="342">SUM(AZ91:AZ123)</f>
        <v>0</v>
      </c>
      <c r="BA90" s="98">
        <f t="shared" ref="BA90" si="343">SUM(BA91:BA123)</f>
        <v>0</v>
      </c>
      <c r="BB90" s="9">
        <f>SUM(BB91:BB123)</f>
        <v>0</v>
      </c>
      <c r="BC90" s="312">
        <f t="shared" ref="BC90" si="344">SUM(BC91:BC123)</f>
        <v>0</v>
      </c>
      <c r="BD90" s="98">
        <f t="shared" ref="BD90" si="345">SUM(BD91:BD123)</f>
        <v>0</v>
      </c>
      <c r="BE90" s="98">
        <f t="shared" ref="BE90" si="346">SUM(BE91:BE123)</f>
        <v>0</v>
      </c>
      <c r="BF90" s="98">
        <f t="shared" ref="BF90" si="347">SUM(BF91:BF123)</f>
        <v>0</v>
      </c>
      <c r="BG90" s="98">
        <f t="shared" ref="BG90" si="348">SUM(BG91:BG123)</f>
        <v>0</v>
      </c>
      <c r="BH90" s="98">
        <f t="shared" ref="BH90" si="349">SUM(BH91:BH123)</f>
        <v>0</v>
      </c>
      <c r="BI90" s="98">
        <f t="shared" ref="BI90" si="350">SUM(BI91:BI123)</f>
        <v>0</v>
      </c>
      <c r="BJ90" s="98">
        <f t="shared" ref="BJ90" si="351">SUM(BJ91:BJ123)</f>
        <v>0</v>
      </c>
      <c r="BK90" s="98">
        <f t="shared" ref="BK90" si="352">SUM(BK91:BK123)</f>
        <v>0</v>
      </c>
      <c r="BL90" s="98">
        <f t="shared" ref="BL90" si="353">SUM(BL91:BL123)</f>
        <v>0</v>
      </c>
      <c r="BM90" s="98">
        <f t="shared" ref="BM90" si="354">SUM(BM91:BM123)</f>
        <v>0</v>
      </c>
      <c r="BN90" s="98">
        <f t="shared" ref="BN90" si="355">SUM(BN91:BN123)</f>
        <v>0</v>
      </c>
      <c r="BO90" s="12"/>
      <c r="BP90" s="89"/>
      <c r="BQ90" s="25"/>
    </row>
    <row r="91" spans="1:69" ht="24.75" customHeight="1" thickTop="1" x14ac:dyDescent="0.2">
      <c r="A91" s="131">
        <v>90000056357</v>
      </c>
      <c r="B91" s="249" t="s">
        <v>5</v>
      </c>
      <c r="C91" s="287" t="s">
        <v>182</v>
      </c>
      <c r="D91" s="81">
        <f t="shared" ref="D91:D122" si="356">F91+T91+AG91+AT91+BB91</f>
        <v>708734</v>
      </c>
      <c r="E91" s="297">
        <f t="shared" ref="E91:E122" si="357">G91+U91+AH91+AU91+BC91</f>
        <v>708734</v>
      </c>
      <c r="F91" s="166">
        <v>708734</v>
      </c>
      <c r="G91" s="166">
        <f t="shared" ref="G91:G122" si="358">F91+H91</f>
        <v>708734</v>
      </c>
      <c r="H91" s="166">
        <f t="shared" ref="H91:H122" si="359">SUM(I91:S91)</f>
        <v>0</v>
      </c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>
        <v>0</v>
      </c>
      <c r="U91" s="166">
        <f t="shared" ref="U91:U122" si="360">T91+V91</f>
        <v>0</v>
      </c>
      <c r="V91" s="166">
        <f t="shared" ref="V91:V122" si="361">SUM(W91:AF91)</f>
        <v>0</v>
      </c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>
        <v>0</v>
      </c>
      <c r="AH91" s="166">
        <f t="shared" ref="AH91:AH122" si="362">AG91+AI91</f>
        <v>0</v>
      </c>
      <c r="AI91" s="166">
        <f t="shared" ref="AI91:AI122" si="363">SUM(AJ91:AS91)</f>
        <v>0</v>
      </c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>
        <v>0</v>
      </c>
      <c r="AU91" s="82">
        <f t="shared" ref="AU91:AU122" si="364">AT91+AV91</f>
        <v>0</v>
      </c>
      <c r="AV91" s="100">
        <f t="shared" ref="AV91:AV122" si="365">SUM(AW91:BA91)</f>
        <v>0</v>
      </c>
      <c r="AW91" s="201"/>
      <c r="AX91" s="201"/>
      <c r="AY91" s="201"/>
      <c r="AZ91" s="201"/>
      <c r="BA91" s="201"/>
      <c r="BB91" s="165"/>
      <c r="BC91" s="82">
        <f t="shared" ref="BC91:BC122" si="366">BB91+BD91</f>
        <v>0</v>
      </c>
      <c r="BD91" s="82">
        <f t="shared" ref="BD91:BD122" si="367">SUM(BE91:BN91)</f>
        <v>0</v>
      </c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83" t="s">
        <v>462</v>
      </c>
      <c r="BP91" s="87"/>
      <c r="BQ91" s="25"/>
    </row>
    <row r="92" spans="1:69" ht="24" x14ac:dyDescent="0.2">
      <c r="A92" s="110"/>
      <c r="B92" s="245"/>
      <c r="C92" s="287" t="s">
        <v>513</v>
      </c>
      <c r="D92" s="81">
        <f t="shared" si="356"/>
        <v>981862</v>
      </c>
      <c r="E92" s="297">
        <f t="shared" si="357"/>
        <v>994925</v>
      </c>
      <c r="F92" s="82">
        <v>981862</v>
      </c>
      <c r="G92" s="82">
        <f t="shared" si="358"/>
        <v>994925</v>
      </c>
      <c r="H92" s="82">
        <f t="shared" si="359"/>
        <v>13063</v>
      </c>
      <c r="I92" s="82"/>
      <c r="J92" s="82"/>
      <c r="K92" s="82">
        <v>13063</v>
      </c>
      <c r="L92" s="82"/>
      <c r="M92" s="82"/>
      <c r="N92" s="82"/>
      <c r="O92" s="82"/>
      <c r="P92" s="82"/>
      <c r="Q92" s="82"/>
      <c r="R92" s="82"/>
      <c r="S92" s="82"/>
      <c r="T92" s="82">
        <v>0</v>
      </c>
      <c r="U92" s="82">
        <f t="shared" si="360"/>
        <v>0</v>
      </c>
      <c r="V92" s="82">
        <f t="shared" si="361"/>
        <v>0</v>
      </c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>
        <v>0</v>
      </c>
      <c r="AH92" s="82">
        <f t="shared" si="362"/>
        <v>0</v>
      </c>
      <c r="AI92" s="82">
        <f t="shared" si="363"/>
        <v>0</v>
      </c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>
        <v>0</v>
      </c>
      <c r="AU92" s="82">
        <f t="shared" si="364"/>
        <v>0</v>
      </c>
      <c r="AV92" s="100">
        <f t="shared" si="365"/>
        <v>0</v>
      </c>
      <c r="AW92" s="82"/>
      <c r="AX92" s="82"/>
      <c r="AY92" s="82"/>
      <c r="AZ92" s="82"/>
      <c r="BA92" s="82"/>
      <c r="BB92" s="82"/>
      <c r="BC92" s="82">
        <f t="shared" si="366"/>
        <v>0</v>
      </c>
      <c r="BD92" s="82">
        <f t="shared" si="367"/>
        <v>0</v>
      </c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3" t="s">
        <v>335</v>
      </c>
      <c r="BP92" s="87" t="s">
        <v>673</v>
      </c>
      <c r="BQ92" s="25"/>
    </row>
    <row r="93" spans="1:69" ht="12.75" x14ac:dyDescent="0.2">
      <c r="A93" s="110"/>
      <c r="B93" s="245"/>
      <c r="C93" s="287" t="s">
        <v>239</v>
      </c>
      <c r="D93" s="81">
        <f t="shared" si="356"/>
        <v>30000</v>
      </c>
      <c r="E93" s="297">
        <f t="shared" si="357"/>
        <v>64000</v>
      </c>
      <c r="F93" s="82">
        <v>30000</v>
      </c>
      <c r="G93" s="82">
        <f t="shared" si="358"/>
        <v>64000</v>
      </c>
      <c r="H93" s="82">
        <f t="shared" si="359"/>
        <v>34000</v>
      </c>
      <c r="I93" s="82">
        <v>34000</v>
      </c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>
        <v>0</v>
      </c>
      <c r="U93" s="82">
        <f t="shared" si="360"/>
        <v>0</v>
      </c>
      <c r="V93" s="82">
        <f t="shared" si="361"/>
        <v>0</v>
      </c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>
        <v>0</v>
      </c>
      <c r="AH93" s="82">
        <f t="shared" si="362"/>
        <v>0</v>
      </c>
      <c r="AI93" s="82">
        <f t="shared" si="363"/>
        <v>0</v>
      </c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>
        <v>0</v>
      </c>
      <c r="AU93" s="82">
        <f t="shared" si="364"/>
        <v>0</v>
      </c>
      <c r="AV93" s="100">
        <f t="shared" si="365"/>
        <v>0</v>
      </c>
      <c r="AW93" s="82"/>
      <c r="AX93" s="82"/>
      <c r="AY93" s="82"/>
      <c r="AZ93" s="82"/>
      <c r="BA93" s="82"/>
      <c r="BB93" s="82"/>
      <c r="BC93" s="82">
        <f t="shared" si="366"/>
        <v>0</v>
      </c>
      <c r="BD93" s="82">
        <f t="shared" si="367"/>
        <v>0</v>
      </c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3" t="s">
        <v>336</v>
      </c>
      <c r="BP93" s="87" t="s">
        <v>446</v>
      </c>
      <c r="BQ93" s="25"/>
    </row>
    <row r="94" spans="1:69" ht="12.75" x14ac:dyDescent="0.2">
      <c r="A94" s="110"/>
      <c r="B94" s="245"/>
      <c r="C94" s="321" t="s">
        <v>472</v>
      </c>
      <c r="D94" s="81">
        <f t="shared" si="356"/>
        <v>986282</v>
      </c>
      <c r="E94" s="297">
        <f t="shared" si="357"/>
        <v>988682</v>
      </c>
      <c r="F94" s="82">
        <v>986282</v>
      </c>
      <c r="G94" s="82">
        <f t="shared" si="358"/>
        <v>988682</v>
      </c>
      <c r="H94" s="82">
        <f t="shared" si="359"/>
        <v>2400</v>
      </c>
      <c r="I94" s="82"/>
      <c r="J94" s="82"/>
      <c r="K94" s="82">
        <v>2400</v>
      </c>
      <c r="L94" s="82"/>
      <c r="M94" s="82"/>
      <c r="N94" s="82"/>
      <c r="O94" s="82"/>
      <c r="P94" s="82"/>
      <c r="Q94" s="82"/>
      <c r="R94" s="82"/>
      <c r="S94" s="82"/>
      <c r="T94" s="82">
        <v>0</v>
      </c>
      <c r="U94" s="82">
        <f t="shared" si="360"/>
        <v>0</v>
      </c>
      <c r="V94" s="82">
        <f t="shared" si="361"/>
        <v>0</v>
      </c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>
        <v>0</v>
      </c>
      <c r="AH94" s="82">
        <f t="shared" si="362"/>
        <v>0</v>
      </c>
      <c r="AI94" s="82">
        <f t="shared" si="363"/>
        <v>0</v>
      </c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>
        <v>0</v>
      </c>
      <c r="AU94" s="82">
        <f t="shared" si="364"/>
        <v>0</v>
      </c>
      <c r="AV94" s="100">
        <f t="shared" si="365"/>
        <v>0</v>
      </c>
      <c r="AW94" s="82"/>
      <c r="AX94" s="82"/>
      <c r="AY94" s="82"/>
      <c r="AZ94" s="82"/>
      <c r="BA94" s="82"/>
      <c r="BB94" s="82"/>
      <c r="BC94" s="82">
        <f t="shared" si="366"/>
        <v>0</v>
      </c>
      <c r="BD94" s="82">
        <f t="shared" si="367"/>
        <v>0</v>
      </c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3" t="s">
        <v>337</v>
      </c>
      <c r="BP94" s="87" t="s">
        <v>568</v>
      </c>
      <c r="BQ94" s="25"/>
    </row>
    <row r="95" spans="1:69" ht="12.75" x14ac:dyDescent="0.2">
      <c r="A95" s="110"/>
      <c r="B95" s="245"/>
      <c r="C95" s="287" t="s">
        <v>262</v>
      </c>
      <c r="D95" s="81">
        <f t="shared" si="356"/>
        <v>174568</v>
      </c>
      <c r="E95" s="297">
        <f t="shared" si="357"/>
        <v>174568</v>
      </c>
      <c r="F95" s="82">
        <v>174568</v>
      </c>
      <c r="G95" s="82">
        <f t="shared" si="358"/>
        <v>174568</v>
      </c>
      <c r="H95" s="82">
        <f t="shared" si="359"/>
        <v>0</v>
      </c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>
        <v>0</v>
      </c>
      <c r="U95" s="82">
        <f t="shared" si="360"/>
        <v>0</v>
      </c>
      <c r="V95" s="82">
        <f t="shared" si="361"/>
        <v>0</v>
      </c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>
        <v>0</v>
      </c>
      <c r="AH95" s="82">
        <f t="shared" si="362"/>
        <v>0</v>
      </c>
      <c r="AI95" s="82">
        <f t="shared" si="363"/>
        <v>0</v>
      </c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>
        <v>0</v>
      </c>
      <c r="AU95" s="82">
        <f t="shared" si="364"/>
        <v>0</v>
      </c>
      <c r="AV95" s="100">
        <f t="shared" si="365"/>
        <v>0</v>
      </c>
      <c r="AW95" s="82"/>
      <c r="AX95" s="82"/>
      <c r="AY95" s="82"/>
      <c r="AZ95" s="82"/>
      <c r="BA95" s="82"/>
      <c r="BB95" s="82"/>
      <c r="BC95" s="82">
        <f t="shared" si="366"/>
        <v>0</v>
      </c>
      <c r="BD95" s="82">
        <f t="shared" si="367"/>
        <v>0</v>
      </c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3" t="s">
        <v>338</v>
      </c>
      <c r="BP95" s="87" t="s">
        <v>674</v>
      </c>
      <c r="BQ95" s="25"/>
    </row>
    <row r="96" spans="1:69" s="164" customFormat="1" ht="12.75" x14ac:dyDescent="0.2">
      <c r="A96" s="110"/>
      <c r="B96" s="245"/>
      <c r="C96" s="287" t="s">
        <v>219</v>
      </c>
      <c r="D96" s="81">
        <f t="shared" si="356"/>
        <v>696192</v>
      </c>
      <c r="E96" s="297">
        <f t="shared" si="357"/>
        <v>697332</v>
      </c>
      <c r="F96" s="82">
        <v>696192</v>
      </c>
      <c r="G96" s="82">
        <f t="shared" si="358"/>
        <v>697332</v>
      </c>
      <c r="H96" s="82">
        <f t="shared" si="359"/>
        <v>1140</v>
      </c>
      <c r="I96" s="82"/>
      <c r="J96" s="82">
        <v>1140</v>
      </c>
      <c r="K96" s="82"/>
      <c r="L96" s="82"/>
      <c r="M96" s="82"/>
      <c r="N96" s="82"/>
      <c r="O96" s="82"/>
      <c r="P96" s="82"/>
      <c r="Q96" s="82"/>
      <c r="R96" s="82"/>
      <c r="S96" s="82"/>
      <c r="T96" s="82">
        <v>0</v>
      </c>
      <c r="U96" s="82">
        <f t="shared" si="360"/>
        <v>0</v>
      </c>
      <c r="V96" s="82">
        <f t="shared" si="361"/>
        <v>0</v>
      </c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>
        <v>0</v>
      </c>
      <c r="AH96" s="82">
        <f t="shared" si="362"/>
        <v>0</v>
      </c>
      <c r="AI96" s="82">
        <f t="shared" si="363"/>
        <v>0</v>
      </c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>
        <v>0</v>
      </c>
      <c r="AU96" s="82">
        <f t="shared" si="364"/>
        <v>0</v>
      </c>
      <c r="AV96" s="100">
        <f t="shared" si="365"/>
        <v>0</v>
      </c>
      <c r="AW96" s="82"/>
      <c r="AX96" s="82"/>
      <c r="AY96" s="82"/>
      <c r="AZ96" s="82"/>
      <c r="BA96" s="82"/>
      <c r="BB96" s="82"/>
      <c r="BC96" s="82">
        <f t="shared" si="366"/>
        <v>0</v>
      </c>
      <c r="BD96" s="82">
        <f t="shared" si="367"/>
        <v>0</v>
      </c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3" t="s">
        <v>339</v>
      </c>
      <c r="BP96" s="87" t="s">
        <v>449</v>
      </c>
      <c r="BQ96" s="25"/>
    </row>
    <row r="97" spans="1:69" s="164" customFormat="1" ht="12.75" x14ac:dyDescent="0.2">
      <c r="A97" s="110"/>
      <c r="B97" s="245"/>
      <c r="C97" s="287" t="s">
        <v>479</v>
      </c>
      <c r="D97" s="81">
        <f t="shared" si="356"/>
        <v>375248</v>
      </c>
      <c r="E97" s="297">
        <f t="shared" si="357"/>
        <v>383868</v>
      </c>
      <c r="F97" s="82">
        <v>375248</v>
      </c>
      <c r="G97" s="82">
        <f t="shared" si="358"/>
        <v>383868</v>
      </c>
      <c r="H97" s="82">
        <f t="shared" si="359"/>
        <v>8620</v>
      </c>
      <c r="I97" s="82"/>
      <c r="J97" s="82">
        <v>2451</v>
      </c>
      <c r="K97" s="82">
        <v>6169</v>
      </c>
      <c r="L97" s="82"/>
      <c r="M97" s="82"/>
      <c r="N97" s="82"/>
      <c r="O97" s="82"/>
      <c r="P97" s="82"/>
      <c r="Q97" s="82"/>
      <c r="R97" s="82"/>
      <c r="S97" s="82"/>
      <c r="T97" s="82">
        <v>0</v>
      </c>
      <c r="U97" s="82">
        <f t="shared" si="360"/>
        <v>0</v>
      </c>
      <c r="V97" s="82">
        <f t="shared" si="361"/>
        <v>0</v>
      </c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>
        <v>0</v>
      </c>
      <c r="AH97" s="82">
        <f t="shared" si="362"/>
        <v>0</v>
      </c>
      <c r="AI97" s="82">
        <f t="shared" si="363"/>
        <v>0</v>
      </c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>
        <v>0</v>
      </c>
      <c r="AU97" s="82">
        <f t="shared" si="364"/>
        <v>0</v>
      </c>
      <c r="AV97" s="100">
        <f t="shared" si="365"/>
        <v>0</v>
      </c>
      <c r="AW97" s="82"/>
      <c r="AX97" s="82"/>
      <c r="AY97" s="82"/>
      <c r="AZ97" s="82"/>
      <c r="BA97" s="82"/>
      <c r="BB97" s="82"/>
      <c r="BC97" s="82">
        <f t="shared" si="366"/>
        <v>0</v>
      </c>
      <c r="BD97" s="82">
        <f t="shared" si="367"/>
        <v>0</v>
      </c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3" t="s">
        <v>484</v>
      </c>
      <c r="BP97" s="87" t="s">
        <v>449</v>
      </c>
      <c r="BQ97" s="25"/>
    </row>
    <row r="98" spans="1:69" s="142" customFormat="1" ht="12.75" x14ac:dyDescent="0.2">
      <c r="A98" s="110"/>
      <c r="B98" s="245"/>
      <c r="C98" s="287" t="s">
        <v>460</v>
      </c>
      <c r="D98" s="81">
        <f t="shared" si="356"/>
        <v>7000</v>
      </c>
      <c r="E98" s="297">
        <f t="shared" si="357"/>
        <v>7000</v>
      </c>
      <c r="F98" s="82">
        <v>7000</v>
      </c>
      <c r="G98" s="82">
        <f t="shared" si="358"/>
        <v>7000</v>
      </c>
      <c r="H98" s="82">
        <f t="shared" si="359"/>
        <v>0</v>
      </c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>
        <v>0</v>
      </c>
      <c r="U98" s="82">
        <f t="shared" si="360"/>
        <v>0</v>
      </c>
      <c r="V98" s="82">
        <f t="shared" si="361"/>
        <v>0</v>
      </c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>
        <v>0</v>
      </c>
      <c r="AH98" s="82">
        <f t="shared" si="362"/>
        <v>0</v>
      </c>
      <c r="AI98" s="82">
        <f t="shared" si="363"/>
        <v>0</v>
      </c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>
        <v>0</v>
      </c>
      <c r="AU98" s="82">
        <f t="shared" si="364"/>
        <v>0</v>
      </c>
      <c r="AV98" s="100">
        <f t="shared" si="365"/>
        <v>0</v>
      </c>
      <c r="AW98" s="82"/>
      <c r="AX98" s="82"/>
      <c r="AY98" s="82"/>
      <c r="AZ98" s="82"/>
      <c r="BA98" s="82"/>
      <c r="BB98" s="82"/>
      <c r="BC98" s="82">
        <f t="shared" si="366"/>
        <v>0</v>
      </c>
      <c r="BD98" s="82">
        <f t="shared" si="367"/>
        <v>0</v>
      </c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3" t="s">
        <v>502</v>
      </c>
      <c r="BP98" s="87" t="s">
        <v>449</v>
      </c>
      <c r="BQ98" s="25"/>
    </row>
    <row r="99" spans="1:69" s="164" customFormat="1" ht="24" x14ac:dyDescent="0.2">
      <c r="A99" s="110"/>
      <c r="B99" s="245"/>
      <c r="C99" s="287" t="s">
        <v>260</v>
      </c>
      <c r="D99" s="81">
        <f t="shared" si="356"/>
        <v>304004</v>
      </c>
      <c r="E99" s="297">
        <f t="shared" si="357"/>
        <v>304004</v>
      </c>
      <c r="F99" s="82">
        <v>304004</v>
      </c>
      <c r="G99" s="82">
        <f t="shared" si="358"/>
        <v>304004</v>
      </c>
      <c r="H99" s="82">
        <f t="shared" si="359"/>
        <v>0</v>
      </c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>
        <v>0</v>
      </c>
      <c r="U99" s="82">
        <f t="shared" si="360"/>
        <v>0</v>
      </c>
      <c r="V99" s="82">
        <f t="shared" si="361"/>
        <v>0</v>
      </c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>
        <v>0</v>
      </c>
      <c r="AH99" s="82">
        <f t="shared" si="362"/>
        <v>0</v>
      </c>
      <c r="AI99" s="82">
        <f t="shared" si="363"/>
        <v>0</v>
      </c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>
        <v>0</v>
      </c>
      <c r="AU99" s="82">
        <f t="shared" si="364"/>
        <v>0</v>
      </c>
      <c r="AV99" s="100">
        <f t="shared" si="365"/>
        <v>0</v>
      </c>
      <c r="AW99" s="82"/>
      <c r="AX99" s="82"/>
      <c r="AY99" s="82"/>
      <c r="AZ99" s="82"/>
      <c r="BA99" s="82"/>
      <c r="BB99" s="82"/>
      <c r="BC99" s="82">
        <f t="shared" si="366"/>
        <v>0</v>
      </c>
      <c r="BD99" s="82">
        <f t="shared" si="367"/>
        <v>0</v>
      </c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3" t="s">
        <v>497</v>
      </c>
      <c r="BP99" s="87" t="s">
        <v>443</v>
      </c>
      <c r="BQ99" s="25"/>
    </row>
    <row r="100" spans="1:69" s="164" customFormat="1" ht="24" x14ac:dyDescent="0.2">
      <c r="A100" s="110"/>
      <c r="B100" s="245"/>
      <c r="C100" s="287" t="s">
        <v>256</v>
      </c>
      <c r="D100" s="81">
        <f t="shared" si="356"/>
        <v>91758</v>
      </c>
      <c r="E100" s="297">
        <f t="shared" si="357"/>
        <v>96865</v>
      </c>
      <c r="F100" s="82">
        <v>91758</v>
      </c>
      <c r="G100" s="82">
        <f t="shared" si="358"/>
        <v>96865</v>
      </c>
      <c r="H100" s="82">
        <f t="shared" si="359"/>
        <v>5107</v>
      </c>
      <c r="I100" s="82"/>
      <c r="J100" s="82"/>
      <c r="K100" s="82">
        <v>5107</v>
      </c>
      <c r="L100" s="82"/>
      <c r="M100" s="82"/>
      <c r="N100" s="82"/>
      <c r="O100" s="82"/>
      <c r="P100" s="82"/>
      <c r="Q100" s="82"/>
      <c r="R100" s="82"/>
      <c r="S100" s="82"/>
      <c r="T100" s="82">
        <v>0</v>
      </c>
      <c r="U100" s="82">
        <f t="shared" si="360"/>
        <v>0</v>
      </c>
      <c r="V100" s="82">
        <f t="shared" si="361"/>
        <v>0</v>
      </c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>
        <v>0</v>
      </c>
      <c r="AH100" s="82">
        <f t="shared" si="362"/>
        <v>0</v>
      </c>
      <c r="AI100" s="82">
        <f t="shared" si="363"/>
        <v>0</v>
      </c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>
        <v>0</v>
      </c>
      <c r="AU100" s="82">
        <f t="shared" si="364"/>
        <v>0</v>
      </c>
      <c r="AV100" s="100">
        <f t="shared" si="365"/>
        <v>0</v>
      </c>
      <c r="AW100" s="82"/>
      <c r="AX100" s="82"/>
      <c r="AY100" s="82"/>
      <c r="AZ100" s="82"/>
      <c r="BA100" s="82"/>
      <c r="BB100" s="82"/>
      <c r="BC100" s="82">
        <f t="shared" si="366"/>
        <v>0</v>
      </c>
      <c r="BD100" s="82">
        <f t="shared" si="367"/>
        <v>0</v>
      </c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3" t="s">
        <v>500</v>
      </c>
      <c r="BP100" s="87" t="s">
        <v>675</v>
      </c>
      <c r="BQ100" s="25"/>
    </row>
    <row r="101" spans="1:69" s="164" customFormat="1" ht="24" x14ac:dyDescent="0.2">
      <c r="A101" s="110"/>
      <c r="B101" s="245"/>
      <c r="C101" s="287" t="s">
        <v>525</v>
      </c>
      <c r="D101" s="81">
        <f t="shared" si="356"/>
        <v>15161</v>
      </c>
      <c r="E101" s="297">
        <f t="shared" si="357"/>
        <v>15161</v>
      </c>
      <c r="F101" s="82">
        <v>15161</v>
      </c>
      <c r="G101" s="82">
        <f t="shared" si="358"/>
        <v>15161</v>
      </c>
      <c r="H101" s="82">
        <f t="shared" si="359"/>
        <v>0</v>
      </c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>
        <v>0</v>
      </c>
      <c r="U101" s="82">
        <f t="shared" si="360"/>
        <v>0</v>
      </c>
      <c r="V101" s="82">
        <f t="shared" si="361"/>
        <v>0</v>
      </c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>
        <v>0</v>
      </c>
      <c r="AH101" s="82">
        <f t="shared" si="362"/>
        <v>0</v>
      </c>
      <c r="AI101" s="82">
        <f t="shared" si="363"/>
        <v>0</v>
      </c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>
        <v>0</v>
      </c>
      <c r="AU101" s="82">
        <f t="shared" si="364"/>
        <v>0</v>
      </c>
      <c r="AV101" s="100">
        <f t="shared" si="365"/>
        <v>0</v>
      </c>
      <c r="AW101" s="82"/>
      <c r="AX101" s="82"/>
      <c r="AY101" s="82"/>
      <c r="AZ101" s="82"/>
      <c r="BA101" s="82"/>
      <c r="BB101" s="82"/>
      <c r="BC101" s="82">
        <f t="shared" si="366"/>
        <v>0</v>
      </c>
      <c r="BD101" s="82">
        <f t="shared" si="367"/>
        <v>0</v>
      </c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3" t="s">
        <v>711</v>
      </c>
      <c r="BP101" s="87" t="s">
        <v>712</v>
      </c>
      <c r="BQ101" s="25"/>
    </row>
    <row r="102" spans="1:69" s="200" customFormat="1" ht="36" x14ac:dyDescent="0.2">
      <c r="A102" s="110"/>
      <c r="B102" s="245"/>
      <c r="C102" s="347" t="s">
        <v>775</v>
      </c>
      <c r="D102" s="81">
        <f t="shared" ref="D102" si="368">F102+T102+AG102+AT102+BB102</f>
        <v>0</v>
      </c>
      <c r="E102" s="297">
        <f t="shared" ref="E102" si="369">G102+U102+AH102+AU102+BC102</f>
        <v>0</v>
      </c>
      <c r="F102" s="82"/>
      <c r="G102" s="82">
        <f t="shared" ref="G102" si="370">F102+H102</f>
        <v>0</v>
      </c>
      <c r="H102" s="82">
        <f t="shared" ref="H102" si="371">SUM(I102:S102)</f>
        <v>0</v>
      </c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>
        <f t="shared" ref="U102" si="372">T102+V102</f>
        <v>0</v>
      </c>
      <c r="V102" s="82">
        <f t="shared" ref="V102" si="373">SUM(W102:AF102)</f>
        <v>0</v>
      </c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>
        <f t="shared" ref="AH102" si="374">AG102+AI102</f>
        <v>0</v>
      </c>
      <c r="AI102" s="82">
        <f t="shared" ref="AI102" si="375">SUM(AJ102:AS102)</f>
        <v>0</v>
      </c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>
        <f t="shared" ref="AU102" si="376">AT102+AV102</f>
        <v>0</v>
      </c>
      <c r="AV102" s="100">
        <f t="shared" ref="AV102" si="377">SUM(AW102:BA102)</f>
        <v>0</v>
      </c>
      <c r="AW102" s="100"/>
      <c r="AX102" s="100"/>
      <c r="AY102" s="100"/>
      <c r="AZ102" s="100"/>
      <c r="BA102" s="100"/>
      <c r="BB102" s="82"/>
      <c r="BC102" s="82">
        <f t="shared" ref="BC102" si="378">BB102+BD102</f>
        <v>0</v>
      </c>
      <c r="BD102" s="82">
        <f t="shared" ref="BD102" si="379">SUM(BE102:BN102)</f>
        <v>0</v>
      </c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83" t="s">
        <v>774</v>
      </c>
      <c r="BP102" s="87"/>
      <c r="BQ102" s="25"/>
    </row>
    <row r="103" spans="1:69" ht="24.75" customHeight="1" x14ac:dyDescent="0.2">
      <c r="A103" s="110">
        <v>90000594245</v>
      </c>
      <c r="B103" s="243" t="s">
        <v>526</v>
      </c>
      <c r="C103" s="287" t="s">
        <v>204</v>
      </c>
      <c r="D103" s="81">
        <f t="shared" si="356"/>
        <v>33241</v>
      </c>
      <c r="E103" s="297">
        <f t="shared" si="357"/>
        <v>33241</v>
      </c>
      <c r="F103" s="82">
        <v>33241</v>
      </c>
      <c r="G103" s="82">
        <f t="shared" si="358"/>
        <v>33241</v>
      </c>
      <c r="H103" s="82">
        <f t="shared" si="359"/>
        <v>0</v>
      </c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>
        <v>0</v>
      </c>
      <c r="U103" s="82">
        <f t="shared" si="360"/>
        <v>0</v>
      </c>
      <c r="V103" s="82">
        <f t="shared" si="361"/>
        <v>0</v>
      </c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>
        <v>0</v>
      </c>
      <c r="AH103" s="82">
        <f t="shared" si="362"/>
        <v>0</v>
      </c>
      <c r="AI103" s="82">
        <f t="shared" si="363"/>
        <v>0</v>
      </c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>
        <v>0</v>
      </c>
      <c r="AU103" s="82">
        <f t="shared" si="364"/>
        <v>0</v>
      </c>
      <c r="AV103" s="100">
        <f t="shared" si="365"/>
        <v>0</v>
      </c>
      <c r="AW103" s="100"/>
      <c r="AX103" s="100"/>
      <c r="AY103" s="100"/>
      <c r="AZ103" s="100"/>
      <c r="BA103" s="100"/>
      <c r="BB103" s="82"/>
      <c r="BC103" s="82">
        <f t="shared" si="366"/>
        <v>0</v>
      </c>
      <c r="BD103" s="82">
        <f t="shared" si="367"/>
        <v>0</v>
      </c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83" t="s">
        <v>353</v>
      </c>
      <c r="BP103" s="87" t="s">
        <v>676</v>
      </c>
      <c r="BQ103" s="25"/>
    </row>
    <row r="104" spans="1:69" s="124" customFormat="1" ht="15" customHeight="1" x14ac:dyDescent="0.2">
      <c r="A104" s="110"/>
      <c r="B104" s="244"/>
      <c r="C104" s="287" t="s">
        <v>267</v>
      </c>
      <c r="D104" s="81">
        <f t="shared" si="356"/>
        <v>4850</v>
      </c>
      <c r="E104" s="297">
        <f t="shared" si="357"/>
        <v>4850</v>
      </c>
      <c r="F104" s="82">
        <v>4850</v>
      </c>
      <c r="G104" s="82">
        <f t="shared" si="358"/>
        <v>4850</v>
      </c>
      <c r="H104" s="82">
        <f t="shared" si="359"/>
        <v>0</v>
      </c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>
        <v>0</v>
      </c>
      <c r="U104" s="82">
        <f t="shared" si="360"/>
        <v>0</v>
      </c>
      <c r="V104" s="82">
        <f t="shared" si="361"/>
        <v>0</v>
      </c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>
        <v>0</v>
      </c>
      <c r="AH104" s="82">
        <f t="shared" si="362"/>
        <v>0</v>
      </c>
      <c r="AI104" s="82">
        <f t="shared" si="363"/>
        <v>0</v>
      </c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>
        <v>0</v>
      </c>
      <c r="AU104" s="82">
        <f t="shared" si="364"/>
        <v>0</v>
      </c>
      <c r="AV104" s="100">
        <f t="shared" si="365"/>
        <v>0</v>
      </c>
      <c r="AW104" s="100"/>
      <c r="AX104" s="100"/>
      <c r="AY104" s="100"/>
      <c r="AZ104" s="100"/>
      <c r="BA104" s="100"/>
      <c r="BB104" s="82"/>
      <c r="BC104" s="82">
        <f t="shared" si="366"/>
        <v>0</v>
      </c>
      <c r="BD104" s="82">
        <f t="shared" si="367"/>
        <v>0</v>
      </c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83" t="s">
        <v>354</v>
      </c>
      <c r="BP104" s="87" t="s">
        <v>676</v>
      </c>
      <c r="BQ104" s="25"/>
    </row>
    <row r="105" spans="1:69" s="124" customFormat="1" ht="15" customHeight="1" x14ac:dyDescent="0.2">
      <c r="A105" s="110"/>
      <c r="B105" s="244"/>
      <c r="C105" s="287" t="s">
        <v>268</v>
      </c>
      <c r="D105" s="81">
        <f t="shared" si="356"/>
        <v>11400</v>
      </c>
      <c r="E105" s="297">
        <f t="shared" si="357"/>
        <v>11400</v>
      </c>
      <c r="F105" s="82">
        <v>11400</v>
      </c>
      <c r="G105" s="82">
        <f t="shared" si="358"/>
        <v>11400</v>
      </c>
      <c r="H105" s="82">
        <f t="shared" si="359"/>
        <v>0</v>
      </c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>
        <v>0</v>
      </c>
      <c r="U105" s="82">
        <f t="shared" si="360"/>
        <v>0</v>
      </c>
      <c r="V105" s="82">
        <f t="shared" si="361"/>
        <v>0</v>
      </c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>
        <v>0</v>
      </c>
      <c r="AH105" s="82">
        <f t="shared" si="362"/>
        <v>0</v>
      </c>
      <c r="AI105" s="82">
        <f t="shared" si="363"/>
        <v>0</v>
      </c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>
        <v>0</v>
      </c>
      <c r="AU105" s="82">
        <f t="shared" si="364"/>
        <v>0</v>
      </c>
      <c r="AV105" s="100">
        <f t="shared" si="365"/>
        <v>0</v>
      </c>
      <c r="AW105" s="100"/>
      <c r="AX105" s="100"/>
      <c r="AY105" s="100"/>
      <c r="AZ105" s="100"/>
      <c r="BA105" s="100"/>
      <c r="BB105" s="82"/>
      <c r="BC105" s="82">
        <f t="shared" si="366"/>
        <v>0</v>
      </c>
      <c r="BD105" s="82">
        <f t="shared" si="367"/>
        <v>0</v>
      </c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83" t="s">
        <v>355</v>
      </c>
      <c r="BP105" s="87" t="s">
        <v>676</v>
      </c>
      <c r="BQ105" s="25"/>
    </row>
    <row r="106" spans="1:69" s="124" customFormat="1" ht="15" customHeight="1" x14ac:dyDescent="0.2">
      <c r="A106" s="110"/>
      <c r="B106" s="244"/>
      <c r="C106" s="287" t="s">
        <v>269</v>
      </c>
      <c r="D106" s="81">
        <f t="shared" si="356"/>
        <v>5878</v>
      </c>
      <c r="E106" s="297">
        <f t="shared" si="357"/>
        <v>5878</v>
      </c>
      <c r="F106" s="82">
        <v>5878</v>
      </c>
      <c r="G106" s="82">
        <f t="shared" si="358"/>
        <v>5878</v>
      </c>
      <c r="H106" s="82">
        <f t="shared" si="359"/>
        <v>0</v>
      </c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>
        <v>0</v>
      </c>
      <c r="U106" s="82">
        <f t="shared" si="360"/>
        <v>0</v>
      </c>
      <c r="V106" s="82">
        <f t="shared" si="361"/>
        <v>0</v>
      </c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>
        <v>0</v>
      </c>
      <c r="AH106" s="82">
        <f t="shared" si="362"/>
        <v>0</v>
      </c>
      <c r="AI106" s="82">
        <f t="shared" si="363"/>
        <v>0</v>
      </c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>
        <v>0</v>
      </c>
      <c r="AU106" s="82">
        <f t="shared" si="364"/>
        <v>0</v>
      </c>
      <c r="AV106" s="100">
        <f t="shared" si="365"/>
        <v>0</v>
      </c>
      <c r="AW106" s="100"/>
      <c r="AX106" s="100"/>
      <c r="AY106" s="100"/>
      <c r="AZ106" s="100"/>
      <c r="BA106" s="100"/>
      <c r="BB106" s="82"/>
      <c r="BC106" s="82">
        <f t="shared" si="366"/>
        <v>0</v>
      </c>
      <c r="BD106" s="82">
        <f t="shared" si="367"/>
        <v>0</v>
      </c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83" t="s">
        <v>356</v>
      </c>
      <c r="BP106" s="87" t="s">
        <v>676</v>
      </c>
      <c r="BQ106" s="25"/>
    </row>
    <row r="107" spans="1:69" s="124" customFormat="1" ht="15" customHeight="1" x14ac:dyDescent="0.2">
      <c r="A107" s="110"/>
      <c r="B107" s="244"/>
      <c r="C107" s="287" t="s">
        <v>270</v>
      </c>
      <c r="D107" s="81">
        <f t="shared" si="356"/>
        <v>50938</v>
      </c>
      <c r="E107" s="297">
        <f t="shared" si="357"/>
        <v>50938</v>
      </c>
      <c r="F107" s="82">
        <v>50938</v>
      </c>
      <c r="G107" s="82">
        <f t="shared" si="358"/>
        <v>50938</v>
      </c>
      <c r="H107" s="82">
        <f t="shared" si="359"/>
        <v>0</v>
      </c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>
        <v>0</v>
      </c>
      <c r="U107" s="82">
        <f t="shared" si="360"/>
        <v>0</v>
      </c>
      <c r="V107" s="82">
        <f t="shared" si="361"/>
        <v>0</v>
      </c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>
        <v>0</v>
      </c>
      <c r="AH107" s="82">
        <f t="shared" si="362"/>
        <v>0</v>
      </c>
      <c r="AI107" s="82">
        <f t="shared" si="363"/>
        <v>0</v>
      </c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>
        <v>0</v>
      </c>
      <c r="AU107" s="82">
        <f t="shared" si="364"/>
        <v>0</v>
      </c>
      <c r="AV107" s="100">
        <f t="shared" si="365"/>
        <v>0</v>
      </c>
      <c r="AW107" s="100"/>
      <c r="AX107" s="100"/>
      <c r="AY107" s="100"/>
      <c r="AZ107" s="100"/>
      <c r="BA107" s="100"/>
      <c r="BB107" s="82"/>
      <c r="BC107" s="82">
        <f t="shared" si="366"/>
        <v>0</v>
      </c>
      <c r="BD107" s="82">
        <f t="shared" si="367"/>
        <v>0</v>
      </c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83" t="s">
        <v>357</v>
      </c>
      <c r="BP107" s="87" t="s">
        <v>676</v>
      </c>
      <c r="BQ107" s="25"/>
    </row>
    <row r="108" spans="1:69" s="124" customFormat="1" x14ac:dyDescent="0.2">
      <c r="A108" s="110"/>
      <c r="B108" s="244"/>
      <c r="C108" s="287" t="s">
        <v>271</v>
      </c>
      <c r="D108" s="81">
        <f t="shared" si="356"/>
        <v>1500</v>
      </c>
      <c r="E108" s="297">
        <f t="shared" si="357"/>
        <v>1500</v>
      </c>
      <c r="F108" s="82">
        <v>1500</v>
      </c>
      <c r="G108" s="82">
        <f t="shared" si="358"/>
        <v>1500</v>
      </c>
      <c r="H108" s="82">
        <f t="shared" si="359"/>
        <v>0</v>
      </c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>
        <v>0</v>
      </c>
      <c r="U108" s="82">
        <f t="shared" si="360"/>
        <v>0</v>
      </c>
      <c r="V108" s="82">
        <f t="shared" si="361"/>
        <v>0</v>
      </c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>
        <v>0</v>
      </c>
      <c r="AH108" s="82">
        <f t="shared" si="362"/>
        <v>0</v>
      </c>
      <c r="AI108" s="82">
        <f t="shared" si="363"/>
        <v>0</v>
      </c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>
        <v>0</v>
      </c>
      <c r="AU108" s="82">
        <f t="shared" si="364"/>
        <v>0</v>
      </c>
      <c r="AV108" s="100">
        <f t="shared" si="365"/>
        <v>0</v>
      </c>
      <c r="AW108" s="100"/>
      <c r="AX108" s="100"/>
      <c r="AY108" s="100"/>
      <c r="AZ108" s="100"/>
      <c r="BA108" s="100"/>
      <c r="BB108" s="82"/>
      <c r="BC108" s="82">
        <f t="shared" si="366"/>
        <v>0</v>
      </c>
      <c r="BD108" s="82">
        <f t="shared" si="367"/>
        <v>0</v>
      </c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83" t="s">
        <v>358</v>
      </c>
      <c r="BP108" s="87" t="s">
        <v>676</v>
      </c>
      <c r="BQ108" s="25"/>
    </row>
    <row r="109" spans="1:69" s="124" customFormat="1" x14ac:dyDescent="0.2">
      <c r="A109" s="110"/>
      <c r="B109" s="244"/>
      <c r="C109" s="287" t="s">
        <v>272</v>
      </c>
      <c r="D109" s="81">
        <f t="shared" si="356"/>
        <v>2420</v>
      </c>
      <c r="E109" s="297">
        <f t="shared" si="357"/>
        <v>2420</v>
      </c>
      <c r="F109" s="82">
        <v>2420</v>
      </c>
      <c r="G109" s="82">
        <f t="shared" si="358"/>
        <v>2420</v>
      </c>
      <c r="H109" s="82">
        <f t="shared" si="359"/>
        <v>0</v>
      </c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>
        <v>0</v>
      </c>
      <c r="U109" s="82">
        <f t="shared" si="360"/>
        <v>0</v>
      </c>
      <c r="V109" s="82">
        <f t="shared" si="361"/>
        <v>0</v>
      </c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>
        <v>0</v>
      </c>
      <c r="AH109" s="82">
        <f t="shared" si="362"/>
        <v>0</v>
      </c>
      <c r="AI109" s="82">
        <f t="shared" si="363"/>
        <v>0</v>
      </c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>
        <v>0</v>
      </c>
      <c r="AU109" s="82">
        <f t="shared" si="364"/>
        <v>0</v>
      </c>
      <c r="AV109" s="100">
        <f t="shared" si="365"/>
        <v>0</v>
      </c>
      <c r="AW109" s="100"/>
      <c r="AX109" s="100"/>
      <c r="AY109" s="100"/>
      <c r="AZ109" s="100"/>
      <c r="BA109" s="100"/>
      <c r="BB109" s="82"/>
      <c r="BC109" s="82">
        <f t="shared" si="366"/>
        <v>0</v>
      </c>
      <c r="BD109" s="82">
        <f t="shared" si="367"/>
        <v>0</v>
      </c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83" t="s">
        <v>359</v>
      </c>
      <c r="BP109" s="87" t="s">
        <v>676</v>
      </c>
      <c r="BQ109" s="25"/>
    </row>
    <row r="110" spans="1:69" ht="24" customHeight="1" x14ac:dyDescent="0.2">
      <c r="A110" s="110">
        <v>90000056450</v>
      </c>
      <c r="B110" s="243" t="s">
        <v>196</v>
      </c>
      <c r="C110" s="287" t="s">
        <v>451</v>
      </c>
      <c r="D110" s="81">
        <f t="shared" si="356"/>
        <v>842399</v>
      </c>
      <c r="E110" s="297">
        <f t="shared" si="357"/>
        <v>842770</v>
      </c>
      <c r="F110" s="82">
        <v>835752</v>
      </c>
      <c r="G110" s="82">
        <f t="shared" si="358"/>
        <v>835752</v>
      </c>
      <c r="H110" s="82">
        <f t="shared" si="359"/>
        <v>0</v>
      </c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>
        <v>0</v>
      </c>
      <c r="U110" s="82">
        <f t="shared" si="360"/>
        <v>0</v>
      </c>
      <c r="V110" s="82">
        <f t="shared" si="361"/>
        <v>0</v>
      </c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>
        <v>6647</v>
      </c>
      <c r="AH110" s="82">
        <f t="shared" si="362"/>
        <v>7018</v>
      </c>
      <c r="AI110" s="82">
        <f t="shared" si="363"/>
        <v>371</v>
      </c>
      <c r="AJ110" s="82">
        <v>371</v>
      </c>
      <c r="AK110" s="82"/>
      <c r="AL110" s="82"/>
      <c r="AM110" s="82"/>
      <c r="AN110" s="82"/>
      <c r="AO110" s="82"/>
      <c r="AP110" s="82"/>
      <c r="AQ110" s="82"/>
      <c r="AR110" s="82"/>
      <c r="AS110" s="82"/>
      <c r="AT110" s="82">
        <v>0</v>
      </c>
      <c r="AU110" s="82">
        <f t="shared" si="364"/>
        <v>0</v>
      </c>
      <c r="AV110" s="100">
        <f t="shared" si="365"/>
        <v>0</v>
      </c>
      <c r="AW110" s="100"/>
      <c r="AX110" s="100"/>
      <c r="AY110" s="100"/>
      <c r="AZ110" s="100"/>
      <c r="BA110" s="100"/>
      <c r="BB110" s="82"/>
      <c r="BC110" s="82">
        <f t="shared" si="366"/>
        <v>0</v>
      </c>
      <c r="BD110" s="82">
        <f t="shared" si="367"/>
        <v>0</v>
      </c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83" t="s">
        <v>360</v>
      </c>
      <c r="BP110" s="87"/>
      <c r="BQ110" s="25"/>
    </row>
    <row r="111" spans="1:69" s="200" customFormat="1" x14ac:dyDescent="0.2">
      <c r="A111" s="110"/>
      <c r="B111" s="243"/>
      <c r="C111" s="287" t="s">
        <v>629</v>
      </c>
      <c r="D111" s="81">
        <f t="shared" si="356"/>
        <v>1200</v>
      </c>
      <c r="E111" s="297">
        <f t="shared" si="357"/>
        <v>1200</v>
      </c>
      <c r="F111" s="82">
        <v>1200</v>
      </c>
      <c r="G111" s="82">
        <f t="shared" si="358"/>
        <v>1200</v>
      </c>
      <c r="H111" s="82">
        <f t="shared" si="359"/>
        <v>0</v>
      </c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>
        <v>0</v>
      </c>
      <c r="U111" s="82">
        <f t="shared" si="360"/>
        <v>0</v>
      </c>
      <c r="V111" s="82">
        <f t="shared" si="361"/>
        <v>0</v>
      </c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>
        <v>0</v>
      </c>
      <c r="AH111" s="82">
        <f t="shared" si="362"/>
        <v>0</v>
      </c>
      <c r="AI111" s="82">
        <f t="shared" si="363"/>
        <v>0</v>
      </c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>
        <v>0</v>
      </c>
      <c r="AU111" s="82">
        <f t="shared" si="364"/>
        <v>0</v>
      </c>
      <c r="AV111" s="100">
        <f t="shared" si="365"/>
        <v>0</v>
      </c>
      <c r="AW111" s="100"/>
      <c r="AX111" s="100"/>
      <c r="AY111" s="100"/>
      <c r="AZ111" s="100"/>
      <c r="BA111" s="100"/>
      <c r="BB111" s="82"/>
      <c r="BC111" s="82">
        <f t="shared" si="366"/>
        <v>0</v>
      </c>
      <c r="BD111" s="82">
        <f t="shared" si="367"/>
        <v>0</v>
      </c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83" t="s">
        <v>672</v>
      </c>
      <c r="BP111" s="87"/>
      <c r="BQ111" s="25"/>
    </row>
    <row r="112" spans="1:69" ht="24" customHeight="1" x14ac:dyDescent="0.2">
      <c r="A112" s="110">
        <v>90009229680</v>
      </c>
      <c r="B112" s="243" t="s">
        <v>151</v>
      </c>
      <c r="C112" s="287" t="s">
        <v>452</v>
      </c>
      <c r="D112" s="81">
        <f t="shared" si="356"/>
        <v>1010966</v>
      </c>
      <c r="E112" s="297">
        <f t="shared" si="357"/>
        <v>1012517</v>
      </c>
      <c r="F112" s="82">
        <v>982877</v>
      </c>
      <c r="G112" s="82">
        <f t="shared" si="358"/>
        <v>982877</v>
      </c>
      <c r="H112" s="82">
        <f t="shared" si="359"/>
        <v>0</v>
      </c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>
        <v>9522</v>
      </c>
      <c r="U112" s="82">
        <f t="shared" si="360"/>
        <v>9522</v>
      </c>
      <c r="V112" s="82">
        <f t="shared" si="361"/>
        <v>0</v>
      </c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>
        <v>18567</v>
      </c>
      <c r="AH112" s="82">
        <f t="shared" si="362"/>
        <v>20118</v>
      </c>
      <c r="AI112" s="82">
        <f t="shared" si="363"/>
        <v>1551</v>
      </c>
      <c r="AJ112" s="82">
        <v>1551</v>
      </c>
      <c r="AK112" s="82"/>
      <c r="AL112" s="82"/>
      <c r="AM112" s="82"/>
      <c r="AN112" s="82"/>
      <c r="AO112" s="82"/>
      <c r="AP112" s="82"/>
      <c r="AQ112" s="82"/>
      <c r="AR112" s="82"/>
      <c r="AS112" s="82"/>
      <c r="AT112" s="82">
        <v>0</v>
      </c>
      <c r="AU112" s="82">
        <f t="shared" si="364"/>
        <v>0</v>
      </c>
      <c r="AV112" s="100">
        <f t="shared" si="365"/>
        <v>0</v>
      </c>
      <c r="AW112" s="100"/>
      <c r="AX112" s="100"/>
      <c r="AY112" s="100"/>
      <c r="AZ112" s="100"/>
      <c r="BA112" s="100"/>
      <c r="BB112" s="82"/>
      <c r="BC112" s="82">
        <f t="shared" si="366"/>
        <v>0</v>
      </c>
      <c r="BD112" s="82">
        <f t="shared" si="367"/>
        <v>0</v>
      </c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83" t="s">
        <v>361</v>
      </c>
      <c r="BP112" s="87"/>
      <c r="BQ112" s="25"/>
    </row>
    <row r="113" spans="1:69" x14ac:dyDescent="0.2">
      <c r="A113" s="110"/>
      <c r="B113" s="244"/>
      <c r="C113" s="287" t="s">
        <v>189</v>
      </c>
      <c r="D113" s="81">
        <f t="shared" si="356"/>
        <v>464128</v>
      </c>
      <c r="E113" s="297">
        <f t="shared" si="357"/>
        <v>537393</v>
      </c>
      <c r="F113" s="82">
        <v>440398</v>
      </c>
      <c r="G113" s="82">
        <f t="shared" si="358"/>
        <v>512528</v>
      </c>
      <c r="H113" s="82">
        <f t="shared" si="359"/>
        <v>72130</v>
      </c>
      <c r="I113" s="82"/>
      <c r="J113" s="82"/>
      <c r="K113" s="82">
        <v>72130</v>
      </c>
      <c r="L113" s="82"/>
      <c r="M113" s="82"/>
      <c r="N113" s="82"/>
      <c r="O113" s="82"/>
      <c r="P113" s="82"/>
      <c r="Q113" s="82"/>
      <c r="R113" s="82"/>
      <c r="S113" s="82"/>
      <c r="T113" s="82">
        <v>0</v>
      </c>
      <c r="U113" s="82">
        <f t="shared" si="360"/>
        <v>0</v>
      </c>
      <c r="V113" s="82">
        <f t="shared" si="361"/>
        <v>0</v>
      </c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>
        <v>23730</v>
      </c>
      <c r="AH113" s="82">
        <f t="shared" si="362"/>
        <v>24865</v>
      </c>
      <c r="AI113" s="82">
        <f t="shared" si="363"/>
        <v>1135</v>
      </c>
      <c r="AJ113" s="82">
        <v>1135</v>
      </c>
      <c r="AK113" s="82"/>
      <c r="AL113" s="82"/>
      <c r="AM113" s="82"/>
      <c r="AN113" s="82"/>
      <c r="AO113" s="82"/>
      <c r="AP113" s="82"/>
      <c r="AQ113" s="82"/>
      <c r="AR113" s="82"/>
      <c r="AS113" s="82"/>
      <c r="AT113" s="82">
        <v>0</v>
      </c>
      <c r="AU113" s="82">
        <f t="shared" si="364"/>
        <v>0</v>
      </c>
      <c r="AV113" s="100">
        <f t="shared" si="365"/>
        <v>0</v>
      </c>
      <c r="AW113" s="100"/>
      <c r="AX113" s="100"/>
      <c r="AY113" s="100"/>
      <c r="AZ113" s="100"/>
      <c r="BA113" s="100"/>
      <c r="BB113" s="82"/>
      <c r="BC113" s="82">
        <f t="shared" si="366"/>
        <v>0</v>
      </c>
      <c r="BD113" s="82">
        <f t="shared" si="367"/>
        <v>0</v>
      </c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83" t="s">
        <v>362</v>
      </c>
      <c r="BP113" s="87" t="s">
        <v>445</v>
      </c>
      <c r="BQ113" s="25"/>
    </row>
    <row r="114" spans="1:69" ht="12" customHeight="1" x14ac:dyDescent="0.2">
      <c r="A114" s="110">
        <v>90010478153</v>
      </c>
      <c r="B114" s="243" t="s">
        <v>448</v>
      </c>
      <c r="C114" s="287" t="s">
        <v>182</v>
      </c>
      <c r="D114" s="81">
        <f t="shared" si="356"/>
        <v>693059</v>
      </c>
      <c r="E114" s="297">
        <f t="shared" si="357"/>
        <v>693059</v>
      </c>
      <c r="F114" s="82">
        <v>668348</v>
      </c>
      <c r="G114" s="82">
        <f t="shared" si="358"/>
        <v>668348</v>
      </c>
      <c r="H114" s="82">
        <f t="shared" si="359"/>
        <v>0</v>
      </c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>
        <v>0</v>
      </c>
      <c r="U114" s="82">
        <f t="shared" si="360"/>
        <v>0</v>
      </c>
      <c r="V114" s="82">
        <f t="shared" si="361"/>
        <v>0</v>
      </c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>
        <v>24711</v>
      </c>
      <c r="AH114" s="82">
        <f t="shared" si="362"/>
        <v>24711</v>
      </c>
      <c r="AI114" s="82">
        <f t="shared" si="363"/>
        <v>0</v>
      </c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>
        <v>0</v>
      </c>
      <c r="AU114" s="82">
        <f t="shared" si="364"/>
        <v>0</v>
      </c>
      <c r="AV114" s="100">
        <f t="shared" si="365"/>
        <v>0</v>
      </c>
      <c r="AW114" s="100"/>
      <c r="AX114" s="100"/>
      <c r="AY114" s="100"/>
      <c r="AZ114" s="100"/>
      <c r="BA114" s="100"/>
      <c r="BB114" s="82"/>
      <c r="BC114" s="82">
        <f t="shared" si="366"/>
        <v>0</v>
      </c>
      <c r="BD114" s="82">
        <f t="shared" si="367"/>
        <v>0</v>
      </c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83" t="s">
        <v>363</v>
      </c>
      <c r="BP114" s="87"/>
      <c r="BQ114" s="25"/>
    </row>
    <row r="115" spans="1:69" s="132" customFormat="1" x14ac:dyDescent="0.2">
      <c r="A115" s="110"/>
      <c r="B115" s="244"/>
      <c r="C115" s="287" t="s">
        <v>301</v>
      </c>
      <c r="D115" s="81">
        <f t="shared" si="356"/>
        <v>84488</v>
      </c>
      <c r="E115" s="297">
        <f t="shared" si="357"/>
        <v>84488</v>
      </c>
      <c r="F115" s="82">
        <v>55574</v>
      </c>
      <c r="G115" s="82">
        <f t="shared" si="358"/>
        <v>55574</v>
      </c>
      <c r="H115" s="82">
        <f t="shared" si="359"/>
        <v>0</v>
      </c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>
        <v>0</v>
      </c>
      <c r="U115" s="82">
        <f t="shared" si="360"/>
        <v>0</v>
      </c>
      <c r="V115" s="82">
        <f t="shared" si="361"/>
        <v>0</v>
      </c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>
        <v>28914</v>
      </c>
      <c r="AH115" s="82">
        <f t="shared" si="362"/>
        <v>28914</v>
      </c>
      <c r="AI115" s="82">
        <f t="shared" si="363"/>
        <v>0</v>
      </c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>
        <v>0</v>
      </c>
      <c r="AU115" s="82">
        <f t="shared" si="364"/>
        <v>0</v>
      </c>
      <c r="AV115" s="100">
        <f t="shared" si="365"/>
        <v>0</v>
      </c>
      <c r="AW115" s="100"/>
      <c r="AX115" s="100"/>
      <c r="AY115" s="100"/>
      <c r="AZ115" s="100"/>
      <c r="BA115" s="100"/>
      <c r="BB115" s="82"/>
      <c r="BC115" s="82">
        <f t="shared" si="366"/>
        <v>0</v>
      </c>
      <c r="BD115" s="82">
        <f t="shared" si="367"/>
        <v>0</v>
      </c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83" t="s">
        <v>364</v>
      </c>
      <c r="BP115" s="87"/>
      <c r="BQ115" s="25"/>
    </row>
    <row r="116" spans="1:69" s="140" customFormat="1" ht="24" x14ac:dyDescent="0.2">
      <c r="A116" s="110"/>
      <c r="B116" s="244"/>
      <c r="C116" s="287" t="s">
        <v>447</v>
      </c>
      <c r="D116" s="81">
        <f t="shared" si="356"/>
        <v>99050</v>
      </c>
      <c r="E116" s="297">
        <f t="shared" si="357"/>
        <v>100054</v>
      </c>
      <c r="F116" s="82">
        <v>73405</v>
      </c>
      <c r="G116" s="82">
        <f t="shared" si="358"/>
        <v>73405</v>
      </c>
      <c r="H116" s="82">
        <f t="shared" si="359"/>
        <v>0</v>
      </c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>
        <v>0</v>
      </c>
      <c r="U116" s="82">
        <f t="shared" si="360"/>
        <v>0</v>
      </c>
      <c r="V116" s="82">
        <f t="shared" si="361"/>
        <v>0</v>
      </c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>
        <v>25645</v>
      </c>
      <c r="AH116" s="82">
        <f t="shared" si="362"/>
        <v>26649</v>
      </c>
      <c r="AI116" s="82">
        <f t="shared" si="363"/>
        <v>1004</v>
      </c>
      <c r="AJ116" s="82">
        <v>1004</v>
      </c>
      <c r="AK116" s="82"/>
      <c r="AL116" s="82"/>
      <c r="AM116" s="82"/>
      <c r="AN116" s="82"/>
      <c r="AO116" s="82"/>
      <c r="AP116" s="82"/>
      <c r="AQ116" s="82"/>
      <c r="AR116" s="82"/>
      <c r="AS116" s="82"/>
      <c r="AT116" s="82">
        <v>0</v>
      </c>
      <c r="AU116" s="82">
        <f t="shared" si="364"/>
        <v>0</v>
      </c>
      <c r="AV116" s="100">
        <f t="shared" si="365"/>
        <v>0</v>
      </c>
      <c r="AW116" s="100"/>
      <c r="AX116" s="100"/>
      <c r="AY116" s="100"/>
      <c r="AZ116" s="100"/>
      <c r="BA116" s="100"/>
      <c r="BB116" s="82"/>
      <c r="BC116" s="82">
        <f t="shared" si="366"/>
        <v>0</v>
      </c>
      <c r="BD116" s="82">
        <f t="shared" si="367"/>
        <v>0</v>
      </c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83" t="s">
        <v>365</v>
      </c>
      <c r="BP116" s="87"/>
      <c r="BQ116" s="25"/>
    </row>
    <row r="117" spans="1:69" s="132" customFormat="1" x14ac:dyDescent="0.2">
      <c r="A117" s="110"/>
      <c r="B117" s="244"/>
      <c r="C117" s="287" t="s">
        <v>302</v>
      </c>
      <c r="D117" s="81">
        <f t="shared" si="356"/>
        <v>131617</v>
      </c>
      <c r="E117" s="297">
        <f t="shared" si="357"/>
        <v>131617</v>
      </c>
      <c r="F117" s="82">
        <v>74456</v>
      </c>
      <c r="G117" s="82">
        <f t="shared" si="358"/>
        <v>74456</v>
      </c>
      <c r="H117" s="82">
        <f t="shared" si="359"/>
        <v>0</v>
      </c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>
        <v>0</v>
      </c>
      <c r="U117" s="82">
        <f t="shared" si="360"/>
        <v>0</v>
      </c>
      <c r="V117" s="82">
        <f t="shared" si="361"/>
        <v>0</v>
      </c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>
        <v>57161</v>
      </c>
      <c r="AH117" s="82">
        <f t="shared" si="362"/>
        <v>57161</v>
      </c>
      <c r="AI117" s="82">
        <f t="shared" si="363"/>
        <v>0</v>
      </c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>
        <v>0</v>
      </c>
      <c r="AU117" s="82">
        <f t="shared" si="364"/>
        <v>0</v>
      </c>
      <c r="AV117" s="100">
        <f t="shared" si="365"/>
        <v>0</v>
      </c>
      <c r="AW117" s="100"/>
      <c r="AX117" s="100"/>
      <c r="AY117" s="100"/>
      <c r="AZ117" s="100"/>
      <c r="BA117" s="100"/>
      <c r="BB117" s="82"/>
      <c r="BC117" s="82">
        <f t="shared" si="366"/>
        <v>0</v>
      </c>
      <c r="BD117" s="82">
        <f t="shared" si="367"/>
        <v>0</v>
      </c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83" t="s">
        <v>366</v>
      </c>
      <c r="BP117" s="87"/>
      <c r="BQ117" s="25"/>
    </row>
    <row r="118" spans="1:69" s="132" customFormat="1" x14ac:dyDescent="0.2">
      <c r="A118" s="110"/>
      <c r="B118" s="244"/>
      <c r="C118" s="287" t="s">
        <v>303</v>
      </c>
      <c r="D118" s="81">
        <f t="shared" si="356"/>
        <v>29426</v>
      </c>
      <c r="E118" s="297">
        <f t="shared" si="357"/>
        <v>29426</v>
      </c>
      <c r="F118" s="82">
        <v>12458</v>
      </c>
      <c r="G118" s="82">
        <f t="shared" si="358"/>
        <v>12458</v>
      </c>
      <c r="H118" s="82">
        <f t="shared" si="359"/>
        <v>0</v>
      </c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>
        <v>0</v>
      </c>
      <c r="U118" s="82">
        <f t="shared" si="360"/>
        <v>0</v>
      </c>
      <c r="V118" s="82">
        <f t="shared" si="361"/>
        <v>0</v>
      </c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>
        <v>16968</v>
      </c>
      <c r="AH118" s="82">
        <f t="shared" si="362"/>
        <v>16968</v>
      </c>
      <c r="AI118" s="82">
        <f t="shared" si="363"/>
        <v>0</v>
      </c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>
        <v>0</v>
      </c>
      <c r="AU118" s="82">
        <f t="shared" si="364"/>
        <v>0</v>
      </c>
      <c r="AV118" s="100">
        <f t="shared" si="365"/>
        <v>0</v>
      </c>
      <c r="AW118" s="100"/>
      <c r="AX118" s="100"/>
      <c r="AY118" s="100"/>
      <c r="AZ118" s="100"/>
      <c r="BA118" s="100"/>
      <c r="BB118" s="82"/>
      <c r="BC118" s="82">
        <f t="shared" si="366"/>
        <v>0</v>
      </c>
      <c r="BD118" s="82">
        <f t="shared" si="367"/>
        <v>0</v>
      </c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83" t="s">
        <v>367</v>
      </c>
      <c r="BP118" s="87"/>
      <c r="BQ118" s="25"/>
    </row>
    <row r="119" spans="1:69" s="162" customFormat="1" x14ac:dyDescent="0.2">
      <c r="A119" s="110"/>
      <c r="B119" s="244"/>
      <c r="C119" s="287" t="s">
        <v>478</v>
      </c>
      <c r="D119" s="81">
        <f t="shared" si="356"/>
        <v>30041</v>
      </c>
      <c r="E119" s="297">
        <f t="shared" si="357"/>
        <v>31935</v>
      </c>
      <c r="F119" s="82">
        <v>16434</v>
      </c>
      <c r="G119" s="82">
        <f t="shared" si="358"/>
        <v>16434</v>
      </c>
      <c r="H119" s="82">
        <f t="shared" si="359"/>
        <v>0</v>
      </c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>
        <v>0</v>
      </c>
      <c r="U119" s="82">
        <f t="shared" si="360"/>
        <v>0</v>
      </c>
      <c r="V119" s="82">
        <f t="shared" si="361"/>
        <v>0</v>
      </c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>
        <v>13607</v>
      </c>
      <c r="AH119" s="82">
        <f t="shared" si="362"/>
        <v>15501</v>
      </c>
      <c r="AI119" s="82">
        <f t="shared" si="363"/>
        <v>1894</v>
      </c>
      <c r="AJ119" s="82">
        <v>1894</v>
      </c>
      <c r="AK119" s="82"/>
      <c r="AL119" s="82"/>
      <c r="AM119" s="82"/>
      <c r="AN119" s="82"/>
      <c r="AO119" s="82"/>
      <c r="AP119" s="82"/>
      <c r="AQ119" s="82"/>
      <c r="AR119" s="82"/>
      <c r="AS119" s="82"/>
      <c r="AT119" s="82">
        <v>0</v>
      </c>
      <c r="AU119" s="82">
        <f t="shared" si="364"/>
        <v>0</v>
      </c>
      <c r="AV119" s="100">
        <f t="shared" si="365"/>
        <v>0</v>
      </c>
      <c r="AW119" s="100"/>
      <c r="AX119" s="100"/>
      <c r="AY119" s="100"/>
      <c r="AZ119" s="100"/>
      <c r="BA119" s="100"/>
      <c r="BB119" s="82"/>
      <c r="BC119" s="82">
        <f t="shared" si="366"/>
        <v>0</v>
      </c>
      <c r="BD119" s="82">
        <f t="shared" si="367"/>
        <v>0</v>
      </c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83" t="s">
        <v>503</v>
      </c>
      <c r="BP119" s="87"/>
      <c r="BQ119" s="25"/>
    </row>
    <row r="120" spans="1:69" ht="24" customHeight="1" x14ac:dyDescent="0.2">
      <c r="A120" s="110">
        <v>90000056408</v>
      </c>
      <c r="B120" s="243" t="s">
        <v>16</v>
      </c>
      <c r="C120" s="287" t="s">
        <v>453</v>
      </c>
      <c r="D120" s="81">
        <f t="shared" si="356"/>
        <v>611988</v>
      </c>
      <c r="E120" s="297">
        <f t="shared" si="357"/>
        <v>612438</v>
      </c>
      <c r="F120" s="82">
        <v>592478</v>
      </c>
      <c r="G120" s="82">
        <f t="shared" si="358"/>
        <v>592478</v>
      </c>
      <c r="H120" s="82">
        <f t="shared" si="359"/>
        <v>0</v>
      </c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>
        <v>0</v>
      </c>
      <c r="U120" s="82">
        <f t="shared" si="360"/>
        <v>0</v>
      </c>
      <c r="V120" s="82">
        <f t="shared" si="361"/>
        <v>0</v>
      </c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>
        <v>19510</v>
      </c>
      <c r="AH120" s="82">
        <f t="shared" si="362"/>
        <v>19960</v>
      </c>
      <c r="AI120" s="82">
        <f t="shared" si="363"/>
        <v>450</v>
      </c>
      <c r="AJ120" s="82">
        <v>450</v>
      </c>
      <c r="AK120" s="82"/>
      <c r="AL120" s="82"/>
      <c r="AM120" s="82"/>
      <c r="AN120" s="82"/>
      <c r="AO120" s="82"/>
      <c r="AP120" s="82"/>
      <c r="AQ120" s="82"/>
      <c r="AR120" s="82"/>
      <c r="AS120" s="82"/>
      <c r="AT120" s="82">
        <v>0</v>
      </c>
      <c r="AU120" s="82">
        <f t="shared" si="364"/>
        <v>0</v>
      </c>
      <c r="AV120" s="100">
        <f t="shared" si="365"/>
        <v>0</v>
      </c>
      <c r="AW120" s="100"/>
      <c r="AX120" s="100"/>
      <c r="AY120" s="100"/>
      <c r="AZ120" s="100"/>
      <c r="BA120" s="100"/>
      <c r="BB120" s="82"/>
      <c r="BC120" s="82">
        <f t="shared" si="366"/>
        <v>0</v>
      </c>
      <c r="BD120" s="82">
        <f t="shared" si="367"/>
        <v>0</v>
      </c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83" t="s">
        <v>368</v>
      </c>
      <c r="BP120" s="87"/>
      <c r="BQ120" s="25"/>
    </row>
    <row r="121" spans="1:69" ht="12.75" x14ac:dyDescent="0.2">
      <c r="A121" s="110"/>
      <c r="B121" s="245"/>
      <c r="C121" s="287" t="s">
        <v>280</v>
      </c>
      <c r="D121" s="81">
        <f t="shared" si="356"/>
        <v>45176</v>
      </c>
      <c r="E121" s="297">
        <f t="shared" si="357"/>
        <v>46308</v>
      </c>
      <c r="F121" s="82">
        <v>43921</v>
      </c>
      <c r="G121" s="82">
        <f t="shared" si="358"/>
        <v>45053</v>
      </c>
      <c r="H121" s="82">
        <f t="shared" si="359"/>
        <v>1132</v>
      </c>
      <c r="I121" s="82"/>
      <c r="J121" s="82"/>
      <c r="K121" s="82">
        <v>1132</v>
      </c>
      <c r="L121" s="82"/>
      <c r="M121" s="82"/>
      <c r="N121" s="82"/>
      <c r="O121" s="82"/>
      <c r="P121" s="82"/>
      <c r="Q121" s="82"/>
      <c r="R121" s="82"/>
      <c r="S121" s="82"/>
      <c r="T121" s="82">
        <v>0</v>
      </c>
      <c r="U121" s="82">
        <f t="shared" si="360"/>
        <v>0</v>
      </c>
      <c r="V121" s="82">
        <f t="shared" si="361"/>
        <v>0</v>
      </c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>
        <v>1255</v>
      </c>
      <c r="AH121" s="82">
        <f t="shared" si="362"/>
        <v>1255</v>
      </c>
      <c r="AI121" s="82">
        <f t="shared" si="363"/>
        <v>0</v>
      </c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>
        <v>0</v>
      </c>
      <c r="AU121" s="82">
        <f t="shared" si="364"/>
        <v>0</v>
      </c>
      <c r="AV121" s="100">
        <f t="shared" si="365"/>
        <v>0</v>
      </c>
      <c r="AW121" s="100"/>
      <c r="AX121" s="100"/>
      <c r="AY121" s="100"/>
      <c r="AZ121" s="100"/>
      <c r="BA121" s="100"/>
      <c r="BB121" s="82"/>
      <c r="BC121" s="82">
        <f t="shared" si="366"/>
        <v>0</v>
      </c>
      <c r="BD121" s="82">
        <f t="shared" si="367"/>
        <v>0</v>
      </c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83" t="s">
        <v>553</v>
      </c>
      <c r="BP121" s="87" t="s">
        <v>655</v>
      </c>
      <c r="BQ121" s="25"/>
    </row>
    <row r="122" spans="1:69" s="13" customFormat="1" ht="38.25" customHeight="1" x14ac:dyDescent="0.2">
      <c r="A122" s="111">
        <v>40003378932</v>
      </c>
      <c r="B122" s="243" t="s">
        <v>304</v>
      </c>
      <c r="C122" s="287" t="s">
        <v>461</v>
      </c>
      <c r="D122" s="81">
        <f t="shared" si="356"/>
        <v>954012</v>
      </c>
      <c r="E122" s="297">
        <f t="shared" si="357"/>
        <v>954012</v>
      </c>
      <c r="F122" s="82">
        <v>954012</v>
      </c>
      <c r="G122" s="82">
        <f t="shared" si="358"/>
        <v>954012</v>
      </c>
      <c r="H122" s="82">
        <f t="shared" si="359"/>
        <v>0</v>
      </c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>
        <v>0</v>
      </c>
      <c r="U122" s="82">
        <f t="shared" si="360"/>
        <v>0</v>
      </c>
      <c r="V122" s="82">
        <f t="shared" si="361"/>
        <v>0</v>
      </c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>
        <v>0</v>
      </c>
      <c r="AH122" s="82">
        <f t="shared" si="362"/>
        <v>0</v>
      </c>
      <c r="AI122" s="82">
        <f t="shared" si="363"/>
        <v>0</v>
      </c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>
        <v>0</v>
      </c>
      <c r="AU122" s="82">
        <f t="shared" si="364"/>
        <v>0</v>
      </c>
      <c r="AV122" s="100">
        <f t="shared" si="365"/>
        <v>0</v>
      </c>
      <c r="AW122" s="100"/>
      <c r="AX122" s="100"/>
      <c r="AY122" s="100"/>
      <c r="AZ122" s="100"/>
      <c r="BA122" s="100"/>
      <c r="BB122" s="82"/>
      <c r="BC122" s="82">
        <f t="shared" si="366"/>
        <v>0</v>
      </c>
      <c r="BD122" s="82">
        <f t="shared" si="367"/>
        <v>0</v>
      </c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83" t="s">
        <v>369</v>
      </c>
      <c r="BP122" s="87"/>
      <c r="BQ122" s="25"/>
    </row>
    <row r="123" spans="1:69" ht="12.75" thickBot="1" x14ac:dyDescent="0.25">
      <c r="A123" s="110"/>
      <c r="B123" s="218"/>
      <c r="C123" s="325"/>
      <c r="D123" s="72"/>
      <c r="E123" s="298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73"/>
      <c r="AV123" s="99"/>
      <c r="AW123" s="99"/>
      <c r="AX123" s="99"/>
      <c r="AY123" s="99"/>
      <c r="AZ123" s="99"/>
      <c r="BA123" s="99"/>
      <c r="BB123" s="73"/>
      <c r="BC123" s="266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74"/>
      <c r="BP123" s="88"/>
      <c r="BQ123" s="25"/>
    </row>
    <row r="124" spans="1:69" ht="12.75" thickBot="1" x14ac:dyDescent="0.25">
      <c r="A124" s="217" t="s">
        <v>17</v>
      </c>
      <c r="B124" s="127" t="s">
        <v>18</v>
      </c>
      <c r="C124" s="323"/>
      <c r="D124" s="11">
        <f>SUM(D125:D222)</f>
        <v>30693293</v>
      </c>
      <c r="E124" s="299">
        <f>SUM(E125:E222)</f>
        <v>33719681</v>
      </c>
      <c r="F124" s="9">
        <f>SUM(F125:F222)</f>
        <v>21453964</v>
      </c>
      <c r="G124" s="9">
        <f t="shared" ref="G124:S124" si="380">SUM(G125:G222)</f>
        <v>24208903</v>
      </c>
      <c r="H124" s="9">
        <f t="shared" si="380"/>
        <v>2754939</v>
      </c>
      <c r="I124" s="9">
        <f t="shared" si="380"/>
        <v>51879</v>
      </c>
      <c r="J124" s="9">
        <f t="shared" ref="J124" si="381">SUM(J125:J222)</f>
        <v>7235</v>
      </c>
      <c r="K124" s="9">
        <f t="shared" si="380"/>
        <v>2695825</v>
      </c>
      <c r="L124" s="9">
        <f t="shared" si="380"/>
        <v>0</v>
      </c>
      <c r="M124" s="9">
        <f t="shared" si="380"/>
        <v>0</v>
      </c>
      <c r="N124" s="9">
        <f t="shared" si="380"/>
        <v>0</v>
      </c>
      <c r="O124" s="9">
        <f t="shared" si="380"/>
        <v>0</v>
      </c>
      <c r="P124" s="9">
        <f t="shared" si="380"/>
        <v>0</v>
      </c>
      <c r="Q124" s="9">
        <f t="shared" si="380"/>
        <v>0</v>
      </c>
      <c r="R124" s="9">
        <f t="shared" si="380"/>
        <v>0</v>
      </c>
      <c r="S124" s="9">
        <f t="shared" si="380"/>
        <v>0</v>
      </c>
      <c r="T124" s="9">
        <f>SUM(T125:T222)</f>
        <v>8765186</v>
      </c>
      <c r="U124" s="9">
        <f t="shared" ref="U124" si="382">SUM(U125:U222)</f>
        <v>8990945</v>
      </c>
      <c r="V124" s="9">
        <f t="shared" ref="V124" si="383">SUM(V125:V222)</f>
        <v>225759</v>
      </c>
      <c r="W124" s="9">
        <f t="shared" ref="W124" si="384">SUM(W125:W222)</f>
        <v>30354</v>
      </c>
      <c r="X124" s="9">
        <f t="shared" ref="X124" si="385">SUM(X125:X222)</f>
        <v>195405</v>
      </c>
      <c r="Y124" s="9">
        <f t="shared" ref="Y124" si="386">SUM(Y125:Y222)</f>
        <v>0</v>
      </c>
      <c r="Z124" s="9">
        <f t="shared" ref="Z124" si="387">SUM(Z125:Z222)</f>
        <v>0</v>
      </c>
      <c r="AA124" s="9">
        <f t="shared" ref="AA124" si="388">SUM(AA125:AA222)</f>
        <v>0</v>
      </c>
      <c r="AB124" s="9">
        <f t="shared" ref="AB124" si="389">SUM(AB125:AB222)</f>
        <v>0</v>
      </c>
      <c r="AC124" s="9">
        <f t="shared" ref="AC124" si="390">SUM(AC125:AC222)</f>
        <v>0</v>
      </c>
      <c r="AD124" s="9">
        <f t="shared" ref="AD124" si="391">SUM(AD125:AD222)</f>
        <v>0</v>
      </c>
      <c r="AE124" s="9">
        <f t="shared" ref="AE124" si="392">SUM(AE125:AE222)</f>
        <v>0</v>
      </c>
      <c r="AF124" s="9">
        <f t="shared" ref="AF124" si="393">SUM(AF125:AF222)</f>
        <v>0</v>
      </c>
      <c r="AG124" s="9">
        <f>SUM(AG125:AG222)</f>
        <v>494147</v>
      </c>
      <c r="AH124" s="98">
        <f t="shared" ref="AH124" si="394">SUM(AH125:AH222)</f>
        <v>546255</v>
      </c>
      <c r="AI124" s="98">
        <f t="shared" ref="AI124" si="395">SUM(AI125:AI222)</f>
        <v>52108</v>
      </c>
      <c r="AJ124" s="98">
        <f t="shared" ref="AJ124" si="396">SUM(AJ125:AJ222)</f>
        <v>52108</v>
      </c>
      <c r="AK124" s="98">
        <f t="shared" ref="AK124" si="397">SUM(AK125:AK222)</f>
        <v>0</v>
      </c>
      <c r="AL124" s="98">
        <f t="shared" ref="AL124" si="398">SUM(AL125:AL222)</f>
        <v>0</v>
      </c>
      <c r="AM124" s="98">
        <f t="shared" ref="AM124" si="399">SUM(AM125:AM222)</f>
        <v>0</v>
      </c>
      <c r="AN124" s="98">
        <f t="shared" ref="AN124" si="400">SUM(AN125:AN222)</f>
        <v>0</v>
      </c>
      <c r="AO124" s="98">
        <f t="shared" ref="AO124" si="401">SUM(AO125:AO222)</f>
        <v>0</v>
      </c>
      <c r="AP124" s="98">
        <f t="shared" ref="AP124" si="402">SUM(AP125:AP222)</f>
        <v>0</v>
      </c>
      <c r="AQ124" s="98">
        <f t="shared" ref="AQ124" si="403">SUM(AQ125:AQ222)</f>
        <v>0</v>
      </c>
      <c r="AR124" s="98">
        <f t="shared" ref="AR124" si="404">SUM(AR125:AR222)</f>
        <v>0</v>
      </c>
      <c r="AS124" s="98">
        <f t="shared" ref="AS124" si="405">SUM(AS125:AS222)</f>
        <v>0</v>
      </c>
      <c r="AT124" s="98">
        <f>SUM(AT125:AT222)</f>
        <v>0</v>
      </c>
      <c r="AU124" s="9">
        <f t="shared" ref="AU124" si="406">SUM(AU125:AU222)</f>
        <v>31</v>
      </c>
      <c r="AV124" s="98">
        <f t="shared" ref="AV124" si="407">SUM(AV125:AV222)</f>
        <v>31</v>
      </c>
      <c r="AW124" s="98">
        <f t="shared" ref="AW124" si="408">SUM(AW125:AW222)</f>
        <v>31</v>
      </c>
      <c r="AX124" s="98">
        <f t="shared" ref="AX124" si="409">SUM(AX125:AX222)</f>
        <v>0</v>
      </c>
      <c r="AY124" s="98">
        <f t="shared" ref="AY124" si="410">SUM(AY125:AY222)</f>
        <v>0</v>
      </c>
      <c r="AZ124" s="98">
        <f t="shared" ref="AZ124" si="411">SUM(AZ125:AZ222)</f>
        <v>0</v>
      </c>
      <c r="BA124" s="98">
        <f t="shared" ref="BA124" si="412">SUM(BA125:BA222)</f>
        <v>0</v>
      </c>
      <c r="BB124" s="9">
        <f>SUM(BB125:BB222)</f>
        <v>-20004</v>
      </c>
      <c r="BC124" s="312">
        <f t="shared" ref="BC124" si="413">SUM(BC125:BC222)</f>
        <v>-26453</v>
      </c>
      <c r="BD124" s="98">
        <f t="shared" ref="BD124" si="414">SUM(BD125:BD222)</f>
        <v>-6449</v>
      </c>
      <c r="BE124" s="98">
        <f t="shared" ref="BE124" si="415">SUM(BE125:BE222)</f>
        <v>0</v>
      </c>
      <c r="BF124" s="98">
        <f t="shared" ref="BF124" si="416">SUM(BF125:BF222)</f>
        <v>-6449</v>
      </c>
      <c r="BG124" s="98">
        <f t="shared" ref="BG124" si="417">SUM(BG125:BG222)</f>
        <v>0</v>
      </c>
      <c r="BH124" s="98">
        <f t="shared" ref="BH124" si="418">SUM(BH125:BH222)</f>
        <v>0</v>
      </c>
      <c r="BI124" s="98">
        <f t="shared" ref="BI124" si="419">SUM(BI125:BI222)</f>
        <v>0</v>
      </c>
      <c r="BJ124" s="98">
        <f t="shared" ref="BJ124" si="420">SUM(BJ125:BJ222)</f>
        <v>0</v>
      </c>
      <c r="BK124" s="98">
        <f t="shared" ref="BK124" si="421">SUM(BK125:BK222)</f>
        <v>0</v>
      </c>
      <c r="BL124" s="98">
        <f t="shared" ref="BL124" si="422">SUM(BL125:BL222)</f>
        <v>0</v>
      </c>
      <c r="BM124" s="98">
        <f t="shared" ref="BM124" si="423">SUM(BM125:BM222)</f>
        <v>0</v>
      </c>
      <c r="BN124" s="98">
        <f t="shared" ref="BN124" si="424">SUM(BN125:BN222)</f>
        <v>0</v>
      </c>
      <c r="BO124" s="12"/>
      <c r="BP124" s="89"/>
      <c r="BQ124" s="25"/>
    </row>
    <row r="125" spans="1:69" ht="12.75" customHeight="1" thickTop="1" x14ac:dyDescent="0.2">
      <c r="A125" s="110">
        <v>90000056357</v>
      </c>
      <c r="B125" s="249" t="s">
        <v>5</v>
      </c>
      <c r="C125" s="326" t="s">
        <v>182</v>
      </c>
      <c r="D125" s="81">
        <f t="shared" ref="D125:D193" si="425">F125+T125+AG125+AT125+BB125</f>
        <v>313321</v>
      </c>
      <c r="E125" s="297">
        <f t="shared" ref="E125:E193" si="426">G125+U125+AH125+AU125+BC125</f>
        <v>313321</v>
      </c>
      <c r="F125" s="166">
        <v>313321</v>
      </c>
      <c r="G125" s="166">
        <f t="shared" ref="G125:G193" si="427">F125+H125</f>
        <v>313321</v>
      </c>
      <c r="H125" s="166">
        <f t="shared" ref="H125:H193" si="428">SUM(I125:S125)</f>
        <v>0</v>
      </c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>
        <v>0</v>
      </c>
      <c r="U125" s="166">
        <f t="shared" ref="U125:U193" si="429">T125+V125</f>
        <v>0</v>
      </c>
      <c r="V125" s="166">
        <f t="shared" ref="V125:V193" si="430">SUM(W125:AF125)</f>
        <v>0</v>
      </c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>
        <v>0</v>
      </c>
      <c r="AH125" s="166">
        <f t="shared" ref="AH125:AH193" si="431">AG125+AI125</f>
        <v>0</v>
      </c>
      <c r="AI125" s="166">
        <f t="shared" ref="AI125:AI193" si="432">SUM(AJ125:AS125)</f>
        <v>0</v>
      </c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>
        <v>0</v>
      </c>
      <c r="AU125" s="82">
        <f t="shared" ref="AU125:AU193" si="433">AT125+AV125</f>
        <v>0</v>
      </c>
      <c r="AV125" s="100">
        <f t="shared" ref="AV125:AV193" si="434">SUM(AW125:BA125)</f>
        <v>0</v>
      </c>
      <c r="AW125" s="307"/>
      <c r="AX125" s="307"/>
      <c r="AY125" s="307"/>
      <c r="AZ125" s="307"/>
      <c r="BA125" s="307"/>
      <c r="BB125" s="166"/>
      <c r="BC125" s="82">
        <f t="shared" ref="BC125:BC193" si="435">BB125+BD125</f>
        <v>0</v>
      </c>
      <c r="BD125" s="82">
        <f t="shared" ref="BD125:BD193" si="436">SUM(BE125:BN125)</f>
        <v>0</v>
      </c>
      <c r="BE125" s="307"/>
      <c r="BF125" s="307"/>
      <c r="BG125" s="307"/>
      <c r="BH125" s="307"/>
      <c r="BI125" s="307"/>
      <c r="BJ125" s="307"/>
      <c r="BK125" s="307"/>
      <c r="BL125" s="307"/>
      <c r="BM125" s="307"/>
      <c r="BN125" s="307"/>
      <c r="BO125" s="207" t="s">
        <v>340</v>
      </c>
      <c r="BP125" s="208"/>
      <c r="BQ125" s="25"/>
    </row>
    <row r="126" spans="1:69" s="164" customFormat="1" x14ac:dyDescent="0.2">
      <c r="A126" s="110"/>
      <c r="B126" s="246"/>
      <c r="C126" s="287" t="s">
        <v>217</v>
      </c>
      <c r="D126" s="81">
        <f t="shared" si="425"/>
        <v>8323</v>
      </c>
      <c r="E126" s="297">
        <f t="shared" si="426"/>
        <v>8323</v>
      </c>
      <c r="F126" s="82">
        <v>8323</v>
      </c>
      <c r="G126" s="82">
        <f t="shared" si="427"/>
        <v>8323</v>
      </c>
      <c r="H126" s="82">
        <f t="shared" si="428"/>
        <v>0</v>
      </c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>
        <v>0</v>
      </c>
      <c r="U126" s="82">
        <f t="shared" si="429"/>
        <v>0</v>
      </c>
      <c r="V126" s="82">
        <f t="shared" si="430"/>
        <v>0</v>
      </c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>
        <v>0</v>
      </c>
      <c r="AH126" s="82">
        <f t="shared" si="431"/>
        <v>0</v>
      </c>
      <c r="AI126" s="82">
        <f t="shared" si="432"/>
        <v>0</v>
      </c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>
        <v>0</v>
      </c>
      <c r="AU126" s="82">
        <f t="shared" si="433"/>
        <v>0</v>
      </c>
      <c r="AV126" s="100">
        <f t="shared" si="434"/>
        <v>0</v>
      </c>
      <c r="AW126" s="201"/>
      <c r="AX126" s="201"/>
      <c r="AY126" s="201"/>
      <c r="AZ126" s="201"/>
      <c r="BA126" s="201"/>
      <c r="BB126" s="165"/>
      <c r="BC126" s="82">
        <f t="shared" si="435"/>
        <v>0</v>
      </c>
      <c r="BD126" s="82">
        <f t="shared" si="436"/>
        <v>0</v>
      </c>
      <c r="BE126" s="201"/>
      <c r="BF126" s="201"/>
      <c r="BG126" s="201"/>
      <c r="BH126" s="201"/>
      <c r="BI126" s="201"/>
      <c r="BJ126" s="201"/>
      <c r="BK126" s="201"/>
      <c r="BL126" s="201"/>
      <c r="BM126" s="201"/>
      <c r="BN126" s="201"/>
      <c r="BO126" s="222" t="s">
        <v>341</v>
      </c>
      <c r="BP126" s="87" t="s">
        <v>687</v>
      </c>
      <c r="BQ126" s="25"/>
    </row>
    <row r="127" spans="1:69" ht="24" x14ac:dyDescent="0.2">
      <c r="A127" s="110"/>
      <c r="B127" s="246"/>
      <c r="C127" s="287" t="s">
        <v>238</v>
      </c>
      <c r="D127" s="81">
        <f t="shared" si="425"/>
        <v>250000</v>
      </c>
      <c r="E127" s="297">
        <f t="shared" si="426"/>
        <v>250000</v>
      </c>
      <c r="F127" s="82">
        <v>250000</v>
      </c>
      <c r="G127" s="82">
        <f t="shared" si="427"/>
        <v>250000</v>
      </c>
      <c r="H127" s="82">
        <f t="shared" si="428"/>
        <v>0</v>
      </c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>
        <v>0</v>
      </c>
      <c r="U127" s="82">
        <f t="shared" si="429"/>
        <v>0</v>
      </c>
      <c r="V127" s="82">
        <f t="shared" si="430"/>
        <v>0</v>
      </c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>
        <v>0</v>
      </c>
      <c r="AH127" s="82">
        <f t="shared" si="431"/>
        <v>0</v>
      </c>
      <c r="AI127" s="82">
        <f t="shared" si="432"/>
        <v>0</v>
      </c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>
        <v>0</v>
      </c>
      <c r="AU127" s="82">
        <f t="shared" si="433"/>
        <v>0</v>
      </c>
      <c r="AV127" s="100">
        <f t="shared" si="434"/>
        <v>0</v>
      </c>
      <c r="AW127" s="82"/>
      <c r="AX127" s="82"/>
      <c r="AY127" s="82"/>
      <c r="AZ127" s="82"/>
      <c r="BA127" s="82"/>
      <c r="BB127" s="82"/>
      <c r="BC127" s="82">
        <f t="shared" si="435"/>
        <v>0</v>
      </c>
      <c r="BD127" s="82">
        <f t="shared" si="436"/>
        <v>0</v>
      </c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222" t="s">
        <v>342</v>
      </c>
      <c r="BP127" s="202" t="s">
        <v>569</v>
      </c>
      <c r="BQ127" s="25"/>
    </row>
    <row r="128" spans="1:69" s="163" customFormat="1" x14ac:dyDescent="0.2">
      <c r="A128" s="110"/>
      <c r="B128" s="246"/>
      <c r="C128" s="287" t="s">
        <v>480</v>
      </c>
      <c r="D128" s="81">
        <f t="shared" si="425"/>
        <v>160000</v>
      </c>
      <c r="E128" s="297">
        <f t="shared" si="426"/>
        <v>215134</v>
      </c>
      <c r="F128" s="82">
        <v>160000</v>
      </c>
      <c r="G128" s="82">
        <f t="shared" si="427"/>
        <v>215134</v>
      </c>
      <c r="H128" s="82">
        <f t="shared" si="428"/>
        <v>55134</v>
      </c>
      <c r="I128" s="82"/>
      <c r="J128" s="82"/>
      <c r="K128" s="82">
        <v>55134</v>
      </c>
      <c r="L128" s="82"/>
      <c r="M128" s="82"/>
      <c r="N128" s="82"/>
      <c r="O128" s="82"/>
      <c r="P128" s="82"/>
      <c r="Q128" s="82"/>
      <c r="R128" s="82"/>
      <c r="S128" s="82"/>
      <c r="T128" s="82">
        <v>0</v>
      </c>
      <c r="U128" s="82">
        <f t="shared" si="429"/>
        <v>0</v>
      </c>
      <c r="V128" s="82">
        <f t="shared" si="430"/>
        <v>0</v>
      </c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>
        <v>0</v>
      </c>
      <c r="AH128" s="82">
        <f t="shared" si="431"/>
        <v>0</v>
      </c>
      <c r="AI128" s="82">
        <f t="shared" si="432"/>
        <v>0</v>
      </c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>
        <v>0</v>
      </c>
      <c r="AU128" s="82">
        <f t="shared" si="433"/>
        <v>0</v>
      </c>
      <c r="AV128" s="100">
        <f t="shared" si="434"/>
        <v>0</v>
      </c>
      <c r="AW128" s="82"/>
      <c r="AX128" s="82"/>
      <c r="AY128" s="82"/>
      <c r="AZ128" s="82"/>
      <c r="BA128" s="82"/>
      <c r="BB128" s="82"/>
      <c r="BC128" s="82">
        <f t="shared" si="435"/>
        <v>0</v>
      </c>
      <c r="BD128" s="82">
        <f t="shared" si="436"/>
        <v>0</v>
      </c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222" t="s">
        <v>343</v>
      </c>
      <c r="BP128" s="87" t="s">
        <v>687</v>
      </c>
      <c r="BQ128" s="25"/>
    </row>
    <row r="129" spans="1:69" s="163" customFormat="1" x14ac:dyDescent="0.2">
      <c r="A129" s="110"/>
      <c r="B129" s="246"/>
      <c r="C129" s="321" t="s">
        <v>481</v>
      </c>
      <c r="D129" s="81">
        <f t="shared" si="425"/>
        <v>38543</v>
      </c>
      <c r="E129" s="297">
        <f t="shared" si="426"/>
        <v>38543</v>
      </c>
      <c r="F129" s="165">
        <v>38543</v>
      </c>
      <c r="G129" s="165">
        <f t="shared" si="427"/>
        <v>38543</v>
      </c>
      <c r="H129" s="165">
        <f t="shared" si="428"/>
        <v>0</v>
      </c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>
        <v>0</v>
      </c>
      <c r="U129" s="165">
        <f t="shared" si="429"/>
        <v>0</v>
      </c>
      <c r="V129" s="165">
        <f t="shared" si="430"/>
        <v>0</v>
      </c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>
        <v>0</v>
      </c>
      <c r="AH129" s="165">
        <f t="shared" si="431"/>
        <v>0</v>
      </c>
      <c r="AI129" s="165">
        <f t="shared" si="432"/>
        <v>0</v>
      </c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>
        <v>0</v>
      </c>
      <c r="AU129" s="82">
        <f t="shared" si="433"/>
        <v>0</v>
      </c>
      <c r="AV129" s="100">
        <f t="shared" si="434"/>
        <v>0</v>
      </c>
      <c r="AW129" s="201"/>
      <c r="AX129" s="201"/>
      <c r="AY129" s="201"/>
      <c r="AZ129" s="201"/>
      <c r="BA129" s="201"/>
      <c r="BB129" s="165"/>
      <c r="BC129" s="82">
        <f t="shared" si="435"/>
        <v>0</v>
      </c>
      <c r="BD129" s="82">
        <f t="shared" si="436"/>
        <v>0</v>
      </c>
      <c r="BE129" s="201"/>
      <c r="BF129" s="201"/>
      <c r="BG129" s="201"/>
      <c r="BH129" s="201"/>
      <c r="BI129" s="201"/>
      <c r="BJ129" s="201"/>
      <c r="BK129" s="201"/>
      <c r="BL129" s="201"/>
      <c r="BM129" s="201"/>
      <c r="BN129" s="201"/>
      <c r="BO129" s="222" t="s">
        <v>344</v>
      </c>
      <c r="BP129" s="87" t="s">
        <v>687</v>
      </c>
      <c r="BQ129" s="25"/>
    </row>
    <row r="130" spans="1:69" s="163" customFormat="1" x14ac:dyDescent="0.2">
      <c r="A130" s="110"/>
      <c r="B130" s="246"/>
      <c r="C130" s="287" t="s">
        <v>219</v>
      </c>
      <c r="D130" s="81">
        <f t="shared" si="425"/>
        <v>15520</v>
      </c>
      <c r="E130" s="297">
        <f t="shared" si="426"/>
        <v>15520</v>
      </c>
      <c r="F130" s="165">
        <v>15520</v>
      </c>
      <c r="G130" s="165">
        <f t="shared" si="427"/>
        <v>15520</v>
      </c>
      <c r="H130" s="165">
        <f t="shared" si="428"/>
        <v>0</v>
      </c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>
        <v>0</v>
      </c>
      <c r="U130" s="165">
        <f t="shared" si="429"/>
        <v>0</v>
      </c>
      <c r="V130" s="165">
        <f t="shared" si="430"/>
        <v>0</v>
      </c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>
        <v>0</v>
      </c>
      <c r="AH130" s="165">
        <f t="shared" si="431"/>
        <v>0</v>
      </c>
      <c r="AI130" s="165">
        <f t="shared" si="432"/>
        <v>0</v>
      </c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>
        <v>0</v>
      </c>
      <c r="AU130" s="82">
        <f t="shared" si="433"/>
        <v>0</v>
      </c>
      <c r="AV130" s="100">
        <f t="shared" si="434"/>
        <v>0</v>
      </c>
      <c r="AW130" s="201"/>
      <c r="AX130" s="201"/>
      <c r="AY130" s="201"/>
      <c r="AZ130" s="201"/>
      <c r="BA130" s="201"/>
      <c r="BB130" s="165"/>
      <c r="BC130" s="82">
        <f t="shared" si="435"/>
        <v>0</v>
      </c>
      <c r="BD130" s="82">
        <f t="shared" si="436"/>
        <v>0</v>
      </c>
      <c r="BE130" s="201"/>
      <c r="BF130" s="201"/>
      <c r="BG130" s="201"/>
      <c r="BH130" s="201"/>
      <c r="BI130" s="201"/>
      <c r="BJ130" s="201"/>
      <c r="BK130" s="201"/>
      <c r="BL130" s="201"/>
      <c r="BM130" s="201"/>
      <c r="BN130" s="201"/>
      <c r="BO130" s="222" t="s">
        <v>485</v>
      </c>
      <c r="BP130" s="87" t="s">
        <v>687</v>
      </c>
      <c r="BQ130" s="25"/>
    </row>
    <row r="131" spans="1:69" s="163" customFormat="1" ht="24" x14ac:dyDescent="0.2">
      <c r="A131" s="110"/>
      <c r="B131" s="246"/>
      <c r="C131" s="287" t="s">
        <v>507</v>
      </c>
      <c r="D131" s="81">
        <f t="shared" si="425"/>
        <v>140490</v>
      </c>
      <c r="E131" s="297">
        <f t="shared" si="426"/>
        <v>140490</v>
      </c>
      <c r="F131" s="165">
        <v>140490</v>
      </c>
      <c r="G131" s="165">
        <f t="shared" si="427"/>
        <v>140490</v>
      </c>
      <c r="H131" s="165">
        <f t="shared" si="428"/>
        <v>0</v>
      </c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>
        <v>0</v>
      </c>
      <c r="U131" s="165">
        <f t="shared" si="429"/>
        <v>0</v>
      </c>
      <c r="V131" s="165">
        <f t="shared" si="430"/>
        <v>0</v>
      </c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>
        <v>0</v>
      </c>
      <c r="AH131" s="165">
        <f t="shared" si="431"/>
        <v>0</v>
      </c>
      <c r="AI131" s="165">
        <f t="shared" si="432"/>
        <v>0</v>
      </c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>
        <v>0</v>
      </c>
      <c r="AU131" s="82">
        <f t="shared" si="433"/>
        <v>0</v>
      </c>
      <c r="AV131" s="100">
        <f t="shared" si="434"/>
        <v>0</v>
      </c>
      <c r="AW131" s="201"/>
      <c r="AX131" s="201"/>
      <c r="AY131" s="201"/>
      <c r="AZ131" s="201"/>
      <c r="BA131" s="201"/>
      <c r="BB131" s="165"/>
      <c r="BC131" s="82">
        <f t="shared" si="435"/>
        <v>0</v>
      </c>
      <c r="BD131" s="82">
        <f t="shared" si="436"/>
        <v>0</v>
      </c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201"/>
      <c r="BO131" s="222" t="s">
        <v>486</v>
      </c>
      <c r="BP131" s="87" t="s">
        <v>687</v>
      </c>
      <c r="BQ131" s="25"/>
    </row>
    <row r="132" spans="1:69" s="164" customFormat="1" ht="24" x14ac:dyDescent="0.2">
      <c r="A132" s="110"/>
      <c r="B132" s="246"/>
      <c r="C132" s="328" t="s">
        <v>257</v>
      </c>
      <c r="D132" s="81">
        <f t="shared" si="425"/>
        <v>1944678</v>
      </c>
      <c r="E132" s="297">
        <f t="shared" si="426"/>
        <v>1944678</v>
      </c>
      <c r="F132" s="82">
        <v>1944678</v>
      </c>
      <c r="G132" s="82">
        <f t="shared" si="427"/>
        <v>1944678</v>
      </c>
      <c r="H132" s="82">
        <f t="shared" si="428"/>
        <v>0</v>
      </c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>
        <v>0</v>
      </c>
      <c r="U132" s="82">
        <f t="shared" si="429"/>
        <v>0</v>
      </c>
      <c r="V132" s="82">
        <f t="shared" si="430"/>
        <v>0</v>
      </c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>
        <v>0</v>
      </c>
      <c r="AH132" s="82">
        <f t="shared" si="431"/>
        <v>0</v>
      </c>
      <c r="AI132" s="82">
        <f t="shared" si="432"/>
        <v>0</v>
      </c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>
        <v>0</v>
      </c>
      <c r="AU132" s="82">
        <f t="shared" si="433"/>
        <v>0</v>
      </c>
      <c r="AV132" s="100">
        <f t="shared" si="434"/>
        <v>0</v>
      </c>
      <c r="AW132" s="82"/>
      <c r="AX132" s="82"/>
      <c r="AY132" s="82"/>
      <c r="AZ132" s="82"/>
      <c r="BA132" s="82"/>
      <c r="BB132" s="82"/>
      <c r="BC132" s="82">
        <f t="shared" si="435"/>
        <v>0</v>
      </c>
      <c r="BD132" s="82">
        <f t="shared" si="436"/>
        <v>0</v>
      </c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222" t="s">
        <v>677</v>
      </c>
      <c r="BP132" s="202" t="s">
        <v>675</v>
      </c>
      <c r="BQ132" s="25"/>
    </row>
    <row r="133" spans="1:69" s="164" customFormat="1" ht="24" x14ac:dyDescent="0.2">
      <c r="A133" s="110"/>
      <c r="B133" s="246"/>
      <c r="C133" s="287" t="s">
        <v>258</v>
      </c>
      <c r="D133" s="81">
        <f t="shared" si="425"/>
        <v>1347428</v>
      </c>
      <c r="E133" s="297">
        <f t="shared" si="426"/>
        <v>1238141</v>
      </c>
      <c r="F133" s="82">
        <v>1347428</v>
      </c>
      <c r="G133" s="82">
        <f t="shared" si="427"/>
        <v>1238141</v>
      </c>
      <c r="H133" s="82">
        <f t="shared" si="428"/>
        <v>-109287</v>
      </c>
      <c r="I133" s="82"/>
      <c r="J133" s="82"/>
      <c r="K133" s="82">
        <f>3582-112869</f>
        <v>-109287</v>
      </c>
      <c r="L133" s="82"/>
      <c r="M133" s="82"/>
      <c r="N133" s="82"/>
      <c r="O133" s="82"/>
      <c r="P133" s="82"/>
      <c r="Q133" s="82"/>
      <c r="R133" s="82"/>
      <c r="S133" s="82"/>
      <c r="T133" s="82">
        <v>0</v>
      </c>
      <c r="U133" s="82">
        <f t="shared" si="429"/>
        <v>0</v>
      </c>
      <c r="V133" s="82">
        <f t="shared" si="430"/>
        <v>0</v>
      </c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>
        <v>0</v>
      </c>
      <c r="AH133" s="82">
        <f t="shared" si="431"/>
        <v>0</v>
      </c>
      <c r="AI133" s="82">
        <f t="shared" si="432"/>
        <v>0</v>
      </c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>
        <v>0</v>
      </c>
      <c r="AU133" s="82">
        <f t="shared" si="433"/>
        <v>0</v>
      </c>
      <c r="AV133" s="100">
        <f t="shared" si="434"/>
        <v>0</v>
      </c>
      <c r="AW133" s="82"/>
      <c r="AX133" s="82"/>
      <c r="AY133" s="82"/>
      <c r="AZ133" s="82"/>
      <c r="BA133" s="82"/>
      <c r="BB133" s="82"/>
      <c r="BC133" s="82">
        <f t="shared" si="435"/>
        <v>0</v>
      </c>
      <c r="BD133" s="82">
        <f t="shared" si="436"/>
        <v>0</v>
      </c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222" t="s">
        <v>563</v>
      </c>
      <c r="BP133" s="202" t="s">
        <v>675</v>
      </c>
      <c r="BQ133" s="25"/>
    </row>
    <row r="134" spans="1:69" ht="24" x14ac:dyDescent="0.2">
      <c r="A134" s="110"/>
      <c r="B134" s="244"/>
      <c r="C134" s="287" t="s">
        <v>259</v>
      </c>
      <c r="D134" s="81">
        <f t="shared" si="425"/>
        <v>29206</v>
      </c>
      <c r="E134" s="297">
        <f t="shared" si="426"/>
        <v>36441</v>
      </c>
      <c r="F134" s="165">
        <v>29206</v>
      </c>
      <c r="G134" s="165">
        <f t="shared" si="427"/>
        <v>36441</v>
      </c>
      <c r="H134" s="165">
        <f t="shared" si="428"/>
        <v>7235</v>
      </c>
      <c r="I134" s="165"/>
      <c r="J134" s="165">
        <v>7235</v>
      </c>
      <c r="K134" s="165"/>
      <c r="L134" s="165"/>
      <c r="M134" s="165"/>
      <c r="N134" s="165"/>
      <c r="O134" s="165"/>
      <c r="P134" s="165"/>
      <c r="Q134" s="165"/>
      <c r="R134" s="165"/>
      <c r="S134" s="165"/>
      <c r="T134" s="165">
        <v>0</v>
      </c>
      <c r="U134" s="165">
        <f t="shared" si="429"/>
        <v>0</v>
      </c>
      <c r="V134" s="165">
        <f t="shared" si="430"/>
        <v>0</v>
      </c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>
        <v>0</v>
      </c>
      <c r="AH134" s="165">
        <f t="shared" si="431"/>
        <v>0</v>
      </c>
      <c r="AI134" s="165">
        <f t="shared" si="432"/>
        <v>0</v>
      </c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>
        <v>0</v>
      </c>
      <c r="AU134" s="82">
        <f t="shared" si="433"/>
        <v>0</v>
      </c>
      <c r="AV134" s="100">
        <f t="shared" si="434"/>
        <v>0</v>
      </c>
      <c r="AW134" s="201"/>
      <c r="AX134" s="201"/>
      <c r="AY134" s="201"/>
      <c r="AZ134" s="201"/>
      <c r="BA134" s="201"/>
      <c r="BB134" s="82"/>
      <c r="BC134" s="82">
        <f t="shared" si="435"/>
        <v>0</v>
      </c>
      <c r="BD134" s="82">
        <f t="shared" si="436"/>
        <v>0</v>
      </c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201"/>
      <c r="BO134" s="83" t="s">
        <v>678</v>
      </c>
      <c r="BP134" s="202" t="s">
        <v>443</v>
      </c>
      <c r="BQ134" s="25"/>
    </row>
    <row r="135" spans="1:69" s="195" customFormat="1" ht="24" x14ac:dyDescent="0.2">
      <c r="A135" s="110"/>
      <c r="B135" s="244"/>
      <c r="C135" s="287" t="s">
        <v>545</v>
      </c>
      <c r="D135" s="81">
        <f t="shared" si="425"/>
        <v>14993</v>
      </c>
      <c r="E135" s="297">
        <f t="shared" si="426"/>
        <v>22793</v>
      </c>
      <c r="F135" s="165">
        <v>34272</v>
      </c>
      <c r="G135" s="165">
        <f t="shared" si="427"/>
        <v>48522</v>
      </c>
      <c r="H135" s="165">
        <f t="shared" si="428"/>
        <v>14250</v>
      </c>
      <c r="I135" s="165"/>
      <c r="J135" s="165"/>
      <c r="K135" s="165">
        <v>14250</v>
      </c>
      <c r="L135" s="165"/>
      <c r="M135" s="165"/>
      <c r="N135" s="165"/>
      <c r="O135" s="165"/>
      <c r="P135" s="165"/>
      <c r="Q135" s="165"/>
      <c r="R135" s="165"/>
      <c r="S135" s="165"/>
      <c r="T135" s="165">
        <v>0</v>
      </c>
      <c r="U135" s="165">
        <f t="shared" si="429"/>
        <v>0</v>
      </c>
      <c r="V135" s="165">
        <f t="shared" si="430"/>
        <v>0</v>
      </c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>
        <v>0</v>
      </c>
      <c r="AH135" s="165">
        <f t="shared" si="431"/>
        <v>0</v>
      </c>
      <c r="AI135" s="165">
        <f t="shared" si="432"/>
        <v>0</v>
      </c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>
        <v>0</v>
      </c>
      <c r="AU135" s="82">
        <f t="shared" si="433"/>
        <v>0</v>
      </c>
      <c r="AV135" s="100">
        <f t="shared" si="434"/>
        <v>0</v>
      </c>
      <c r="AW135" s="201"/>
      <c r="AX135" s="201"/>
      <c r="AY135" s="201"/>
      <c r="AZ135" s="201"/>
      <c r="BA135" s="201"/>
      <c r="BB135" s="82">
        <v>-19279</v>
      </c>
      <c r="BC135" s="82">
        <f t="shared" si="435"/>
        <v>-25729</v>
      </c>
      <c r="BD135" s="82">
        <f t="shared" si="436"/>
        <v>-6450</v>
      </c>
      <c r="BE135" s="201"/>
      <c r="BF135" s="201">
        <v>-6450</v>
      </c>
      <c r="BG135" s="201"/>
      <c r="BH135" s="201"/>
      <c r="BI135" s="201"/>
      <c r="BJ135" s="201"/>
      <c r="BK135" s="201"/>
      <c r="BL135" s="201"/>
      <c r="BM135" s="201"/>
      <c r="BN135" s="201"/>
      <c r="BO135" s="83" t="s">
        <v>564</v>
      </c>
      <c r="BP135" s="202"/>
      <c r="BQ135" s="25"/>
    </row>
    <row r="136" spans="1:69" s="195" customFormat="1" ht="24" x14ac:dyDescent="0.2">
      <c r="A136" s="110"/>
      <c r="B136" s="244"/>
      <c r="C136" s="287" t="s">
        <v>546</v>
      </c>
      <c r="D136" s="81">
        <f t="shared" si="425"/>
        <v>167259</v>
      </c>
      <c r="E136" s="297">
        <f t="shared" si="426"/>
        <v>175306</v>
      </c>
      <c r="F136" s="165">
        <v>167259</v>
      </c>
      <c r="G136" s="165">
        <f t="shared" si="427"/>
        <v>175306</v>
      </c>
      <c r="H136" s="165">
        <f t="shared" si="428"/>
        <v>8047</v>
      </c>
      <c r="I136" s="165"/>
      <c r="J136" s="165"/>
      <c r="K136" s="165">
        <v>8047</v>
      </c>
      <c r="L136" s="165"/>
      <c r="M136" s="165"/>
      <c r="N136" s="165"/>
      <c r="O136" s="165"/>
      <c r="P136" s="165"/>
      <c r="Q136" s="165"/>
      <c r="R136" s="165"/>
      <c r="S136" s="165"/>
      <c r="T136" s="165">
        <v>0</v>
      </c>
      <c r="U136" s="165">
        <f t="shared" si="429"/>
        <v>0</v>
      </c>
      <c r="V136" s="165">
        <f t="shared" si="430"/>
        <v>0</v>
      </c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>
        <v>0</v>
      </c>
      <c r="AH136" s="165">
        <f t="shared" si="431"/>
        <v>0</v>
      </c>
      <c r="AI136" s="165">
        <f t="shared" si="432"/>
        <v>0</v>
      </c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>
        <v>0</v>
      </c>
      <c r="AU136" s="82">
        <f t="shared" si="433"/>
        <v>0</v>
      </c>
      <c r="AV136" s="100">
        <f t="shared" si="434"/>
        <v>0</v>
      </c>
      <c r="AW136" s="201"/>
      <c r="AX136" s="201"/>
      <c r="AY136" s="201"/>
      <c r="AZ136" s="201"/>
      <c r="BA136" s="201"/>
      <c r="BB136" s="82"/>
      <c r="BC136" s="82">
        <f t="shared" si="435"/>
        <v>0</v>
      </c>
      <c r="BD136" s="82">
        <f t="shared" si="436"/>
        <v>0</v>
      </c>
      <c r="BE136" s="201"/>
      <c r="BF136" s="201"/>
      <c r="BG136" s="201"/>
      <c r="BH136" s="201"/>
      <c r="BI136" s="201"/>
      <c r="BJ136" s="201"/>
      <c r="BK136" s="201"/>
      <c r="BL136" s="201"/>
      <c r="BM136" s="201"/>
      <c r="BN136" s="201"/>
      <c r="BO136" s="83" t="s">
        <v>565</v>
      </c>
      <c r="BP136" s="202"/>
      <c r="BQ136" s="25"/>
    </row>
    <row r="137" spans="1:69" s="200" customFormat="1" x14ac:dyDescent="0.2">
      <c r="A137" s="110"/>
      <c r="B137" s="244"/>
      <c r="C137" s="287" t="s">
        <v>630</v>
      </c>
      <c r="D137" s="81">
        <f t="shared" si="425"/>
        <v>1715</v>
      </c>
      <c r="E137" s="297">
        <f t="shared" si="426"/>
        <v>1715</v>
      </c>
      <c r="F137" s="165">
        <v>1715</v>
      </c>
      <c r="G137" s="165">
        <f t="shared" si="427"/>
        <v>1715</v>
      </c>
      <c r="H137" s="165">
        <f t="shared" si="428"/>
        <v>0</v>
      </c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>
        <v>0</v>
      </c>
      <c r="U137" s="165">
        <f t="shared" si="429"/>
        <v>0</v>
      </c>
      <c r="V137" s="165">
        <f t="shared" si="430"/>
        <v>0</v>
      </c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>
        <v>0</v>
      </c>
      <c r="AH137" s="165">
        <f t="shared" si="431"/>
        <v>0</v>
      </c>
      <c r="AI137" s="165">
        <f t="shared" si="432"/>
        <v>0</v>
      </c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>
        <v>0</v>
      </c>
      <c r="AU137" s="82">
        <f t="shared" si="433"/>
        <v>0</v>
      </c>
      <c r="AV137" s="100">
        <f t="shared" si="434"/>
        <v>0</v>
      </c>
      <c r="AW137" s="201"/>
      <c r="AX137" s="201"/>
      <c r="AY137" s="201"/>
      <c r="AZ137" s="201"/>
      <c r="BA137" s="201"/>
      <c r="BB137" s="82"/>
      <c r="BC137" s="82">
        <f t="shared" si="435"/>
        <v>0</v>
      </c>
      <c r="BD137" s="82">
        <f t="shared" si="436"/>
        <v>0</v>
      </c>
      <c r="BE137" s="201"/>
      <c r="BF137" s="201"/>
      <c r="BG137" s="201"/>
      <c r="BH137" s="201"/>
      <c r="BI137" s="201"/>
      <c r="BJ137" s="201"/>
      <c r="BK137" s="201"/>
      <c r="BL137" s="201"/>
      <c r="BM137" s="201"/>
      <c r="BN137" s="201"/>
      <c r="BO137" s="83" t="s">
        <v>679</v>
      </c>
      <c r="BP137" s="202"/>
      <c r="BQ137" s="25"/>
    </row>
    <row r="138" spans="1:69" s="200" customFormat="1" ht="36" x14ac:dyDescent="0.2">
      <c r="A138" s="110"/>
      <c r="B138" s="244"/>
      <c r="C138" s="287" t="s">
        <v>631</v>
      </c>
      <c r="D138" s="81">
        <f t="shared" si="425"/>
        <v>1076321</v>
      </c>
      <c r="E138" s="297">
        <f t="shared" si="426"/>
        <v>1085682</v>
      </c>
      <c r="F138" s="165">
        <v>1076321</v>
      </c>
      <c r="G138" s="165">
        <f t="shared" si="427"/>
        <v>1085682</v>
      </c>
      <c r="H138" s="165">
        <f t="shared" si="428"/>
        <v>9361</v>
      </c>
      <c r="I138" s="165"/>
      <c r="J138" s="165"/>
      <c r="K138" s="165">
        <v>9361</v>
      </c>
      <c r="L138" s="165"/>
      <c r="M138" s="165"/>
      <c r="N138" s="165"/>
      <c r="O138" s="165"/>
      <c r="P138" s="165"/>
      <c r="Q138" s="165"/>
      <c r="R138" s="165"/>
      <c r="S138" s="165"/>
      <c r="T138" s="165">
        <v>0</v>
      </c>
      <c r="U138" s="165">
        <f t="shared" si="429"/>
        <v>0</v>
      </c>
      <c r="V138" s="165">
        <f t="shared" si="430"/>
        <v>0</v>
      </c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>
        <v>0</v>
      </c>
      <c r="AH138" s="165">
        <f t="shared" si="431"/>
        <v>0</v>
      </c>
      <c r="AI138" s="165">
        <f t="shared" si="432"/>
        <v>0</v>
      </c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>
        <v>0</v>
      </c>
      <c r="AU138" s="82">
        <f t="shared" si="433"/>
        <v>0</v>
      </c>
      <c r="AV138" s="100">
        <f t="shared" si="434"/>
        <v>0</v>
      </c>
      <c r="AW138" s="201"/>
      <c r="AX138" s="201"/>
      <c r="AY138" s="201"/>
      <c r="AZ138" s="201"/>
      <c r="BA138" s="201"/>
      <c r="BB138" s="82"/>
      <c r="BC138" s="82">
        <f t="shared" si="435"/>
        <v>0</v>
      </c>
      <c r="BD138" s="82">
        <f t="shared" si="436"/>
        <v>0</v>
      </c>
      <c r="BE138" s="201"/>
      <c r="BF138" s="201"/>
      <c r="BG138" s="201"/>
      <c r="BH138" s="201"/>
      <c r="BI138" s="201"/>
      <c r="BJ138" s="201"/>
      <c r="BK138" s="201"/>
      <c r="BL138" s="201"/>
      <c r="BM138" s="201"/>
      <c r="BN138" s="201"/>
      <c r="BO138" s="83" t="s">
        <v>680</v>
      </c>
      <c r="BP138" s="202"/>
      <c r="BQ138" s="25"/>
    </row>
    <row r="139" spans="1:69" s="200" customFormat="1" ht="36" x14ac:dyDescent="0.2">
      <c r="A139" s="110"/>
      <c r="B139" s="244"/>
      <c r="C139" s="287" t="s">
        <v>632</v>
      </c>
      <c r="D139" s="81">
        <f t="shared" si="425"/>
        <v>162981</v>
      </c>
      <c r="E139" s="297">
        <f t="shared" si="426"/>
        <v>168042</v>
      </c>
      <c r="F139" s="165">
        <v>162981</v>
      </c>
      <c r="G139" s="165">
        <f t="shared" si="427"/>
        <v>168042</v>
      </c>
      <c r="H139" s="165">
        <f t="shared" si="428"/>
        <v>5061</v>
      </c>
      <c r="I139" s="165"/>
      <c r="J139" s="165"/>
      <c r="K139" s="165">
        <v>5061</v>
      </c>
      <c r="L139" s="165"/>
      <c r="M139" s="165"/>
      <c r="N139" s="165"/>
      <c r="O139" s="165"/>
      <c r="P139" s="165"/>
      <c r="Q139" s="165"/>
      <c r="R139" s="165"/>
      <c r="S139" s="165"/>
      <c r="T139" s="165">
        <v>0</v>
      </c>
      <c r="U139" s="165">
        <f t="shared" si="429"/>
        <v>0</v>
      </c>
      <c r="V139" s="165">
        <f t="shared" si="430"/>
        <v>0</v>
      </c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>
        <v>0</v>
      </c>
      <c r="AH139" s="165">
        <f t="shared" si="431"/>
        <v>0</v>
      </c>
      <c r="AI139" s="165">
        <f t="shared" si="432"/>
        <v>0</v>
      </c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>
        <v>0</v>
      </c>
      <c r="AU139" s="82">
        <f t="shared" si="433"/>
        <v>0</v>
      </c>
      <c r="AV139" s="100">
        <f t="shared" si="434"/>
        <v>0</v>
      </c>
      <c r="AW139" s="201"/>
      <c r="AX139" s="201"/>
      <c r="AY139" s="201"/>
      <c r="AZ139" s="201"/>
      <c r="BA139" s="201"/>
      <c r="BB139" s="82"/>
      <c r="BC139" s="82">
        <f t="shared" si="435"/>
        <v>0</v>
      </c>
      <c r="BD139" s="82">
        <f t="shared" si="436"/>
        <v>0</v>
      </c>
      <c r="BE139" s="201"/>
      <c r="BF139" s="201"/>
      <c r="BG139" s="201"/>
      <c r="BH139" s="201"/>
      <c r="BI139" s="201"/>
      <c r="BJ139" s="201"/>
      <c r="BK139" s="201"/>
      <c r="BL139" s="201"/>
      <c r="BM139" s="201"/>
      <c r="BN139" s="201"/>
      <c r="BO139" s="83" t="s">
        <v>681</v>
      </c>
      <c r="BP139" s="202"/>
      <c r="BQ139" s="25"/>
    </row>
    <row r="140" spans="1:69" s="200" customFormat="1" ht="24" x14ac:dyDescent="0.2">
      <c r="A140" s="110"/>
      <c r="B140" s="244"/>
      <c r="C140" s="287" t="s">
        <v>633</v>
      </c>
      <c r="D140" s="81">
        <f t="shared" si="425"/>
        <v>1075004</v>
      </c>
      <c r="E140" s="297">
        <f t="shared" si="426"/>
        <v>1081470</v>
      </c>
      <c r="F140" s="165">
        <v>1075004</v>
      </c>
      <c r="G140" s="165">
        <f t="shared" si="427"/>
        <v>1081470</v>
      </c>
      <c r="H140" s="165">
        <f t="shared" si="428"/>
        <v>6466</v>
      </c>
      <c r="I140" s="165"/>
      <c r="J140" s="165"/>
      <c r="K140" s="165">
        <v>6466</v>
      </c>
      <c r="L140" s="165"/>
      <c r="M140" s="165"/>
      <c r="N140" s="165"/>
      <c r="O140" s="165"/>
      <c r="P140" s="165"/>
      <c r="Q140" s="165"/>
      <c r="R140" s="165"/>
      <c r="S140" s="165"/>
      <c r="T140" s="165">
        <v>0</v>
      </c>
      <c r="U140" s="165">
        <f t="shared" si="429"/>
        <v>0</v>
      </c>
      <c r="V140" s="165">
        <f t="shared" si="430"/>
        <v>0</v>
      </c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>
        <v>0</v>
      </c>
      <c r="AH140" s="165">
        <f t="shared" si="431"/>
        <v>0</v>
      </c>
      <c r="AI140" s="165">
        <f t="shared" si="432"/>
        <v>0</v>
      </c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>
        <v>0</v>
      </c>
      <c r="AU140" s="82">
        <f t="shared" si="433"/>
        <v>0</v>
      </c>
      <c r="AV140" s="100">
        <f t="shared" si="434"/>
        <v>0</v>
      </c>
      <c r="AW140" s="201"/>
      <c r="AX140" s="201"/>
      <c r="AY140" s="201"/>
      <c r="AZ140" s="201"/>
      <c r="BA140" s="201"/>
      <c r="BB140" s="82"/>
      <c r="BC140" s="82">
        <f t="shared" si="435"/>
        <v>0</v>
      </c>
      <c r="BD140" s="82">
        <f t="shared" si="436"/>
        <v>0</v>
      </c>
      <c r="BE140" s="201"/>
      <c r="BF140" s="201"/>
      <c r="BG140" s="201"/>
      <c r="BH140" s="201"/>
      <c r="BI140" s="201"/>
      <c r="BJ140" s="201"/>
      <c r="BK140" s="201"/>
      <c r="BL140" s="201"/>
      <c r="BM140" s="201"/>
      <c r="BN140" s="201"/>
      <c r="BO140" s="83" t="s">
        <v>682</v>
      </c>
      <c r="BP140" s="202"/>
      <c r="BQ140" s="25"/>
    </row>
    <row r="141" spans="1:69" s="200" customFormat="1" ht="24" x14ac:dyDescent="0.2">
      <c r="A141" s="110"/>
      <c r="B141" s="244"/>
      <c r="C141" s="287" t="s">
        <v>634</v>
      </c>
      <c r="D141" s="81">
        <f t="shared" si="425"/>
        <v>58050</v>
      </c>
      <c r="E141" s="297">
        <f t="shared" si="426"/>
        <v>58050</v>
      </c>
      <c r="F141" s="165">
        <v>58050</v>
      </c>
      <c r="G141" s="165">
        <f t="shared" si="427"/>
        <v>58050</v>
      </c>
      <c r="H141" s="165">
        <f t="shared" si="428"/>
        <v>0</v>
      </c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>
        <v>0</v>
      </c>
      <c r="U141" s="165">
        <f t="shared" si="429"/>
        <v>0</v>
      </c>
      <c r="V141" s="165">
        <f t="shared" si="430"/>
        <v>0</v>
      </c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>
        <v>0</v>
      </c>
      <c r="AH141" s="165">
        <f t="shared" si="431"/>
        <v>0</v>
      </c>
      <c r="AI141" s="165">
        <f t="shared" si="432"/>
        <v>0</v>
      </c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>
        <v>0</v>
      </c>
      <c r="AU141" s="82">
        <f t="shared" si="433"/>
        <v>0</v>
      </c>
      <c r="AV141" s="100">
        <f t="shared" si="434"/>
        <v>0</v>
      </c>
      <c r="AW141" s="201"/>
      <c r="AX141" s="201"/>
      <c r="AY141" s="201"/>
      <c r="AZ141" s="201"/>
      <c r="BA141" s="201"/>
      <c r="BB141" s="82"/>
      <c r="BC141" s="82">
        <f t="shared" si="435"/>
        <v>0</v>
      </c>
      <c r="BD141" s="82">
        <f t="shared" si="436"/>
        <v>0</v>
      </c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83" t="s">
        <v>683</v>
      </c>
      <c r="BP141" s="202"/>
      <c r="BQ141" s="25"/>
    </row>
    <row r="142" spans="1:69" s="200" customFormat="1" ht="24" x14ac:dyDescent="0.2">
      <c r="A142" s="110"/>
      <c r="B142" s="244"/>
      <c r="C142" s="287" t="s">
        <v>706</v>
      </c>
      <c r="D142" s="81">
        <f t="shared" si="425"/>
        <v>942</v>
      </c>
      <c r="E142" s="297">
        <f t="shared" si="426"/>
        <v>942</v>
      </c>
      <c r="F142" s="165">
        <v>942</v>
      </c>
      <c r="G142" s="165">
        <f t="shared" si="427"/>
        <v>942</v>
      </c>
      <c r="H142" s="165">
        <f t="shared" si="428"/>
        <v>0</v>
      </c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>
        <v>0</v>
      </c>
      <c r="U142" s="165">
        <f t="shared" si="429"/>
        <v>0</v>
      </c>
      <c r="V142" s="165">
        <f t="shared" si="430"/>
        <v>0</v>
      </c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>
        <v>0</v>
      </c>
      <c r="AH142" s="165">
        <f t="shared" si="431"/>
        <v>0</v>
      </c>
      <c r="AI142" s="165">
        <f t="shared" si="432"/>
        <v>0</v>
      </c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>
        <v>0</v>
      </c>
      <c r="AU142" s="82">
        <f t="shared" si="433"/>
        <v>0</v>
      </c>
      <c r="AV142" s="100">
        <f t="shared" si="434"/>
        <v>0</v>
      </c>
      <c r="AW142" s="201"/>
      <c r="AX142" s="201"/>
      <c r="AY142" s="201"/>
      <c r="AZ142" s="201"/>
      <c r="BA142" s="201"/>
      <c r="BB142" s="82"/>
      <c r="BC142" s="82">
        <f t="shared" si="435"/>
        <v>0</v>
      </c>
      <c r="BD142" s="82">
        <f t="shared" si="436"/>
        <v>0</v>
      </c>
      <c r="BE142" s="201"/>
      <c r="BF142" s="201"/>
      <c r="BG142" s="201"/>
      <c r="BH142" s="201"/>
      <c r="BI142" s="201"/>
      <c r="BJ142" s="201"/>
      <c r="BK142" s="201"/>
      <c r="BL142" s="201"/>
      <c r="BM142" s="201"/>
      <c r="BN142" s="201"/>
      <c r="BO142" s="83" t="s">
        <v>684</v>
      </c>
      <c r="BP142" s="202"/>
      <c r="BQ142" s="25"/>
    </row>
    <row r="143" spans="1:69" s="200" customFormat="1" ht="24.75" customHeight="1" x14ac:dyDescent="0.2">
      <c r="A143" s="110"/>
      <c r="B143" s="244"/>
      <c r="C143" s="339" t="s">
        <v>747</v>
      </c>
      <c r="D143" s="81">
        <f t="shared" ref="D143" si="437">F143+T143+AG143+AT143+BB143</f>
        <v>0</v>
      </c>
      <c r="E143" s="297">
        <f t="shared" ref="E143" si="438">G143+U143+AH143+AU143+BC143</f>
        <v>37880</v>
      </c>
      <c r="F143" s="165"/>
      <c r="G143" s="165">
        <f t="shared" ref="G143" si="439">F143+H143</f>
        <v>37880</v>
      </c>
      <c r="H143" s="165">
        <f t="shared" ref="H143" si="440">SUM(I143:S143)</f>
        <v>37880</v>
      </c>
      <c r="I143" s="165">
        <v>37880</v>
      </c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>
        <f t="shared" ref="U143" si="441">T143+V143</f>
        <v>0</v>
      </c>
      <c r="V143" s="165">
        <f t="shared" ref="V143" si="442">SUM(W143:AF143)</f>
        <v>0</v>
      </c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>
        <f t="shared" ref="AH143" si="443">AG143+AI143</f>
        <v>0</v>
      </c>
      <c r="AI143" s="165">
        <f t="shared" ref="AI143" si="444">SUM(AJ143:AS143)</f>
        <v>0</v>
      </c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82">
        <f t="shared" ref="AU143" si="445">AT143+AV143</f>
        <v>0</v>
      </c>
      <c r="AV143" s="100">
        <f t="shared" ref="AV143" si="446">SUM(AW143:BA143)</f>
        <v>0</v>
      </c>
      <c r="AW143" s="201"/>
      <c r="AX143" s="201"/>
      <c r="AY143" s="201"/>
      <c r="AZ143" s="201"/>
      <c r="BA143" s="201"/>
      <c r="BB143" s="82"/>
      <c r="BC143" s="82">
        <f t="shared" ref="BC143" si="447">BB143+BD143</f>
        <v>0</v>
      </c>
      <c r="BD143" s="82">
        <f t="shared" ref="BD143" si="448">SUM(BE143:BN143)</f>
        <v>0</v>
      </c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83" t="s">
        <v>748</v>
      </c>
      <c r="BP143" s="202"/>
      <c r="BQ143" s="25"/>
    </row>
    <row r="144" spans="1:69" s="200" customFormat="1" x14ac:dyDescent="0.2">
      <c r="A144" s="110"/>
      <c r="B144" s="244"/>
      <c r="C144" s="347" t="s">
        <v>772</v>
      </c>
      <c r="D144" s="81">
        <f t="shared" ref="D144" si="449">F144+T144+AG144+AT144+BB144</f>
        <v>0</v>
      </c>
      <c r="E144" s="297">
        <f t="shared" ref="E144" si="450">G144+U144+AH144+AU144+BC144</f>
        <v>0</v>
      </c>
      <c r="F144" s="165"/>
      <c r="G144" s="165">
        <f t="shared" ref="G144" si="451">F144+H144</f>
        <v>0</v>
      </c>
      <c r="H144" s="165">
        <f t="shared" ref="H144" si="452">SUM(I144:S144)</f>
        <v>0</v>
      </c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>
        <f t="shared" ref="U144" si="453">T144+V144</f>
        <v>0</v>
      </c>
      <c r="V144" s="165">
        <f t="shared" ref="V144" si="454">SUM(W144:AF144)</f>
        <v>0</v>
      </c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>
        <f t="shared" ref="AH144" si="455">AG144+AI144</f>
        <v>0</v>
      </c>
      <c r="AI144" s="165">
        <f t="shared" ref="AI144" si="456">SUM(AJ144:AS144)</f>
        <v>0</v>
      </c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82">
        <f t="shared" ref="AU144" si="457">AT144+AV144</f>
        <v>0</v>
      </c>
      <c r="AV144" s="100">
        <f t="shared" ref="AV144" si="458">SUM(AW144:BA144)</f>
        <v>0</v>
      </c>
      <c r="AW144" s="201"/>
      <c r="AX144" s="201"/>
      <c r="AY144" s="201"/>
      <c r="AZ144" s="201"/>
      <c r="BA144" s="201"/>
      <c r="BB144" s="82"/>
      <c r="BC144" s="82">
        <f t="shared" ref="BC144" si="459">BB144+BD144</f>
        <v>0</v>
      </c>
      <c r="BD144" s="82">
        <f t="shared" ref="BD144" si="460">SUM(BE144:BN144)</f>
        <v>0</v>
      </c>
      <c r="BE144" s="201"/>
      <c r="BF144" s="201"/>
      <c r="BG144" s="201"/>
      <c r="BH144" s="201"/>
      <c r="BI144" s="201"/>
      <c r="BJ144" s="201"/>
      <c r="BK144" s="201"/>
      <c r="BL144" s="201"/>
      <c r="BM144" s="201"/>
      <c r="BN144" s="201"/>
      <c r="BO144" s="83" t="s">
        <v>773</v>
      </c>
      <c r="BP144" s="202"/>
      <c r="BQ144" s="25"/>
    </row>
    <row r="145" spans="1:69" s="200" customFormat="1" ht="36" x14ac:dyDescent="0.2">
      <c r="A145" s="110"/>
      <c r="B145" s="244"/>
      <c r="C145" s="351" t="s">
        <v>779</v>
      </c>
      <c r="D145" s="81">
        <f t="shared" ref="D145" si="461">F145+T145+AG145+AT145+BB145</f>
        <v>0</v>
      </c>
      <c r="E145" s="297">
        <f t="shared" ref="E145" si="462">G145+U145+AH145+AU145+BC145</f>
        <v>1779656</v>
      </c>
      <c r="F145" s="165"/>
      <c r="G145" s="165">
        <f t="shared" ref="G145" si="463">F145+H145</f>
        <v>1779656</v>
      </c>
      <c r="H145" s="165">
        <f t="shared" ref="H145" si="464">SUM(I145:S145)</f>
        <v>1779656</v>
      </c>
      <c r="I145" s="165"/>
      <c r="J145" s="165"/>
      <c r="K145" s="165">
        <v>1779656</v>
      </c>
      <c r="L145" s="165"/>
      <c r="M145" s="165"/>
      <c r="N145" s="165"/>
      <c r="O145" s="165"/>
      <c r="P145" s="165"/>
      <c r="Q145" s="165"/>
      <c r="R145" s="165"/>
      <c r="S145" s="165"/>
      <c r="T145" s="165"/>
      <c r="U145" s="165">
        <f t="shared" ref="U145" si="465">T145+V145</f>
        <v>0</v>
      </c>
      <c r="V145" s="165">
        <f t="shared" ref="V145" si="466">SUM(W145:AF145)</f>
        <v>0</v>
      </c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>
        <f t="shared" ref="AH145" si="467">AG145+AI145</f>
        <v>0</v>
      </c>
      <c r="AI145" s="165">
        <f t="shared" ref="AI145" si="468">SUM(AJ145:AS145)</f>
        <v>0</v>
      </c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82">
        <f t="shared" ref="AU145" si="469">AT145+AV145</f>
        <v>0</v>
      </c>
      <c r="AV145" s="100">
        <f t="shared" ref="AV145" si="470">SUM(AW145:BA145)</f>
        <v>0</v>
      </c>
      <c r="AW145" s="201"/>
      <c r="AX145" s="201"/>
      <c r="AY145" s="201"/>
      <c r="AZ145" s="201"/>
      <c r="BA145" s="201"/>
      <c r="BB145" s="82"/>
      <c r="BC145" s="82">
        <f t="shared" ref="BC145" si="471">BB145+BD145</f>
        <v>0</v>
      </c>
      <c r="BD145" s="82">
        <f t="shared" ref="BD145" si="472">SUM(BE145:BN145)</f>
        <v>0</v>
      </c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83" t="s">
        <v>780</v>
      </c>
      <c r="BP145" s="202"/>
      <c r="BQ145" s="25"/>
    </row>
    <row r="146" spans="1:69" s="200" customFormat="1" ht="24.75" customHeight="1" x14ac:dyDescent="0.2">
      <c r="A146" s="110"/>
      <c r="B146" s="244"/>
      <c r="C146" s="352" t="s">
        <v>783</v>
      </c>
      <c r="D146" s="81">
        <f t="shared" ref="D146" si="473">F146+T146+AG146+AT146+BB146</f>
        <v>0</v>
      </c>
      <c r="E146" s="297">
        <f t="shared" ref="E146" si="474">G146+U146+AH146+AU146+BC146</f>
        <v>863674</v>
      </c>
      <c r="F146" s="165"/>
      <c r="G146" s="165">
        <f t="shared" ref="G146" si="475">F146+H146</f>
        <v>863674</v>
      </c>
      <c r="H146" s="165">
        <f t="shared" ref="H146" si="476">SUM(I146:S146)</f>
        <v>863674</v>
      </c>
      <c r="I146" s="165"/>
      <c r="J146" s="165"/>
      <c r="K146" s="165">
        <v>863674</v>
      </c>
      <c r="L146" s="165"/>
      <c r="M146" s="165"/>
      <c r="N146" s="165"/>
      <c r="O146" s="165"/>
      <c r="P146" s="165"/>
      <c r="Q146" s="165"/>
      <c r="R146" s="165"/>
      <c r="S146" s="165"/>
      <c r="T146" s="165"/>
      <c r="U146" s="165">
        <f t="shared" ref="U146" si="477">T146+V146</f>
        <v>0</v>
      </c>
      <c r="V146" s="165">
        <f t="shared" ref="V146" si="478">SUM(W146:AF146)</f>
        <v>0</v>
      </c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>
        <f t="shared" ref="AH146" si="479">AG146+AI146</f>
        <v>0</v>
      </c>
      <c r="AI146" s="165">
        <f t="shared" ref="AI146" si="480">SUM(AJ146:AS146)</f>
        <v>0</v>
      </c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82">
        <f t="shared" ref="AU146" si="481">AT146+AV146</f>
        <v>0</v>
      </c>
      <c r="AV146" s="100">
        <f t="shared" ref="AV146" si="482">SUM(AW146:BA146)</f>
        <v>0</v>
      </c>
      <c r="AW146" s="201"/>
      <c r="AX146" s="201"/>
      <c r="AY146" s="201"/>
      <c r="AZ146" s="201"/>
      <c r="BA146" s="201"/>
      <c r="BB146" s="82"/>
      <c r="BC146" s="82">
        <f t="shared" ref="BC146" si="483">BB146+BD146</f>
        <v>0</v>
      </c>
      <c r="BD146" s="82">
        <f t="shared" ref="BD146" si="484">SUM(BE146:BN146)</f>
        <v>0</v>
      </c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83" t="s">
        <v>784</v>
      </c>
      <c r="BP146" s="202"/>
      <c r="BQ146" s="25"/>
    </row>
    <row r="147" spans="1:69" ht="24" customHeight="1" x14ac:dyDescent="0.2">
      <c r="A147" s="110">
        <v>90000051665</v>
      </c>
      <c r="B147" s="243" t="s">
        <v>246</v>
      </c>
      <c r="C147" s="287" t="s">
        <v>227</v>
      </c>
      <c r="D147" s="81">
        <f t="shared" si="425"/>
        <v>854860</v>
      </c>
      <c r="E147" s="297">
        <f t="shared" si="426"/>
        <v>865068</v>
      </c>
      <c r="F147" s="82">
        <v>604903</v>
      </c>
      <c r="G147" s="82">
        <f t="shared" si="427"/>
        <v>604903</v>
      </c>
      <c r="H147" s="82">
        <f t="shared" si="428"/>
        <v>0</v>
      </c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>
        <v>223203</v>
      </c>
      <c r="U147" s="82">
        <f t="shared" si="429"/>
        <v>228074</v>
      </c>
      <c r="V147" s="82">
        <f t="shared" si="430"/>
        <v>4871</v>
      </c>
      <c r="W147" s="82">
        <v>1183</v>
      </c>
      <c r="X147" s="82">
        <v>3688</v>
      </c>
      <c r="Y147" s="82"/>
      <c r="Z147" s="82"/>
      <c r="AA147" s="82"/>
      <c r="AB147" s="82"/>
      <c r="AC147" s="82"/>
      <c r="AD147" s="82"/>
      <c r="AE147" s="82"/>
      <c r="AF147" s="82"/>
      <c r="AG147" s="82">
        <v>26754</v>
      </c>
      <c r="AH147" s="82">
        <f t="shared" si="431"/>
        <v>32091</v>
      </c>
      <c r="AI147" s="82">
        <f t="shared" si="432"/>
        <v>5337</v>
      </c>
      <c r="AJ147" s="82">
        <v>5337</v>
      </c>
      <c r="AK147" s="82"/>
      <c r="AL147" s="82"/>
      <c r="AM147" s="82"/>
      <c r="AN147" s="82"/>
      <c r="AO147" s="82"/>
      <c r="AP147" s="82"/>
      <c r="AQ147" s="82"/>
      <c r="AR147" s="82"/>
      <c r="AS147" s="82"/>
      <c r="AT147" s="82">
        <v>0</v>
      </c>
      <c r="AU147" s="82">
        <f t="shared" si="433"/>
        <v>0</v>
      </c>
      <c r="AV147" s="100">
        <f t="shared" si="434"/>
        <v>0</v>
      </c>
      <c r="AW147" s="100"/>
      <c r="AX147" s="100"/>
      <c r="AY147" s="100"/>
      <c r="AZ147" s="100"/>
      <c r="BA147" s="100"/>
      <c r="BB147" s="82"/>
      <c r="BC147" s="82">
        <f t="shared" si="435"/>
        <v>0</v>
      </c>
      <c r="BD147" s="82">
        <f t="shared" si="436"/>
        <v>0</v>
      </c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83" t="s">
        <v>370</v>
      </c>
      <c r="BP147" s="87"/>
      <c r="BQ147" s="25"/>
    </row>
    <row r="148" spans="1:69" x14ac:dyDescent="0.2">
      <c r="A148" s="110"/>
      <c r="B148" s="244"/>
      <c r="C148" s="287" t="s">
        <v>240</v>
      </c>
      <c r="D148" s="81">
        <f t="shared" si="425"/>
        <v>65436</v>
      </c>
      <c r="E148" s="297">
        <f t="shared" si="426"/>
        <v>65436</v>
      </c>
      <c r="F148" s="82">
        <v>46771</v>
      </c>
      <c r="G148" s="82">
        <f t="shared" si="427"/>
        <v>46771</v>
      </c>
      <c r="H148" s="82">
        <f t="shared" si="428"/>
        <v>0</v>
      </c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>
        <v>18665</v>
      </c>
      <c r="U148" s="82">
        <f t="shared" si="429"/>
        <v>18665</v>
      </c>
      <c r="V148" s="82">
        <f t="shared" si="430"/>
        <v>0</v>
      </c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>
        <v>0</v>
      </c>
      <c r="AH148" s="82">
        <f t="shared" si="431"/>
        <v>0</v>
      </c>
      <c r="AI148" s="82">
        <f t="shared" si="432"/>
        <v>0</v>
      </c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>
        <v>0</v>
      </c>
      <c r="AU148" s="82">
        <f t="shared" si="433"/>
        <v>0</v>
      </c>
      <c r="AV148" s="100">
        <f t="shared" si="434"/>
        <v>0</v>
      </c>
      <c r="AW148" s="100"/>
      <c r="AX148" s="100"/>
      <c r="AY148" s="100"/>
      <c r="AZ148" s="100"/>
      <c r="BA148" s="100"/>
      <c r="BB148" s="82"/>
      <c r="BC148" s="82">
        <f t="shared" si="435"/>
        <v>0</v>
      </c>
      <c r="BD148" s="82">
        <f t="shared" si="436"/>
        <v>0</v>
      </c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83" t="s">
        <v>371</v>
      </c>
      <c r="BP148" s="87"/>
      <c r="BQ148" s="25"/>
    </row>
    <row r="149" spans="1:69" ht="26.25" customHeight="1" x14ac:dyDescent="0.2">
      <c r="A149" s="110">
        <v>90000051561</v>
      </c>
      <c r="B149" s="243" t="s">
        <v>281</v>
      </c>
      <c r="C149" s="287" t="s">
        <v>227</v>
      </c>
      <c r="D149" s="81">
        <f t="shared" si="425"/>
        <v>715688</v>
      </c>
      <c r="E149" s="297">
        <f t="shared" si="426"/>
        <v>723854</v>
      </c>
      <c r="F149" s="82">
        <v>343518</v>
      </c>
      <c r="G149" s="82">
        <f t="shared" si="427"/>
        <v>333452</v>
      </c>
      <c r="H149" s="82">
        <f t="shared" si="428"/>
        <v>-10066</v>
      </c>
      <c r="I149" s="82"/>
      <c r="J149" s="82"/>
      <c r="K149" s="82">
        <v>-10066</v>
      </c>
      <c r="L149" s="82"/>
      <c r="M149" s="82"/>
      <c r="N149" s="82"/>
      <c r="O149" s="82"/>
      <c r="P149" s="82"/>
      <c r="Q149" s="82"/>
      <c r="R149" s="82"/>
      <c r="S149" s="82"/>
      <c r="T149" s="82">
        <v>352962</v>
      </c>
      <c r="U149" s="82">
        <f t="shared" si="429"/>
        <v>361128</v>
      </c>
      <c r="V149" s="82">
        <f t="shared" si="430"/>
        <v>8166</v>
      </c>
      <c r="W149" s="82">
        <v>2247</v>
      </c>
      <c r="X149" s="82">
        <v>5919</v>
      </c>
      <c r="Y149" s="82"/>
      <c r="Z149" s="82"/>
      <c r="AA149" s="82"/>
      <c r="AB149" s="82"/>
      <c r="AC149" s="82"/>
      <c r="AD149" s="82"/>
      <c r="AE149" s="82"/>
      <c r="AF149" s="82"/>
      <c r="AG149" s="82">
        <v>19350</v>
      </c>
      <c r="AH149" s="82">
        <f t="shared" si="431"/>
        <v>29416</v>
      </c>
      <c r="AI149" s="82">
        <f t="shared" si="432"/>
        <v>10066</v>
      </c>
      <c r="AJ149" s="82">
        <v>10066</v>
      </c>
      <c r="AK149" s="82"/>
      <c r="AL149" s="82"/>
      <c r="AM149" s="82"/>
      <c r="AN149" s="82"/>
      <c r="AO149" s="82"/>
      <c r="AP149" s="82"/>
      <c r="AQ149" s="82"/>
      <c r="AR149" s="82"/>
      <c r="AS149" s="82"/>
      <c r="AT149" s="82">
        <v>0</v>
      </c>
      <c r="AU149" s="82">
        <f t="shared" si="433"/>
        <v>0</v>
      </c>
      <c r="AV149" s="100">
        <f t="shared" si="434"/>
        <v>0</v>
      </c>
      <c r="AW149" s="100"/>
      <c r="AX149" s="100"/>
      <c r="AY149" s="100"/>
      <c r="AZ149" s="100"/>
      <c r="BA149" s="100"/>
      <c r="BB149" s="82">
        <v>-142</v>
      </c>
      <c r="BC149" s="82">
        <f t="shared" si="435"/>
        <v>-142</v>
      </c>
      <c r="BD149" s="82">
        <f t="shared" si="436"/>
        <v>0</v>
      </c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83" t="s">
        <v>372</v>
      </c>
      <c r="BP149" s="87"/>
      <c r="BQ149" s="25"/>
    </row>
    <row r="150" spans="1:69" x14ac:dyDescent="0.2">
      <c r="A150" s="110"/>
      <c r="B150" s="244"/>
      <c r="C150" s="287" t="s">
        <v>240</v>
      </c>
      <c r="D150" s="81">
        <f t="shared" si="425"/>
        <v>84322</v>
      </c>
      <c r="E150" s="297">
        <f t="shared" si="426"/>
        <v>88201</v>
      </c>
      <c r="F150" s="82">
        <v>61512</v>
      </c>
      <c r="G150" s="82">
        <f t="shared" si="427"/>
        <v>61512</v>
      </c>
      <c r="H150" s="82">
        <f t="shared" si="428"/>
        <v>0</v>
      </c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>
        <v>22810</v>
      </c>
      <c r="U150" s="82">
        <f t="shared" si="429"/>
        <v>26689</v>
      </c>
      <c r="V150" s="82">
        <f t="shared" si="430"/>
        <v>3879</v>
      </c>
      <c r="W150" s="82"/>
      <c r="X150" s="82">
        <v>3879</v>
      </c>
      <c r="Y150" s="82"/>
      <c r="Z150" s="82"/>
      <c r="AA150" s="82"/>
      <c r="AB150" s="82"/>
      <c r="AC150" s="82"/>
      <c r="AD150" s="82"/>
      <c r="AE150" s="82"/>
      <c r="AF150" s="82"/>
      <c r="AG150" s="82">
        <v>0</v>
      </c>
      <c r="AH150" s="82">
        <f t="shared" si="431"/>
        <v>0</v>
      </c>
      <c r="AI150" s="82">
        <f t="shared" si="432"/>
        <v>0</v>
      </c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>
        <v>0</v>
      </c>
      <c r="AU150" s="82">
        <f t="shared" si="433"/>
        <v>0</v>
      </c>
      <c r="AV150" s="100">
        <f t="shared" si="434"/>
        <v>0</v>
      </c>
      <c r="AW150" s="100"/>
      <c r="AX150" s="100"/>
      <c r="AY150" s="100"/>
      <c r="AZ150" s="100"/>
      <c r="BA150" s="100"/>
      <c r="BB150" s="82"/>
      <c r="BC150" s="82">
        <f t="shared" si="435"/>
        <v>0</v>
      </c>
      <c r="BD150" s="82">
        <f t="shared" si="436"/>
        <v>0</v>
      </c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83" t="s">
        <v>373</v>
      </c>
      <c r="BP150" s="87"/>
      <c r="BQ150" s="25"/>
    </row>
    <row r="151" spans="1:69" ht="24" customHeight="1" x14ac:dyDescent="0.2">
      <c r="A151" s="110">
        <v>90009226256</v>
      </c>
      <c r="B151" s="243" t="s">
        <v>152</v>
      </c>
      <c r="C151" s="287" t="s">
        <v>454</v>
      </c>
      <c r="D151" s="81">
        <f t="shared" si="425"/>
        <v>368103</v>
      </c>
      <c r="E151" s="297">
        <f t="shared" si="426"/>
        <v>368840</v>
      </c>
      <c r="F151" s="82">
        <v>281391</v>
      </c>
      <c r="G151" s="82">
        <f t="shared" si="427"/>
        <v>281391</v>
      </c>
      <c r="H151" s="82">
        <f t="shared" si="428"/>
        <v>0</v>
      </c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>
        <v>76102</v>
      </c>
      <c r="U151" s="82">
        <f t="shared" si="429"/>
        <v>76102</v>
      </c>
      <c r="V151" s="82">
        <f t="shared" si="430"/>
        <v>0</v>
      </c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>
        <v>10610</v>
      </c>
      <c r="AH151" s="82">
        <f t="shared" si="431"/>
        <v>11347</v>
      </c>
      <c r="AI151" s="82">
        <f t="shared" si="432"/>
        <v>737</v>
      </c>
      <c r="AJ151" s="82">
        <v>737</v>
      </c>
      <c r="AK151" s="82"/>
      <c r="AL151" s="82"/>
      <c r="AM151" s="82"/>
      <c r="AN151" s="82"/>
      <c r="AO151" s="82"/>
      <c r="AP151" s="82"/>
      <c r="AQ151" s="82"/>
      <c r="AR151" s="82"/>
      <c r="AS151" s="82"/>
      <c r="AT151" s="82">
        <v>0</v>
      </c>
      <c r="AU151" s="82">
        <f t="shared" si="433"/>
        <v>0</v>
      </c>
      <c r="AV151" s="100">
        <f t="shared" si="434"/>
        <v>0</v>
      </c>
      <c r="AW151" s="100"/>
      <c r="AX151" s="100"/>
      <c r="AY151" s="100"/>
      <c r="AZ151" s="100"/>
      <c r="BA151" s="100"/>
      <c r="BB151" s="82"/>
      <c r="BC151" s="82">
        <f t="shared" si="435"/>
        <v>0</v>
      </c>
      <c r="BD151" s="82">
        <f t="shared" si="436"/>
        <v>0</v>
      </c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83" t="s">
        <v>374</v>
      </c>
      <c r="BP151" s="87"/>
      <c r="BQ151" s="25"/>
    </row>
    <row r="152" spans="1:69" s="132" customFormat="1" ht="12.75" x14ac:dyDescent="0.2">
      <c r="A152" s="112"/>
      <c r="B152" s="247"/>
      <c r="C152" s="287" t="s">
        <v>540</v>
      </c>
      <c r="D152" s="81">
        <f t="shared" si="425"/>
        <v>62734</v>
      </c>
      <c r="E152" s="297">
        <f t="shared" si="426"/>
        <v>71041</v>
      </c>
      <c r="F152" s="82">
        <v>62734</v>
      </c>
      <c r="G152" s="82">
        <f t="shared" si="427"/>
        <v>71041</v>
      </c>
      <c r="H152" s="82">
        <f t="shared" si="428"/>
        <v>8307</v>
      </c>
      <c r="I152" s="82"/>
      <c r="J152" s="82"/>
      <c r="K152" s="82">
        <v>8307</v>
      </c>
      <c r="L152" s="82"/>
      <c r="M152" s="82"/>
      <c r="N152" s="82"/>
      <c r="O152" s="82"/>
      <c r="P152" s="82"/>
      <c r="Q152" s="82"/>
      <c r="R152" s="82"/>
      <c r="S152" s="82"/>
      <c r="T152" s="82">
        <v>0</v>
      </c>
      <c r="U152" s="82">
        <f t="shared" si="429"/>
        <v>0</v>
      </c>
      <c r="V152" s="82">
        <f t="shared" si="430"/>
        <v>0</v>
      </c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>
        <v>0</v>
      </c>
      <c r="AH152" s="82">
        <f t="shared" si="431"/>
        <v>0</v>
      </c>
      <c r="AI152" s="82">
        <f t="shared" si="432"/>
        <v>0</v>
      </c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>
        <v>0</v>
      </c>
      <c r="AU152" s="82">
        <f t="shared" si="433"/>
        <v>0</v>
      </c>
      <c r="AV152" s="100">
        <f t="shared" si="434"/>
        <v>0</v>
      </c>
      <c r="AW152" s="100"/>
      <c r="AX152" s="100"/>
      <c r="AY152" s="100"/>
      <c r="AZ152" s="100"/>
      <c r="BA152" s="100"/>
      <c r="BB152" s="82"/>
      <c r="BC152" s="82">
        <f t="shared" si="435"/>
        <v>0</v>
      </c>
      <c r="BD152" s="82">
        <f t="shared" si="436"/>
        <v>0</v>
      </c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83" t="s">
        <v>685</v>
      </c>
      <c r="BP152" s="87"/>
      <c r="BQ152" s="25"/>
    </row>
    <row r="153" spans="1:69" s="200" customFormat="1" ht="12.75" x14ac:dyDescent="0.2">
      <c r="A153" s="112"/>
      <c r="B153" s="247"/>
      <c r="C153" s="287" t="s">
        <v>635</v>
      </c>
      <c r="D153" s="81">
        <f t="shared" si="425"/>
        <v>1803</v>
      </c>
      <c r="E153" s="297">
        <f t="shared" si="426"/>
        <v>1844</v>
      </c>
      <c r="F153" s="82">
        <v>1803</v>
      </c>
      <c r="G153" s="82">
        <f t="shared" si="427"/>
        <v>1844</v>
      </c>
      <c r="H153" s="82">
        <f t="shared" si="428"/>
        <v>41</v>
      </c>
      <c r="I153" s="82"/>
      <c r="J153" s="82"/>
      <c r="K153" s="82">
        <v>41</v>
      </c>
      <c r="L153" s="82"/>
      <c r="M153" s="82"/>
      <c r="N153" s="82"/>
      <c r="O153" s="82"/>
      <c r="P153" s="82"/>
      <c r="Q153" s="82"/>
      <c r="R153" s="82"/>
      <c r="S153" s="82"/>
      <c r="T153" s="82">
        <v>0</v>
      </c>
      <c r="U153" s="82">
        <f t="shared" si="429"/>
        <v>0</v>
      </c>
      <c r="V153" s="82">
        <f t="shared" si="430"/>
        <v>0</v>
      </c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>
        <v>0</v>
      </c>
      <c r="AH153" s="82">
        <f t="shared" si="431"/>
        <v>0</v>
      </c>
      <c r="AI153" s="82">
        <f t="shared" si="432"/>
        <v>0</v>
      </c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>
        <v>0</v>
      </c>
      <c r="AU153" s="82">
        <f t="shared" si="433"/>
        <v>0</v>
      </c>
      <c r="AV153" s="100">
        <f t="shared" si="434"/>
        <v>0</v>
      </c>
      <c r="AW153" s="100"/>
      <c r="AX153" s="100"/>
      <c r="AY153" s="100"/>
      <c r="AZ153" s="100"/>
      <c r="BA153" s="100"/>
      <c r="BB153" s="82"/>
      <c r="BC153" s="82">
        <f t="shared" si="435"/>
        <v>0</v>
      </c>
      <c r="BD153" s="82">
        <f t="shared" si="436"/>
        <v>0</v>
      </c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83" t="s">
        <v>686</v>
      </c>
      <c r="BP153" s="87"/>
      <c r="BQ153" s="25"/>
    </row>
    <row r="154" spans="1:69" s="200" customFormat="1" ht="24" x14ac:dyDescent="0.2">
      <c r="A154" s="112"/>
      <c r="B154" s="247"/>
      <c r="C154" s="287" t="s">
        <v>636</v>
      </c>
      <c r="D154" s="81">
        <f t="shared" si="425"/>
        <v>0</v>
      </c>
      <c r="E154" s="297">
        <f t="shared" si="426"/>
        <v>2</v>
      </c>
      <c r="F154" s="82">
        <v>582</v>
      </c>
      <c r="G154" s="82">
        <f t="shared" si="427"/>
        <v>584</v>
      </c>
      <c r="H154" s="82">
        <f t="shared" si="428"/>
        <v>2</v>
      </c>
      <c r="I154" s="82"/>
      <c r="J154" s="82"/>
      <c r="K154" s="82">
        <v>2</v>
      </c>
      <c r="L154" s="82"/>
      <c r="M154" s="82"/>
      <c r="N154" s="82"/>
      <c r="O154" s="82"/>
      <c r="P154" s="82"/>
      <c r="Q154" s="82"/>
      <c r="R154" s="82"/>
      <c r="S154" s="82"/>
      <c r="T154" s="82">
        <v>0</v>
      </c>
      <c r="U154" s="82">
        <f t="shared" si="429"/>
        <v>0</v>
      </c>
      <c r="V154" s="82">
        <f t="shared" si="430"/>
        <v>0</v>
      </c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>
        <v>0</v>
      </c>
      <c r="AH154" s="82">
        <f t="shared" si="431"/>
        <v>0</v>
      </c>
      <c r="AI154" s="82">
        <f t="shared" si="432"/>
        <v>0</v>
      </c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>
        <v>0</v>
      </c>
      <c r="AU154" s="82">
        <f t="shared" si="433"/>
        <v>0</v>
      </c>
      <c r="AV154" s="100">
        <f t="shared" si="434"/>
        <v>0</v>
      </c>
      <c r="AW154" s="100"/>
      <c r="AX154" s="100"/>
      <c r="AY154" s="100"/>
      <c r="AZ154" s="100"/>
      <c r="BA154" s="100"/>
      <c r="BB154" s="82">
        <v>-582</v>
      </c>
      <c r="BC154" s="82">
        <f t="shared" si="435"/>
        <v>-582</v>
      </c>
      <c r="BD154" s="82">
        <f t="shared" si="436"/>
        <v>0</v>
      </c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83" t="s">
        <v>688</v>
      </c>
      <c r="BP154" s="87"/>
      <c r="BQ154" s="25"/>
    </row>
    <row r="155" spans="1:69" s="200" customFormat="1" ht="12.75" x14ac:dyDescent="0.2">
      <c r="A155" s="112"/>
      <c r="B155" s="247"/>
      <c r="C155" s="344" t="s">
        <v>771</v>
      </c>
      <c r="D155" s="81">
        <f t="shared" ref="D155" si="485">F155+T155+AG155+AT155+BB155</f>
        <v>0</v>
      </c>
      <c r="E155" s="297">
        <f t="shared" ref="E155" si="486">G155+U155+AH155+AU155+BC155</f>
        <v>0</v>
      </c>
      <c r="F155" s="82"/>
      <c r="G155" s="82">
        <f t="shared" ref="G155" si="487">F155+H155</f>
        <v>0</v>
      </c>
      <c r="H155" s="82">
        <f t="shared" ref="H155" si="488">SUM(I155:S155)</f>
        <v>0</v>
      </c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>
        <f t="shared" ref="U155" si="489">T155+V155</f>
        <v>0</v>
      </c>
      <c r="V155" s="82">
        <f t="shared" ref="V155" si="490">SUM(W155:AF155)</f>
        <v>0</v>
      </c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>
        <f t="shared" ref="AH155" si="491">AG155+AI155</f>
        <v>0</v>
      </c>
      <c r="AI155" s="82">
        <f t="shared" ref="AI155" si="492">SUM(AJ155:AS155)</f>
        <v>0</v>
      </c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>
        <f t="shared" ref="AU155" si="493">AT155+AV155</f>
        <v>0</v>
      </c>
      <c r="AV155" s="100">
        <f t="shared" ref="AV155" si="494">SUM(AW155:BA155)</f>
        <v>0</v>
      </c>
      <c r="AW155" s="100"/>
      <c r="AX155" s="100"/>
      <c r="AY155" s="100"/>
      <c r="AZ155" s="100"/>
      <c r="BA155" s="100"/>
      <c r="BB155" s="82"/>
      <c r="BC155" s="82">
        <f t="shared" ref="BC155" si="495">BB155+BD155</f>
        <v>0</v>
      </c>
      <c r="BD155" s="82">
        <f t="shared" ref="BD155" si="496">SUM(BE155:BN155)</f>
        <v>0</v>
      </c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83" t="s">
        <v>770</v>
      </c>
      <c r="BP155" s="87"/>
      <c r="BQ155" s="25"/>
    </row>
    <row r="156" spans="1:69" ht="24" customHeight="1" x14ac:dyDescent="0.2">
      <c r="A156" s="110">
        <v>90000051487</v>
      </c>
      <c r="B156" s="243" t="s">
        <v>137</v>
      </c>
      <c r="C156" s="287" t="s">
        <v>227</v>
      </c>
      <c r="D156" s="81">
        <f t="shared" si="425"/>
        <v>931862</v>
      </c>
      <c r="E156" s="297">
        <f t="shared" si="426"/>
        <v>939952</v>
      </c>
      <c r="F156" s="82">
        <v>407899</v>
      </c>
      <c r="G156" s="82">
        <f t="shared" si="427"/>
        <v>407899</v>
      </c>
      <c r="H156" s="82">
        <f t="shared" si="428"/>
        <v>0</v>
      </c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>
        <v>513962</v>
      </c>
      <c r="U156" s="82">
        <f t="shared" si="429"/>
        <v>522052</v>
      </c>
      <c r="V156" s="82">
        <f t="shared" si="430"/>
        <v>8090</v>
      </c>
      <c r="W156" s="82">
        <v>2226</v>
      </c>
      <c r="X156" s="82">
        <v>5864</v>
      </c>
      <c r="Y156" s="82"/>
      <c r="Z156" s="82"/>
      <c r="AA156" s="82"/>
      <c r="AB156" s="82"/>
      <c r="AC156" s="82"/>
      <c r="AD156" s="82"/>
      <c r="AE156" s="82"/>
      <c r="AF156" s="82"/>
      <c r="AG156" s="82">
        <v>10001</v>
      </c>
      <c r="AH156" s="82">
        <f t="shared" si="431"/>
        <v>10001</v>
      </c>
      <c r="AI156" s="82">
        <f t="shared" si="432"/>
        <v>0</v>
      </c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>
        <v>0</v>
      </c>
      <c r="AU156" s="82">
        <f t="shared" si="433"/>
        <v>0</v>
      </c>
      <c r="AV156" s="100">
        <f t="shared" si="434"/>
        <v>0</v>
      </c>
      <c r="AW156" s="100"/>
      <c r="AX156" s="100"/>
      <c r="AY156" s="100"/>
      <c r="AZ156" s="100"/>
      <c r="BA156" s="100"/>
      <c r="BB156" s="82"/>
      <c r="BC156" s="82">
        <f t="shared" si="435"/>
        <v>0</v>
      </c>
      <c r="BD156" s="82">
        <f t="shared" si="436"/>
        <v>0</v>
      </c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83" t="s">
        <v>375</v>
      </c>
      <c r="BP156" s="87"/>
      <c r="BQ156" s="25"/>
    </row>
    <row r="157" spans="1:69" s="105" customFormat="1" x14ac:dyDescent="0.2">
      <c r="A157" s="110"/>
      <c r="B157" s="244"/>
      <c r="C157" s="287" t="s">
        <v>240</v>
      </c>
      <c r="D157" s="81">
        <f t="shared" si="425"/>
        <v>89592</v>
      </c>
      <c r="E157" s="297">
        <f t="shared" si="426"/>
        <v>89592</v>
      </c>
      <c r="F157" s="82">
        <v>89592</v>
      </c>
      <c r="G157" s="82">
        <f t="shared" si="427"/>
        <v>89592</v>
      </c>
      <c r="H157" s="82">
        <f t="shared" si="428"/>
        <v>0</v>
      </c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>
        <v>0</v>
      </c>
      <c r="U157" s="82">
        <f t="shared" si="429"/>
        <v>0</v>
      </c>
      <c r="V157" s="82">
        <f t="shared" si="430"/>
        <v>0</v>
      </c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>
        <v>0</v>
      </c>
      <c r="AH157" s="82">
        <f t="shared" si="431"/>
        <v>0</v>
      </c>
      <c r="AI157" s="82">
        <f t="shared" si="432"/>
        <v>0</v>
      </c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>
        <v>0</v>
      </c>
      <c r="AU157" s="82">
        <f t="shared" si="433"/>
        <v>0</v>
      </c>
      <c r="AV157" s="100">
        <f t="shared" si="434"/>
        <v>0</v>
      </c>
      <c r="AW157" s="100"/>
      <c r="AX157" s="100"/>
      <c r="AY157" s="100"/>
      <c r="AZ157" s="100"/>
      <c r="BA157" s="100"/>
      <c r="BB157" s="82"/>
      <c r="BC157" s="82">
        <f t="shared" si="435"/>
        <v>0</v>
      </c>
      <c r="BD157" s="82">
        <f t="shared" si="436"/>
        <v>0</v>
      </c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83" t="s">
        <v>376</v>
      </c>
      <c r="BP157" s="87"/>
      <c r="BQ157" s="25"/>
    </row>
    <row r="158" spans="1:69" s="195" customFormat="1" ht="24" x14ac:dyDescent="0.2">
      <c r="A158" s="110"/>
      <c r="B158" s="244"/>
      <c r="C158" s="287" t="s">
        <v>545</v>
      </c>
      <c r="D158" s="81">
        <f t="shared" si="425"/>
        <v>4345</v>
      </c>
      <c r="E158" s="297">
        <f t="shared" si="426"/>
        <v>5792</v>
      </c>
      <c r="F158" s="82">
        <v>4345</v>
      </c>
      <c r="G158" s="82">
        <f t="shared" si="427"/>
        <v>5792</v>
      </c>
      <c r="H158" s="82">
        <f t="shared" si="428"/>
        <v>1447</v>
      </c>
      <c r="I158" s="82"/>
      <c r="J158" s="82"/>
      <c r="K158" s="82">
        <v>1447</v>
      </c>
      <c r="L158" s="82"/>
      <c r="M158" s="82"/>
      <c r="N158" s="82"/>
      <c r="O158" s="82"/>
      <c r="P158" s="82"/>
      <c r="Q158" s="82"/>
      <c r="R158" s="82"/>
      <c r="S158" s="82"/>
      <c r="T158" s="82">
        <v>0</v>
      </c>
      <c r="U158" s="82">
        <f t="shared" si="429"/>
        <v>0</v>
      </c>
      <c r="V158" s="82">
        <f t="shared" si="430"/>
        <v>0</v>
      </c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>
        <v>0</v>
      </c>
      <c r="AH158" s="82">
        <f t="shared" si="431"/>
        <v>0</v>
      </c>
      <c r="AI158" s="82">
        <f t="shared" si="432"/>
        <v>0</v>
      </c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>
        <v>0</v>
      </c>
      <c r="AU158" s="82">
        <f t="shared" si="433"/>
        <v>0</v>
      </c>
      <c r="AV158" s="100">
        <f t="shared" si="434"/>
        <v>0</v>
      </c>
      <c r="AW158" s="100"/>
      <c r="AX158" s="100"/>
      <c r="AY158" s="100"/>
      <c r="AZ158" s="100"/>
      <c r="BA158" s="100"/>
      <c r="BB158" s="82"/>
      <c r="BC158" s="82">
        <f t="shared" si="435"/>
        <v>0</v>
      </c>
      <c r="BD158" s="82">
        <f t="shared" si="436"/>
        <v>0</v>
      </c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83" t="s">
        <v>689</v>
      </c>
      <c r="BP158" s="87"/>
      <c r="BQ158" s="25"/>
    </row>
    <row r="159" spans="1:69" s="200" customFormat="1" ht="24" x14ac:dyDescent="0.2">
      <c r="A159" s="110"/>
      <c r="B159" s="244"/>
      <c r="C159" s="287" t="s">
        <v>637</v>
      </c>
      <c r="D159" s="81">
        <f t="shared" si="425"/>
        <v>5660</v>
      </c>
      <c r="E159" s="297">
        <f t="shared" si="426"/>
        <v>5660</v>
      </c>
      <c r="F159" s="82">
        <v>5660</v>
      </c>
      <c r="G159" s="82">
        <f t="shared" si="427"/>
        <v>5660</v>
      </c>
      <c r="H159" s="82">
        <f t="shared" si="428"/>
        <v>0</v>
      </c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>
        <v>0</v>
      </c>
      <c r="U159" s="82">
        <f t="shared" si="429"/>
        <v>0</v>
      </c>
      <c r="V159" s="82">
        <f t="shared" si="430"/>
        <v>0</v>
      </c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>
        <v>0</v>
      </c>
      <c r="AH159" s="82">
        <f t="shared" si="431"/>
        <v>0</v>
      </c>
      <c r="AI159" s="82">
        <f t="shared" si="432"/>
        <v>0</v>
      </c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>
        <v>0</v>
      </c>
      <c r="AU159" s="82">
        <f t="shared" si="433"/>
        <v>0</v>
      </c>
      <c r="AV159" s="100">
        <f t="shared" si="434"/>
        <v>0</v>
      </c>
      <c r="AW159" s="100"/>
      <c r="AX159" s="100"/>
      <c r="AY159" s="100"/>
      <c r="AZ159" s="100"/>
      <c r="BA159" s="100"/>
      <c r="BB159" s="82"/>
      <c r="BC159" s="82">
        <f t="shared" si="435"/>
        <v>0</v>
      </c>
      <c r="BD159" s="82">
        <f t="shared" si="436"/>
        <v>0</v>
      </c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83" t="s">
        <v>690</v>
      </c>
      <c r="BP159" s="87"/>
      <c r="BQ159" s="25"/>
    </row>
    <row r="160" spans="1:69" ht="28.5" customHeight="1" x14ac:dyDescent="0.2">
      <c r="A160" s="110">
        <v>90000051519</v>
      </c>
      <c r="B160" s="243" t="s">
        <v>713</v>
      </c>
      <c r="C160" s="287" t="s">
        <v>227</v>
      </c>
      <c r="D160" s="81">
        <f t="shared" si="425"/>
        <v>1470093</v>
      </c>
      <c r="E160" s="297">
        <f t="shared" si="426"/>
        <v>1487757</v>
      </c>
      <c r="F160" s="82">
        <v>672007</v>
      </c>
      <c r="G160" s="82">
        <f t="shared" si="427"/>
        <v>670424</v>
      </c>
      <c r="H160" s="82">
        <f t="shared" si="428"/>
        <v>-1583</v>
      </c>
      <c r="I160" s="82"/>
      <c r="J160" s="82"/>
      <c r="K160" s="82">
        <v>-1583</v>
      </c>
      <c r="L160" s="82"/>
      <c r="M160" s="82"/>
      <c r="N160" s="82"/>
      <c r="O160" s="82"/>
      <c r="P160" s="82"/>
      <c r="Q160" s="82"/>
      <c r="R160" s="82"/>
      <c r="S160" s="82"/>
      <c r="T160" s="82">
        <v>779637</v>
      </c>
      <c r="U160" s="82">
        <f t="shared" si="429"/>
        <v>796821</v>
      </c>
      <c r="V160" s="82">
        <f t="shared" si="430"/>
        <v>17184</v>
      </c>
      <c r="W160" s="82">
        <v>4536</v>
      </c>
      <c r="X160" s="82">
        <v>12648</v>
      </c>
      <c r="Y160" s="82"/>
      <c r="Z160" s="82"/>
      <c r="AA160" s="82"/>
      <c r="AB160" s="82"/>
      <c r="AC160" s="82"/>
      <c r="AD160" s="82"/>
      <c r="AE160" s="82"/>
      <c r="AF160" s="82"/>
      <c r="AG160" s="82">
        <v>18449</v>
      </c>
      <c r="AH160" s="82">
        <f t="shared" si="431"/>
        <v>20512</v>
      </c>
      <c r="AI160" s="82">
        <f t="shared" si="432"/>
        <v>2063</v>
      </c>
      <c r="AJ160" s="82">
        <v>2063</v>
      </c>
      <c r="AK160" s="82"/>
      <c r="AL160" s="82"/>
      <c r="AM160" s="82"/>
      <c r="AN160" s="82"/>
      <c r="AO160" s="82"/>
      <c r="AP160" s="82"/>
      <c r="AQ160" s="82"/>
      <c r="AR160" s="82"/>
      <c r="AS160" s="82"/>
      <c r="AT160" s="82">
        <v>0</v>
      </c>
      <c r="AU160" s="82">
        <f t="shared" si="433"/>
        <v>0</v>
      </c>
      <c r="AV160" s="100">
        <f t="shared" si="434"/>
        <v>0</v>
      </c>
      <c r="AW160" s="100"/>
      <c r="AX160" s="100"/>
      <c r="AY160" s="100"/>
      <c r="AZ160" s="100"/>
      <c r="BA160" s="100"/>
      <c r="BB160" s="82"/>
      <c r="BC160" s="82">
        <f t="shared" si="435"/>
        <v>0</v>
      </c>
      <c r="BD160" s="82">
        <f t="shared" si="436"/>
        <v>0</v>
      </c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83" t="s">
        <v>377</v>
      </c>
      <c r="BP160" s="87"/>
      <c r="BQ160" s="25"/>
    </row>
    <row r="161" spans="1:69" x14ac:dyDescent="0.2">
      <c r="A161" s="110"/>
      <c r="B161" s="244"/>
      <c r="C161" s="287" t="s">
        <v>240</v>
      </c>
      <c r="D161" s="81">
        <f t="shared" si="425"/>
        <v>188524</v>
      </c>
      <c r="E161" s="297">
        <f t="shared" si="426"/>
        <v>189341</v>
      </c>
      <c r="F161" s="82">
        <v>121957</v>
      </c>
      <c r="G161" s="82">
        <f t="shared" si="427"/>
        <v>121957</v>
      </c>
      <c r="H161" s="82">
        <f t="shared" si="428"/>
        <v>0</v>
      </c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>
        <v>66567</v>
      </c>
      <c r="U161" s="82">
        <f t="shared" si="429"/>
        <v>67384</v>
      </c>
      <c r="V161" s="82">
        <f t="shared" si="430"/>
        <v>817</v>
      </c>
      <c r="W161" s="82"/>
      <c r="X161" s="82">
        <v>817</v>
      </c>
      <c r="Y161" s="82"/>
      <c r="Z161" s="82"/>
      <c r="AA161" s="82"/>
      <c r="AB161" s="82"/>
      <c r="AC161" s="82"/>
      <c r="AD161" s="82"/>
      <c r="AE161" s="82"/>
      <c r="AF161" s="82"/>
      <c r="AG161" s="82">
        <v>0</v>
      </c>
      <c r="AH161" s="82">
        <f t="shared" si="431"/>
        <v>0</v>
      </c>
      <c r="AI161" s="82">
        <f t="shared" si="432"/>
        <v>0</v>
      </c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>
        <v>0</v>
      </c>
      <c r="AU161" s="82">
        <f t="shared" si="433"/>
        <v>0</v>
      </c>
      <c r="AV161" s="100">
        <f t="shared" si="434"/>
        <v>0</v>
      </c>
      <c r="AW161" s="100"/>
      <c r="AX161" s="100"/>
      <c r="AY161" s="100"/>
      <c r="AZ161" s="100"/>
      <c r="BA161" s="100"/>
      <c r="BB161" s="82"/>
      <c r="BC161" s="82">
        <f t="shared" si="435"/>
        <v>0</v>
      </c>
      <c r="BD161" s="82">
        <f t="shared" si="436"/>
        <v>0</v>
      </c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83" t="s">
        <v>378</v>
      </c>
      <c r="BP161" s="87"/>
      <c r="BQ161" s="25"/>
    </row>
    <row r="162" spans="1:69" ht="29.25" customHeight="1" x14ac:dyDescent="0.2">
      <c r="A162" s="110">
        <v>90009251338</v>
      </c>
      <c r="B162" s="243" t="s">
        <v>475</v>
      </c>
      <c r="C162" s="287" t="s">
        <v>227</v>
      </c>
      <c r="D162" s="81">
        <f t="shared" si="425"/>
        <v>418220</v>
      </c>
      <c r="E162" s="297">
        <f t="shared" si="426"/>
        <v>421641</v>
      </c>
      <c r="F162" s="82">
        <v>288028</v>
      </c>
      <c r="G162" s="82">
        <f t="shared" si="427"/>
        <v>288028</v>
      </c>
      <c r="H162" s="82">
        <f t="shared" si="428"/>
        <v>0</v>
      </c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>
        <v>126492</v>
      </c>
      <c r="U162" s="82">
        <f t="shared" si="429"/>
        <v>129913</v>
      </c>
      <c r="V162" s="82">
        <f t="shared" si="430"/>
        <v>3421</v>
      </c>
      <c r="W162" s="82">
        <f>791+86</f>
        <v>877</v>
      </c>
      <c r="X162" s="82">
        <f>2084+460</f>
        <v>2544</v>
      </c>
      <c r="Y162" s="82"/>
      <c r="Z162" s="82"/>
      <c r="AA162" s="82"/>
      <c r="AB162" s="82"/>
      <c r="AC162" s="82"/>
      <c r="AD162" s="82"/>
      <c r="AE162" s="82"/>
      <c r="AF162" s="82"/>
      <c r="AG162" s="82">
        <v>3700</v>
      </c>
      <c r="AH162" s="82">
        <f t="shared" si="431"/>
        <v>3700</v>
      </c>
      <c r="AI162" s="82">
        <f t="shared" si="432"/>
        <v>0</v>
      </c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>
        <v>0</v>
      </c>
      <c r="AU162" s="82">
        <f t="shared" si="433"/>
        <v>0</v>
      </c>
      <c r="AV162" s="100">
        <f t="shared" si="434"/>
        <v>0</v>
      </c>
      <c r="AW162" s="100"/>
      <c r="AX162" s="100"/>
      <c r="AY162" s="100"/>
      <c r="AZ162" s="100"/>
      <c r="BA162" s="100"/>
      <c r="BB162" s="82"/>
      <c r="BC162" s="82">
        <f t="shared" si="435"/>
        <v>0</v>
      </c>
      <c r="BD162" s="82">
        <f t="shared" si="436"/>
        <v>0</v>
      </c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83" t="s">
        <v>379</v>
      </c>
      <c r="BP162" s="87"/>
      <c r="BQ162" s="25"/>
    </row>
    <row r="163" spans="1:69" x14ac:dyDescent="0.2">
      <c r="A163" s="110"/>
      <c r="B163" s="244"/>
      <c r="C163" s="287" t="s">
        <v>240</v>
      </c>
      <c r="D163" s="81">
        <f t="shared" si="425"/>
        <v>29590</v>
      </c>
      <c r="E163" s="297">
        <f t="shared" si="426"/>
        <v>29590</v>
      </c>
      <c r="F163" s="82">
        <v>15321</v>
      </c>
      <c r="G163" s="82">
        <f t="shared" si="427"/>
        <v>15321</v>
      </c>
      <c r="H163" s="82">
        <f t="shared" si="428"/>
        <v>0</v>
      </c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>
        <v>14269</v>
      </c>
      <c r="U163" s="82">
        <f t="shared" si="429"/>
        <v>14269</v>
      </c>
      <c r="V163" s="82">
        <f t="shared" si="430"/>
        <v>0</v>
      </c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>
        <v>0</v>
      </c>
      <c r="AH163" s="82">
        <f t="shared" si="431"/>
        <v>0</v>
      </c>
      <c r="AI163" s="82">
        <f t="shared" si="432"/>
        <v>0</v>
      </c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>
        <v>0</v>
      </c>
      <c r="AU163" s="82">
        <f t="shared" si="433"/>
        <v>0</v>
      </c>
      <c r="AV163" s="100">
        <f t="shared" si="434"/>
        <v>0</v>
      </c>
      <c r="AW163" s="100"/>
      <c r="AX163" s="100"/>
      <c r="AY163" s="100"/>
      <c r="AZ163" s="100"/>
      <c r="BA163" s="100"/>
      <c r="BB163" s="82"/>
      <c r="BC163" s="82">
        <f t="shared" si="435"/>
        <v>0</v>
      </c>
      <c r="BD163" s="82">
        <f t="shared" si="436"/>
        <v>0</v>
      </c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83" t="s">
        <v>380</v>
      </c>
      <c r="BP163" s="87"/>
      <c r="BQ163" s="25"/>
    </row>
    <row r="164" spans="1:69" ht="31.5" customHeight="1" x14ac:dyDescent="0.2">
      <c r="A164" s="110">
        <v>90000051576</v>
      </c>
      <c r="B164" s="243" t="s">
        <v>474</v>
      </c>
      <c r="C164" s="287" t="s">
        <v>227</v>
      </c>
      <c r="D164" s="81">
        <f t="shared" si="425"/>
        <v>611306</v>
      </c>
      <c r="E164" s="297">
        <f t="shared" si="426"/>
        <v>616164</v>
      </c>
      <c r="F164" s="82">
        <v>425843</v>
      </c>
      <c r="G164" s="82">
        <f t="shared" si="427"/>
        <v>421082</v>
      </c>
      <c r="H164" s="82">
        <f t="shared" si="428"/>
        <v>-4761</v>
      </c>
      <c r="I164" s="82"/>
      <c r="J164" s="82"/>
      <c r="K164" s="82">
        <v>-4761</v>
      </c>
      <c r="L164" s="82"/>
      <c r="M164" s="82"/>
      <c r="N164" s="82"/>
      <c r="O164" s="82"/>
      <c r="P164" s="82"/>
      <c r="Q164" s="82"/>
      <c r="R164" s="82"/>
      <c r="S164" s="82"/>
      <c r="T164" s="82">
        <v>172004</v>
      </c>
      <c r="U164" s="82">
        <f t="shared" si="429"/>
        <v>176167</v>
      </c>
      <c r="V164" s="82">
        <f t="shared" si="430"/>
        <v>4163</v>
      </c>
      <c r="W164" s="82">
        <v>973</v>
      </c>
      <c r="X164" s="82">
        <v>3190</v>
      </c>
      <c r="Y164" s="82"/>
      <c r="Z164" s="82"/>
      <c r="AA164" s="82"/>
      <c r="AB164" s="82"/>
      <c r="AC164" s="82"/>
      <c r="AD164" s="82"/>
      <c r="AE164" s="82"/>
      <c r="AF164" s="82"/>
      <c r="AG164" s="82">
        <v>13459</v>
      </c>
      <c r="AH164" s="82">
        <f t="shared" si="431"/>
        <v>18915</v>
      </c>
      <c r="AI164" s="82">
        <f t="shared" si="432"/>
        <v>5456</v>
      </c>
      <c r="AJ164" s="82">
        <v>5456</v>
      </c>
      <c r="AK164" s="82"/>
      <c r="AL164" s="82"/>
      <c r="AM164" s="82"/>
      <c r="AN164" s="82"/>
      <c r="AO164" s="82"/>
      <c r="AP164" s="82"/>
      <c r="AQ164" s="82"/>
      <c r="AR164" s="82"/>
      <c r="AS164" s="82"/>
      <c r="AT164" s="82">
        <v>0</v>
      </c>
      <c r="AU164" s="82">
        <f t="shared" si="433"/>
        <v>0</v>
      </c>
      <c r="AV164" s="100">
        <f t="shared" si="434"/>
        <v>0</v>
      </c>
      <c r="AW164" s="100"/>
      <c r="AX164" s="100"/>
      <c r="AY164" s="100"/>
      <c r="AZ164" s="100"/>
      <c r="BA164" s="100"/>
      <c r="BB164" s="82"/>
      <c r="BC164" s="82">
        <f t="shared" si="435"/>
        <v>0</v>
      </c>
      <c r="BD164" s="82">
        <f t="shared" si="436"/>
        <v>0</v>
      </c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83" t="s">
        <v>381</v>
      </c>
      <c r="BP164" s="87"/>
      <c r="BQ164" s="25"/>
    </row>
    <row r="165" spans="1:69" x14ac:dyDescent="0.2">
      <c r="A165" s="110"/>
      <c r="B165" s="244"/>
      <c r="C165" s="287" t="s">
        <v>240</v>
      </c>
      <c r="D165" s="81">
        <f t="shared" si="425"/>
        <v>53862</v>
      </c>
      <c r="E165" s="297">
        <f t="shared" si="426"/>
        <v>54724</v>
      </c>
      <c r="F165" s="82">
        <v>36447</v>
      </c>
      <c r="G165" s="82">
        <f t="shared" si="427"/>
        <v>36447</v>
      </c>
      <c r="H165" s="82">
        <f t="shared" si="428"/>
        <v>0</v>
      </c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>
        <v>17415</v>
      </c>
      <c r="U165" s="82">
        <f t="shared" si="429"/>
        <v>18277</v>
      </c>
      <c r="V165" s="82">
        <f t="shared" si="430"/>
        <v>862</v>
      </c>
      <c r="W165" s="82"/>
      <c r="X165" s="82">
        <v>862</v>
      </c>
      <c r="Y165" s="82"/>
      <c r="Z165" s="82"/>
      <c r="AA165" s="82"/>
      <c r="AB165" s="82"/>
      <c r="AC165" s="82"/>
      <c r="AD165" s="82"/>
      <c r="AE165" s="82"/>
      <c r="AF165" s="82"/>
      <c r="AG165" s="82">
        <v>0</v>
      </c>
      <c r="AH165" s="82">
        <f t="shared" si="431"/>
        <v>0</v>
      </c>
      <c r="AI165" s="82">
        <f t="shared" si="432"/>
        <v>0</v>
      </c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>
        <v>0</v>
      </c>
      <c r="AU165" s="82">
        <f t="shared" si="433"/>
        <v>0</v>
      </c>
      <c r="AV165" s="100">
        <f t="shared" si="434"/>
        <v>0</v>
      </c>
      <c r="AW165" s="100"/>
      <c r="AX165" s="100"/>
      <c r="AY165" s="100"/>
      <c r="AZ165" s="100"/>
      <c r="BA165" s="100"/>
      <c r="BB165" s="82"/>
      <c r="BC165" s="82">
        <f t="shared" si="435"/>
        <v>0</v>
      </c>
      <c r="BD165" s="82">
        <f t="shared" si="436"/>
        <v>0</v>
      </c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83" t="s">
        <v>382</v>
      </c>
      <c r="BP165" s="87"/>
      <c r="BQ165" s="25"/>
    </row>
    <row r="166" spans="1:69" s="200" customFormat="1" ht="24" x14ac:dyDescent="0.2">
      <c r="A166" s="110"/>
      <c r="B166" s="244"/>
      <c r="C166" s="287" t="s">
        <v>638</v>
      </c>
      <c r="D166" s="81">
        <f t="shared" si="425"/>
        <v>8775</v>
      </c>
      <c r="E166" s="297">
        <f t="shared" si="426"/>
        <v>9087</v>
      </c>
      <c r="F166" s="82">
        <v>8775</v>
      </c>
      <c r="G166" s="82">
        <f t="shared" si="427"/>
        <v>9087</v>
      </c>
      <c r="H166" s="82">
        <f t="shared" si="428"/>
        <v>312</v>
      </c>
      <c r="I166" s="82"/>
      <c r="J166" s="82"/>
      <c r="K166" s="82">
        <v>312</v>
      </c>
      <c r="L166" s="82"/>
      <c r="M166" s="82"/>
      <c r="N166" s="82"/>
      <c r="O166" s="82"/>
      <c r="P166" s="82"/>
      <c r="Q166" s="82"/>
      <c r="R166" s="82"/>
      <c r="S166" s="82"/>
      <c r="T166" s="82">
        <v>0</v>
      </c>
      <c r="U166" s="82">
        <f t="shared" si="429"/>
        <v>0</v>
      </c>
      <c r="V166" s="82">
        <f t="shared" si="430"/>
        <v>0</v>
      </c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>
        <v>0</v>
      </c>
      <c r="AH166" s="82">
        <f t="shared" si="431"/>
        <v>0</v>
      </c>
      <c r="AI166" s="82">
        <f t="shared" si="432"/>
        <v>0</v>
      </c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>
        <v>0</v>
      </c>
      <c r="AU166" s="82">
        <f t="shared" si="433"/>
        <v>0</v>
      </c>
      <c r="AV166" s="100">
        <f t="shared" si="434"/>
        <v>0</v>
      </c>
      <c r="AW166" s="100"/>
      <c r="AX166" s="100"/>
      <c r="AY166" s="100"/>
      <c r="AZ166" s="100"/>
      <c r="BA166" s="100"/>
      <c r="BB166" s="82"/>
      <c r="BC166" s="82">
        <f t="shared" si="435"/>
        <v>0</v>
      </c>
      <c r="BD166" s="82">
        <f t="shared" si="436"/>
        <v>0</v>
      </c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83" t="s">
        <v>691</v>
      </c>
      <c r="BP166" s="87"/>
      <c r="BQ166" s="25"/>
    </row>
    <row r="167" spans="1:69" ht="24" customHeight="1" x14ac:dyDescent="0.2">
      <c r="A167" s="110">
        <v>90000051627</v>
      </c>
      <c r="B167" s="243" t="s">
        <v>198</v>
      </c>
      <c r="C167" s="287" t="s">
        <v>227</v>
      </c>
      <c r="D167" s="81">
        <f t="shared" si="425"/>
        <v>957855</v>
      </c>
      <c r="E167" s="297">
        <f t="shared" si="426"/>
        <v>970868</v>
      </c>
      <c r="F167" s="82">
        <v>467015</v>
      </c>
      <c r="G167" s="82">
        <f t="shared" si="427"/>
        <v>465505</v>
      </c>
      <c r="H167" s="82">
        <f t="shared" si="428"/>
        <v>-1510</v>
      </c>
      <c r="I167" s="82"/>
      <c r="J167" s="82"/>
      <c r="K167" s="82">
        <v>-1510</v>
      </c>
      <c r="L167" s="82"/>
      <c r="M167" s="82"/>
      <c r="N167" s="82"/>
      <c r="O167" s="82"/>
      <c r="P167" s="82"/>
      <c r="Q167" s="82"/>
      <c r="R167" s="82"/>
      <c r="S167" s="82"/>
      <c r="T167" s="82">
        <v>475210</v>
      </c>
      <c r="U167" s="82">
        <f t="shared" si="429"/>
        <v>486125</v>
      </c>
      <c r="V167" s="82">
        <f t="shared" si="430"/>
        <v>10915</v>
      </c>
      <c r="W167" s="82">
        <v>2968</v>
      </c>
      <c r="X167" s="82">
        <v>7947</v>
      </c>
      <c r="Y167" s="82"/>
      <c r="Z167" s="82"/>
      <c r="AA167" s="82"/>
      <c r="AB167" s="82"/>
      <c r="AC167" s="82"/>
      <c r="AD167" s="82"/>
      <c r="AE167" s="82"/>
      <c r="AF167" s="82"/>
      <c r="AG167" s="82">
        <v>15630</v>
      </c>
      <c r="AH167" s="82">
        <f t="shared" si="431"/>
        <v>19238</v>
      </c>
      <c r="AI167" s="82">
        <f t="shared" si="432"/>
        <v>3608</v>
      </c>
      <c r="AJ167" s="82">
        <v>3608</v>
      </c>
      <c r="AK167" s="82"/>
      <c r="AL167" s="82"/>
      <c r="AM167" s="82"/>
      <c r="AN167" s="82"/>
      <c r="AO167" s="82"/>
      <c r="AP167" s="82"/>
      <c r="AQ167" s="82"/>
      <c r="AR167" s="82"/>
      <c r="AS167" s="82"/>
      <c r="AT167" s="82">
        <v>0</v>
      </c>
      <c r="AU167" s="82">
        <f t="shared" si="433"/>
        <v>0</v>
      </c>
      <c r="AV167" s="100">
        <f t="shared" si="434"/>
        <v>0</v>
      </c>
      <c r="AW167" s="100"/>
      <c r="AX167" s="100"/>
      <c r="AY167" s="100"/>
      <c r="AZ167" s="100"/>
      <c r="BA167" s="100"/>
      <c r="BB167" s="82"/>
      <c r="BC167" s="82">
        <f t="shared" si="435"/>
        <v>0</v>
      </c>
      <c r="BD167" s="82">
        <f t="shared" si="436"/>
        <v>0</v>
      </c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83" t="s">
        <v>383</v>
      </c>
      <c r="BP167" s="87"/>
      <c r="BQ167" s="25"/>
    </row>
    <row r="168" spans="1:69" x14ac:dyDescent="0.2">
      <c r="A168" s="110"/>
      <c r="B168" s="244"/>
      <c r="C168" s="287" t="s">
        <v>240</v>
      </c>
      <c r="D168" s="81">
        <f t="shared" si="425"/>
        <v>115811</v>
      </c>
      <c r="E168" s="297">
        <f t="shared" si="426"/>
        <v>115811</v>
      </c>
      <c r="F168" s="82">
        <v>75508</v>
      </c>
      <c r="G168" s="82">
        <f t="shared" si="427"/>
        <v>75508</v>
      </c>
      <c r="H168" s="82">
        <f t="shared" si="428"/>
        <v>0</v>
      </c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>
        <v>40303</v>
      </c>
      <c r="U168" s="82">
        <f t="shared" si="429"/>
        <v>40303</v>
      </c>
      <c r="V168" s="82">
        <f t="shared" si="430"/>
        <v>0</v>
      </c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>
        <v>0</v>
      </c>
      <c r="AH168" s="82">
        <f t="shared" si="431"/>
        <v>0</v>
      </c>
      <c r="AI168" s="82">
        <f t="shared" si="432"/>
        <v>0</v>
      </c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>
        <v>0</v>
      </c>
      <c r="AU168" s="82">
        <f t="shared" si="433"/>
        <v>0</v>
      </c>
      <c r="AV168" s="100">
        <f t="shared" si="434"/>
        <v>0</v>
      </c>
      <c r="AW168" s="100"/>
      <c r="AX168" s="100"/>
      <c r="AY168" s="100"/>
      <c r="AZ168" s="100"/>
      <c r="BA168" s="100"/>
      <c r="BB168" s="82"/>
      <c r="BC168" s="82">
        <f t="shared" si="435"/>
        <v>0</v>
      </c>
      <c r="BD168" s="82">
        <f t="shared" si="436"/>
        <v>0</v>
      </c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83" t="s">
        <v>384</v>
      </c>
      <c r="BP168" s="87"/>
      <c r="BQ168" s="25"/>
    </row>
    <row r="169" spans="1:69" s="194" customFormat="1" x14ac:dyDescent="0.2">
      <c r="A169" s="110"/>
      <c r="B169" s="244"/>
      <c r="C169" s="287" t="s">
        <v>639</v>
      </c>
      <c r="D169" s="81">
        <f t="shared" si="425"/>
        <v>3069</v>
      </c>
      <c r="E169" s="297">
        <f t="shared" si="426"/>
        <v>3069</v>
      </c>
      <c r="F169" s="82">
        <v>3069</v>
      </c>
      <c r="G169" s="82">
        <f t="shared" si="427"/>
        <v>3069</v>
      </c>
      <c r="H169" s="82">
        <f t="shared" si="428"/>
        <v>0</v>
      </c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>
        <v>0</v>
      </c>
      <c r="U169" s="82">
        <f t="shared" si="429"/>
        <v>0</v>
      </c>
      <c r="V169" s="82">
        <f t="shared" si="430"/>
        <v>0</v>
      </c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>
        <v>0</v>
      </c>
      <c r="AH169" s="82">
        <f t="shared" si="431"/>
        <v>0</v>
      </c>
      <c r="AI169" s="82">
        <f t="shared" si="432"/>
        <v>0</v>
      </c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>
        <v>0</v>
      </c>
      <c r="AU169" s="82">
        <f t="shared" si="433"/>
        <v>0</v>
      </c>
      <c r="AV169" s="100">
        <f t="shared" si="434"/>
        <v>0</v>
      </c>
      <c r="AW169" s="100"/>
      <c r="AX169" s="100"/>
      <c r="AY169" s="100"/>
      <c r="AZ169" s="100"/>
      <c r="BA169" s="100"/>
      <c r="BB169" s="82"/>
      <c r="BC169" s="82">
        <f t="shared" si="435"/>
        <v>0</v>
      </c>
      <c r="BD169" s="82">
        <f t="shared" si="436"/>
        <v>0</v>
      </c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83" t="s">
        <v>554</v>
      </c>
      <c r="BP169" s="87"/>
      <c r="BQ169" s="25"/>
    </row>
    <row r="170" spans="1:69" ht="24" customHeight="1" x14ac:dyDescent="0.2">
      <c r="A170" s="110">
        <v>90000053670</v>
      </c>
      <c r="B170" s="243" t="s">
        <v>282</v>
      </c>
      <c r="C170" s="287" t="s">
        <v>248</v>
      </c>
      <c r="D170" s="81">
        <f t="shared" si="425"/>
        <v>555675</v>
      </c>
      <c r="E170" s="297">
        <f t="shared" si="426"/>
        <v>577158</v>
      </c>
      <c r="F170" s="82">
        <v>322431</v>
      </c>
      <c r="G170" s="82">
        <f t="shared" si="427"/>
        <v>322431</v>
      </c>
      <c r="H170" s="82">
        <f t="shared" si="428"/>
        <v>0</v>
      </c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>
        <v>161796</v>
      </c>
      <c r="U170" s="82">
        <f t="shared" si="429"/>
        <v>187236</v>
      </c>
      <c r="V170" s="82">
        <f t="shared" si="430"/>
        <v>25440</v>
      </c>
      <c r="W170" s="82"/>
      <c r="X170" s="82">
        <f>24592+848</f>
        <v>25440</v>
      </c>
      <c r="Y170" s="82"/>
      <c r="Z170" s="82"/>
      <c r="AA170" s="82"/>
      <c r="AB170" s="82"/>
      <c r="AC170" s="82"/>
      <c r="AD170" s="82"/>
      <c r="AE170" s="82"/>
      <c r="AF170" s="82"/>
      <c r="AG170" s="82">
        <v>71448</v>
      </c>
      <c r="AH170" s="82">
        <f t="shared" si="431"/>
        <v>67491</v>
      </c>
      <c r="AI170" s="82">
        <f t="shared" si="432"/>
        <v>-3957</v>
      </c>
      <c r="AJ170" s="82">
        <v>-3957</v>
      </c>
      <c r="AK170" s="82"/>
      <c r="AL170" s="82"/>
      <c r="AM170" s="82"/>
      <c r="AN170" s="82"/>
      <c r="AO170" s="82"/>
      <c r="AP170" s="82"/>
      <c r="AQ170" s="82"/>
      <c r="AR170" s="82"/>
      <c r="AS170" s="82"/>
      <c r="AT170" s="82">
        <v>0</v>
      </c>
      <c r="AU170" s="82">
        <f t="shared" si="433"/>
        <v>0</v>
      </c>
      <c r="AV170" s="100">
        <f t="shared" si="434"/>
        <v>0</v>
      </c>
      <c r="AW170" s="100"/>
      <c r="AX170" s="100"/>
      <c r="AY170" s="100"/>
      <c r="AZ170" s="100"/>
      <c r="BA170" s="100"/>
      <c r="BB170" s="82"/>
      <c r="BC170" s="82">
        <f t="shared" si="435"/>
        <v>0</v>
      </c>
      <c r="BD170" s="82">
        <f t="shared" si="436"/>
        <v>0</v>
      </c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83" t="s">
        <v>385</v>
      </c>
      <c r="BP170" s="87"/>
      <c r="BQ170" s="25"/>
    </row>
    <row r="171" spans="1:69" s="132" customFormat="1" x14ac:dyDescent="0.2">
      <c r="A171" s="110"/>
      <c r="B171" s="244"/>
      <c r="C171" s="287" t="s">
        <v>240</v>
      </c>
      <c r="D171" s="81">
        <f t="shared" si="425"/>
        <v>16070</v>
      </c>
      <c r="E171" s="297">
        <f t="shared" si="426"/>
        <v>16070</v>
      </c>
      <c r="F171" s="82">
        <v>16070</v>
      </c>
      <c r="G171" s="82">
        <f t="shared" si="427"/>
        <v>16070</v>
      </c>
      <c r="H171" s="82">
        <f t="shared" si="428"/>
        <v>0</v>
      </c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>
        <v>0</v>
      </c>
      <c r="U171" s="82">
        <f t="shared" si="429"/>
        <v>0</v>
      </c>
      <c r="V171" s="82">
        <f t="shared" si="430"/>
        <v>0</v>
      </c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>
        <v>0</v>
      </c>
      <c r="AH171" s="82">
        <f t="shared" si="431"/>
        <v>0</v>
      </c>
      <c r="AI171" s="82">
        <f t="shared" si="432"/>
        <v>0</v>
      </c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>
        <v>0</v>
      </c>
      <c r="AU171" s="82">
        <f t="shared" si="433"/>
        <v>0</v>
      </c>
      <c r="AV171" s="100">
        <f t="shared" si="434"/>
        <v>0</v>
      </c>
      <c r="AW171" s="100"/>
      <c r="AX171" s="100"/>
      <c r="AY171" s="100"/>
      <c r="AZ171" s="100"/>
      <c r="BA171" s="100"/>
      <c r="BB171" s="82"/>
      <c r="BC171" s="82">
        <f t="shared" si="435"/>
        <v>0</v>
      </c>
      <c r="BD171" s="82">
        <f t="shared" si="436"/>
        <v>0</v>
      </c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83" t="s">
        <v>387</v>
      </c>
      <c r="BP171" s="87"/>
      <c r="BQ171" s="25"/>
    </row>
    <row r="172" spans="1:69" ht="27" customHeight="1" x14ac:dyDescent="0.2">
      <c r="A172" s="110">
        <v>90000051595</v>
      </c>
      <c r="B172" s="243" t="s">
        <v>153</v>
      </c>
      <c r="C172" s="287" t="s">
        <v>227</v>
      </c>
      <c r="D172" s="81">
        <f t="shared" si="425"/>
        <v>1153842</v>
      </c>
      <c r="E172" s="297">
        <f t="shared" si="426"/>
        <v>1167722</v>
      </c>
      <c r="F172" s="82">
        <v>556776</v>
      </c>
      <c r="G172" s="82">
        <f t="shared" si="427"/>
        <v>551375</v>
      </c>
      <c r="H172" s="82">
        <f t="shared" si="428"/>
        <v>-5401</v>
      </c>
      <c r="I172" s="82"/>
      <c r="J172" s="82"/>
      <c r="K172" s="82">
        <v>-5401</v>
      </c>
      <c r="L172" s="82"/>
      <c r="M172" s="82"/>
      <c r="N172" s="82"/>
      <c r="O172" s="82"/>
      <c r="P172" s="82"/>
      <c r="Q172" s="82"/>
      <c r="R172" s="82"/>
      <c r="S172" s="82"/>
      <c r="T172" s="82">
        <v>580160</v>
      </c>
      <c r="U172" s="82">
        <f t="shared" si="429"/>
        <v>593920</v>
      </c>
      <c r="V172" s="82">
        <f t="shared" si="430"/>
        <v>13760</v>
      </c>
      <c r="W172" s="82">
        <f>3213+1291</f>
        <v>4504</v>
      </c>
      <c r="X172" s="82">
        <v>9256</v>
      </c>
      <c r="Y172" s="82"/>
      <c r="Z172" s="82"/>
      <c r="AA172" s="82"/>
      <c r="AB172" s="82"/>
      <c r="AC172" s="82"/>
      <c r="AD172" s="82"/>
      <c r="AE172" s="82"/>
      <c r="AF172" s="82"/>
      <c r="AG172" s="82">
        <v>16906</v>
      </c>
      <c r="AH172" s="82">
        <f t="shared" si="431"/>
        <v>22427</v>
      </c>
      <c r="AI172" s="82">
        <f t="shared" si="432"/>
        <v>5521</v>
      </c>
      <c r="AJ172" s="82">
        <v>5521</v>
      </c>
      <c r="AK172" s="82"/>
      <c r="AL172" s="82"/>
      <c r="AM172" s="82"/>
      <c r="AN172" s="82"/>
      <c r="AO172" s="82"/>
      <c r="AP172" s="82"/>
      <c r="AQ172" s="82"/>
      <c r="AR172" s="82"/>
      <c r="AS172" s="82"/>
      <c r="AT172" s="82">
        <v>0</v>
      </c>
      <c r="AU172" s="82">
        <f t="shared" si="433"/>
        <v>0</v>
      </c>
      <c r="AV172" s="100">
        <f t="shared" si="434"/>
        <v>0</v>
      </c>
      <c r="AW172" s="100"/>
      <c r="AX172" s="100"/>
      <c r="AY172" s="100"/>
      <c r="AZ172" s="100"/>
      <c r="BA172" s="100"/>
      <c r="BB172" s="82"/>
      <c r="BC172" s="82">
        <f t="shared" si="435"/>
        <v>0</v>
      </c>
      <c r="BD172" s="82">
        <f t="shared" si="436"/>
        <v>0</v>
      </c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83" t="s">
        <v>388</v>
      </c>
      <c r="BP172" s="87"/>
      <c r="BQ172" s="25"/>
    </row>
    <row r="173" spans="1:69" x14ac:dyDescent="0.2">
      <c r="A173" s="110"/>
      <c r="B173" s="244"/>
      <c r="C173" s="287" t="s">
        <v>240</v>
      </c>
      <c r="D173" s="81">
        <f t="shared" si="425"/>
        <v>149962</v>
      </c>
      <c r="E173" s="297">
        <f t="shared" si="426"/>
        <v>149962</v>
      </c>
      <c r="F173" s="82">
        <v>109536</v>
      </c>
      <c r="G173" s="82">
        <f t="shared" si="427"/>
        <v>109536</v>
      </c>
      <c r="H173" s="82">
        <f t="shared" si="428"/>
        <v>0</v>
      </c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>
        <v>40426</v>
      </c>
      <c r="U173" s="82">
        <f t="shared" si="429"/>
        <v>40426</v>
      </c>
      <c r="V173" s="82">
        <f t="shared" si="430"/>
        <v>0</v>
      </c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>
        <v>0</v>
      </c>
      <c r="AH173" s="82">
        <f t="shared" si="431"/>
        <v>0</v>
      </c>
      <c r="AI173" s="82">
        <f t="shared" si="432"/>
        <v>0</v>
      </c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>
        <v>0</v>
      </c>
      <c r="AU173" s="82">
        <f t="shared" si="433"/>
        <v>0</v>
      </c>
      <c r="AV173" s="100">
        <f t="shared" si="434"/>
        <v>0</v>
      </c>
      <c r="AW173" s="100"/>
      <c r="AX173" s="100"/>
      <c r="AY173" s="100"/>
      <c r="AZ173" s="100"/>
      <c r="BA173" s="100"/>
      <c r="BB173" s="82"/>
      <c r="BC173" s="82">
        <f t="shared" si="435"/>
        <v>0</v>
      </c>
      <c r="BD173" s="82">
        <f t="shared" si="436"/>
        <v>0</v>
      </c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83" t="s">
        <v>386</v>
      </c>
      <c r="BP173" s="87"/>
      <c r="BQ173" s="25"/>
    </row>
    <row r="174" spans="1:69" s="200" customFormat="1" x14ac:dyDescent="0.2">
      <c r="A174" s="110"/>
      <c r="B174" s="244"/>
      <c r="C174" s="287" t="s">
        <v>640</v>
      </c>
      <c r="D174" s="81">
        <f t="shared" si="425"/>
        <v>9990</v>
      </c>
      <c r="E174" s="297">
        <f t="shared" si="426"/>
        <v>15703</v>
      </c>
      <c r="F174" s="82">
        <v>9990</v>
      </c>
      <c r="G174" s="82">
        <f t="shared" si="427"/>
        <v>15703</v>
      </c>
      <c r="H174" s="82">
        <f t="shared" si="428"/>
        <v>5713</v>
      </c>
      <c r="I174" s="82"/>
      <c r="J174" s="82"/>
      <c r="K174" s="82">
        <v>5713</v>
      </c>
      <c r="L174" s="82"/>
      <c r="M174" s="82"/>
      <c r="N174" s="82"/>
      <c r="O174" s="82"/>
      <c r="P174" s="82"/>
      <c r="Q174" s="82"/>
      <c r="R174" s="82"/>
      <c r="S174" s="82"/>
      <c r="T174" s="82">
        <v>0</v>
      </c>
      <c r="U174" s="82">
        <f t="shared" si="429"/>
        <v>0</v>
      </c>
      <c r="V174" s="82">
        <f t="shared" si="430"/>
        <v>0</v>
      </c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>
        <v>0</v>
      </c>
      <c r="AH174" s="82">
        <f t="shared" si="431"/>
        <v>0</v>
      </c>
      <c r="AI174" s="82">
        <f t="shared" si="432"/>
        <v>0</v>
      </c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>
        <v>0</v>
      </c>
      <c r="AU174" s="82">
        <f t="shared" si="433"/>
        <v>0</v>
      </c>
      <c r="AV174" s="100">
        <f t="shared" si="434"/>
        <v>0</v>
      </c>
      <c r="AW174" s="100"/>
      <c r="AX174" s="100"/>
      <c r="AY174" s="100"/>
      <c r="AZ174" s="100"/>
      <c r="BA174" s="100"/>
      <c r="BB174" s="82"/>
      <c r="BC174" s="82">
        <f t="shared" si="435"/>
        <v>0</v>
      </c>
      <c r="BD174" s="82">
        <f t="shared" si="436"/>
        <v>0</v>
      </c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83" t="s">
        <v>555</v>
      </c>
      <c r="BP174" s="87"/>
      <c r="BQ174" s="25"/>
    </row>
    <row r="175" spans="1:69" s="195" customFormat="1" ht="24" x14ac:dyDescent="0.2">
      <c r="A175" s="110"/>
      <c r="B175" s="245"/>
      <c r="C175" s="287" t="s">
        <v>545</v>
      </c>
      <c r="D175" s="81">
        <f t="shared" si="425"/>
        <v>6266</v>
      </c>
      <c r="E175" s="297">
        <f t="shared" si="426"/>
        <v>8354</v>
      </c>
      <c r="F175" s="82">
        <v>6266</v>
      </c>
      <c r="G175" s="82">
        <f t="shared" si="427"/>
        <v>8354</v>
      </c>
      <c r="H175" s="82">
        <f t="shared" si="428"/>
        <v>2088</v>
      </c>
      <c r="I175" s="82"/>
      <c r="J175" s="82"/>
      <c r="K175" s="82">
        <v>2088</v>
      </c>
      <c r="L175" s="82"/>
      <c r="M175" s="82"/>
      <c r="N175" s="82"/>
      <c r="O175" s="82"/>
      <c r="P175" s="82"/>
      <c r="Q175" s="82"/>
      <c r="R175" s="82"/>
      <c r="S175" s="82"/>
      <c r="T175" s="82">
        <v>0</v>
      </c>
      <c r="U175" s="82">
        <f t="shared" si="429"/>
        <v>0</v>
      </c>
      <c r="V175" s="82">
        <f t="shared" si="430"/>
        <v>0</v>
      </c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>
        <v>0</v>
      </c>
      <c r="AH175" s="82">
        <f t="shared" si="431"/>
        <v>0</v>
      </c>
      <c r="AI175" s="82">
        <f t="shared" si="432"/>
        <v>0</v>
      </c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>
        <v>0</v>
      </c>
      <c r="AU175" s="82">
        <f t="shared" si="433"/>
        <v>0</v>
      </c>
      <c r="AV175" s="100">
        <f t="shared" si="434"/>
        <v>0</v>
      </c>
      <c r="AW175" s="100"/>
      <c r="AX175" s="100"/>
      <c r="AY175" s="100"/>
      <c r="AZ175" s="100"/>
      <c r="BA175" s="100"/>
      <c r="BB175" s="82"/>
      <c r="BC175" s="82">
        <f t="shared" si="435"/>
        <v>0</v>
      </c>
      <c r="BD175" s="82">
        <f t="shared" si="436"/>
        <v>0</v>
      </c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83" t="s">
        <v>692</v>
      </c>
      <c r="BP175" s="87"/>
      <c r="BQ175" s="25"/>
    </row>
    <row r="176" spans="1:69" s="200" customFormat="1" ht="24" x14ac:dyDescent="0.2">
      <c r="A176" s="110"/>
      <c r="B176" s="245"/>
      <c r="C176" s="287" t="s">
        <v>641</v>
      </c>
      <c r="D176" s="81">
        <f t="shared" si="425"/>
        <v>3590</v>
      </c>
      <c r="E176" s="297">
        <f t="shared" si="426"/>
        <v>4340</v>
      </c>
      <c r="F176" s="82">
        <v>3590</v>
      </c>
      <c r="G176" s="82">
        <f t="shared" si="427"/>
        <v>4340</v>
      </c>
      <c r="H176" s="82">
        <f t="shared" si="428"/>
        <v>750</v>
      </c>
      <c r="I176" s="82"/>
      <c r="J176" s="82"/>
      <c r="K176" s="82">
        <v>750</v>
      </c>
      <c r="L176" s="82"/>
      <c r="M176" s="82"/>
      <c r="N176" s="82"/>
      <c r="O176" s="82"/>
      <c r="P176" s="82"/>
      <c r="Q176" s="82"/>
      <c r="R176" s="82"/>
      <c r="S176" s="82"/>
      <c r="T176" s="82">
        <v>0</v>
      </c>
      <c r="U176" s="82">
        <f t="shared" si="429"/>
        <v>0</v>
      </c>
      <c r="V176" s="82">
        <f t="shared" si="430"/>
        <v>0</v>
      </c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>
        <v>0</v>
      </c>
      <c r="AH176" s="82">
        <f t="shared" si="431"/>
        <v>0</v>
      </c>
      <c r="AI176" s="82">
        <f t="shared" si="432"/>
        <v>0</v>
      </c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>
        <v>0</v>
      </c>
      <c r="AU176" s="82">
        <f t="shared" si="433"/>
        <v>0</v>
      </c>
      <c r="AV176" s="100">
        <f t="shared" si="434"/>
        <v>0</v>
      </c>
      <c r="AW176" s="100"/>
      <c r="AX176" s="100"/>
      <c r="AY176" s="100"/>
      <c r="AZ176" s="100"/>
      <c r="BA176" s="100"/>
      <c r="BB176" s="82"/>
      <c r="BC176" s="82">
        <f t="shared" si="435"/>
        <v>0</v>
      </c>
      <c r="BD176" s="82">
        <f t="shared" si="436"/>
        <v>0</v>
      </c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83" t="s">
        <v>693</v>
      </c>
      <c r="BP176" s="87"/>
      <c r="BQ176" s="25"/>
    </row>
    <row r="177" spans="1:69" ht="24" customHeight="1" x14ac:dyDescent="0.2">
      <c r="A177" s="110">
        <v>90000056465</v>
      </c>
      <c r="B177" s="243" t="s">
        <v>283</v>
      </c>
      <c r="C177" s="287" t="s">
        <v>243</v>
      </c>
      <c r="D177" s="81">
        <f t="shared" si="425"/>
        <v>1093712</v>
      </c>
      <c r="E177" s="297">
        <f t="shared" si="426"/>
        <v>1217205</v>
      </c>
      <c r="F177" s="82">
        <v>549670</v>
      </c>
      <c r="G177" s="82">
        <f t="shared" si="427"/>
        <v>618951</v>
      </c>
      <c r="H177" s="82">
        <f t="shared" si="428"/>
        <v>69281</v>
      </c>
      <c r="I177" s="82"/>
      <c r="J177" s="82"/>
      <c r="K177" s="82">
        <v>69281</v>
      </c>
      <c r="L177" s="82"/>
      <c r="M177" s="82"/>
      <c r="N177" s="82"/>
      <c r="O177" s="82"/>
      <c r="P177" s="82"/>
      <c r="Q177" s="82"/>
      <c r="R177" s="82"/>
      <c r="S177" s="82"/>
      <c r="T177" s="82">
        <v>446030</v>
      </c>
      <c r="U177" s="82">
        <f t="shared" si="429"/>
        <v>494134</v>
      </c>
      <c r="V177" s="82">
        <f t="shared" si="430"/>
        <v>48104</v>
      </c>
      <c r="W177" s="82"/>
      <c r="X177" s="82">
        <f>48097+7</f>
        <v>48104</v>
      </c>
      <c r="Y177" s="82"/>
      <c r="Z177" s="82"/>
      <c r="AA177" s="82"/>
      <c r="AB177" s="82"/>
      <c r="AC177" s="82"/>
      <c r="AD177" s="82"/>
      <c r="AE177" s="82"/>
      <c r="AF177" s="82"/>
      <c r="AG177" s="82">
        <v>98012</v>
      </c>
      <c r="AH177" s="82">
        <f t="shared" si="431"/>
        <v>104090</v>
      </c>
      <c r="AI177" s="82">
        <f t="shared" si="432"/>
        <v>6078</v>
      </c>
      <c r="AJ177" s="82">
        <v>6078</v>
      </c>
      <c r="AK177" s="82"/>
      <c r="AL177" s="82"/>
      <c r="AM177" s="82"/>
      <c r="AN177" s="82"/>
      <c r="AO177" s="82"/>
      <c r="AP177" s="82"/>
      <c r="AQ177" s="82"/>
      <c r="AR177" s="82"/>
      <c r="AS177" s="82"/>
      <c r="AT177" s="82">
        <v>0</v>
      </c>
      <c r="AU177" s="82">
        <f t="shared" si="433"/>
        <v>30</v>
      </c>
      <c r="AV177" s="100">
        <f t="shared" si="434"/>
        <v>30</v>
      </c>
      <c r="AW177" s="100">
        <v>30</v>
      </c>
      <c r="AX177" s="100"/>
      <c r="AY177" s="100"/>
      <c r="AZ177" s="100"/>
      <c r="BA177" s="100"/>
      <c r="BB177" s="82"/>
      <c r="BC177" s="82">
        <f t="shared" si="435"/>
        <v>0</v>
      </c>
      <c r="BD177" s="82">
        <f t="shared" si="436"/>
        <v>0</v>
      </c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83" t="s">
        <v>389</v>
      </c>
      <c r="BP177" s="87"/>
      <c r="BQ177" s="25"/>
    </row>
    <row r="178" spans="1:69" ht="24" customHeight="1" x14ac:dyDescent="0.2">
      <c r="A178" s="110">
        <v>90009249140</v>
      </c>
      <c r="B178" s="243" t="s">
        <v>515</v>
      </c>
      <c r="C178" s="287" t="s">
        <v>228</v>
      </c>
      <c r="D178" s="81">
        <f t="shared" si="425"/>
        <v>352406</v>
      </c>
      <c r="E178" s="297">
        <f t="shared" si="426"/>
        <v>353045</v>
      </c>
      <c r="F178" s="82">
        <v>325959</v>
      </c>
      <c r="G178" s="82">
        <f t="shared" si="427"/>
        <v>325959</v>
      </c>
      <c r="H178" s="82">
        <f t="shared" si="428"/>
        <v>0</v>
      </c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>
        <v>25411</v>
      </c>
      <c r="U178" s="82">
        <f t="shared" si="429"/>
        <v>26038</v>
      </c>
      <c r="V178" s="82">
        <f t="shared" si="430"/>
        <v>627</v>
      </c>
      <c r="W178" s="82"/>
      <c r="X178" s="82">
        <v>627</v>
      </c>
      <c r="Y178" s="82"/>
      <c r="Z178" s="82"/>
      <c r="AA178" s="82"/>
      <c r="AB178" s="82"/>
      <c r="AC178" s="82"/>
      <c r="AD178" s="82"/>
      <c r="AE178" s="82"/>
      <c r="AF178" s="82"/>
      <c r="AG178" s="82">
        <v>1036</v>
      </c>
      <c r="AH178" s="100">
        <f t="shared" si="431"/>
        <v>1048</v>
      </c>
      <c r="AI178" s="100">
        <f t="shared" si="432"/>
        <v>12</v>
      </c>
      <c r="AJ178" s="100">
        <v>12</v>
      </c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>
        <v>0</v>
      </c>
      <c r="AU178" s="82">
        <f t="shared" si="433"/>
        <v>0</v>
      </c>
      <c r="AV178" s="100">
        <f t="shared" si="434"/>
        <v>0</v>
      </c>
      <c r="AW178" s="100"/>
      <c r="AX178" s="100"/>
      <c r="AY178" s="100"/>
      <c r="AZ178" s="100"/>
      <c r="BA178" s="100"/>
      <c r="BB178" s="82"/>
      <c r="BC178" s="82">
        <f t="shared" si="435"/>
        <v>0</v>
      </c>
      <c r="BD178" s="82">
        <f t="shared" si="436"/>
        <v>0</v>
      </c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83" t="s">
        <v>390</v>
      </c>
      <c r="BP178" s="87"/>
      <c r="BQ178" s="25"/>
    </row>
    <row r="179" spans="1:69" x14ac:dyDescent="0.2">
      <c r="A179" s="110"/>
      <c r="B179" s="244"/>
      <c r="C179" s="287" t="s">
        <v>240</v>
      </c>
      <c r="D179" s="81">
        <f t="shared" si="425"/>
        <v>34395</v>
      </c>
      <c r="E179" s="297">
        <f t="shared" si="426"/>
        <v>34395</v>
      </c>
      <c r="F179" s="82">
        <v>34395</v>
      </c>
      <c r="G179" s="82">
        <f t="shared" si="427"/>
        <v>34395</v>
      </c>
      <c r="H179" s="82">
        <f t="shared" si="428"/>
        <v>0</v>
      </c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>
        <v>0</v>
      </c>
      <c r="U179" s="82">
        <f t="shared" si="429"/>
        <v>0</v>
      </c>
      <c r="V179" s="82">
        <f t="shared" si="430"/>
        <v>0</v>
      </c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>
        <v>0</v>
      </c>
      <c r="AH179" s="82">
        <f t="shared" si="431"/>
        <v>0</v>
      </c>
      <c r="AI179" s="82">
        <f t="shared" si="432"/>
        <v>0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>
        <v>0</v>
      </c>
      <c r="AU179" s="82">
        <f t="shared" si="433"/>
        <v>0</v>
      </c>
      <c r="AV179" s="100">
        <f t="shared" si="434"/>
        <v>0</v>
      </c>
      <c r="AW179" s="100"/>
      <c r="AX179" s="100"/>
      <c r="AY179" s="100"/>
      <c r="AZ179" s="100"/>
      <c r="BA179" s="100"/>
      <c r="BB179" s="82"/>
      <c r="BC179" s="82">
        <f t="shared" si="435"/>
        <v>0</v>
      </c>
      <c r="BD179" s="82">
        <f t="shared" si="436"/>
        <v>0</v>
      </c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83" t="s">
        <v>391</v>
      </c>
      <c r="BP179" s="87"/>
      <c r="BQ179" s="25"/>
    </row>
    <row r="180" spans="1:69" ht="24" customHeight="1" x14ac:dyDescent="0.2">
      <c r="A180" s="110">
        <v>90009249210</v>
      </c>
      <c r="B180" s="243" t="s">
        <v>516</v>
      </c>
      <c r="C180" s="287" t="s">
        <v>228</v>
      </c>
      <c r="D180" s="81">
        <f t="shared" si="425"/>
        <v>428030</v>
      </c>
      <c r="E180" s="297">
        <f t="shared" si="426"/>
        <v>428638</v>
      </c>
      <c r="F180" s="82">
        <v>402703</v>
      </c>
      <c r="G180" s="82">
        <f t="shared" si="427"/>
        <v>402627</v>
      </c>
      <c r="H180" s="82">
        <f t="shared" si="428"/>
        <v>-76</v>
      </c>
      <c r="I180" s="82"/>
      <c r="J180" s="82"/>
      <c r="K180" s="82">
        <v>-76</v>
      </c>
      <c r="L180" s="82"/>
      <c r="M180" s="82"/>
      <c r="N180" s="82"/>
      <c r="O180" s="82"/>
      <c r="P180" s="82"/>
      <c r="Q180" s="82"/>
      <c r="R180" s="82"/>
      <c r="S180" s="82"/>
      <c r="T180" s="82">
        <v>25327</v>
      </c>
      <c r="U180" s="82">
        <f t="shared" si="429"/>
        <v>25935</v>
      </c>
      <c r="V180" s="82">
        <f t="shared" si="430"/>
        <v>608</v>
      </c>
      <c r="W180" s="82"/>
      <c r="X180" s="82">
        <v>608</v>
      </c>
      <c r="Y180" s="82"/>
      <c r="Z180" s="82"/>
      <c r="AA180" s="82"/>
      <c r="AB180" s="82"/>
      <c r="AC180" s="82"/>
      <c r="AD180" s="82"/>
      <c r="AE180" s="82"/>
      <c r="AF180" s="82"/>
      <c r="AG180" s="82">
        <v>0</v>
      </c>
      <c r="AH180" s="82">
        <f t="shared" si="431"/>
        <v>76</v>
      </c>
      <c r="AI180" s="82">
        <f t="shared" si="432"/>
        <v>76</v>
      </c>
      <c r="AJ180" s="82">
        <v>76</v>
      </c>
      <c r="AK180" s="82"/>
      <c r="AL180" s="82"/>
      <c r="AM180" s="82"/>
      <c r="AN180" s="82"/>
      <c r="AO180" s="82"/>
      <c r="AP180" s="82"/>
      <c r="AQ180" s="82"/>
      <c r="AR180" s="82"/>
      <c r="AS180" s="82"/>
      <c r="AT180" s="82">
        <v>0</v>
      </c>
      <c r="AU180" s="82">
        <f t="shared" si="433"/>
        <v>0</v>
      </c>
      <c r="AV180" s="100">
        <f t="shared" si="434"/>
        <v>0</v>
      </c>
      <c r="AW180" s="100"/>
      <c r="AX180" s="100"/>
      <c r="AY180" s="100"/>
      <c r="AZ180" s="100"/>
      <c r="BA180" s="100"/>
      <c r="BB180" s="82"/>
      <c r="BC180" s="82">
        <f t="shared" si="435"/>
        <v>0</v>
      </c>
      <c r="BD180" s="82">
        <f t="shared" si="436"/>
        <v>0</v>
      </c>
      <c r="BE180" s="100"/>
      <c r="BF180" s="100"/>
      <c r="BG180" s="100"/>
      <c r="BH180" s="100"/>
      <c r="BI180" s="100"/>
      <c r="BJ180" s="100"/>
      <c r="BK180" s="100"/>
      <c r="BL180" s="100"/>
      <c r="BM180" s="100"/>
      <c r="BN180" s="100"/>
      <c r="BO180" s="83" t="s">
        <v>392</v>
      </c>
      <c r="BP180" s="87"/>
      <c r="BQ180" s="25"/>
    </row>
    <row r="181" spans="1:69" x14ac:dyDescent="0.2">
      <c r="A181" s="110"/>
      <c r="B181" s="244"/>
      <c r="C181" s="287" t="s">
        <v>240</v>
      </c>
      <c r="D181" s="81">
        <f t="shared" si="425"/>
        <v>40312</v>
      </c>
      <c r="E181" s="297">
        <f t="shared" si="426"/>
        <v>40312</v>
      </c>
      <c r="F181" s="82">
        <v>40312</v>
      </c>
      <c r="G181" s="82">
        <f t="shared" si="427"/>
        <v>40312</v>
      </c>
      <c r="H181" s="82">
        <f t="shared" si="428"/>
        <v>0</v>
      </c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>
        <v>0</v>
      </c>
      <c r="U181" s="82">
        <f t="shared" si="429"/>
        <v>0</v>
      </c>
      <c r="V181" s="82">
        <f t="shared" si="430"/>
        <v>0</v>
      </c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>
        <v>0</v>
      </c>
      <c r="AH181" s="82">
        <f t="shared" si="431"/>
        <v>0</v>
      </c>
      <c r="AI181" s="82">
        <f t="shared" si="432"/>
        <v>0</v>
      </c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>
        <v>0</v>
      </c>
      <c r="AU181" s="82">
        <f t="shared" si="433"/>
        <v>0</v>
      </c>
      <c r="AV181" s="100">
        <f t="shared" si="434"/>
        <v>0</v>
      </c>
      <c r="AW181" s="100"/>
      <c r="AX181" s="100"/>
      <c r="AY181" s="100"/>
      <c r="AZ181" s="100"/>
      <c r="BA181" s="100"/>
      <c r="BB181" s="82"/>
      <c r="BC181" s="82">
        <f t="shared" si="435"/>
        <v>0</v>
      </c>
      <c r="BD181" s="82">
        <f t="shared" si="436"/>
        <v>0</v>
      </c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83" t="s">
        <v>393</v>
      </c>
      <c r="BP181" s="87"/>
      <c r="BQ181" s="25"/>
    </row>
    <row r="182" spans="1:69" ht="24" customHeight="1" x14ac:dyDescent="0.2">
      <c r="A182" s="110">
        <v>90009249155</v>
      </c>
      <c r="B182" s="243" t="s">
        <v>517</v>
      </c>
      <c r="C182" s="287" t="s">
        <v>228</v>
      </c>
      <c r="D182" s="81">
        <f t="shared" si="425"/>
        <v>379137</v>
      </c>
      <c r="E182" s="297">
        <f t="shared" si="426"/>
        <v>379653</v>
      </c>
      <c r="F182" s="82">
        <v>358203</v>
      </c>
      <c r="G182" s="82">
        <f t="shared" si="427"/>
        <v>358203</v>
      </c>
      <c r="H182" s="82">
        <f t="shared" si="428"/>
        <v>0</v>
      </c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>
        <v>20929</v>
      </c>
      <c r="U182" s="82">
        <f t="shared" si="429"/>
        <v>21445</v>
      </c>
      <c r="V182" s="82">
        <f t="shared" si="430"/>
        <v>516</v>
      </c>
      <c r="W182" s="82"/>
      <c r="X182" s="82">
        <v>516</v>
      </c>
      <c r="Y182" s="82"/>
      <c r="Z182" s="82"/>
      <c r="AA182" s="82"/>
      <c r="AB182" s="82"/>
      <c r="AC182" s="82"/>
      <c r="AD182" s="82"/>
      <c r="AE182" s="82"/>
      <c r="AF182" s="82"/>
      <c r="AG182" s="82">
        <v>5</v>
      </c>
      <c r="AH182" s="82">
        <f t="shared" si="431"/>
        <v>5</v>
      </c>
      <c r="AI182" s="82">
        <f t="shared" si="432"/>
        <v>0</v>
      </c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>
        <v>0</v>
      </c>
      <c r="AU182" s="82">
        <f t="shared" si="433"/>
        <v>0</v>
      </c>
      <c r="AV182" s="100">
        <f t="shared" si="434"/>
        <v>0</v>
      </c>
      <c r="AW182" s="100"/>
      <c r="AX182" s="100"/>
      <c r="AY182" s="100"/>
      <c r="AZ182" s="100"/>
      <c r="BA182" s="100"/>
      <c r="BB182" s="82"/>
      <c r="BC182" s="82">
        <f t="shared" si="435"/>
        <v>0</v>
      </c>
      <c r="BD182" s="82">
        <f t="shared" si="436"/>
        <v>0</v>
      </c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83" t="s">
        <v>394</v>
      </c>
      <c r="BP182" s="87"/>
      <c r="BQ182" s="25"/>
    </row>
    <row r="183" spans="1:69" x14ac:dyDescent="0.2">
      <c r="A183" s="110"/>
      <c r="B183" s="244"/>
      <c r="C183" s="287" t="s">
        <v>240</v>
      </c>
      <c r="D183" s="81">
        <f t="shared" si="425"/>
        <v>34395</v>
      </c>
      <c r="E183" s="297">
        <f t="shared" si="426"/>
        <v>34395</v>
      </c>
      <c r="F183" s="82">
        <v>34395</v>
      </c>
      <c r="G183" s="82">
        <f t="shared" si="427"/>
        <v>34395</v>
      </c>
      <c r="H183" s="82">
        <f t="shared" si="428"/>
        <v>0</v>
      </c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>
        <v>0</v>
      </c>
      <c r="U183" s="82">
        <f t="shared" si="429"/>
        <v>0</v>
      </c>
      <c r="V183" s="82">
        <f t="shared" si="430"/>
        <v>0</v>
      </c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>
        <v>0</v>
      </c>
      <c r="AH183" s="82">
        <f t="shared" si="431"/>
        <v>0</v>
      </c>
      <c r="AI183" s="82">
        <f t="shared" si="432"/>
        <v>0</v>
      </c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>
        <v>0</v>
      </c>
      <c r="AU183" s="82">
        <f t="shared" si="433"/>
        <v>0</v>
      </c>
      <c r="AV183" s="100">
        <f t="shared" si="434"/>
        <v>0</v>
      </c>
      <c r="AW183" s="100"/>
      <c r="AX183" s="100"/>
      <c r="AY183" s="100"/>
      <c r="AZ183" s="100"/>
      <c r="BA183" s="100"/>
      <c r="BB183" s="82"/>
      <c r="BC183" s="82">
        <f t="shared" si="435"/>
        <v>0</v>
      </c>
      <c r="BD183" s="82">
        <f t="shared" si="436"/>
        <v>0</v>
      </c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83" t="s">
        <v>395</v>
      </c>
      <c r="BP183" s="87"/>
      <c r="BQ183" s="25"/>
    </row>
    <row r="184" spans="1:69" ht="24" customHeight="1" x14ac:dyDescent="0.2">
      <c r="A184" s="110">
        <v>90009249259</v>
      </c>
      <c r="B184" s="243" t="s">
        <v>518</v>
      </c>
      <c r="C184" s="287" t="s">
        <v>228</v>
      </c>
      <c r="D184" s="81">
        <f t="shared" si="425"/>
        <v>660915</v>
      </c>
      <c r="E184" s="297">
        <f t="shared" si="426"/>
        <v>663019</v>
      </c>
      <c r="F184" s="82">
        <v>591153</v>
      </c>
      <c r="G184" s="82">
        <f t="shared" si="427"/>
        <v>591153</v>
      </c>
      <c r="H184" s="82">
        <f t="shared" si="428"/>
        <v>0</v>
      </c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>
        <v>64030</v>
      </c>
      <c r="U184" s="82">
        <f t="shared" si="429"/>
        <v>65542</v>
      </c>
      <c r="V184" s="82">
        <f t="shared" si="430"/>
        <v>1512</v>
      </c>
      <c r="W184" s="82"/>
      <c r="X184" s="82">
        <v>1512</v>
      </c>
      <c r="Y184" s="82"/>
      <c r="Z184" s="82"/>
      <c r="AA184" s="82"/>
      <c r="AB184" s="82"/>
      <c r="AC184" s="82"/>
      <c r="AD184" s="82"/>
      <c r="AE184" s="82"/>
      <c r="AF184" s="82"/>
      <c r="AG184" s="82">
        <v>5732</v>
      </c>
      <c r="AH184" s="82">
        <f t="shared" si="431"/>
        <v>6324</v>
      </c>
      <c r="AI184" s="82">
        <f t="shared" si="432"/>
        <v>592</v>
      </c>
      <c r="AJ184" s="82">
        <v>592</v>
      </c>
      <c r="AK184" s="82"/>
      <c r="AL184" s="82"/>
      <c r="AM184" s="82"/>
      <c r="AN184" s="82"/>
      <c r="AO184" s="82"/>
      <c r="AP184" s="82"/>
      <c r="AQ184" s="82"/>
      <c r="AR184" s="82"/>
      <c r="AS184" s="82"/>
      <c r="AT184" s="82">
        <v>0</v>
      </c>
      <c r="AU184" s="82">
        <f t="shared" si="433"/>
        <v>0</v>
      </c>
      <c r="AV184" s="100">
        <f t="shared" si="434"/>
        <v>0</v>
      </c>
      <c r="AW184" s="100"/>
      <c r="AX184" s="100"/>
      <c r="AY184" s="100"/>
      <c r="AZ184" s="100"/>
      <c r="BA184" s="100"/>
      <c r="BB184" s="82"/>
      <c r="BC184" s="82">
        <f t="shared" si="435"/>
        <v>0</v>
      </c>
      <c r="BD184" s="82">
        <f t="shared" si="436"/>
        <v>0</v>
      </c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83" t="s">
        <v>396</v>
      </c>
      <c r="BP184" s="87"/>
      <c r="BQ184" s="25"/>
    </row>
    <row r="185" spans="1:69" x14ac:dyDescent="0.2">
      <c r="A185" s="110"/>
      <c r="B185" s="244"/>
      <c r="C185" s="287" t="s">
        <v>240</v>
      </c>
      <c r="D185" s="81">
        <f t="shared" si="425"/>
        <v>90451</v>
      </c>
      <c r="E185" s="297">
        <f t="shared" si="426"/>
        <v>90451</v>
      </c>
      <c r="F185" s="82">
        <v>83953</v>
      </c>
      <c r="G185" s="82">
        <f t="shared" si="427"/>
        <v>83953</v>
      </c>
      <c r="H185" s="82">
        <f t="shared" si="428"/>
        <v>0</v>
      </c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>
        <v>0</v>
      </c>
      <c r="U185" s="82">
        <f t="shared" si="429"/>
        <v>0</v>
      </c>
      <c r="V185" s="82">
        <f t="shared" si="430"/>
        <v>0</v>
      </c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>
        <v>6498</v>
      </c>
      <c r="AH185" s="82">
        <f t="shared" si="431"/>
        <v>6498</v>
      </c>
      <c r="AI185" s="82">
        <f t="shared" si="432"/>
        <v>0</v>
      </c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>
        <v>0</v>
      </c>
      <c r="AU185" s="82">
        <f t="shared" si="433"/>
        <v>0</v>
      </c>
      <c r="AV185" s="100">
        <f t="shared" si="434"/>
        <v>0</v>
      </c>
      <c r="AW185" s="100"/>
      <c r="AX185" s="100"/>
      <c r="AY185" s="100"/>
      <c r="AZ185" s="100"/>
      <c r="BA185" s="100"/>
      <c r="BB185" s="82"/>
      <c r="BC185" s="82">
        <f t="shared" si="435"/>
        <v>0</v>
      </c>
      <c r="BD185" s="82">
        <f t="shared" si="436"/>
        <v>0</v>
      </c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83" t="s">
        <v>397</v>
      </c>
      <c r="BP185" s="87"/>
      <c r="BQ185" s="25"/>
    </row>
    <row r="186" spans="1:69" ht="24" customHeight="1" x14ac:dyDescent="0.2">
      <c r="A186" s="110">
        <v>90009249314</v>
      </c>
      <c r="B186" s="243" t="s">
        <v>519</v>
      </c>
      <c r="C186" s="287" t="s">
        <v>228</v>
      </c>
      <c r="D186" s="81">
        <f t="shared" si="425"/>
        <v>671803</v>
      </c>
      <c r="E186" s="297">
        <f t="shared" si="426"/>
        <v>673525</v>
      </c>
      <c r="F186" s="82">
        <v>580135</v>
      </c>
      <c r="G186" s="82">
        <f t="shared" si="427"/>
        <v>580135</v>
      </c>
      <c r="H186" s="82">
        <f t="shared" si="428"/>
        <v>0</v>
      </c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>
        <v>83701</v>
      </c>
      <c r="U186" s="82">
        <f t="shared" si="429"/>
        <v>85342</v>
      </c>
      <c r="V186" s="82">
        <f t="shared" si="430"/>
        <v>1641</v>
      </c>
      <c r="W186" s="82"/>
      <c r="X186" s="82">
        <v>1641</v>
      </c>
      <c r="Y186" s="82"/>
      <c r="Z186" s="82"/>
      <c r="AA186" s="82"/>
      <c r="AB186" s="82"/>
      <c r="AC186" s="82"/>
      <c r="AD186" s="82"/>
      <c r="AE186" s="82"/>
      <c r="AF186" s="82"/>
      <c r="AG186" s="82">
        <v>7967</v>
      </c>
      <c r="AH186" s="82">
        <f t="shared" si="431"/>
        <v>8048</v>
      </c>
      <c r="AI186" s="82">
        <f t="shared" si="432"/>
        <v>81</v>
      </c>
      <c r="AJ186" s="82">
        <v>81</v>
      </c>
      <c r="AK186" s="82"/>
      <c r="AL186" s="82"/>
      <c r="AM186" s="82"/>
      <c r="AN186" s="82"/>
      <c r="AO186" s="82"/>
      <c r="AP186" s="82"/>
      <c r="AQ186" s="82"/>
      <c r="AR186" s="82"/>
      <c r="AS186" s="82"/>
      <c r="AT186" s="82">
        <v>0</v>
      </c>
      <c r="AU186" s="82">
        <f t="shared" si="433"/>
        <v>0</v>
      </c>
      <c r="AV186" s="100">
        <f t="shared" si="434"/>
        <v>0</v>
      </c>
      <c r="AW186" s="100"/>
      <c r="AX186" s="100"/>
      <c r="AY186" s="100"/>
      <c r="AZ186" s="100"/>
      <c r="BA186" s="100"/>
      <c r="BB186" s="82"/>
      <c r="BC186" s="82">
        <f t="shared" si="435"/>
        <v>0</v>
      </c>
      <c r="BD186" s="82">
        <f t="shared" si="436"/>
        <v>0</v>
      </c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83" t="s">
        <v>398</v>
      </c>
      <c r="BP186" s="87"/>
      <c r="BQ186" s="25"/>
    </row>
    <row r="187" spans="1:69" x14ac:dyDescent="0.2">
      <c r="A187" s="110"/>
      <c r="B187" s="244"/>
      <c r="C187" s="287" t="s">
        <v>240</v>
      </c>
      <c r="D187" s="81">
        <f t="shared" si="425"/>
        <v>85062</v>
      </c>
      <c r="E187" s="297">
        <f t="shared" si="426"/>
        <v>85062</v>
      </c>
      <c r="F187" s="82">
        <v>85062</v>
      </c>
      <c r="G187" s="82">
        <f t="shared" si="427"/>
        <v>85062</v>
      </c>
      <c r="H187" s="82">
        <f t="shared" si="428"/>
        <v>0</v>
      </c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>
        <v>0</v>
      </c>
      <c r="U187" s="82">
        <f t="shared" si="429"/>
        <v>0</v>
      </c>
      <c r="V187" s="82">
        <f t="shared" si="430"/>
        <v>0</v>
      </c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>
        <v>0</v>
      </c>
      <c r="AH187" s="82">
        <f t="shared" si="431"/>
        <v>0</v>
      </c>
      <c r="AI187" s="82">
        <f t="shared" si="432"/>
        <v>0</v>
      </c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>
        <v>0</v>
      </c>
      <c r="AU187" s="82">
        <f t="shared" si="433"/>
        <v>0</v>
      </c>
      <c r="AV187" s="100">
        <f t="shared" si="434"/>
        <v>0</v>
      </c>
      <c r="AW187" s="100"/>
      <c r="AX187" s="100"/>
      <c r="AY187" s="100"/>
      <c r="AZ187" s="100"/>
      <c r="BA187" s="100"/>
      <c r="BB187" s="82"/>
      <c r="BC187" s="82">
        <f t="shared" si="435"/>
        <v>0</v>
      </c>
      <c r="BD187" s="82">
        <f t="shared" si="436"/>
        <v>0</v>
      </c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83" t="s">
        <v>399</v>
      </c>
      <c r="BP187" s="87"/>
      <c r="BQ187" s="25"/>
    </row>
    <row r="188" spans="1:69" ht="24" customHeight="1" x14ac:dyDescent="0.2">
      <c r="A188" s="110">
        <v>90009249189</v>
      </c>
      <c r="B188" s="243" t="s">
        <v>520</v>
      </c>
      <c r="C188" s="287" t="s">
        <v>228</v>
      </c>
      <c r="D188" s="81">
        <f t="shared" si="425"/>
        <v>644518</v>
      </c>
      <c r="E188" s="297">
        <f t="shared" si="426"/>
        <v>646085</v>
      </c>
      <c r="F188" s="82">
        <v>552680</v>
      </c>
      <c r="G188" s="82">
        <f t="shared" si="427"/>
        <v>552115</v>
      </c>
      <c r="H188" s="82">
        <f t="shared" si="428"/>
        <v>-565</v>
      </c>
      <c r="I188" s="82"/>
      <c r="J188" s="82"/>
      <c r="K188" s="82">
        <v>-565</v>
      </c>
      <c r="L188" s="82"/>
      <c r="M188" s="82"/>
      <c r="N188" s="82"/>
      <c r="O188" s="82"/>
      <c r="P188" s="82"/>
      <c r="Q188" s="82"/>
      <c r="R188" s="82"/>
      <c r="S188" s="82"/>
      <c r="T188" s="82">
        <v>85804</v>
      </c>
      <c r="U188" s="82">
        <f t="shared" si="429"/>
        <v>87371</v>
      </c>
      <c r="V188" s="82">
        <f t="shared" si="430"/>
        <v>1567</v>
      </c>
      <c r="W188" s="82"/>
      <c r="X188" s="82">
        <v>1567</v>
      </c>
      <c r="Y188" s="82"/>
      <c r="Z188" s="82"/>
      <c r="AA188" s="82"/>
      <c r="AB188" s="82"/>
      <c r="AC188" s="82"/>
      <c r="AD188" s="82"/>
      <c r="AE188" s="82"/>
      <c r="AF188" s="82"/>
      <c r="AG188" s="82">
        <v>6034</v>
      </c>
      <c r="AH188" s="82">
        <f t="shared" si="431"/>
        <v>6599</v>
      </c>
      <c r="AI188" s="82">
        <f t="shared" si="432"/>
        <v>565</v>
      </c>
      <c r="AJ188" s="82">
        <v>565</v>
      </c>
      <c r="AK188" s="82"/>
      <c r="AL188" s="82"/>
      <c r="AM188" s="82"/>
      <c r="AN188" s="82"/>
      <c r="AO188" s="82"/>
      <c r="AP188" s="82"/>
      <c r="AQ188" s="82"/>
      <c r="AR188" s="82"/>
      <c r="AS188" s="82"/>
      <c r="AT188" s="82">
        <v>0</v>
      </c>
      <c r="AU188" s="82">
        <f t="shared" si="433"/>
        <v>0</v>
      </c>
      <c r="AV188" s="100">
        <f t="shared" si="434"/>
        <v>0</v>
      </c>
      <c r="AW188" s="100"/>
      <c r="AX188" s="100"/>
      <c r="AY188" s="100"/>
      <c r="AZ188" s="100"/>
      <c r="BA188" s="100"/>
      <c r="BB188" s="82"/>
      <c r="BC188" s="82">
        <f t="shared" si="435"/>
        <v>0</v>
      </c>
      <c r="BD188" s="82">
        <f t="shared" si="436"/>
        <v>0</v>
      </c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83" t="s">
        <v>400</v>
      </c>
      <c r="BP188" s="87"/>
      <c r="BQ188" s="25"/>
    </row>
    <row r="189" spans="1:69" x14ac:dyDescent="0.2">
      <c r="A189" s="110"/>
      <c r="B189" s="244"/>
      <c r="C189" s="287" t="s">
        <v>240</v>
      </c>
      <c r="D189" s="81">
        <f t="shared" si="425"/>
        <v>84561</v>
      </c>
      <c r="E189" s="297">
        <f t="shared" si="426"/>
        <v>84561</v>
      </c>
      <c r="F189" s="82">
        <v>78405</v>
      </c>
      <c r="G189" s="82">
        <f t="shared" si="427"/>
        <v>78405</v>
      </c>
      <c r="H189" s="82">
        <f t="shared" si="428"/>
        <v>0</v>
      </c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>
        <v>0</v>
      </c>
      <c r="U189" s="82">
        <f t="shared" si="429"/>
        <v>0</v>
      </c>
      <c r="V189" s="82">
        <f t="shared" si="430"/>
        <v>0</v>
      </c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>
        <v>6156</v>
      </c>
      <c r="AH189" s="82">
        <f t="shared" si="431"/>
        <v>6156</v>
      </c>
      <c r="AI189" s="82">
        <f t="shared" si="432"/>
        <v>0</v>
      </c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>
        <v>0</v>
      </c>
      <c r="AU189" s="82">
        <f t="shared" si="433"/>
        <v>0</v>
      </c>
      <c r="AV189" s="100">
        <f t="shared" si="434"/>
        <v>0</v>
      </c>
      <c r="AW189" s="100"/>
      <c r="AX189" s="100"/>
      <c r="AY189" s="100"/>
      <c r="AZ189" s="100"/>
      <c r="BA189" s="100"/>
      <c r="BB189" s="82"/>
      <c r="BC189" s="82">
        <f t="shared" si="435"/>
        <v>0</v>
      </c>
      <c r="BD189" s="82">
        <f t="shared" si="436"/>
        <v>0</v>
      </c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83" t="s">
        <v>401</v>
      </c>
      <c r="BP189" s="87"/>
      <c r="BQ189" s="25"/>
    </row>
    <row r="190" spans="1:69" ht="24" customHeight="1" x14ac:dyDescent="0.2">
      <c r="A190" s="110">
        <v>90009249136</v>
      </c>
      <c r="B190" s="243" t="s">
        <v>521</v>
      </c>
      <c r="C190" s="287" t="s">
        <v>228</v>
      </c>
      <c r="D190" s="81">
        <f t="shared" si="425"/>
        <v>331285</v>
      </c>
      <c r="E190" s="297">
        <f t="shared" si="426"/>
        <v>331691</v>
      </c>
      <c r="F190" s="82">
        <v>314523</v>
      </c>
      <c r="G190" s="82">
        <f t="shared" si="427"/>
        <v>314483</v>
      </c>
      <c r="H190" s="82">
        <f t="shared" si="428"/>
        <v>-40</v>
      </c>
      <c r="I190" s="82"/>
      <c r="J190" s="82"/>
      <c r="K190" s="82">
        <v>-40</v>
      </c>
      <c r="L190" s="82"/>
      <c r="M190" s="82"/>
      <c r="N190" s="82"/>
      <c r="O190" s="82"/>
      <c r="P190" s="82"/>
      <c r="Q190" s="82"/>
      <c r="R190" s="82"/>
      <c r="S190" s="82"/>
      <c r="T190" s="82">
        <v>16669</v>
      </c>
      <c r="U190" s="82">
        <f t="shared" si="429"/>
        <v>17075</v>
      </c>
      <c r="V190" s="82">
        <f t="shared" si="430"/>
        <v>406</v>
      </c>
      <c r="W190" s="82"/>
      <c r="X190" s="82">
        <v>406</v>
      </c>
      <c r="Y190" s="82"/>
      <c r="Z190" s="82"/>
      <c r="AA190" s="82"/>
      <c r="AB190" s="82"/>
      <c r="AC190" s="82"/>
      <c r="AD190" s="82"/>
      <c r="AE190" s="82"/>
      <c r="AF190" s="82"/>
      <c r="AG190" s="82">
        <v>93</v>
      </c>
      <c r="AH190" s="82">
        <f t="shared" si="431"/>
        <v>133</v>
      </c>
      <c r="AI190" s="82">
        <f t="shared" si="432"/>
        <v>40</v>
      </c>
      <c r="AJ190" s="82">
        <v>40</v>
      </c>
      <c r="AK190" s="82"/>
      <c r="AL190" s="82"/>
      <c r="AM190" s="82"/>
      <c r="AN190" s="82"/>
      <c r="AO190" s="82"/>
      <c r="AP190" s="82"/>
      <c r="AQ190" s="82"/>
      <c r="AR190" s="82"/>
      <c r="AS190" s="82"/>
      <c r="AT190" s="82">
        <v>0</v>
      </c>
      <c r="AU190" s="82">
        <f t="shared" si="433"/>
        <v>0</v>
      </c>
      <c r="AV190" s="100">
        <f t="shared" si="434"/>
        <v>0</v>
      </c>
      <c r="AW190" s="100"/>
      <c r="AX190" s="100"/>
      <c r="AY190" s="100"/>
      <c r="AZ190" s="100"/>
      <c r="BA190" s="100"/>
      <c r="BB190" s="82"/>
      <c r="BC190" s="82">
        <f t="shared" si="435"/>
        <v>0</v>
      </c>
      <c r="BD190" s="82">
        <f t="shared" si="436"/>
        <v>0</v>
      </c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83" t="s">
        <v>402</v>
      </c>
      <c r="BP190" s="87"/>
      <c r="BQ190" s="25"/>
    </row>
    <row r="191" spans="1:69" x14ac:dyDescent="0.2">
      <c r="A191" s="110"/>
      <c r="B191" s="244"/>
      <c r="C191" s="287" t="s">
        <v>240</v>
      </c>
      <c r="D191" s="81">
        <f t="shared" si="425"/>
        <v>31436</v>
      </c>
      <c r="E191" s="297">
        <f t="shared" si="426"/>
        <v>31436</v>
      </c>
      <c r="F191" s="82">
        <v>31436</v>
      </c>
      <c r="G191" s="82">
        <f t="shared" si="427"/>
        <v>31436</v>
      </c>
      <c r="H191" s="82">
        <f t="shared" si="428"/>
        <v>0</v>
      </c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>
        <v>0</v>
      </c>
      <c r="U191" s="82">
        <f t="shared" si="429"/>
        <v>0</v>
      </c>
      <c r="V191" s="82">
        <f t="shared" si="430"/>
        <v>0</v>
      </c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>
        <v>0</v>
      </c>
      <c r="AH191" s="82">
        <f t="shared" si="431"/>
        <v>0</v>
      </c>
      <c r="AI191" s="82">
        <f t="shared" si="432"/>
        <v>0</v>
      </c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>
        <v>0</v>
      </c>
      <c r="AU191" s="82">
        <f t="shared" si="433"/>
        <v>0</v>
      </c>
      <c r="AV191" s="100">
        <f t="shared" si="434"/>
        <v>0</v>
      </c>
      <c r="AW191" s="100"/>
      <c r="AX191" s="100"/>
      <c r="AY191" s="100"/>
      <c r="AZ191" s="100"/>
      <c r="BA191" s="100"/>
      <c r="BB191" s="82"/>
      <c r="BC191" s="82">
        <f t="shared" si="435"/>
        <v>0</v>
      </c>
      <c r="BD191" s="82">
        <f t="shared" si="436"/>
        <v>0</v>
      </c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83" t="s">
        <v>403</v>
      </c>
      <c r="BP191" s="87"/>
      <c r="BQ191" s="25"/>
    </row>
    <row r="192" spans="1:69" ht="24" customHeight="1" x14ac:dyDescent="0.2">
      <c r="A192" s="110">
        <v>90009563202</v>
      </c>
      <c r="B192" s="243" t="s">
        <v>522</v>
      </c>
      <c r="C192" s="287" t="s">
        <v>228</v>
      </c>
      <c r="D192" s="81">
        <f t="shared" si="425"/>
        <v>335953</v>
      </c>
      <c r="E192" s="297">
        <f t="shared" si="426"/>
        <v>341151</v>
      </c>
      <c r="F192" s="82">
        <v>166947</v>
      </c>
      <c r="G192" s="82">
        <f t="shared" si="427"/>
        <v>166947</v>
      </c>
      <c r="H192" s="82">
        <f t="shared" si="428"/>
        <v>0</v>
      </c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>
        <v>168028</v>
      </c>
      <c r="U192" s="82">
        <f t="shared" si="429"/>
        <v>173226</v>
      </c>
      <c r="V192" s="82">
        <f t="shared" si="430"/>
        <v>5198</v>
      </c>
      <c r="W192" s="82"/>
      <c r="X192" s="82">
        <f>516+4682</f>
        <v>5198</v>
      </c>
      <c r="Y192" s="82"/>
      <c r="Z192" s="82"/>
      <c r="AA192" s="82"/>
      <c r="AB192" s="82"/>
      <c r="AC192" s="82"/>
      <c r="AD192" s="82"/>
      <c r="AE192" s="82"/>
      <c r="AF192" s="82"/>
      <c r="AG192" s="82">
        <v>978</v>
      </c>
      <c r="AH192" s="82">
        <f t="shared" si="431"/>
        <v>978</v>
      </c>
      <c r="AI192" s="82">
        <f t="shared" si="432"/>
        <v>0</v>
      </c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>
        <v>0</v>
      </c>
      <c r="AU192" s="82">
        <f t="shared" si="433"/>
        <v>0</v>
      </c>
      <c r="AV192" s="100">
        <f t="shared" si="434"/>
        <v>0</v>
      </c>
      <c r="AW192" s="100"/>
      <c r="AX192" s="100"/>
      <c r="AY192" s="100"/>
      <c r="AZ192" s="100"/>
      <c r="BA192" s="100"/>
      <c r="BB192" s="82"/>
      <c r="BC192" s="82">
        <f t="shared" si="435"/>
        <v>0</v>
      </c>
      <c r="BD192" s="82">
        <f t="shared" si="436"/>
        <v>0</v>
      </c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83" t="s">
        <v>404</v>
      </c>
      <c r="BP192" s="87"/>
      <c r="BQ192" s="25"/>
    </row>
    <row r="193" spans="1:69" s="171" customFormat="1" x14ac:dyDescent="0.2">
      <c r="A193" s="110"/>
      <c r="B193" s="244"/>
      <c r="C193" s="287" t="s">
        <v>240</v>
      </c>
      <c r="D193" s="81">
        <f t="shared" si="425"/>
        <v>21081</v>
      </c>
      <c r="E193" s="297">
        <f t="shared" si="426"/>
        <v>21081</v>
      </c>
      <c r="F193" s="82">
        <v>21081</v>
      </c>
      <c r="G193" s="82">
        <f t="shared" si="427"/>
        <v>21081</v>
      </c>
      <c r="H193" s="82">
        <f t="shared" si="428"/>
        <v>0</v>
      </c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>
        <v>0</v>
      </c>
      <c r="U193" s="82">
        <f t="shared" si="429"/>
        <v>0</v>
      </c>
      <c r="V193" s="82">
        <f t="shared" si="430"/>
        <v>0</v>
      </c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>
        <v>0</v>
      </c>
      <c r="AH193" s="82">
        <f t="shared" si="431"/>
        <v>0</v>
      </c>
      <c r="AI193" s="82">
        <f t="shared" si="432"/>
        <v>0</v>
      </c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>
        <v>0</v>
      </c>
      <c r="AU193" s="82">
        <f t="shared" si="433"/>
        <v>0</v>
      </c>
      <c r="AV193" s="100">
        <f t="shared" si="434"/>
        <v>0</v>
      </c>
      <c r="AW193" s="100"/>
      <c r="AX193" s="100"/>
      <c r="AY193" s="100"/>
      <c r="AZ193" s="100"/>
      <c r="BA193" s="100"/>
      <c r="BB193" s="82"/>
      <c r="BC193" s="82">
        <f t="shared" si="435"/>
        <v>0</v>
      </c>
      <c r="BD193" s="82">
        <f t="shared" si="436"/>
        <v>0</v>
      </c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83" t="s">
        <v>498</v>
      </c>
      <c r="BP193" s="87"/>
      <c r="BQ193" s="25"/>
    </row>
    <row r="194" spans="1:69" ht="24" customHeight="1" x14ac:dyDescent="0.2">
      <c r="A194" s="110">
        <v>90009249206</v>
      </c>
      <c r="B194" s="243" t="s">
        <v>523</v>
      </c>
      <c r="C194" s="287" t="s">
        <v>228</v>
      </c>
      <c r="D194" s="81">
        <f t="shared" ref="D194:D221" si="497">F194+T194+AG194+AT194+BB194</f>
        <v>662588</v>
      </c>
      <c r="E194" s="297">
        <f t="shared" ref="E194:E221" si="498">G194+U194+AH194+AU194+BC194</f>
        <v>663639</v>
      </c>
      <c r="F194" s="82">
        <v>613785</v>
      </c>
      <c r="G194" s="82">
        <f t="shared" ref="G194:G221" si="499">F194+H194</f>
        <v>613625</v>
      </c>
      <c r="H194" s="82">
        <f t="shared" ref="H194:H221" si="500">SUM(I194:S194)</f>
        <v>-160</v>
      </c>
      <c r="I194" s="82"/>
      <c r="J194" s="82"/>
      <c r="K194" s="82">
        <v>-160</v>
      </c>
      <c r="L194" s="82"/>
      <c r="M194" s="82"/>
      <c r="N194" s="82"/>
      <c r="O194" s="82"/>
      <c r="P194" s="82"/>
      <c r="Q194" s="82"/>
      <c r="R194" s="82"/>
      <c r="S194" s="82"/>
      <c r="T194" s="82">
        <v>42602</v>
      </c>
      <c r="U194" s="82">
        <f t="shared" ref="U194:U221" si="501">T194+V194</f>
        <v>43653</v>
      </c>
      <c r="V194" s="82">
        <f t="shared" ref="V194:V221" si="502">SUM(W194:AF194)</f>
        <v>1051</v>
      </c>
      <c r="W194" s="82"/>
      <c r="X194" s="82">
        <v>1051</v>
      </c>
      <c r="Y194" s="82"/>
      <c r="Z194" s="82"/>
      <c r="AA194" s="82"/>
      <c r="AB194" s="82"/>
      <c r="AC194" s="82"/>
      <c r="AD194" s="82"/>
      <c r="AE194" s="82"/>
      <c r="AF194" s="82"/>
      <c r="AG194" s="82">
        <v>6201</v>
      </c>
      <c r="AH194" s="82">
        <f t="shared" ref="AH194:AH221" si="503">AG194+AI194</f>
        <v>6361</v>
      </c>
      <c r="AI194" s="82">
        <f t="shared" ref="AI194:AI221" si="504">SUM(AJ194:AS194)</f>
        <v>160</v>
      </c>
      <c r="AJ194" s="82">
        <v>160</v>
      </c>
      <c r="AK194" s="82"/>
      <c r="AL194" s="82"/>
      <c r="AM194" s="82"/>
      <c r="AN194" s="82"/>
      <c r="AO194" s="82"/>
      <c r="AP194" s="82"/>
      <c r="AQ194" s="82"/>
      <c r="AR194" s="82"/>
      <c r="AS194" s="82"/>
      <c r="AT194" s="82">
        <v>0</v>
      </c>
      <c r="AU194" s="82">
        <f t="shared" ref="AU194:AU221" si="505">AT194+AV194</f>
        <v>0</v>
      </c>
      <c r="AV194" s="100">
        <f t="shared" ref="AV194:AV221" si="506">SUM(AW194:BA194)</f>
        <v>0</v>
      </c>
      <c r="AW194" s="100"/>
      <c r="AX194" s="100"/>
      <c r="AY194" s="100"/>
      <c r="AZ194" s="100"/>
      <c r="BA194" s="100"/>
      <c r="BB194" s="82"/>
      <c r="BC194" s="82">
        <f t="shared" ref="BC194:BC221" si="507">BB194+BD194</f>
        <v>0</v>
      </c>
      <c r="BD194" s="82">
        <f t="shared" ref="BD194:BD221" si="508">SUM(BE194:BN194)</f>
        <v>0</v>
      </c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83" t="s">
        <v>405</v>
      </c>
      <c r="BP194" s="87"/>
      <c r="BQ194" s="25"/>
    </row>
    <row r="195" spans="1:69" x14ac:dyDescent="0.2">
      <c r="A195" s="110"/>
      <c r="B195" s="244"/>
      <c r="C195" s="287" t="s">
        <v>240</v>
      </c>
      <c r="D195" s="81">
        <f t="shared" si="497"/>
        <v>79884</v>
      </c>
      <c r="E195" s="297">
        <f t="shared" si="498"/>
        <v>79884</v>
      </c>
      <c r="F195" s="82">
        <v>79884</v>
      </c>
      <c r="G195" s="82">
        <f t="shared" si="499"/>
        <v>79884</v>
      </c>
      <c r="H195" s="82">
        <f t="shared" si="500"/>
        <v>0</v>
      </c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>
        <v>0</v>
      </c>
      <c r="U195" s="82">
        <f t="shared" si="501"/>
        <v>0</v>
      </c>
      <c r="V195" s="82">
        <f t="shared" si="502"/>
        <v>0</v>
      </c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>
        <v>0</v>
      </c>
      <c r="AH195" s="82">
        <f t="shared" si="503"/>
        <v>0</v>
      </c>
      <c r="AI195" s="82">
        <f t="shared" si="504"/>
        <v>0</v>
      </c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>
        <v>0</v>
      </c>
      <c r="AU195" s="82">
        <f t="shared" si="505"/>
        <v>0</v>
      </c>
      <c r="AV195" s="100">
        <f t="shared" si="506"/>
        <v>0</v>
      </c>
      <c r="AW195" s="100"/>
      <c r="AX195" s="100"/>
      <c r="AY195" s="100"/>
      <c r="AZ195" s="100"/>
      <c r="BA195" s="100"/>
      <c r="BB195" s="82"/>
      <c r="BC195" s="82">
        <f t="shared" si="507"/>
        <v>0</v>
      </c>
      <c r="BD195" s="82">
        <f t="shared" si="508"/>
        <v>0</v>
      </c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83" t="s">
        <v>406</v>
      </c>
      <c r="BP195" s="87"/>
      <c r="BQ195" s="25"/>
    </row>
    <row r="196" spans="1:69" ht="24" customHeight="1" x14ac:dyDescent="0.2">
      <c r="A196" s="110">
        <v>90009251357</v>
      </c>
      <c r="B196" s="243" t="s">
        <v>524</v>
      </c>
      <c r="C196" s="287" t="s">
        <v>228</v>
      </c>
      <c r="D196" s="81">
        <f t="shared" si="497"/>
        <v>407798</v>
      </c>
      <c r="E196" s="297">
        <f t="shared" si="498"/>
        <v>408554</v>
      </c>
      <c r="F196" s="82">
        <v>375064</v>
      </c>
      <c r="G196" s="82">
        <f t="shared" si="499"/>
        <v>375064</v>
      </c>
      <c r="H196" s="82">
        <f t="shared" si="500"/>
        <v>0</v>
      </c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>
        <v>30638</v>
      </c>
      <c r="U196" s="82">
        <f t="shared" si="501"/>
        <v>31394</v>
      </c>
      <c r="V196" s="82">
        <f t="shared" si="502"/>
        <v>756</v>
      </c>
      <c r="W196" s="82"/>
      <c r="X196" s="82">
        <v>756</v>
      </c>
      <c r="Y196" s="82"/>
      <c r="Z196" s="82"/>
      <c r="AA196" s="82"/>
      <c r="AB196" s="82"/>
      <c r="AC196" s="82"/>
      <c r="AD196" s="82"/>
      <c r="AE196" s="82"/>
      <c r="AF196" s="82"/>
      <c r="AG196" s="82">
        <v>2096</v>
      </c>
      <c r="AH196" s="82">
        <f t="shared" si="503"/>
        <v>2096</v>
      </c>
      <c r="AI196" s="82">
        <f t="shared" si="504"/>
        <v>0</v>
      </c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>
        <v>0</v>
      </c>
      <c r="AU196" s="82">
        <f t="shared" si="505"/>
        <v>0</v>
      </c>
      <c r="AV196" s="100">
        <f t="shared" si="506"/>
        <v>0</v>
      </c>
      <c r="AW196" s="100"/>
      <c r="AX196" s="100"/>
      <c r="AY196" s="100"/>
      <c r="AZ196" s="100"/>
      <c r="BA196" s="100"/>
      <c r="BB196" s="82"/>
      <c r="BC196" s="82">
        <f t="shared" si="507"/>
        <v>0</v>
      </c>
      <c r="BD196" s="82">
        <f t="shared" si="508"/>
        <v>0</v>
      </c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100"/>
      <c r="BO196" s="83" t="s">
        <v>407</v>
      </c>
      <c r="BP196" s="87"/>
      <c r="BQ196" s="25"/>
    </row>
    <row r="197" spans="1:69" ht="12.75" x14ac:dyDescent="0.2">
      <c r="A197" s="110"/>
      <c r="B197" s="245"/>
      <c r="C197" s="287" t="s">
        <v>240</v>
      </c>
      <c r="D197" s="81">
        <f t="shared" si="497"/>
        <v>49455</v>
      </c>
      <c r="E197" s="297">
        <f t="shared" si="498"/>
        <v>49981</v>
      </c>
      <c r="F197" s="82">
        <v>43641</v>
      </c>
      <c r="G197" s="82">
        <f t="shared" si="499"/>
        <v>43641</v>
      </c>
      <c r="H197" s="82">
        <f t="shared" si="500"/>
        <v>0</v>
      </c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>
        <v>0</v>
      </c>
      <c r="U197" s="82">
        <f t="shared" si="501"/>
        <v>0</v>
      </c>
      <c r="V197" s="82">
        <f t="shared" si="502"/>
        <v>0</v>
      </c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>
        <v>5814</v>
      </c>
      <c r="AH197" s="82">
        <f t="shared" si="503"/>
        <v>6340</v>
      </c>
      <c r="AI197" s="82">
        <f t="shared" si="504"/>
        <v>526</v>
      </c>
      <c r="AJ197" s="82">
        <v>526</v>
      </c>
      <c r="AK197" s="82"/>
      <c r="AL197" s="82"/>
      <c r="AM197" s="82"/>
      <c r="AN197" s="82"/>
      <c r="AO197" s="82"/>
      <c r="AP197" s="82"/>
      <c r="AQ197" s="82"/>
      <c r="AR197" s="82"/>
      <c r="AS197" s="82"/>
      <c r="AT197" s="82">
        <v>0</v>
      </c>
      <c r="AU197" s="82">
        <f t="shared" si="505"/>
        <v>0</v>
      </c>
      <c r="AV197" s="100">
        <f t="shared" si="506"/>
        <v>0</v>
      </c>
      <c r="AW197" s="100"/>
      <c r="AX197" s="100"/>
      <c r="AY197" s="100"/>
      <c r="AZ197" s="100"/>
      <c r="BA197" s="100"/>
      <c r="BB197" s="82"/>
      <c r="BC197" s="82">
        <f t="shared" si="507"/>
        <v>0</v>
      </c>
      <c r="BD197" s="82">
        <f t="shared" si="508"/>
        <v>0</v>
      </c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83" t="s">
        <v>408</v>
      </c>
      <c r="BP197" s="87"/>
      <c r="BQ197" s="25"/>
    </row>
    <row r="198" spans="1:69" ht="24" customHeight="1" x14ac:dyDescent="0.2">
      <c r="A198" s="110">
        <v>90000051542</v>
      </c>
      <c r="B198" s="243" t="s">
        <v>20</v>
      </c>
      <c r="C198" s="287" t="s">
        <v>227</v>
      </c>
      <c r="D198" s="81">
        <f t="shared" si="497"/>
        <v>1500893</v>
      </c>
      <c r="E198" s="297">
        <f t="shared" si="498"/>
        <v>1516766</v>
      </c>
      <c r="F198" s="82">
        <v>506018</v>
      </c>
      <c r="G198" s="82">
        <f t="shared" si="499"/>
        <v>497589</v>
      </c>
      <c r="H198" s="82">
        <f t="shared" si="500"/>
        <v>-8429</v>
      </c>
      <c r="I198" s="82"/>
      <c r="J198" s="82"/>
      <c r="K198" s="82">
        <v>-8429</v>
      </c>
      <c r="L198" s="82"/>
      <c r="M198" s="82"/>
      <c r="N198" s="82"/>
      <c r="O198" s="82"/>
      <c r="P198" s="82"/>
      <c r="Q198" s="82"/>
      <c r="R198" s="82"/>
      <c r="S198" s="82"/>
      <c r="T198" s="82">
        <v>962055</v>
      </c>
      <c r="U198" s="82">
        <f t="shared" si="501"/>
        <v>977928</v>
      </c>
      <c r="V198" s="82">
        <f t="shared" si="502"/>
        <v>15873</v>
      </c>
      <c r="W198" s="82">
        <f>4130-1291</f>
        <v>2839</v>
      </c>
      <c r="X198" s="82">
        <f>11580+855+599</f>
        <v>13034</v>
      </c>
      <c r="Y198" s="82"/>
      <c r="Z198" s="82"/>
      <c r="AA198" s="82"/>
      <c r="AB198" s="82"/>
      <c r="AC198" s="82"/>
      <c r="AD198" s="82"/>
      <c r="AE198" s="82"/>
      <c r="AF198" s="82"/>
      <c r="AG198" s="82">
        <v>32820</v>
      </c>
      <c r="AH198" s="82">
        <f t="shared" si="503"/>
        <v>41249</v>
      </c>
      <c r="AI198" s="82">
        <f t="shared" si="504"/>
        <v>8429</v>
      </c>
      <c r="AJ198" s="82">
        <v>8429</v>
      </c>
      <c r="AK198" s="82"/>
      <c r="AL198" s="82"/>
      <c r="AM198" s="82"/>
      <c r="AN198" s="82"/>
      <c r="AO198" s="82"/>
      <c r="AP198" s="82"/>
      <c r="AQ198" s="82"/>
      <c r="AR198" s="82"/>
      <c r="AS198" s="82"/>
      <c r="AT198" s="82">
        <v>0</v>
      </c>
      <c r="AU198" s="82">
        <f t="shared" si="505"/>
        <v>0</v>
      </c>
      <c r="AV198" s="100">
        <f t="shared" si="506"/>
        <v>0</v>
      </c>
      <c r="AW198" s="100"/>
      <c r="AX198" s="100"/>
      <c r="AY198" s="100"/>
      <c r="AZ198" s="100"/>
      <c r="BA198" s="100"/>
      <c r="BB198" s="82"/>
      <c r="BC198" s="82">
        <f t="shared" si="507"/>
        <v>0</v>
      </c>
      <c r="BD198" s="82">
        <f t="shared" si="508"/>
        <v>0</v>
      </c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83" t="s">
        <v>409</v>
      </c>
      <c r="BP198" s="87"/>
      <c r="BQ198" s="25"/>
    </row>
    <row r="199" spans="1:69" x14ac:dyDescent="0.2">
      <c r="A199" s="110"/>
      <c r="B199" s="244"/>
      <c r="C199" s="287" t="s">
        <v>240</v>
      </c>
      <c r="D199" s="81">
        <f t="shared" si="497"/>
        <v>171927</v>
      </c>
      <c r="E199" s="297">
        <f t="shared" si="498"/>
        <v>171927</v>
      </c>
      <c r="F199" s="82">
        <v>123908</v>
      </c>
      <c r="G199" s="82">
        <f t="shared" si="499"/>
        <v>123908</v>
      </c>
      <c r="H199" s="82">
        <f t="shared" si="500"/>
        <v>0</v>
      </c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>
        <v>48019</v>
      </c>
      <c r="U199" s="82">
        <f t="shared" si="501"/>
        <v>48019</v>
      </c>
      <c r="V199" s="82">
        <f t="shared" si="502"/>
        <v>0</v>
      </c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>
        <v>0</v>
      </c>
      <c r="AH199" s="82">
        <f t="shared" si="503"/>
        <v>0</v>
      </c>
      <c r="AI199" s="82">
        <f t="shared" si="504"/>
        <v>0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>
        <v>0</v>
      </c>
      <c r="AU199" s="82">
        <f t="shared" si="505"/>
        <v>0</v>
      </c>
      <c r="AV199" s="100">
        <f t="shared" si="506"/>
        <v>0</v>
      </c>
      <c r="AW199" s="100"/>
      <c r="AX199" s="100"/>
      <c r="AY199" s="100"/>
      <c r="AZ199" s="100"/>
      <c r="BA199" s="100"/>
      <c r="BB199" s="82"/>
      <c r="BC199" s="82">
        <f t="shared" si="507"/>
        <v>0</v>
      </c>
      <c r="BD199" s="82">
        <f t="shared" si="508"/>
        <v>0</v>
      </c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83" t="s">
        <v>410</v>
      </c>
      <c r="BP199" s="87"/>
      <c r="BQ199" s="25"/>
    </row>
    <row r="200" spans="1:69" s="194" customFormat="1" x14ac:dyDescent="0.2">
      <c r="A200" s="110"/>
      <c r="B200" s="244"/>
      <c r="C200" s="287" t="s">
        <v>541</v>
      </c>
      <c r="D200" s="81">
        <f t="shared" si="497"/>
        <v>0</v>
      </c>
      <c r="E200" s="297">
        <f t="shared" si="498"/>
        <v>0</v>
      </c>
      <c r="F200" s="82">
        <v>1</v>
      </c>
      <c r="G200" s="82">
        <f t="shared" si="499"/>
        <v>0</v>
      </c>
      <c r="H200" s="82">
        <f t="shared" si="500"/>
        <v>-1</v>
      </c>
      <c r="I200" s="82"/>
      <c r="J200" s="82"/>
      <c r="K200" s="82">
        <v>-1</v>
      </c>
      <c r="L200" s="82"/>
      <c r="M200" s="82"/>
      <c r="N200" s="82"/>
      <c r="O200" s="82"/>
      <c r="P200" s="82"/>
      <c r="Q200" s="82"/>
      <c r="R200" s="82"/>
      <c r="S200" s="82"/>
      <c r="T200" s="82">
        <v>0</v>
      </c>
      <c r="U200" s="82">
        <f t="shared" si="501"/>
        <v>0</v>
      </c>
      <c r="V200" s="82">
        <f t="shared" si="502"/>
        <v>0</v>
      </c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>
        <v>0</v>
      </c>
      <c r="AH200" s="82">
        <f t="shared" si="503"/>
        <v>0</v>
      </c>
      <c r="AI200" s="82">
        <f t="shared" si="504"/>
        <v>0</v>
      </c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>
        <v>0</v>
      </c>
      <c r="AU200" s="82">
        <f t="shared" si="505"/>
        <v>0</v>
      </c>
      <c r="AV200" s="100">
        <f t="shared" si="506"/>
        <v>0</v>
      </c>
      <c r="AW200" s="100"/>
      <c r="AX200" s="100"/>
      <c r="AY200" s="100"/>
      <c r="AZ200" s="100"/>
      <c r="BA200" s="100"/>
      <c r="BB200" s="82">
        <v>-1</v>
      </c>
      <c r="BC200" s="82">
        <f t="shared" si="507"/>
        <v>0</v>
      </c>
      <c r="BD200" s="82">
        <f t="shared" si="508"/>
        <v>1</v>
      </c>
      <c r="BE200" s="100"/>
      <c r="BF200" s="100">
        <v>1</v>
      </c>
      <c r="BG200" s="100"/>
      <c r="BH200" s="100"/>
      <c r="BI200" s="100"/>
      <c r="BJ200" s="100"/>
      <c r="BK200" s="100"/>
      <c r="BL200" s="100"/>
      <c r="BM200" s="100"/>
      <c r="BN200" s="100"/>
      <c r="BO200" s="83" t="s">
        <v>694</v>
      </c>
      <c r="BP200" s="87"/>
      <c r="BQ200" s="25"/>
    </row>
    <row r="201" spans="1:69" s="200" customFormat="1" x14ac:dyDescent="0.2">
      <c r="A201" s="110"/>
      <c r="B201" s="244"/>
      <c r="C201" s="287" t="s">
        <v>642</v>
      </c>
      <c r="D201" s="81">
        <f t="shared" si="497"/>
        <v>12640</v>
      </c>
      <c r="E201" s="297">
        <f t="shared" si="498"/>
        <v>12640</v>
      </c>
      <c r="F201" s="82">
        <v>12640</v>
      </c>
      <c r="G201" s="82">
        <f t="shared" si="499"/>
        <v>12640</v>
      </c>
      <c r="H201" s="82">
        <f t="shared" si="500"/>
        <v>0</v>
      </c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>
        <v>0</v>
      </c>
      <c r="U201" s="82">
        <f t="shared" si="501"/>
        <v>0</v>
      </c>
      <c r="V201" s="82">
        <f t="shared" si="502"/>
        <v>0</v>
      </c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>
        <v>0</v>
      </c>
      <c r="AH201" s="82">
        <f t="shared" si="503"/>
        <v>0</v>
      </c>
      <c r="AI201" s="82">
        <f t="shared" si="504"/>
        <v>0</v>
      </c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>
        <v>0</v>
      </c>
      <c r="AU201" s="82">
        <f t="shared" si="505"/>
        <v>0</v>
      </c>
      <c r="AV201" s="100">
        <f t="shared" si="506"/>
        <v>0</v>
      </c>
      <c r="AW201" s="100"/>
      <c r="AX201" s="100"/>
      <c r="AY201" s="100"/>
      <c r="AZ201" s="100"/>
      <c r="BA201" s="100"/>
      <c r="BB201" s="82"/>
      <c r="BC201" s="82">
        <f t="shared" si="507"/>
        <v>0</v>
      </c>
      <c r="BD201" s="82">
        <f t="shared" si="508"/>
        <v>0</v>
      </c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83" t="s">
        <v>556</v>
      </c>
      <c r="BP201" s="87"/>
      <c r="BQ201" s="25"/>
    </row>
    <row r="202" spans="1:69" ht="24" customHeight="1" x14ac:dyDescent="0.2">
      <c r="A202" s="110">
        <v>90001175873</v>
      </c>
      <c r="B202" s="243" t="s">
        <v>154</v>
      </c>
      <c r="C202" s="287" t="s">
        <v>227</v>
      </c>
      <c r="D202" s="81">
        <f t="shared" si="497"/>
        <v>733944</v>
      </c>
      <c r="E202" s="297">
        <f t="shared" si="498"/>
        <v>742644</v>
      </c>
      <c r="F202" s="82">
        <v>311113</v>
      </c>
      <c r="G202" s="82">
        <f t="shared" si="499"/>
        <v>310281</v>
      </c>
      <c r="H202" s="82">
        <f t="shared" si="500"/>
        <v>-832</v>
      </c>
      <c r="I202" s="82"/>
      <c r="J202" s="82"/>
      <c r="K202" s="82">
        <v>-832</v>
      </c>
      <c r="L202" s="82"/>
      <c r="M202" s="82"/>
      <c r="N202" s="82"/>
      <c r="O202" s="82"/>
      <c r="P202" s="82"/>
      <c r="Q202" s="82"/>
      <c r="R202" s="82"/>
      <c r="S202" s="82"/>
      <c r="T202" s="82">
        <v>410406</v>
      </c>
      <c r="U202" s="82">
        <f t="shared" si="501"/>
        <v>419106</v>
      </c>
      <c r="V202" s="82">
        <f t="shared" si="502"/>
        <v>8700</v>
      </c>
      <c r="W202" s="82">
        <v>2394</v>
      </c>
      <c r="X202" s="82">
        <v>6306</v>
      </c>
      <c r="Y202" s="82"/>
      <c r="Z202" s="82"/>
      <c r="AA202" s="82"/>
      <c r="AB202" s="82"/>
      <c r="AC202" s="82"/>
      <c r="AD202" s="82"/>
      <c r="AE202" s="82"/>
      <c r="AF202" s="82"/>
      <c r="AG202" s="82">
        <v>12425</v>
      </c>
      <c r="AH202" s="82">
        <f t="shared" si="503"/>
        <v>13257</v>
      </c>
      <c r="AI202" s="82">
        <f t="shared" si="504"/>
        <v>832</v>
      </c>
      <c r="AJ202" s="82">
        <v>832</v>
      </c>
      <c r="AK202" s="82"/>
      <c r="AL202" s="82"/>
      <c r="AM202" s="82"/>
      <c r="AN202" s="82"/>
      <c r="AO202" s="82"/>
      <c r="AP202" s="82"/>
      <c r="AQ202" s="82"/>
      <c r="AR202" s="82"/>
      <c r="AS202" s="82"/>
      <c r="AT202" s="82">
        <v>0</v>
      </c>
      <c r="AU202" s="82">
        <f t="shared" si="505"/>
        <v>0</v>
      </c>
      <c r="AV202" s="100">
        <f t="shared" si="506"/>
        <v>0</v>
      </c>
      <c r="AW202" s="100"/>
      <c r="AX202" s="100"/>
      <c r="AY202" s="100"/>
      <c r="AZ202" s="100"/>
      <c r="BA202" s="100"/>
      <c r="BB202" s="82"/>
      <c r="BC202" s="82">
        <f t="shared" si="507"/>
        <v>0</v>
      </c>
      <c r="BD202" s="82">
        <f t="shared" si="508"/>
        <v>0</v>
      </c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83" t="s">
        <v>411</v>
      </c>
      <c r="BP202" s="87"/>
      <c r="BQ202" s="25"/>
    </row>
    <row r="203" spans="1:69" x14ac:dyDescent="0.2">
      <c r="A203" s="110"/>
      <c r="B203" s="244"/>
      <c r="C203" s="287" t="s">
        <v>240</v>
      </c>
      <c r="D203" s="81">
        <f t="shared" si="497"/>
        <v>89615</v>
      </c>
      <c r="E203" s="297">
        <f t="shared" si="498"/>
        <v>93998</v>
      </c>
      <c r="F203" s="82">
        <v>33816</v>
      </c>
      <c r="G203" s="82">
        <f t="shared" si="499"/>
        <v>33816</v>
      </c>
      <c r="H203" s="82">
        <f t="shared" si="500"/>
        <v>0</v>
      </c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>
        <v>55799</v>
      </c>
      <c r="U203" s="82">
        <f t="shared" si="501"/>
        <v>60182</v>
      </c>
      <c r="V203" s="82">
        <f t="shared" si="502"/>
        <v>4383</v>
      </c>
      <c r="W203" s="82"/>
      <c r="X203" s="82">
        <v>4383</v>
      </c>
      <c r="Y203" s="82"/>
      <c r="Z203" s="82"/>
      <c r="AA203" s="82"/>
      <c r="AB203" s="82"/>
      <c r="AC203" s="82"/>
      <c r="AD203" s="82"/>
      <c r="AE203" s="82"/>
      <c r="AF203" s="82"/>
      <c r="AG203" s="82">
        <v>0</v>
      </c>
      <c r="AH203" s="82">
        <f t="shared" si="503"/>
        <v>0</v>
      </c>
      <c r="AI203" s="82">
        <f t="shared" si="504"/>
        <v>0</v>
      </c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>
        <v>0</v>
      </c>
      <c r="AU203" s="82">
        <f t="shared" si="505"/>
        <v>0</v>
      </c>
      <c r="AV203" s="100">
        <f t="shared" si="506"/>
        <v>0</v>
      </c>
      <c r="AW203" s="100"/>
      <c r="AX203" s="100"/>
      <c r="AY203" s="100"/>
      <c r="AZ203" s="100"/>
      <c r="BA203" s="100"/>
      <c r="BB203" s="82"/>
      <c r="BC203" s="82">
        <f t="shared" si="507"/>
        <v>0</v>
      </c>
      <c r="BD203" s="82">
        <f t="shared" si="508"/>
        <v>0</v>
      </c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83" t="s">
        <v>412</v>
      </c>
      <c r="BP203" s="87"/>
      <c r="BQ203" s="25"/>
    </row>
    <row r="204" spans="1:69" s="195" customFormat="1" ht="24" x14ac:dyDescent="0.2">
      <c r="A204" s="110"/>
      <c r="B204" s="244"/>
      <c r="C204" s="287" t="s">
        <v>545</v>
      </c>
      <c r="D204" s="81">
        <f t="shared" si="497"/>
        <v>4731</v>
      </c>
      <c r="E204" s="297">
        <f t="shared" si="498"/>
        <v>6307</v>
      </c>
      <c r="F204" s="82">
        <v>4731</v>
      </c>
      <c r="G204" s="82">
        <f t="shared" si="499"/>
        <v>6307</v>
      </c>
      <c r="H204" s="82">
        <f t="shared" si="500"/>
        <v>1576</v>
      </c>
      <c r="I204" s="82"/>
      <c r="J204" s="82"/>
      <c r="K204" s="82">
        <v>1576</v>
      </c>
      <c r="L204" s="82"/>
      <c r="M204" s="82"/>
      <c r="N204" s="82"/>
      <c r="O204" s="82"/>
      <c r="P204" s="82"/>
      <c r="Q204" s="82"/>
      <c r="R204" s="82"/>
      <c r="S204" s="82"/>
      <c r="T204" s="82">
        <v>0</v>
      </c>
      <c r="U204" s="82">
        <f t="shared" si="501"/>
        <v>0</v>
      </c>
      <c r="V204" s="82">
        <f t="shared" si="502"/>
        <v>0</v>
      </c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>
        <v>0</v>
      </c>
      <c r="AH204" s="82">
        <f t="shared" si="503"/>
        <v>0</v>
      </c>
      <c r="AI204" s="82">
        <f t="shared" si="504"/>
        <v>0</v>
      </c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>
        <v>0</v>
      </c>
      <c r="AU204" s="82">
        <f t="shared" si="505"/>
        <v>0</v>
      </c>
      <c r="AV204" s="100">
        <f t="shared" si="506"/>
        <v>0</v>
      </c>
      <c r="AW204" s="100"/>
      <c r="AX204" s="100"/>
      <c r="AY204" s="100"/>
      <c r="AZ204" s="100"/>
      <c r="BA204" s="100"/>
      <c r="BB204" s="82"/>
      <c r="BC204" s="82">
        <f t="shared" si="507"/>
        <v>0</v>
      </c>
      <c r="BD204" s="82">
        <f t="shared" si="508"/>
        <v>0</v>
      </c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83" t="s">
        <v>557</v>
      </c>
      <c r="BP204" s="87"/>
      <c r="BQ204" s="25"/>
    </row>
    <row r="205" spans="1:69" ht="24" customHeight="1" x14ac:dyDescent="0.2">
      <c r="A205" s="110">
        <v>90009251361</v>
      </c>
      <c r="B205" s="243" t="s">
        <v>199</v>
      </c>
      <c r="C205" s="287" t="s">
        <v>227</v>
      </c>
      <c r="D205" s="81">
        <f t="shared" si="497"/>
        <v>718678</v>
      </c>
      <c r="E205" s="297">
        <f t="shared" si="498"/>
        <v>725104</v>
      </c>
      <c r="F205" s="82">
        <v>529234</v>
      </c>
      <c r="G205" s="82">
        <f t="shared" si="499"/>
        <v>529234</v>
      </c>
      <c r="H205" s="82">
        <f t="shared" si="500"/>
        <v>0</v>
      </c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>
        <v>170083</v>
      </c>
      <c r="U205" s="82">
        <f t="shared" si="501"/>
        <v>173731</v>
      </c>
      <c r="V205" s="82">
        <f t="shared" si="502"/>
        <v>3648</v>
      </c>
      <c r="W205" s="82">
        <v>679</v>
      </c>
      <c r="X205" s="82">
        <v>2969</v>
      </c>
      <c r="Y205" s="82"/>
      <c r="Z205" s="82"/>
      <c r="AA205" s="82"/>
      <c r="AB205" s="82"/>
      <c r="AC205" s="82"/>
      <c r="AD205" s="82"/>
      <c r="AE205" s="82"/>
      <c r="AF205" s="82"/>
      <c r="AG205" s="82">
        <v>19361</v>
      </c>
      <c r="AH205" s="82">
        <f t="shared" si="503"/>
        <v>22139</v>
      </c>
      <c r="AI205" s="82">
        <f t="shared" si="504"/>
        <v>2778</v>
      </c>
      <c r="AJ205" s="82">
        <v>2778</v>
      </c>
      <c r="AK205" s="82"/>
      <c r="AL205" s="82"/>
      <c r="AM205" s="82"/>
      <c r="AN205" s="82"/>
      <c r="AO205" s="82"/>
      <c r="AP205" s="82"/>
      <c r="AQ205" s="82"/>
      <c r="AR205" s="82"/>
      <c r="AS205" s="82"/>
      <c r="AT205" s="82">
        <v>0</v>
      </c>
      <c r="AU205" s="82">
        <f t="shared" si="505"/>
        <v>0</v>
      </c>
      <c r="AV205" s="100">
        <f t="shared" si="506"/>
        <v>0</v>
      </c>
      <c r="AW205" s="100"/>
      <c r="AX205" s="100"/>
      <c r="AY205" s="100"/>
      <c r="AZ205" s="100"/>
      <c r="BA205" s="100"/>
      <c r="BB205" s="82"/>
      <c r="BC205" s="82">
        <f t="shared" si="507"/>
        <v>0</v>
      </c>
      <c r="BD205" s="82">
        <f t="shared" si="508"/>
        <v>0</v>
      </c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83" t="s">
        <v>413</v>
      </c>
      <c r="BP205" s="87"/>
      <c r="BQ205" s="25"/>
    </row>
    <row r="206" spans="1:69" x14ac:dyDescent="0.2">
      <c r="A206" s="110"/>
      <c r="B206" s="244"/>
      <c r="C206" s="287" t="s">
        <v>240</v>
      </c>
      <c r="D206" s="81">
        <f t="shared" si="497"/>
        <v>78286</v>
      </c>
      <c r="E206" s="297">
        <f t="shared" si="498"/>
        <v>78286</v>
      </c>
      <c r="F206" s="82">
        <v>54736</v>
      </c>
      <c r="G206" s="82">
        <f t="shared" si="499"/>
        <v>54736</v>
      </c>
      <c r="H206" s="82">
        <f t="shared" si="500"/>
        <v>0</v>
      </c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>
        <v>23550</v>
      </c>
      <c r="U206" s="82">
        <f t="shared" si="501"/>
        <v>23550</v>
      </c>
      <c r="V206" s="82">
        <f t="shared" si="502"/>
        <v>0</v>
      </c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>
        <v>0</v>
      </c>
      <c r="AH206" s="82">
        <f t="shared" si="503"/>
        <v>0</v>
      </c>
      <c r="AI206" s="82">
        <f t="shared" si="504"/>
        <v>0</v>
      </c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>
        <v>0</v>
      </c>
      <c r="AU206" s="82">
        <f t="shared" si="505"/>
        <v>0</v>
      </c>
      <c r="AV206" s="100">
        <f t="shared" si="506"/>
        <v>0</v>
      </c>
      <c r="AW206" s="100"/>
      <c r="AX206" s="100"/>
      <c r="AY206" s="100"/>
      <c r="AZ206" s="100"/>
      <c r="BA206" s="100"/>
      <c r="BB206" s="82"/>
      <c r="BC206" s="82">
        <f t="shared" si="507"/>
        <v>0</v>
      </c>
      <c r="BD206" s="82">
        <f t="shared" si="508"/>
        <v>0</v>
      </c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83" t="s">
        <v>414</v>
      </c>
      <c r="BP206" s="87"/>
      <c r="BQ206" s="25"/>
    </row>
    <row r="207" spans="1:69" ht="27.75" customHeight="1" x14ac:dyDescent="0.2">
      <c r="A207" s="110">
        <v>90000051699</v>
      </c>
      <c r="B207" s="243" t="s">
        <v>200</v>
      </c>
      <c r="C207" s="287" t="s">
        <v>227</v>
      </c>
      <c r="D207" s="81">
        <f t="shared" si="497"/>
        <v>723915</v>
      </c>
      <c r="E207" s="297">
        <f t="shared" si="498"/>
        <v>728498</v>
      </c>
      <c r="F207" s="82">
        <v>481090</v>
      </c>
      <c r="G207" s="82">
        <f t="shared" si="499"/>
        <v>481090</v>
      </c>
      <c r="H207" s="82">
        <f t="shared" si="500"/>
        <v>0</v>
      </c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>
        <v>214249</v>
      </c>
      <c r="U207" s="82">
        <f t="shared" si="501"/>
        <v>218666</v>
      </c>
      <c r="V207" s="82">
        <f t="shared" si="502"/>
        <v>4417</v>
      </c>
      <c r="W207" s="82">
        <v>987</v>
      </c>
      <c r="X207" s="82">
        <v>3430</v>
      </c>
      <c r="Y207" s="82"/>
      <c r="Z207" s="82"/>
      <c r="AA207" s="82"/>
      <c r="AB207" s="82"/>
      <c r="AC207" s="82"/>
      <c r="AD207" s="82"/>
      <c r="AE207" s="82"/>
      <c r="AF207" s="82"/>
      <c r="AG207" s="82">
        <v>28576</v>
      </c>
      <c r="AH207" s="82">
        <f t="shared" si="503"/>
        <v>28742</v>
      </c>
      <c r="AI207" s="82">
        <f t="shared" si="504"/>
        <v>166</v>
      </c>
      <c r="AJ207" s="82">
        <v>166</v>
      </c>
      <c r="AK207" s="82"/>
      <c r="AL207" s="82"/>
      <c r="AM207" s="82"/>
      <c r="AN207" s="82"/>
      <c r="AO207" s="82"/>
      <c r="AP207" s="82"/>
      <c r="AQ207" s="82"/>
      <c r="AR207" s="82"/>
      <c r="AS207" s="82"/>
      <c r="AT207" s="82">
        <v>0</v>
      </c>
      <c r="AU207" s="82">
        <f t="shared" si="505"/>
        <v>0</v>
      </c>
      <c r="AV207" s="100">
        <f t="shared" si="506"/>
        <v>0</v>
      </c>
      <c r="AW207" s="100"/>
      <c r="AX207" s="100"/>
      <c r="AY207" s="100"/>
      <c r="AZ207" s="100"/>
      <c r="BA207" s="100"/>
      <c r="BB207" s="82"/>
      <c r="BC207" s="82">
        <f t="shared" si="507"/>
        <v>0</v>
      </c>
      <c r="BD207" s="82">
        <f t="shared" si="508"/>
        <v>0</v>
      </c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100"/>
      <c r="BO207" s="83" t="s">
        <v>415</v>
      </c>
      <c r="BP207" s="87"/>
      <c r="BQ207" s="25"/>
    </row>
    <row r="208" spans="1:69" x14ac:dyDescent="0.2">
      <c r="A208" s="110"/>
      <c r="B208" s="244"/>
      <c r="C208" s="287" t="s">
        <v>240</v>
      </c>
      <c r="D208" s="81">
        <f t="shared" si="497"/>
        <v>77345</v>
      </c>
      <c r="E208" s="297">
        <f t="shared" si="498"/>
        <v>77345</v>
      </c>
      <c r="F208" s="82">
        <v>54793</v>
      </c>
      <c r="G208" s="82">
        <f t="shared" si="499"/>
        <v>54793</v>
      </c>
      <c r="H208" s="82">
        <f t="shared" si="500"/>
        <v>0</v>
      </c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>
        <v>22552</v>
      </c>
      <c r="U208" s="82">
        <f t="shared" si="501"/>
        <v>22552</v>
      </c>
      <c r="V208" s="82">
        <f t="shared" si="502"/>
        <v>0</v>
      </c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>
        <v>0</v>
      </c>
      <c r="AH208" s="82">
        <f t="shared" si="503"/>
        <v>0</v>
      </c>
      <c r="AI208" s="82">
        <f t="shared" si="504"/>
        <v>0</v>
      </c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>
        <v>0</v>
      </c>
      <c r="AU208" s="82">
        <f t="shared" si="505"/>
        <v>0</v>
      </c>
      <c r="AV208" s="100">
        <f t="shared" si="506"/>
        <v>0</v>
      </c>
      <c r="AW208" s="100"/>
      <c r="AX208" s="100"/>
      <c r="AY208" s="100"/>
      <c r="AZ208" s="100"/>
      <c r="BA208" s="100"/>
      <c r="BB208" s="82"/>
      <c r="BC208" s="82">
        <f t="shared" si="507"/>
        <v>0</v>
      </c>
      <c r="BD208" s="82">
        <f t="shared" si="508"/>
        <v>0</v>
      </c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83" t="s">
        <v>416</v>
      </c>
      <c r="BP208" s="87"/>
      <c r="BQ208" s="25"/>
    </row>
    <row r="209" spans="1:69" ht="27.75" customHeight="1" x14ac:dyDescent="0.2">
      <c r="A209" s="110">
        <v>90000051612</v>
      </c>
      <c r="B209" s="243" t="s">
        <v>201</v>
      </c>
      <c r="C209" s="287" t="s">
        <v>227</v>
      </c>
      <c r="D209" s="81">
        <f t="shared" si="497"/>
        <v>679780</v>
      </c>
      <c r="E209" s="297">
        <f t="shared" si="498"/>
        <v>689612</v>
      </c>
      <c r="F209" s="82">
        <v>348549</v>
      </c>
      <c r="G209" s="82">
        <f t="shared" si="499"/>
        <v>348549</v>
      </c>
      <c r="H209" s="82">
        <f t="shared" si="500"/>
        <v>0</v>
      </c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>
        <v>320525</v>
      </c>
      <c r="U209" s="82">
        <f t="shared" si="501"/>
        <v>328337</v>
      </c>
      <c r="V209" s="82">
        <f t="shared" si="502"/>
        <v>7812</v>
      </c>
      <c r="W209" s="82">
        <v>1995</v>
      </c>
      <c r="X209" s="82">
        <f>5255+562</f>
        <v>5817</v>
      </c>
      <c r="Y209" s="82"/>
      <c r="Z209" s="82"/>
      <c r="AA209" s="82"/>
      <c r="AB209" s="82"/>
      <c r="AC209" s="82"/>
      <c r="AD209" s="82"/>
      <c r="AE209" s="82"/>
      <c r="AF209" s="82"/>
      <c r="AG209" s="82">
        <v>10706</v>
      </c>
      <c r="AH209" s="82">
        <f t="shared" si="503"/>
        <v>12726</v>
      </c>
      <c r="AI209" s="82">
        <f t="shared" si="504"/>
        <v>2020</v>
      </c>
      <c r="AJ209" s="82">
        <v>2020</v>
      </c>
      <c r="AK209" s="82"/>
      <c r="AL209" s="82"/>
      <c r="AM209" s="82"/>
      <c r="AN209" s="82"/>
      <c r="AO209" s="82"/>
      <c r="AP209" s="82"/>
      <c r="AQ209" s="82"/>
      <c r="AR209" s="82"/>
      <c r="AS209" s="82"/>
      <c r="AT209" s="82">
        <v>0</v>
      </c>
      <c r="AU209" s="82">
        <f t="shared" si="505"/>
        <v>0</v>
      </c>
      <c r="AV209" s="100">
        <f t="shared" si="506"/>
        <v>0</v>
      </c>
      <c r="AW209" s="100"/>
      <c r="AX209" s="100"/>
      <c r="AY209" s="100"/>
      <c r="AZ209" s="100"/>
      <c r="BA209" s="100"/>
      <c r="BB209" s="82"/>
      <c r="BC209" s="82">
        <f t="shared" si="507"/>
        <v>0</v>
      </c>
      <c r="BD209" s="82">
        <f t="shared" si="508"/>
        <v>0</v>
      </c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83" t="s">
        <v>417</v>
      </c>
      <c r="BP209" s="87"/>
      <c r="BQ209" s="25"/>
    </row>
    <row r="210" spans="1:69" x14ac:dyDescent="0.2">
      <c r="A210" s="110"/>
      <c r="B210" s="244"/>
      <c r="C210" s="287" t="s">
        <v>240</v>
      </c>
      <c r="D210" s="81">
        <f t="shared" si="497"/>
        <v>74836</v>
      </c>
      <c r="E210" s="297">
        <f t="shared" si="498"/>
        <v>78378</v>
      </c>
      <c r="F210" s="82">
        <v>45934</v>
      </c>
      <c r="G210" s="82">
        <f t="shared" si="499"/>
        <v>45934</v>
      </c>
      <c r="H210" s="82">
        <f t="shared" si="500"/>
        <v>0</v>
      </c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>
        <v>28902</v>
      </c>
      <c r="U210" s="82">
        <f t="shared" si="501"/>
        <v>32444</v>
      </c>
      <c r="V210" s="82">
        <f t="shared" si="502"/>
        <v>3542</v>
      </c>
      <c r="W210" s="82"/>
      <c r="X210" s="82">
        <v>3542</v>
      </c>
      <c r="Y210" s="82"/>
      <c r="Z210" s="82"/>
      <c r="AA210" s="82"/>
      <c r="AB210" s="82"/>
      <c r="AC210" s="82"/>
      <c r="AD210" s="82"/>
      <c r="AE210" s="82"/>
      <c r="AF210" s="82"/>
      <c r="AG210" s="82">
        <v>0</v>
      </c>
      <c r="AH210" s="82">
        <f t="shared" si="503"/>
        <v>0</v>
      </c>
      <c r="AI210" s="82">
        <f t="shared" si="504"/>
        <v>0</v>
      </c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>
        <v>0</v>
      </c>
      <c r="AU210" s="82">
        <f t="shared" si="505"/>
        <v>0</v>
      </c>
      <c r="AV210" s="100">
        <f t="shared" si="506"/>
        <v>0</v>
      </c>
      <c r="AW210" s="100"/>
      <c r="AX210" s="100"/>
      <c r="AY210" s="100"/>
      <c r="AZ210" s="100"/>
      <c r="BA210" s="100"/>
      <c r="BB210" s="82"/>
      <c r="BC210" s="82">
        <f t="shared" si="507"/>
        <v>0</v>
      </c>
      <c r="BD210" s="82">
        <f t="shared" si="508"/>
        <v>0</v>
      </c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83" t="s">
        <v>418</v>
      </c>
      <c r="BP210" s="87"/>
      <c r="BQ210" s="25"/>
    </row>
    <row r="211" spans="1:69" s="195" customFormat="1" ht="24" x14ac:dyDescent="0.2">
      <c r="A211" s="110"/>
      <c r="B211" s="244"/>
      <c r="C211" s="287" t="s">
        <v>545</v>
      </c>
      <c r="D211" s="81">
        <f t="shared" si="497"/>
        <v>3937</v>
      </c>
      <c r="E211" s="297">
        <f t="shared" si="498"/>
        <v>5277</v>
      </c>
      <c r="F211" s="82">
        <v>3937</v>
      </c>
      <c r="G211" s="82">
        <f t="shared" si="499"/>
        <v>5277</v>
      </c>
      <c r="H211" s="82">
        <f t="shared" si="500"/>
        <v>1340</v>
      </c>
      <c r="I211" s="82"/>
      <c r="J211" s="82"/>
      <c r="K211" s="82">
        <v>1340</v>
      </c>
      <c r="L211" s="82"/>
      <c r="M211" s="82"/>
      <c r="N211" s="82"/>
      <c r="O211" s="82"/>
      <c r="P211" s="82"/>
      <c r="Q211" s="82"/>
      <c r="R211" s="82"/>
      <c r="S211" s="82"/>
      <c r="T211" s="82">
        <v>0</v>
      </c>
      <c r="U211" s="82">
        <f t="shared" si="501"/>
        <v>0</v>
      </c>
      <c r="V211" s="82">
        <f t="shared" si="502"/>
        <v>0</v>
      </c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>
        <v>0</v>
      </c>
      <c r="AH211" s="82">
        <f t="shared" si="503"/>
        <v>0</v>
      </c>
      <c r="AI211" s="82">
        <f t="shared" si="504"/>
        <v>0</v>
      </c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>
        <v>0</v>
      </c>
      <c r="AU211" s="82">
        <f t="shared" si="505"/>
        <v>0</v>
      </c>
      <c r="AV211" s="100">
        <f t="shared" si="506"/>
        <v>0</v>
      </c>
      <c r="AW211" s="100"/>
      <c r="AX211" s="100"/>
      <c r="AY211" s="100"/>
      <c r="AZ211" s="100"/>
      <c r="BA211" s="100"/>
      <c r="BB211" s="82"/>
      <c r="BC211" s="82">
        <f t="shared" si="507"/>
        <v>0</v>
      </c>
      <c r="BD211" s="82">
        <f t="shared" si="508"/>
        <v>0</v>
      </c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83" t="s">
        <v>558</v>
      </c>
      <c r="BP211" s="87"/>
      <c r="BQ211" s="25"/>
    </row>
    <row r="212" spans="1:69" ht="24" x14ac:dyDescent="0.2">
      <c r="A212" s="110">
        <v>90009251342</v>
      </c>
      <c r="B212" s="243" t="s">
        <v>241</v>
      </c>
      <c r="C212" s="287" t="s">
        <v>227</v>
      </c>
      <c r="D212" s="81">
        <f t="shared" si="497"/>
        <v>882099</v>
      </c>
      <c r="E212" s="297">
        <f t="shared" si="498"/>
        <v>883837</v>
      </c>
      <c r="F212" s="82">
        <v>53302</v>
      </c>
      <c r="G212" s="82">
        <f t="shared" si="499"/>
        <v>53302</v>
      </c>
      <c r="H212" s="82">
        <f t="shared" si="500"/>
        <v>0</v>
      </c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>
        <v>824224</v>
      </c>
      <c r="U212" s="82">
        <f t="shared" si="501"/>
        <v>825962</v>
      </c>
      <c r="V212" s="82">
        <f t="shared" si="502"/>
        <v>1738</v>
      </c>
      <c r="W212" s="82">
        <v>735</v>
      </c>
      <c r="X212" s="82">
        <v>1003</v>
      </c>
      <c r="Y212" s="82"/>
      <c r="Z212" s="82"/>
      <c r="AA212" s="82"/>
      <c r="AB212" s="82"/>
      <c r="AC212" s="82"/>
      <c r="AD212" s="82"/>
      <c r="AE212" s="82"/>
      <c r="AF212" s="82"/>
      <c r="AG212" s="82">
        <v>4573</v>
      </c>
      <c r="AH212" s="82">
        <f t="shared" si="503"/>
        <v>4573</v>
      </c>
      <c r="AI212" s="82">
        <f t="shared" si="504"/>
        <v>0</v>
      </c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>
        <v>0</v>
      </c>
      <c r="AU212" s="82">
        <f t="shared" si="505"/>
        <v>0</v>
      </c>
      <c r="AV212" s="100">
        <f t="shared" si="506"/>
        <v>0</v>
      </c>
      <c r="AW212" s="100"/>
      <c r="AX212" s="100"/>
      <c r="AY212" s="100"/>
      <c r="AZ212" s="100"/>
      <c r="BA212" s="100"/>
      <c r="BB212" s="82"/>
      <c r="BC212" s="82">
        <f t="shared" si="507"/>
        <v>0</v>
      </c>
      <c r="BD212" s="82">
        <f t="shared" si="508"/>
        <v>0</v>
      </c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83" t="s">
        <v>419</v>
      </c>
      <c r="BP212" s="87"/>
      <c r="BQ212" s="25"/>
    </row>
    <row r="213" spans="1:69" ht="24" customHeight="1" x14ac:dyDescent="0.2">
      <c r="A213" s="110">
        <v>90009249367</v>
      </c>
      <c r="B213" s="243" t="s">
        <v>284</v>
      </c>
      <c r="C213" s="287" t="s">
        <v>242</v>
      </c>
      <c r="D213" s="81">
        <f t="shared" si="497"/>
        <v>1449676</v>
      </c>
      <c r="E213" s="297">
        <f t="shared" si="498"/>
        <v>1463863</v>
      </c>
      <c r="F213" s="82">
        <v>959808</v>
      </c>
      <c r="G213" s="82">
        <f t="shared" si="499"/>
        <v>959808</v>
      </c>
      <c r="H213" s="82">
        <f t="shared" si="500"/>
        <v>0</v>
      </c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>
        <v>460786</v>
      </c>
      <c r="U213" s="82">
        <f t="shared" si="501"/>
        <v>474151</v>
      </c>
      <c r="V213" s="82">
        <f t="shared" si="502"/>
        <v>13365</v>
      </c>
      <c r="W213" s="82"/>
      <c r="X213" s="82">
        <f>11004+2361</f>
        <v>13365</v>
      </c>
      <c r="Y213" s="82"/>
      <c r="Z213" s="82"/>
      <c r="AA213" s="82"/>
      <c r="AB213" s="82"/>
      <c r="AC213" s="82"/>
      <c r="AD213" s="82"/>
      <c r="AE213" s="82"/>
      <c r="AF213" s="82"/>
      <c r="AG213" s="82">
        <v>29082</v>
      </c>
      <c r="AH213" s="82">
        <f t="shared" si="503"/>
        <v>29904</v>
      </c>
      <c r="AI213" s="82">
        <f t="shared" si="504"/>
        <v>822</v>
      </c>
      <c r="AJ213" s="82">
        <v>822</v>
      </c>
      <c r="AK213" s="82"/>
      <c r="AL213" s="82"/>
      <c r="AM213" s="82"/>
      <c r="AN213" s="82"/>
      <c r="AO213" s="82"/>
      <c r="AP213" s="82"/>
      <c r="AQ213" s="82"/>
      <c r="AR213" s="82"/>
      <c r="AS213" s="82"/>
      <c r="AT213" s="82">
        <v>0</v>
      </c>
      <c r="AU213" s="82">
        <f t="shared" si="505"/>
        <v>0</v>
      </c>
      <c r="AV213" s="100">
        <f t="shared" si="506"/>
        <v>0</v>
      </c>
      <c r="AW213" s="100"/>
      <c r="AX213" s="100"/>
      <c r="AY213" s="100"/>
      <c r="AZ213" s="100"/>
      <c r="BA213" s="100"/>
      <c r="BB213" s="82"/>
      <c r="BC213" s="82">
        <f t="shared" si="507"/>
        <v>0</v>
      </c>
      <c r="BD213" s="82">
        <f t="shared" si="508"/>
        <v>0</v>
      </c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83" t="s">
        <v>420</v>
      </c>
      <c r="BP213" s="87"/>
      <c r="BQ213" s="25"/>
    </row>
    <row r="214" spans="1:69" s="106" customFormat="1" x14ac:dyDescent="0.2">
      <c r="A214" s="110"/>
      <c r="B214" s="244"/>
      <c r="C214" s="287" t="s">
        <v>249</v>
      </c>
      <c r="D214" s="81">
        <f t="shared" si="497"/>
        <v>186939</v>
      </c>
      <c r="E214" s="297">
        <f t="shared" si="498"/>
        <v>188862</v>
      </c>
      <c r="F214" s="82">
        <v>186939</v>
      </c>
      <c r="G214" s="82">
        <f t="shared" si="499"/>
        <v>188862</v>
      </c>
      <c r="H214" s="82">
        <f>SUM(I214:S214)</f>
        <v>1923</v>
      </c>
      <c r="I214" s="82">
        <v>407</v>
      </c>
      <c r="J214" s="82"/>
      <c r="K214" s="82">
        <v>1516</v>
      </c>
      <c r="L214" s="82"/>
      <c r="M214" s="82"/>
      <c r="N214" s="82"/>
      <c r="O214" s="82"/>
      <c r="P214" s="82"/>
      <c r="Q214" s="82"/>
      <c r="R214" s="82"/>
      <c r="S214" s="82"/>
      <c r="T214" s="82">
        <v>0</v>
      </c>
      <c r="U214" s="82">
        <f t="shared" si="501"/>
        <v>0</v>
      </c>
      <c r="V214" s="82">
        <f t="shared" si="502"/>
        <v>0</v>
      </c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>
        <v>0</v>
      </c>
      <c r="AH214" s="82">
        <f t="shared" si="503"/>
        <v>0</v>
      </c>
      <c r="AI214" s="82">
        <f t="shared" si="504"/>
        <v>0</v>
      </c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>
        <v>0</v>
      </c>
      <c r="AU214" s="82">
        <f t="shared" si="505"/>
        <v>0</v>
      </c>
      <c r="AV214" s="100">
        <f t="shared" si="506"/>
        <v>0</v>
      </c>
      <c r="AW214" s="100"/>
      <c r="AX214" s="100"/>
      <c r="AY214" s="100"/>
      <c r="AZ214" s="100"/>
      <c r="BA214" s="100"/>
      <c r="BB214" s="82"/>
      <c r="BC214" s="82">
        <f t="shared" si="507"/>
        <v>0</v>
      </c>
      <c r="BD214" s="82">
        <f t="shared" si="508"/>
        <v>0</v>
      </c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83" t="s">
        <v>421</v>
      </c>
      <c r="BP214" s="87" t="s">
        <v>506</v>
      </c>
      <c r="BQ214" s="25"/>
    </row>
    <row r="215" spans="1:69" ht="24" customHeight="1" x14ac:dyDescent="0.2">
      <c r="A215" s="110">
        <v>90000783949</v>
      </c>
      <c r="B215" s="243" t="s">
        <v>19</v>
      </c>
      <c r="C215" s="287" t="s">
        <v>227</v>
      </c>
      <c r="D215" s="81">
        <f t="shared" si="497"/>
        <v>655619</v>
      </c>
      <c r="E215" s="297">
        <f t="shared" si="498"/>
        <v>664068</v>
      </c>
      <c r="F215" s="82">
        <v>317042</v>
      </c>
      <c r="G215" s="82">
        <f t="shared" si="499"/>
        <v>317042</v>
      </c>
      <c r="H215" s="82">
        <f t="shared" si="500"/>
        <v>0</v>
      </c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>
        <v>334942</v>
      </c>
      <c r="U215" s="82">
        <f t="shared" si="501"/>
        <v>343290</v>
      </c>
      <c r="V215" s="82">
        <f t="shared" si="502"/>
        <v>8348</v>
      </c>
      <c r="W215" s="82">
        <v>1001</v>
      </c>
      <c r="X215" s="82">
        <f>3061+3+4283</f>
        <v>7347</v>
      </c>
      <c r="Y215" s="82"/>
      <c r="Z215" s="82"/>
      <c r="AA215" s="82"/>
      <c r="AB215" s="82"/>
      <c r="AC215" s="82"/>
      <c r="AD215" s="82"/>
      <c r="AE215" s="82"/>
      <c r="AF215" s="82"/>
      <c r="AG215" s="82">
        <v>3635</v>
      </c>
      <c r="AH215" s="82">
        <f t="shared" si="503"/>
        <v>3735</v>
      </c>
      <c r="AI215" s="82">
        <f t="shared" si="504"/>
        <v>100</v>
      </c>
      <c r="AJ215" s="82">
        <v>100</v>
      </c>
      <c r="AK215" s="82"/>
      <c r="AL215" s="82"/>
      <c r="AM215" s="82"/>
      <c r="AN215" s="82"/>
      <c r="AO215" s="82"/>
      <c r="AP215" s="82"/>
      <c r="AQ215" s="82"/>
      <c r="AR215" s="82"/>
      <c r="AS215" s="82"/>
      <c r="AT215" s="82">
        <v>0</v>
      </c>
      <c r="AU215" s="82">
        <f t="shared" si="505"/>
        <v>1</v>
      </c>
      <c r="AV215" s="100">
        <f t="shared" si="506"/>
        <v>1</v>
      </c>
      <c r="AW215" s="100">
        <v>1</v>
      </c>
      <c r="AX215" s="100"/>
      <c r="AY215" s="100"/>
      <c r="AZ215" s="100"/>
      <c r="BA215" s="100"/>
      <c r="BB215" s="82"/>
      <c r="BC215" s="82">
        <f t="shared" si="507"/>
        <v>0</v>
      </c>
      <c r="BD215" s="82">
        <f t="shared" si="508"/>
        <v>0</v>
      </c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83" t="s">
        <v>700</v>
      </c>
      <c r="BP215" s="87"/>
      <c r="BQ215" s="25"/>
    </row>
    <row r="216" spans="1:69" ht="12.75" x14ac:dyDescent="0.2">
      <c r="A216" s="110"/>
      <c r="B216" s="245"/>
      <c r="C216" s="287" t="s">
        <v>240</v>
      </c>
      <c r="D216" s="81">
        <f t="shared" si="497"/>
        <v>52319</v>
      </c>
      <c r="E216" s="297">
        <f t="shared" si="498"/>
        <v>52319</v>
      </c>
      <c r="F216" s="82">
        <v>38971</v>
      </c>
      <c r="G216" s="82">
        <f t="shared" si="499"/>
        <v>38971</v>
      </c>
      <c r="H216" s="82">
        <f t="shared" si="500"/>
        <v>0</v>
      </c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>
        <v>13348</v>
      </c>
      <c r="U216" s="82">
        <f t="shared" si="501"/>
        <v>13348</v>
      </c>
      <c r="V216" s="82">
        <f t="shared" si="502"/>
        <v>0</v>
      </c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>
        <v>0</v>
      </c>
      <c r="AH216" s="82">
        <f t="shared" si="503"/>
        <v>0</v>
      </c>
      <c r="AI216" s="82">
        <f t="shared" si="504"/>
        <v>0</v>
      </c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>
        <v>0</v>
      </c>
      <c r="AU216" s="82">
        <f t="shared" si="505"/>
        <v>0</v>
      </c>
      <c r="AV216" s="100">
        <f t="shared" si="506"/>
        <v>0</v>
      </c>
      <c r="AW216" s="100"/>
      <c r="AX216" s="100"/>
      <c r="AY216" s="100"/>
      <c r="AZ216" s="100"/>
      <c r="BA216" s="100"/>
      <c r="BB216" s="82"/>
      <c r="BC216" s="82">
        <f t="shared" si="507"/>
        <v>0</v>
      </c>
      <c r="BD216" s="82">
        <f t="shared" si="508"/>
        <v>0</v>
      </c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83" t="s">
        <v>701</v>
      </c>
      <c r="BP216" s="87"/>
      <c r="BQ216" s="25"/>
    </row>
    <row r="217" spans="1:69" s="194" customFormat="1" ht="36" x14ac:dyDescent="0.2">
      <c r="A217" s="110"/>
      <c r="B217" s="245"/>
      <c r="C217" s="287" t="s">
        <v>542</v>
      </c>
      <c r="D217" s="81">
        <f t="shared" si="497"/>
        <v>13004</v>
      </c>
      <c r="E217" s="297">
        <f t="shared" si="498"/>
        <v>13007</v>
      </c>
      <c r="F217" s="82">
        <v>13004</v>
      </c>
      <c r="G217" s="82">
        <f t="shared" si="499"/>
        <v>13007</v>
      </c>
      <c r="H217" s="82">
        <f t="shared" si="500"/>
        <v>3</v>
      </c>
      <c r="I217" s="82"/>
      <c r="J217" s="82"/>
      <c r="K217" s="82">
        <v>3</v>
      </c>
      <c r="L217" s="82"/>
      <c r="M217" s="82"/>
      <c r="N217" s="82"/>
      <c r="O217" s="82"/>
      <c r="P217" s="82"/>
      <c r="Q217" s="82"/>
      <c r="R217" s="82"/>
      <c r="S217" s="82"/>
      <c r="T217" s="82">
        <v>0</v>
      </c>
      <c r="U217" s="82">
        <f t="shared" si="501"/>
        <v>0</v>
      </c>
      <c r="V217" s="82">
        <f t="shared" si="502"/>
        <v>0</v>
      </c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>
        <v>0</v>
      </c>
      <c r="AH217" s="82">
        <f t="shared" si="503"/>
        <v>0</v>
      </c>
      <c r="AI217" s="82">
        <f t="shared" si="504"/>
        <v>0</v>
      </c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>
        <v>0</v>
      </c>
      <c r="AU217" s="82">
        <f t="shared" si="505"/>
        <v>0</v>
      </c>
      <c r="AV217" s="100">
        <f t="shared" si="506"/>
        <v>0</v>
      </c>
      <c r="AW217" s="100"/>
      <c r="AX217" s="100"/>
      <c r="AY217" s="100"/>
      <c r="AZ217" s="100"/>
      <c r="BA217" s="100"/>
      <c r="BB217" s="82"/>
      <c r="BC217" s="82">
        <f t="shared" si="507"/>
        <v>0</v>
      </c>
      <c r="BD217" s="82">
        <f t="shared" si="508"/>
        <v>0</v>
      </c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83" t="s">
        <v>702</v>
      </c>
      <c r="BP217" s="87"/>
      <c r="BQ217" s="25"/>
    </row>
    <row r="218" spans="1:69" s="200" customFormat="1" ht="24" x14ac:dyDescent="0.2">
      <c r="A218" s="110"/>
      <c r="B218" s="245"/>
      <c r="C218" s="336" t="s">
        <v>739</v>
      </c>
      <c r="D218" s="81">
        <f t="shared" ref="D218" si="509">F218+T218+AG218+AT218+BB218</f>
        <v>0</v>
      </c>
      <c r="E218" s="297">
        <f t="shared" ref="E218" si="510">G218+U218+AH218+AU218+BC218</f>
        <v>13592</v>
      </c>
      <c r="F218" s="82"/>
      <c r="G218" s="82">
        <f t="shared" ref="G218" si="511">F218+H218</f>
        <v>13592</v>
      </c>
      <c r="H218" s="82">
        <f t="shared" ref="H218" si="512">SUM(I218:S218)</f>
        <v>13592</v>
      </c>
      <c r="I218" s="82">
        <v>13592</v>
      </c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>
        <f t="shared" ref="U218" si="513">T218+V218</f>
        <v>0</v>
      </c>
      <c r="V218" s="82">
        <f t="shared" ref="V218" si="514">SUM(W218:AF218)</f>
        <v>0</v>
      </c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>
        <f t="shared" ref="AH218" si="515">AG218+AI218</f>
        <v>0</v>
      </c>
      <c r="AI218" s="82">
        <f t="shared" ref="AI218" si="516">SUM(AJ218:AS218)</f>
        <v>0</v>
      </c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>
        <f t="shared" ref="AU218" si="517">AT218+AV218</f>
        <v>0</v>
      </c>
      <c r="AV218" s="100">
        <f t="shared" ref="AV218" si="518">SUM(AW218:BA218)</f>
        <v>0</v>
      </c>
      <c r="AW218" s="100"/>
      <c r="AX218" s="100"/>
      <c r="AY218" s="100"/>
      <c r="AZ218" s="100"/>
      <c r="BA218" s="100"/>
      <c r="BB218" s="82"/>
      <c r="BC218" s="82">
        <f t="shared" ref="BC218" si="519">BB218+BD218</f>
        <v>0</v>
      </c>
      <c r="BD218" s="82">
        <f t="shared" ref="BD218" si="520">SUM(BE218:BN218)</f>
        <v>0</v>
      </c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83" t="s">
        <v>740</v>
      </c>
      <c r="BP218" s="87"/>
      <c r="BQ218" s="25"/>
    </row>
    <row r="219" spans="1:69" ht="24" customHeight="1" x14ac:dyDescent="0.2">
      <c r="A219" s="110">
        <v>90000051646</v>
      </c>
      <c r="B219" s="243" t="s">
        <v>155</v>
      </c>
      <c r="C219" s="287" t="s">
        <v>227</v>
      </c>
      <c r="D219" s="81">
        <f t="shared" si="497"/>
        <v>247167</v>
      </c>
      <c r="E219" s="297">
        <f t="shared" si="498"/>
        <v>242057</v>
      </c>
      <c r="F219" s="82">
        <v>92620</v>
      </c>
      <c r="G219" s="82">
        <f t="shared" si="499"/>
        <v>97131</v>
      </c>
      <c r="H219" s="82">
        <f t="shared" si="500"/>
        <v>4511</v>
      </c>
      <c r="I219" s="82"/>
      <c r="J219" s="82"/>
      <c r="K219" s="82">
        <v>4511</v>
      </c>
      <c r="L219" s="82"/>
      <c r="M219" s="82"/>
      <c r="N219" s="82"/>
      <c r="O219" s="82"/>
      <c r="P219" s="82"/>
      <c r="Q219" s="82"/>
      <c r="R219" s="82"/>
      <c r="S219" s="82"/>
      <c r="T219" s="82">
        <v>154507</v>
      </c>
      <c r="U219" s="82">
        <f t="shared" si="501"/>
        <v>144886</v>
      </c>
      <c r="V219" s="82">
        <f t="shared" si="502"/>
        <v>-9621</v>
      </c>
      <c r="W219" s="82">
        <v>210</v>
      </c>
      <c r="X219" s="82">
        <f>3153-12984</f>
        <v>-9831</v>
      </c>
      <c r="Y219" s="82"/>
      <c r="Z219" s="82"/>
      <c r="AA219" s="82"/>
      <c r="AB219" s="82"/>
      <c r="AC219" s="82"/>
      <c r="AD219" s="82"/>
      <c r="AE219" s="82"/>
      <c r="AF219" s="82"/>
      <c r="AG219" s="82">
        <v>40</v>
      </c>
      <c r="AH219" s="82">
        <f t="shared" si="503"/>
        <v>40</v>
      </c>
      <c r="AI219" s="82">
        <f t="shared" si="504"/>
        <v>0</v>
      </c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>
        <v>0</v>
      </c>
      <c r="AU219" s="82">
        <f t="shared" si="505"/>
        <v>0</v>
      </c>
      <c r="AV219" s="100">
        <f t="shared" si="506"/>
        <v>0</v>
      </c>
      <c r="AW219" s="100"/>
      <c r="AX219" s="100"/>
      <c r="AY219" s="100"/>
      <c r="AZ219" s="100"/>
      <c r="BA219" s="100"/>
      <c r="BB219" s="82"/>
      <c r="BC219" s="82">
        <f t="shared" si="507"/>
        <v>0</v>
      </c>
      <c r="BD219" s="82">
        <f t="shared" si="508"/>
        <v>0</v>
      </c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83" t="s">
        <v>422</v>
      </c>
      <c r="BP219" s="87"/>
      <c r="BQ219" s="25"/>
    </row>
    <row r="220" spans="1:69" s="105" customFormat="1" x14ac:dyDescent="0.2">
      <c r="A220" s="110"/>
      <c r="B220" s="244"/>
      <c r="C220" s="287" t="s">
        <v>240</v>
      </c>
      <c r="D220" s="81">
        <f t="shared" si="497"/>
        <v>45000</v>
      </c>
      <c r="E220" s="297">
        <f t="shared" si="498"/>
        <v>45000</v>
      </c>
      <c r="F220" s="82">
        <v>45000</v>
      </c>
      <c r="G220" s="82">
        <f t="shared" si="499"/>
        <v>45000</v>
      </c>
      <c r="H220" s="82">
        <f t="shared" si="500"/>
        <v>0</v>
      </c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>
        <v>0</v>
      </c>
      <c r="U220" s="82">
        <f t="shared" si="501"/>
        <v>0</v>
      </c>
      <c r="V220" s="82">
        <f t="shared" si="502"/>
        <v>0</v>
      </c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>
        <v>0</v>
      </c>
      <c r="AH220" s="82">
        <f t="shared" si="503"/>
        <v>0</v>
      </c>
      <c r="AI220" s="82">
        <f t="shared" si="504"/>
        <v>0</v>
      </c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>
        <v>0</v>
      </c>
      <c r="AU220" s="82">
        <f t="shared" si="505"/>
        <v>0</v>
      </c>
      <c r="AV220" s="100">
        <f t="shared" si="506"/>
        <v>0</v>
      </c>
      <c r="AW220" s="100"/>
      <c r="AX220" s="100"/>
      <c r="AY220" s="100"/>
      <c r="AZ220" s="100"/>
      <c r="BA220" s="100"/>
      <c r="BB220" s="82"/>
      <c r="BC220" s="82">
        <f t="shared" si="507"/>
        <v>0</v>
      </c>
      <c r="BD220" s="82">
        <f t="shared" si="508"/>
        <v>0</v>
      </c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83" t="s">
        <v>423</v>
      </c>
      <c r="BP220" s="87"/>
      <c r="BQ220" s="25"/>
    </row>
    <row r="221" spans="1:69" s="109" customFormat="1" ht="24" customHeight="1" x14ac:dyDescent="0.2">
      <c r="A221" s="110">
        <v>40008006745</v>
      </c>
      <c r="B221" s="243" t="s">
        <v>305</v>
      </c>
      <c r="C221" s="287" t="s">
        <v>240</v>
      </c>
      <c r="D221" s="81">
        <f t="shared" si="497"/>
        <v>30087</v>
      </c>
      <c r="E221" s="297">
        <f t="shared" si="498"/>
        <v>30087</v>
      </c>
      <c r="F221" s="82">
        <v>0</v>
      </c>
      <c r="G221" s="82">
        <f t="shared" si="499"/>
        <v>0</v>
      </c>
      <c r="H221" s="82">
        <f t="shared" si="500"/>
        <v>0</v>
      </c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>
        <v>30087</v>
      </c>
      <c r="U221" s="82">
        <f t="shared" si="501"/>
        <v>30087</v>
      </c>
      <c r="V221" s="82">
        <f t="shared" si="502"/>
        <v>0</v>
      </c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>
        <v>0</v>
      </c>
      <c r="AH221" s="82">
        <f t="shared" si="503"/>
        <v>0</v>
      </c>
      <c r="AI221" s="82">
        <f t="shared" si="504"/>
        <v>0</v>
      </c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>
        <v>0</v>
      </c>
      <c r="AU221" s="82">
        <f t="shared" si="505"/>
        <v>0</v>
      </c>
      <c r="AV221" s="100">
        <f t="shared" si="506"/>
        <v>0</v>
      </c>
      <c r="AW221" s="100"/>
      <c r="AX221" s="100"/>
      <c r="AY221" s="100"/>
      <c r="AZ221" s="100"/>
      <c r="BA221" s="100"/>
      <c r="BB221" s="82"/>
      <c r="BC221" s="82">
        <f t="shared" si="507"/>
        <v>0</v>
      </c>
      <c r="BD221" s="82">
        <f t="shared" si="508"/>
        <v>0</v>
      </c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83" t="s">
        <v>424</v>
      </c>
      <c r="BP221" s="87"/>
      <c r="BQ221" s="25"/>
    </row>
    <row r="222" spans="1:69" ht="13.5" thickBot="1" x14ac:dyDescent="0.25">
      <c r="A222" s="110"/>
      <c r="B222" s="219"/>
      <c r="C222" s="325"/>
      <c r="D222" s="72"/>
      <c r="E222" s="298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73"/>
      <c r="AV222" s="99"/>
      <c r="AW222" s="99"/>
      <c r="AX222" s="99"/>
      <c r="AY222" s="99"/>
      <c r="AZ222" s="99"/>
      <c r="BA222" s="99"/>
      <c r="BB222" s="73"/>
      <c r="BC222" s="266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74"/>
      <c r="BP222" s="88"/>
      <c r="BQ222" s="25"/>
    </row>
    <row r="223" spans="1:69" ht="12.75" thickBot="1" x14ac:dyDescent="0.25">
      <c r="A223" s="216">
        <v>10</v>
      </c>
      <c r="B223" s="127" t="s">
        <v>21</v>
      </c>
      <c r="C223" s="323"/>
      <c r="D223" s="11">
        <f>SUM(D224:D245)</f>
        <v>8070154</v>
      </c>
      <c r="E223" s="299">
        <f>SUM(E224:E245)</f>
        <v>8144010</v>
      </c>
      <c r="F223" s="9">
        <f>SUM(F224:F245)</f>
        <v>7166248</v>
      </c>
      <c r="G223" s="9">
        <f t="shared" ref="G223:S223" si="521">SUM(G224:G245)</f>
        <v>7237511</v>
      </c>
      <c r="H223" s="9">
        <f t="shared" si="521"/>
        <v>71263</v>
      </c>
      <c r="I223" s="9">
        <f t="shared" si="521"/>
        <v>0</v>
      </c>
      <c r="J223" s="9">
        <f t="shared" ref="J223" si="522">SUM(J224:J245)</f>
        <v>0</v>
      </c>
      <c r="K223" s="9">
        <f t="shared" si="521"/>
        <v>71263</v>
      </c>
      <c r="L223" s="9">
        <f t="shared" si="521"/>
        <v>0</v>
      </c>
      <c r="M223" s="9">
        <f t="shared" si="521"/>
        <v>0</v>
      </c>
      <c r="N223" s="9">
        <f t="shared" si="521"/>
        <v>0</v>
      </c>
      <c r="O223" s="9">
        <f t="shared" si="521"/>
        <v>0</v>
      </c>
      <c r="P223" s="9">
        <f t="shared" si="521"/>
        <v>0</v>
      </c>
      <c r="Q223" s="9">
        <f t="shared" si="521"/>
        <v>0</v>
      </c>
      <c r="R223" s="9">
        <f t="shared" si="521"/>
        <v>0</v>
      </c>
      <c r="S223" s="9">
        <f t="shared" si="521"/>
        <v>0</v>
      </c>
      <c r="T223" s="9">
        <f>SUM(T224:T245)</f>
        <v>302033</v>
      </c>
      <c r="U223" s="9">
        <f t="shared" ref="U223" si="523">SUM(U224:U245)</f>
        <v>305229</v>
      </c>
      <c r="V223" s="9">
        <f t="shared" ref="V223" si="524">SUM(V224:V245)</f>
        <v>3196</v>
      </c>
      <c r="W223" s="9">
        <f t="shared" ref="W223" si="525">SUM(W224:W245)</f>
        <v>0</v>
      </c>
      <c r="X223" s="9">
        <f t="shared" ref="X223" si="526">SUM(X224:X245)</f>
        <v>3196</v>
      </c>
      <c r="Y223" s="9">
        <f t="shared" ref="Y223" si="527">SUM(Y224:Y245)</f>
        <v>0</v>
      </c>
      <c r="Z223" s="9">
        <f t="shared" ref="Z223" si="528">SUM(Z224:Z245)</f>
        <v>0</v>
      </c>
      <c r="AA223" s="9">
        <f t="shared" ref="AA223" si="529">SUM(AA224:AA245)</f>
        <v>0</v>
      </c>
      <c r="AB223" s="9">
        <f t="shared" ref="AB223" si="530">SUM(AB224:AB245)</f>
        <v>0</v>
      </c>
      <c r="AC223" s="9">
        <f t="shared" ref="AC223" si="531">SUM(AC224:AC245)</f>
        <v>0</v>
      </c>
      <c r="AD223" s="9">
        <f t="shared" ref="AD223" si="532">SUM(AD224:AD245)</f>
        <v>0</v>
      </c>
      <c r="AE223" s="9">
        <f t="shared" ref="AE223" si="533">SUM(AE224:AE245)</f>
        <v>0</v>
      </c>
      <c r="AF223" s="9">
        <f t="shared" ref="AF223" si="534">SUM(AF224:AF245)</f>
        <v>0</v>
      </c>
      <c r="AG223" s="9">
        <f>SUM(AG224:AG245)</f>
        <v>601335</v>
      </c>
      <c r="AH223" s="98">
        <f t="shared" ref="AH223" si="535">SUM(AH224:AH245)</f>
        <v>626590</v>
      </c>
      <c r="AI223" s="98">
        <f t="shared" ref="AI223" si="536">SUM(AI224:AI245)</f>
        <v>25255</v>
      </c>
      <c r="AJ223" s="98">
        <f t="shared" ref="AJ223" si="537">SUM(AJ224:AJ245)</f>
        <v>25255</v>
      </c>
      <c r="AK223" s="98">
        <f t="shared" ref="AK223" si="538">SUM(AK224:AK245)</f>
        <v>0</v>
      </c>
      <c r="AL223" s="98">
        <f t="shared" ref="AL223" si="539">SUM(AL224:AL245)</f>
        <v>0</v>
      </c>
      <c r="AM223" s="98">
        <f t="shared" ref="AM223" si="540">SUM(AM224:AM245)</f>
        <v>0</v>
      </c>
      <c r="AN223" s="98">
        <f t="shared" ref="AN223" si="541">SUM(AN224:AN245)</f>
        <v>0</v>
      </c>
      <c r="AO223" s="98">
        <f t="shared" ref="AO223" si="542">SUM(AO224:AO245)</f>
        <v>0</v>
      </c>
      <c r="AP223" s="98">
        <f t="shared" ref="AP223" si="543">SUM(AP224:AP245)</f>
        <v>0</v>
      </c>
      <c r="AQ223" s="98">
        <f t="shared" ref="AQ223" si="544">SUM(AQ224:AQ245)</f>
        <v>0</v>
      </c>
      <c r="AR223" s="98">
        <f t="shared" ref="AR223" si="545">SUM(AR224:AR245)</f>
        <v>0</v>
      </c>
      <c r="AS223" s="98">
        <f t="shared" ref="AS223" si="546">SUM(AS224:AS245)</f>
        <v>0</v>
      </c>
      <c r="AT223" s="98">
        <f>SUM(AT224:AT245)</f>
        <v>538</v>
      </c>
      <c r="AU223" s="9">
        <f t="shared" ref="AU223" si="547">SUM(AU224:AU245)</f>
        <v>538</v>
      </c>
      <c r="AV223" s="98">
        <f t="shared" ref="AV223" si="548">SUM(AV224:AV245)</f>
        <v>0</v>
      </c>
      <c r="AW223" s="98">
        <f t="shared" ref="AW223" si="549">SUM(AW224:AW245)</f>
        <v>0</v>
      </c>
      <c r="AX223" s="98">
        <f t="shared" ref="AX223" si="550">SUM(AX224:AX245)</f>
        <v>0</v>
      </c>
      <c r="AY223" s="98">
        <f t="shared" ref="AY223" si="551">SUM(AY224:AY245)</f>
        <v>0</v>
      </c>
      <c r="AZ223" s="98">
        <f t="shared" ref="AZ223" si="552">SUM(AZ224:AZ245)</f>
        <v>0</v>
      </c>
      <c r="BA223" s="98">
        <f t="shared" ref="BA223" si="553">SUM(BA224:BA245)</f>
        <v>0</v>
      </c>
      <c r="BB223" s="9">
        <f>SUM(BB224:BB245)</f>
        <v>0</v>
      </c>
      <c r="BC223" s="312">
        <f t="shared" ref="BC223" si="554">SUM(BC224:BC245)</f>
        <v>-25858</v>
      </c>
      <c r="BD223" s="98">
        <f t="shared" ref="BD223" si="555">SUM(BD224:BD245)</f>
        <v>-25858</v>
      </c>
      <c r="BE223" s="98">
        <f t="shared" ref="BE223" si="556">SUM(BE224:BE245)</f>
        <v>0</v>
      </c>
      <c r="BF223" s="98">
        <f t="shared" ref="BF223" si="557">SUM(BF224:BF245)</f>
        <v>-25858</v>
      </c>
      <c r="BG223" s="98">
        <f t="shared" ref="BG223" si="558">SUM(BG224:BG245)</f>
        <v>0</v>
      </c>
      <c r="BH223" s="98">
        <f t="shared" ref="BH223" si="559">SUM(BH224:BH245)</f>
        <v>0</v>
      </c>
      <c r="BI223" s="98">
        <f t="shared" ref="BI223" si="560">SUM(BI224:BI245)</f>
        <v>0</v>
      </c>
      <c r="BJ223" s="98">
        <f t="shared" ref="BJ223" si="561">SUM(BJ224:BJ245)</f>
        <v>0</v>
      </c>
      <c r="BK223" s="98">
        <f t="shared" ref="BK223" si="562">SUM(BK224:BK245)</f>
        <v>0</v>
      </c>
      <c r="BL223" s="98">
        <f t="shared" ref="BL223" si="563">SUM(BL224:BL245)</f>
        <v>0</v>
      </c>
      <c r="BM223" s="98">
        <f t="shared" ref="BM223" si="564">SUM(BM224:BM245)</f>
        <v>0</v>
      </c>
      <c r="BN223" s="98">
        <f t="shared" ref="BN223" si="565">SUM(BN224:BN245)</f>
        <v>0</v>
      </c>
      <c r="BO223" s="12"/>
      <c r="BP223" s="89"/>
      <c r="BQ223" s="25"/>
    </row>
    <row r="224" spans="1:69" s="124" customFormat="1" ht="24.75" customHeight="1" thickTop="1" x14ac:dyDescent="0.2">
      <c r="A224" s="110">
        <v>90000056357</v>
      </c>
      <c r="B224" s="249" t="s">
        <v>5</v>
      </c>
      <c r="C224" s="326" t="s">
        <v>458</v>
      </c>
      <c r="D224" s="81">
        <f t="shared" ref="D224:D244" si="566">F224+T224+AG224+AT224+BB224</f>
        <v>1040651</v>
      </c>
      <c r="E224" s="297">
        <f t="shared" ref="E224:E244" si="567">G224+U224+AH224+AU224+BC224</f>
        <v>1049548</v>
      </c>
      <c r="F224" s="172">
        <v>1040651</v>
      </c>
      <c r="G224" s="172">
        <f t="shared" ref="G224:G244" si="568">F224+H224</f>
        <v>1049548</v>
      </c>
      <c r="H224" s="172">
        <f t="shared" ref="H224:H244" si="569">SUM(I224:S224)</f>
        <v>8897</v>
      </c>
      <c r="I224" s="172"/>
      <c r="J224" s="172"/>
      <c r="K224" s="172">
        <v>8897</v>
      </c>
      <c r="L224" s="172"/>
      <c r="M224" s="172"/>
      <c r="N224" s="172"/>
      <c r="O224" s="172"/>
      <c r="P224" s="172"/>
      <c r="Q224" s="172"/>
      <c r="R224" s="172"/>
      <c r="S224" s="172"/>
      <c r="T224" s="172">
        <v>0</v>
      </c>
      <c r="U224" s="172">
        <f t="shared" ref="U224:U244" si="570">T224+V224</f>
        <v>0</v>
      </c>
      <c r="V224" s="172">
        <f t="shared" ref="V224:V244" si="571">SUM(W224:AF224)</f>
        <v>0</v>
      </c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>
        <v>0</v>
      </c>
      <c r="AH224" s="172">
        <f t="shared" ref="AH224:AH244" si="572">AG224+AI224</f>
        <v>0</v>
      </c>
      <c r="AI224" s="172">
        <f t="shared" ref="AI224:AI244" si="573">SUM(AJ224:AS224)</f>
        <v>0</v>
      </c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2"/>
      <c r="AT224" s="172">
        <v>0</v>
      </c>
      <c r="AU224" s="82">
        <f t="shared" ref="AU224:AU244" si="574">AT224+AV224</f>
        <v>0</v>
      </c>
      <c r="AV224" s="100">
        <f t="shared" ref="AV224:AV244" si="575">SUM(AW224:BA224)</f>
        <v>0</v>
      </c>
      <c r="AW224" s="205"/>
      <c r="AX224" s="205"/>
      <c r="AY224" s="205"/>
      <c r="AZ224" s="205"/>
      <c r="BA224" s="205"/>
      <c r="BB224" s="172"/>
      <c r="BC224" s="82">
        <f t="shared" ref="BC224:BC244" si="576">BB224+BD224</f>
        <v>0</v>
      </c>
      <c r="BD224" s="82">
        <f t="shared" ref="BD224:BD244" si="577">SUM(BE224:BN224)</f>
        <v>0</v>
      </c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05"/>
      <c r="BO224" s="206" t="s">
        <v>567</v>
      </c>
      <c r="BP224" s="88" t="s">
        <v>675</v>
      </c>
      <c r="BQ224" s="25"/>
    </row>
    <row r="225" spans="1:69" ht="25.5" customHeight="1" x14ac:dyDescent="0.2">
      <c r="A225" s="110">
        <v>90000594245</v>
      </c>
      <c r="B225" s="243" t="s">
        <v>526</v>
      </c>
      <c r="C225" s="287" t="s">
        <v>182</v>
      </c>
      <c r="D225" s="81">
        <f t="shared" si="566"/>
        <v>820099</v>
      </c>
      <c r="E225" s="297">
        <f t="shared" si="567"/>
        <v>820099</v>
      </c>
      <c r="F225" s="82">
        <v>815668</v>
      </c>
      <c r="G225" s="82">
        <f t="shared" si="568"/>
        <v>815668</v>
      </c>
      <c r="H225" s="82">
        <f t="shared" si="569"/>
        <v>0</v>
      </c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>
        <v>4371</v>
      </c>
      <c r="U225" s="82">
        <f t="shared" si="570"/>
        <v>4371</v>
      </c>
      <c r="V225" s="82">
        <f t="shared" si="571"/>
        <v>0</v>
      </c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>
        <v>60</v>
      </c>
      <c r="AH225" s="82">
        <f t="shared" si="572"/>
        <v>60</v>
      </c>
      <c r="AI225" s="82">
        <f t="shared" si="573"/>
        <v>0</v>
      </c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>
        <v>0</v>
      </c>
      <c r="AU225" s="82">
        <f t="shared" si="574"/>
        <v>0</v>
      </c>
      <c r="AV225" s="100">
        <f t="shared" si="575"/>
        <v>0</v>
      </c>
      <c r="AW225" s="100"/>
      <c r="AX225" s="100"/>
      <c r="AY225" s="100"/>
      <c r="AZ225" s="100"/>
      <c r="BA225" s="100"/>
      <c r="BB225" s="82"/>
      <c r="BC225" s="82">
        <f t="shared" si="576"/>
        <v>0</v>
      </c>
      <c r="BD225" s="82">
        <f t="shared" si="577"/>
        <v>0</v>
      </c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83" t="s">
        <v>425</v>
      </c>
      <c r="BP225" s="87"/>
      <c r="BQ225" s="25"/>
    </row>
    <row r="226" spans="1:69" s="124" customFormat="1" ht="27" customHeight="1" x14ac:dyDescent="0.2">
      <c r="A226" s="110"/>
      <c r="B226" s="244"/>
      <c r="C226" s="287" t="s">
        <v>205</v>
      </c>
      <c r="D226" s="81">
        <f t="shared" si="566"/>
        <v>224841</v>
      </c>
      <c r="E226" s="297">
        <f t="shared" si="567"/>
        <v>224841</v>
      </c>
      <c r="F226" s="82">
        <v>13834</v>
      </c>
      <c r="G226" s="82">
        <f t="shared" si="568"/>
        <v>13834</v>
      </c>
      <c r="H226" s="82">
        <f t="shared" si="569"/>
        <v>0</v>
      </c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>
        <v>211007</v>
      </c>
      <c r="U226" s="82">
        <f t="shared" si="570"/>
        <v>211007</v>
      </c>
      <c r="V226" s="82">
        <f t="shared" si="571"/>
        <v>0</v>
      </c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>
        <v>0</v>
      </c>
      <c r="AH226" s="82">
        <f t="shared" si="572"/>
        <v>0</v>
      </c>
      <c r="AI226" s="82">
        <f t="shared" si="573"/>
        <v>0</v>
      </c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>
        <v>0</v>
      </c>
      <c r="AU226" s="82">
        <f t="shared" si="574"/>
        <v>0</v>
      </c>
      <c r="AV226" s="100">
        <f t="shared" si="575"/>
        <v>0</v>
      </c>
      <c r="AW226" s="100"/>
      <c r="AX226" s="100"/>
      <c r="AY226" s="100"/>
      <c r="AZ226" s="100"/>
      <c r="BA226" s="100"/>
      <c r="BB226" s="82"/>
      <c r="BC226" s="82">
        <f t="shared" si="576"/>
        <v>0</v>
      </c>
      <c r="BD226" s="82">
        <f t="shared" si="577"/>
        <v>0</v>
      </c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83" t="s">
        <v>426</v>
      </c>
      <c r="BP226" s="87" t="s">
        <v>696</v>
      </c>
      <c r="BQ226" s="25"/>
    </row>
    <row r="227" spans="1:69" ht="24" x14ac:dyDescent="0.2">
      <c r="A227" s="110"/>
      <c r="B227" s="244"/>
      <c r="C227" s="287" t="s">
        <v>206</v>
      </c>
      <c r="D227" s="81">
        <f t="shared" si="566"/>
        <v>680382</v>
      </c>
      <c r="E227" s="297">
        <f t="shared" si="567"/>
        <v>680382</v>
      </c>
      <c r="F227" s="82">
        <v>676112</v>
      </c>
      <c r="G227" s="82">
        <f t="shared" si="568"/>
        <v>676112</v>
      </c>
      <c r="H227" s="82">
        <f t="shared" si="569"/>
        <v>0</v>
      </c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>
        <v>4270</v>
      </c>
      <c r="U227" s="82">
        <f t="shared" si="570"/>
        <v>4270</v>
      </c>
      <c r="V227" s="82">
        <f t="shared" si="571"/>
        <v>0</v>
      </c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>
        <v>0</v>
      </c>
      <c r="AH227" s="82">
        <f t="shared" si="572"/>
        <v>0</v>
      </c>
      <c r="AI227" s="82">
        <f t="shared" si="573"/>
        <v>0</v>
      </c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>
        <v>0</v>
      </c>
      <c r="AU227" s="82">
        <f t="shared" si="574"/>
        <v>0</v>
      </c>
      <c r="AV227" s="100">
        <f t="shared" si="575"/>
        <v>0</v>
      </c>
      <c r="AW227" s="100"/>
      <c r="AX227" s="100"/>
      <c r="AY227" s="100"/>
      <c r="AZ227" s="100"/>
      <c r="BA227" s="100"/>
      <c r="BB227" s="82"/>
      <c r="BC227" s="82">
        <f t="shared" si="576"/>
        <v>0</v>
      </c>
      <c r="BD227" s="82">
        <f t="shared" si="577"/>
        <v>0</v>
      </c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83" t="s">
        <v>427</v>
      </c>
      <c r="BP227" s="87" t="s">
        <v>696</v>
      </c>
      <c r="BQ227" s="25"/>
    </row>
    <row r="228" spans="1:69" ht="24" x14ac:dyDescent="0.2">
      <c r="A228" s="110"/>
      <c r="B228" s="244"/>
      <c r="C228" s="287" t="s">
        <v>207</v>
      </c>
      <c r="D228" s="81">
        <f t="shared" si="566"/>
        <v>464770</v>
      </c>
      <c r="E228" s="297">
        <f t="shared" si="567"/>
        <v>464770</v>
      </c>
      <c r="F228" s="82">
        <v>462492</v>
      </c>
      <c r="G228" s="82">
        <f t="shared" si="568"/>
        <v>462492</v>
      </c>
      <c r="H228" s="82">
        <f t="shared" si="569"/>
        <v>0</v>
      </c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>
        <v>0</v>
      </c>
      <c r="U228" s="82">
        <f t="shared" si="570"/>
        <v>0</v>
      </c>
      <c r="V228" s="82">
        <f t="shared" si="571"/>
        <v>0</v>
      </c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>
        <v>2278</v>
      </c>
      <c r="AH228" s="82">
        <f t="shared" si="572"/>
        <v>2278</v>
      </c>
      <c r="AI228" s="82">
        <f t="shared" si="573"/>
        <v>0</v>
      </c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>
        <v>0</v>
      </c>
      <c r="AU228" s="82">
        <f t="shared" si="574"/>
        <v>0</v>
      </c>
      <c r="AV228" s="100">
        <f t="shared" si="575"/>
        <v>0</v>
      </c>
      <c r="AW228" s="100"/>
      <c r="AX228" s="100"/>
      <c r="AY228" s="100"/>
      <c r="AZ228" s="100"/>
      <c r="BA228" s="100"/>
      <c r="BB228" s="82"/>
      <c r="BC228" s="82">
        <f t="shared" si="576"/>
        <v>0</v>
      </c>
      <c r="BD228" s="82">
        <f t="shared" si="577"/>
        <v>0</v>
      </c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83" t="s">
        <v>428</v>
      </c>
      <c r="BP228" s="87" t="s">
        <v>697</v>
      </c>
      <c r="BQ228" s="25"/>
    </row>
    <row r="229" spans="1:69" ht="24" x14ac:dyDescent="0.2">
      <c r="A229" s="110"/>
      <c r="B229" s="244"/>
      <c r="C229" s="287" t="s">
        <v>208</v>
      </c>
      <c r="D229" s="81">
        <f t="shared" si="566"/>
        <v>283800</v>
      </c>
      <c r="E229" s="297">
        <f t="shared" si="567"/>
        <v>283800</v>
      </c>
      <c r="F229" s="82">
        <v>283800</v>
      </c>
      <c r="G229" s="82">
        <f t="shared" si="568"/>
        <v>283800</v>
      </c>
      <c r="H229" s="82">
        <f t="shared" si="569"/>
        <v>0</v>
      </c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>
        <v>0</v>
      </c>
      <c r="U229" s="82">
        <f t="shared" si="570"/>
        <v>0</v>
      </c>
      <c r="V229" s="82">
        <f t="shared" si="571"/>
        <v>0</v>
      </c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>
        <v>0</v>
      </c>
      <c r="AH229" s="82">
        <f t="shared" si="572"/>
        <v>0</v>
      </c>
      <c r="AI229" s="82">
        <f t="shared" si="573"/>
        <v>0</v>
      </c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>
        <v>0</v>
      </c>
      <c r="AU229" s="82">
        <f t="shared" si="574"/>
        <v>0</v>
      </c>
      <c r="AV229" s="100">
        <f t="shared" si="575"/>
        <v>0</v>
      </c>
      <c r="AW229" s="100"/>
      <c r="AX229" s="100"/>
      <c r="AY229" s="100"/>
      <c r="AZ229" s="100"/>
      <c r="BA229" s="100"/>
      <c r="BB229" s="82"/>
      <c r="BC229" s="82">
        <f t="shared" si="576"/>
        <v>0</v>
      </c>
      <c r="BD229" s="82">
        <f t="shared" si="577"/>
        <v>0</v>
      </c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83" t="s">
        <v>429</v>
      </c>
      <c r="BP229" s="87" t="s">
        <v>698</v>
      </c>
      <c r="BQ229" s="25"/>
    </row>
    <row r="230" spans="1:69" ht="24" x14ac:dyDescent="0.2">
      <c r="A230" s="110"/>
      <c r="B230" s="244"/>
      <c r="C230" s="287" t="s">
        <v>274</v>
      </c>
      <c r="D230" s="81">
        <f t="shared" si="566"/>
        <v>341522</v>
      </c>
      <c r="E230" s="297">
        <f t="shared" si="567"/>
        <v>341522</v>
      </c>
      <c r="F230" s="82">
        <v>341522</v>
      </c>
      <c r="G230" s="82">
        <f t="shared" si="568"/>
        <v>341522</v>
      </c>
      <c r="H230" s="82">
        <f t="shared" si="569"/>
        <v>0</v>
      </c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>
        <v>0</v>
      </c>
      <c r="U230" s="82">
        <f t="shared" si="570"/>
        <v>0</v>
      </c>
      <c r="V230" s="82">
        <f t="shared" si="571"/>
        <v>0</v>
      </c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>
        <v>0</v>
      </c>
      <c r="AH230" s="82">
        <f t="shared" si="572"/>
        <v>0</v>
      </c>
      <c r="AI230" s="82">
        <f t="shared" si="573"/>
        <v>0</v>
      </c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>
        <v>0</v>
      </c>
      <c r="AU230" s="82">
        <f t="shared" si="574"/>
        <v>0</v>
      </c>
      <c r="AV230" s="100">
        <f t="shared" si="575"/>
        <v>0</v>
      </c>
      <c r="AW230" s="100"/>
      <c r="AX230" s="100"/>
      <c r="AY230" s="100"/>
      <c r="AZ230" s="100"/>
      <c r="BA230" s="100"/>
      <c r="BB230" s="82"/>
      <c r="BC230" s="82">
        <f t="shared" si="576"/>
        <v>0</v>
      </c>
      <c r="BD230" s="82">
        <f t="shared" si="577"/>
        <v>0</v>
      </c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100"/>
      <c r="BO230" s="83" t="s">
        <v>430</v>
      </c>
      <c r="BP230" s="87" t="s">
        <v>514</v>
      </c>
      <c r="BQ230" s="25"/>
    </row>
    <row r="231" spans="1:69" s="124" customFormat="1" ht="24" x14ac:dyDescent="0.2">
      <c r="A231" s="110"/>
      <c r="B231" s="244"/>
      <c r="C231" s="287" t="s">
        <v>273</v>
      </c>
      <c r="D231" s="81">
        <f t="shared" si="566"/>
        <v>608322</v>
      </c>
      <c r="E231" s="297">
        <f t="shared" si="567"/>
        <v>608322</v>
      </c>
      <c r="F231" s="82">
        <v>606562</v>
      </c>
      <c r="G231" s="82">
        <f t="shared" si="568"/>
        <v>606562</v>
      </c>
      <c r="H231" s="82">
        <f t="shared" si="569"/>
        <v>0</v>
      </c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>
        <v>1760</v>
      </c>
      <c r="U231" s="82">
        <f t="shared" si="570"/>
        <v>1760</v>
      </c>
      <c r="V231" s="82">
        <f t="shared" si="571"/>
        <v>0</v>
      </c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>
        <v>0</v>
      </c>
      <c r="AH231" s="82">
        <f t="shared" si="572"/>
        <v>0</v>
      </c>
      <c r="AI231" s="82">
        <f t="shared" si="573"/>
        <v>0</v>
      </c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>
        <v>0</v>
      </c>
      <c r="AU231" s="82">
        <f t="shared" si="574"/>
        <v>0</v>
      </c>
      <c r="AV231" s="100">
        <f t="shared" si="575"/>
        <v>0</v>
      </c>
      <c r="AW231" s="100"/>
      <c r="AX231" s="100"/>
      <c r="AY231" s="100"/>
      <c r="AZ231" s="100"/>
      <c r="BA231" s="100"/>
      <c r="BB231" s="82"/>
      <c r="BC231" s="82">
        <f t="shared" si="576"/>
        <v>0</v>
      </c>
      <c r="BD231" s="82">
        <f t="shared" si="577"/>
        <v>0</v>
      </c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83" t="s">
        <v>431</v>
      </c>
      <c r="BP231" s="87" t="s">
        <v>698</v>
      </c>
      <c r="BQ231" s="25"/>
    </row>
    <row r="232" spans="1:69" ht="24" x14ac:dyDescent="0.2">
      <c r="A232" s="110"/>
      <c r="B232" s="244"/>
      <c r="C232" s="287" t="s">
        <v>487</v>
      </c>
      <c r="D232" s="81">
        <f t="shared" si="566"/>
        <v>122402</v>
      </c>
      <c r="E232" s="297">
        <f t="shared" si="567"/>
        <v>122402</v>
      </c>
      <c r="F232" s="82">
        <v>122402</v>
      </c>
      <c r="G232" s="82">
        <f t="shared" si="568"/>
        <v>122402</v>
      </c>
      <c r="H232" s="82">
        <f t="shared" si="569"/>
        <v>0</v>
      </c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>
        <v>0</v>
      </c>
      <c r="U232" s="82">
        <f t="shared" si="570"/>
        <v>0</v>
      </c>
      <c r="V232" s="82">
        <f t="shared" si="571"/>
        <v>0</v>
      </c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>
        <v>0</v>
      </c>
      <c r="AH232" s="82">
        <f t="shared" si="572"/>
        <v>0</v>
      </c>
      <c r="AI232" s="82">
        <f t="shared" si="573"/>
        <v>0</v>
      </c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>
        <v>0</v>
      </c>
      <c r="AU232" s="82">
        <f t="shared" si="574"/>
        <v>0</v>
      </c>
      <c r="AV232" s="100">
        <f t="shared" si="575"/>
        <v>0</v>
      </c>
      <c r="AW232" s="100"/>
      <c r="AX232" s="100"/>
      <c r="AY232" s="100"/>
      <c r="AZ232" s="100"/>
      <c r="BA232" s="100"/>
      <c r="BB232" s="82"/>
      <c r="BC232" s="82">
        <f t="shared" si="576"/>
        <v>0</v>
      </c>
      <c r="BD232" s="82">
        <f t="shared" si="577"/>
        <v>0</v>
      </c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83" t="s">
        <v>432</v>
      </c>
      <c r="BP232" s="87"/>
      <c r="BQ232" s="25"/>
    </row>
    <row r="233" spans="1:69" s="194" customFormat="1" ht="24" x14ac:dyDescent="0.2">
      <c r="A233" s="110"/>
      <c r="B233" s="244"/>
      <c r="C233" s="287" t="s">
        <v>543</v>
      </c>
      <c r="D233" s="81">
        <f t="shared" si="566"/>
        <v>267228</v>
      </c>
      <c r="E233" s="297">
        <f t="shared" si="567"/>
        <v>267228</v>
      </c>
      <c r="F233" s="82">
        <v>267228</v>
      </c>
      <c r="G233" s="82">
        <f t="shared" si="568"/>
        <v>267228</v>
      </c>
      <c r="H233" s="82">
        <f t="shared" si="569"/>
        <v>0</v>
      </c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>
        <v>0</v>
      </c>
      <c r="U233" s="82">
        <f t="shared" si="570"/>
        <v>0</v>
      </c>
      <c r="V233" s="82">
        <f t="shared" si="571"/>
        <v>0</v>
      </c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>
        <v>0</v>
      </c>
      <c r="AH233" s="82">
        <f t="shared" si="572"/>
        <v>0</v>
      </c>
      <c r="AI233" s="82">
        <f t="shared" si="573"/>
        <v>0</v>
      </c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>
        <v>0</v>
      </c>
      <c r="AU233" s="82">
        <f t="shared" si="574"/>
        <v>0</v>
      </c>
      <c r="AV233" s="100">
        <f t="shared" si="575"/>
        <v>0</v>
      </c>
      <c r="AW233" s="100"/>
      <c r="AX233" s="100"/>
      <c r="AY233" s="100"/>
      <c r="AZ233" s="100"/>
      <c r="BA233" s="100"/>
      <c r="BB233" s="82"/>
      <c r="BC233" s="82">
        <f t="shared" si="576"/>
        <v>0</v>
      </c>
      <c r="BD233" s="82">
        <f t="shared" si="577"/>
        <v>0</v>
      </c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  <c r="BO233" s="83" t="s">
        <v>504</v>
      </c>
      <c r="BP233" s="87"/>
      <c r="BQ233" s="25"/>
    </row>
    <row r="234" spans="1:69" s="194" customFormat="1" ht="24" x14ac:dyDescent="0.2">
      <c r="A234" s="110"/>
      <c r="B234" s="244"/>
      <c r="C234" s="287" t="s">
        <v>544</v>
      </c>
      <c r="D234" s="81">
        <f t="shared" si="566"/>
        <v>12753</v>
      </c>
      <c r="E234" s="297">
        <f t="shared" si="567"/>
        <v>12526</v>
      </c>
      <c r="F234" s="82">
        <v>12753</v>
      </c>
      <c r="G234" s="82">
        <f t="shared" si="568"/>
        <v>12526</v>
      </c>
      <c r="H234" s="82">
        <f t="shared" si="569"/>
        <v>-227</v>
      </c>
      <c r="I234" s="82"/>
      <c r="J234" s="82"/>
      <c r="K234" s="82">
        <v>-227</v>
      </c>
      <c r="L234" s="82"/>
      <c r="M234" s="82"/>
      <c r="N234" s="82"/>
      <c r="O234" s="82"/>
      <c r="P234" s="82"/>
      <c r="Q234" s="82"/>
      <c r="R234" s="82"/>
      <c r="S234" s="82"/>
      <c r="T234" s="82">
        <v>0</v>
      </c>
      <c r="U234" s="82">
        <f t="shared" si="570"/>
        <v>0</v>
      </c>
      <c r="V234" s="82">
        <f t="shared" si="571"/>
        <v>0</v>
      </c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>
        <v>0</v>
      </c>
      <c r="AH234" s="82">
        <f t="shared" si="572"/>
        <v>0</v>
      </c>
      <c r="AI234" s="82">
        <f t="shared" si="573"/>
        <v>0</v>
      </c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>
        <v>0</v>
      </c>
      <c r="AU234" s="82">
        <f t="shared" si="574"/>
        <v>0</v>
      </c>
      <c r="AV234" s="100">
        <f t="shared" si="575"/>
        <v>0</v>
      </c>
      <c r="AW234" s="100"/>
      <c r="AX234" s="100"/>
      <c r="AY234" s="100"/>
      <c r="AZ234" s="100"/>
      <c r="BA234" s="100"/>
      <c r="BB234" s="82"/>
      <c r="BC234" s="82">
        <f t="shared" si="576"/>
        <v>0</v>
      </c>
      <c r="BD234" s="82">
        <f t="shared" si="577"/>
        <v>0</v>
      </c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83" t="s">
        <v>695</v>
      </c>
      <c r="BP234" s="87"/>
      <c r="BQ234" s="25"/>
    </row>
    <row r="235" spans="1:69" s="200" customFormat="1" x14ac:dyDescent="0.2">
      <c r="A235" s="110"/>
      <c r="B235" s="244"/>
      <c r="C235" s="343" t="s">
        <v>765</v>
      </c>
      <c r="D235" s="81">
        <f t="shared" ref="D235" si="578">F235+T235+AG235+AT235+BB235</f>
        <v>0</v>
      </c>
      <c r="E235" s="297">
        <f t="shared" ref="E235" si="579">G235+U235+AH235+AU235+BC235</f>
        <v>358</v>
      </c>
      <c r="F235" s="82"/>
      <c r="G235" s="82">
        <f t="shared" ref="G235" si="580">F235+H235</f>
        <v>26203</v>
      </c>
      <c r="H235" s="82">
        <f t="shared" ref="H235" si="581">SUM(I235:S235)</f>
        <v>26203</v>
      </c>
      <c r="I235" s="82"/>
      <c r="J235" s="82"/>
      <c r="K235" s="82">
        <v>26203</v>
      </c>
      <c r="L235" s="82"/>
      <c r="M235" s="82"/>
      <c r="N235" s="82"/>
      <c r="O235" s="82"/>
      <c r="P235" s="82"/>
      <c r="Q235" s="82"/>
      <c r="R235" s="82"/>
      <c r="S235" s="82"/>
      <c r="T235" s="82"/>
      <c r="U235" s="82">
        <f t="shared" ref="U235" si="582">T235+V235</f>
        <v>0</v>
      </c>
      <c r="V235" s="82">
        <f t="shared" ref="V235" si="583">SUM(W235:AF235)</f>
        <v>0</v>
      </c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>
        <f t="shared" ref="AH235" si="584">AG235+AI235</f>
        <v>0</v>
      </c>
      <c r="AI235" s="82">
        <f t="shared" ref="AI235" si="585">SUM(AJ235:AS235)</f>
        <v>0</v>
      </c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>
        <f t="shared" ref="AU235" si="586">AT235+AV235</f>
        <v>0</v>
      </c>
      <c r="AV235" s="100">
        <f t="shared" ref="AV235" si="587">SUM(AW235:BA235)</f>
        <v>0</v>
      </c>
      <c r="AW235" s="100"/>
      <c r="AX235" s="100"/>
      <c r="AY235" s="100"/>
      <c r="AZ235" s="100"/>
      <c r="BA235" s="100"/>
      <c r="BB235" s="82"/>
      <c r="BC235" s="82">
        <f t="shared" ref="BC235" si="588">BB235+BD235</f>
        <v>-25845</v>
      </c>
      <c r="BD235" s="82">
        <f t="shared" ref="BD235" si="589">SUM(BE235:BN235)</f>
        <v>-25845</v>
      </c>
      <c r="BE235" s="100"/>
      <c r="BF235" s="100">
        <v>-25845</v>
      </c>
      <c r="BG235" s="100"/>
      <c r="BH235" s="100"/>
      <c r="BI235" s="100"/>
      <c r="BJ235" s="100"/>
      <c r="BK235" s="100"/>
      <c r="BL235" s="100"/>
      <c r="BM235" s="100"/>
      <c r="BN235" s="100"/>
      <c r="BO235" s="83" t="s">
        <v>766</v>
      </c>
      <c r="BP235" s="87"/>
      <c r="BQ235" s="25"/>
    </row>
    <row r="236" spans="1:69" ht="48" x14ac:dyDescent="0.2">
      <c r="A236" s="110">
        <v>90010991438</v>
      </c>
      <c r="B236" s="243" t="s">
        <v>473</v>
      </c>
      <c r="C236" s="287" t="s">
        <v>210</v>
      </c>
      <c r="D236" s="81">
        <f t="shared" si="566"/>
        <v>1431668</v>
      </c>
      <c r="E236" s="297">
        <f t="shared" si="567"/>
        <v>1447496</v>
      </c>
      <c r="F236" s="82">
        <v>766939</v>
      </c>
      <c r="G236" s="82">
        <f t="shared" si="568"/>
        <v>754329</v>
      </c>
      <c r="H236" s="82">
        <f t="shared" si="569"/>
        <v>-12610</v>
      </c>
      <c r="I236" s="82"/>
      <c r="J236" s="82"/>
      <c r="K236" s="82">
        <v>-12610</v>
      </c>
      <c r="L236" s="82"/>
      <c r="M236" s="82"/>
      <c r="N236" s="82"/>
      <c r="O236" s="82"/>
      <c r="P236" s="82"/>
      <c r="Q236" s="82"/>
      <c r="R236" s="82"/>
      <c r="S236" s="82"/>
      <c r="T236" s="82">
        <v>80625</v>
      </c>
      <c r="U236" s="82">
        <f t="shared" si="570"/>
        <v>83821</v>
      </c>
      <c r="V236" s="82">
        <f t="shared" si="571"/>
        <v>3196</v>
      </c>
      <c r="W236" s="82"/>
      <c r="X236" s="82">
        <v>3196</v>
      </c>
      <c r="Y236" s="82"/>
      <c r="Z236" s="82"/>
      <c r="AA236" s="82"/>
      <c r="AB236" s="82"/>
      <c r="AC236" s="82"/>
      <c r="AD236" s="82"/>
      <c r="AE236" s="82"/>
      <c r="AF236" s="82"/>
      <c r="AG236" s="82">
        <v>584104</v>
      </c>
      <c r="AH236" s="82">
        <f t="shared" si="572"/>
        <v>609346</v>
      </c>
      <c r="AI236" s="82">
        <f t="shared" si="573"/>
        <v>25242</v>
      </c>
      <c r="AJ236" s="82">
        <v>25242</v>
      </c>
      <c r="AK236" s="82"/>
      <c r="AL236" s="82"/>
      <c r="AM236" s="82"/>
      <c r="AN236" s="82"/>
      <c r="AO236" s="82"/>
      <c r="AP236" s="82"/>
      <c r="AQ236" s="82"/>
      <c r="AR236" s="82"/>
      <c r="AS236" s="82"/>
      <c r="AT236" s="82">
        <v>0</v>
      </c>
      <c r="AU236" s="82">
        <f t="shared" si="574"/>
        <v>0</v>
      </c>
      <c r="AV236" s="100">
        <f t="shared" si="575"/>
        <v>0</v>
      </c>
      <c r="AW236" s="100"/>
      <c r="AX236" s="100"/>
      <c r="AY236" s="100"/>
      <c r="AZ236" s="100"/>
      <c r="BA236" s="100"/>
      <c r="BB236" s="82"/>
      <c r="BC236" s="82">
        <f t="shared" si="576"/>
        <v>0</v>
      </c>
      <c r="BD236" s="82">
        <f t="shared" si="577"/>
        <v>0</v>
      </c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83" t="s">
        <v>560</v>
      </c>
      <c r="BP236" s="87"/>
      <c r="BQ236" s="25"/>
    </row>
    <row r="237" spans="1:69" ht="24" x14ac:dyDescent="0.2">
      <c r="A237" s="110"/>
      <c r="B237" s="245"/>
      <c r="C237" s="287" t="s">
        <v>488</v>
      </c>
      <c r="D237" s="81">
        <f t="shared" si="566"/>
        <v>46530</v>
      </c>
      <c r="E237" s="297">
        <f t="shared" si="567"/>
        <v>46530</v>
      </c>
      <c r="F237" s="82">
        <v>46530</v>
      </c>
      <c r="G237" s="82">
        <f t="shared" si="568"/>
        <v>46530</v>
      </c>
      <c r="H237" s="82">
        <f t="shared" si="569"/>
        <v>0</v>
      </c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>
        <v>0</v>
      </c>
      <c r="U237" s="82">
        <f t="shared" si="570"/>
        <v>0</v>
      </c>
      <c r="V237" s="82">
        <f t="shared" si="571"/>
        <v>0</v>
      </c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>
        <v>0</v>
      </c>
      <c r="AH237" s="82">
        <f t="shared" si="572"/>
        <v>0</v>
      </c>
      <c r="AI237" s="82">
        <f t="shared" si="573"/>
        <v>0</v>
      </c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>
        <v>0</v>
      </c>
      <c r="AU237" s="82">
        <f t="shared" si="574"/>
        <v>0</v>
      </c>
      <c r="AV237" s="100">
        <f t="shared" si="575"/>
        <v>0</v>
      </c>
      <c r="AW237" s="100"/>
      <c r="AX237" s="100"/>
      <c r="AY237" s="100"/>
      <c r="AZ237" s="100"/>
      <c r="BA237" s="100"/>
      <c r="BB237" s="82"/>
      <c r="BC237" s="82">
        <f t="shared" si="576"/>
        <v>0</v>
      </c>
      <c r="BD237" s="82">
        <f t="shared" si="577"/>
        <v>0</v>
      </c>
      <c r="BE237" s="100"/>
      <c r="BF237" s="100"/>
      <c r="BG237" s="100"/>
      <c r="BH237" s="100"/>
      <c r="BI237" s="100"/>
      <c r="BJ237" s="100"/>
      <c r="BK237" s="100"/>
      <c r="BL237" s="100"/>
      <c r="BM237" s="100"/>
      <c r="BN237" s="100"/>
      <c r="BO237" s="83" t="s">
        <v>505</v>
      </c>
      <c r="BP237" s="87"/>
      <c r="BQ237" s="25"/>
    </row>
    <row r="238" spans="1:69" ht="12.75" x14ac:dyDescent="0.2">
      <c r="A238" s="110"/>
      <c r="B238" s="245"/>
      <c r="C238" s="287" t="s">
        <v>212</v>
      </c>
      <c r="D238" s="81">
        <f t="shared" si="566"/>
        <v>3544</v>
      </c>
      <c r="E238" s="297">
        <f t="shared" si="567"/>
        <v>3544</v>
      </c>
      <c r="F238" s="82">
        <v>3544</v>
      </c>
      <c r="G238" s="82">
        <f t="shared" si="568"/>
        <v>3544</v>
      </c>
      <c r="H238" s="82">
        <f t="shared" si="569"/>
        <v>0</v>
      </c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>
        <v>0</v>
      </c>
      <c r="U238" s="82">
        <f t="shared" si="570"/>
        <v>0</v>
      </c>
      <c r="V238" s="82">
        <f t="shared" si="571"/>
        <v>0</v>
      </c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>
        <v>0</v>
      </c>
      <c r="AH238" s="82">
        <f t="shared" si="572"/>
        <v>0</v>
      </c>
      <c r="AI238" s="82">
        <f t="shared" si="573"/>
        <v>0</v>
      </c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>
        <v>0</v>
      </c>
      <c r="AU238" s="82">
        <f t="shared" si="574"/>
        <v>0</v>
      </c>
      <c r="AV238" s="100">
        <f t="shared" si="575"/>
        <v>0</v>
      </c>
      <c r="AW238" s="100"/>
      <c r="AX238" s="100"/>
      <c r="AY238" s="100"/>
      <c r="AZ238" s="100"/>
      <c r="BA238" s="100"/>
      <c r="BB238" s="82"/>
      <c r="BC238" s="82">
        <f t="shared" si="576"/>
        <v>0</v>
      </c>
      <c r="BD238" s="82">
        <f t="shared" si="577"/>
        <v>0</v>
      </c>
      <c r="BE238" s="100"/>
      <c r="BF238" s="100"/>
      <c r="BG238" s="100"/>
      <c r="BH238" s="100"/>
      <c r="BI238" s="100"/>
      <c r="BJ238" s="100"/>
      <c r="BK238" s="100"/>
      <c r="BL238" s="100"/>
      <c r="BM238" s="100"/>
      <c r="BN238" s="100"/>
      <c r="BO238" s="83" t="s">
        <v>433</v>
      </c>
      <c r="BP238" s="87"/>
      <c r="BQ238" s="25"/>
    </row>
    <row r="239" spans="1:69" ht="12.75" x14ac:dyDescent="0.2">
      <c r="A239" s="110"/>
      <c r="B239" s="245"/>
      <c r="C239" s="287" t="s">
        <v>211</v>
      </c>
      <c r="D239" s="81">
        <f t="shared" si="566"/>
        <v>125141</v>
      </c>
      <c r="E239" s="297">
        <f t="shared" si="567"/>
        <v>125141</v>
      </c>
      <c r="F239" s="82">
        <v>125141</v>
      </c>
      <c r="G239" s="82">
        <f t="shared" si="568"/>
        <v>125141</v>
      </c>
      <c r="H239" s="82">
        <f t="shared" si="569"/>
        <v>0</v>
      </c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>
        <v>0</v>
      </c>
      <c r="U239" s="82">
        <f t="shared" si="570"/>
        <v>0</v>
      </c>
      <c r="V239" s="82">
        <f t="shared" si="571"/>
        <v>0</v>
      </c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>
        <v>0</v>
      </c>
      <c r="AH239" s="82">
        <f t="shared" si="572"/>
        <v>0</v>
      </c>
      <c r="AI239" s="82">
        <f t="shared" si="573"/>
        <v>0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>
        <v>0</v>
      </c>
      <c r="AU239" s="82">
        <f t="shared" si="574"/>
        <v>0</v>
      </c>
      <c r="AV239" s="100">
        <f t="shared" si="575"/>
        <v>0</v>
      </c>
      <c r="AW239" s="100"/>
      <c r="AX239" s="100"/>
      <c r="AY239" s="100"/>
      <c r="AZ239" s="100"/>
      <c r="BA239" s="100"/>
      <c r="BB239" s="82"/>
      <c r="BC239" s="82">
        <f t="shared" si="576"/>
        <v>0</v>
      </c>
      <c r="BD239" s="82">
        <f t="shared" si="577"/>
        <v>0</v>
      </c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100"/>
      <c r="BO239" s="83" t="s">
        <v>434</v>
      </c>
      <c r="BP239" s="87"/>
      <c r="BQ239" s="25"/>
    </row>
    <row r="240" spans="1:69" ht="24" x14ac:dyDescent="0.2">
      <c r="A240" s="110"/>
      <c r="B240" s="245"/>
      <c r="C240" s="287" t="s">
        <v>277</v>
      </c>
      <c r="D240" s="81">
        <f t="shared" si="566"/>
        <v>415036</v>
      </c>
      <c r="E240" s="297">
        <f t="shared" si="567"/>
        <v>415036</v>
      </c>
      <c r="F240" s="82">
        <v>401771</v>
      </c>
      <c r="G240" s="82">
        <f t="shared" si="568"/>
        <v>401771</v>
      </c>
      <c r="H240" s="82">
        <f t="shared" si="569"/>
        <v>0</v>
      </c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>
        <v>0</v>
      </c>
      <c r="U240" s="82">
        <f t="shared" si="570"/>
        <v>0</v>
      </c>
      <c r="V240" s="82">
        <f t="shared" si="571"/>
        <v>0</v>
      </c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>
        <v>13265</v>
      </c>
      <c r="AH240" s="82">
        <f t="shared" si="572"/>
        <v>13265</v>
      </c>
      <c r="AI240" s="82">
        <f t="shared" si="573"/>
        <v>0</v>
      </c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>
        <v>0</v>
      </c>
      <c r="AU240" s="82">
        <f t="shared" si="574"/>
        <v>0</v>
      </c>
      <c r="AV240" s="100">
        <f t="shared" si="575"/>
        <v>0</v>
      </c>
      <c r="AW240" s="100"/>
      <c r="AX240" s="100"/>
      <c r="AY240" s="100"/>
      <c r="AZ240" s="100"/>
      <c r="BA240" s="100"/>
      <c r="BB240" s="82"/>
      <c r="BC240" s="82">
        <f t="shared" si="576"/>
        <v>0</v>
      </c>
      <c r="BD240" s="82">
        <f t="shared" si="577"/>
        <v>0</v>
      </c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83" t="s">
        <v>435</v>
      </c>
      <c r="BP240" s="87"/>
      <c r="BQ240" s="25"/>
    </row>
    <row r="241" spans="1:69" ht="12.75" x14ac:dyDescent="0.2">
      <c r="A241" s="110"/>
      <c r="B241" s="245"/>
      <c r="C241" s="287" t="s">
        <v>489</v>
      </c>
      <c r="D241" s="81">
        <f t="shared" si="566"/>
        <v>67046</v>
      </c>
      <c r="E241" s="297">
        <f t="shared" si="567"/>
        <v>116046</v>
      </c>
      <c r="F241" s="82">
        <v>67046</v>
      </c>
      <c r="G241" s="82">
        <f t="shared" si="568"/>
        <v>116046</v>
      </c>
      <c r="H241" s="82">
        <f t="shared" si="569"/>
        <v>49000</v>
      </c>
      <c r="I241" s="82"/>
      <c r="J241" s="82"/>
      <c r="K241" s="82">
        <v>49000</v>
      </c>
      <c r="L241" s="82"/>
      <c r="M241" s="82"/>
      <c r="N241" s="82"/>
      <c r="O241" s="82"/>
      <c r="P241" s="82"/>
      <c r="Q241" s="82"/>
      <c r="R241" s="82"/>
      <c r="S241" s="82"/>
      <c r="T241" s="82">
        <v>0</v>
      </c>
      <c r="U241" s="82">
        <f t="shared" si="570"/>
        <v>0</v>
      </c>
      <c r="V241" s="82">
        <f t="shared" si="571"/>
        <v>0</v>
      </c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>
        <v>0</v>
      </c>
      <c r="AH241" s="82">
        <f t="shared" si="572"/>
        <v>0</v>
      </c>
      <c r="AI241" s="82">
        <f t="shared" si="573"/>
        <v>0</v>
      </c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>
        <v>0</v>
      </c>
      <c r="AU241" s="82">
        <f t="shared" si="574"/>
        <v>0</v>
      </c>
      <c r="AV241" s="100">
        <f t="shared" si="575"/>
        <v>0</v>
      </c>
      <c r="AW241" s="100"/>
      <c r="AX241" s="100"/>
      <c r="AY241" s="100"/>
      <c r="AZ241" s="100"/>
      <c r="BA241" s="100"/>
      <c r="BB241" s="82"/>
      <c r="BC241" s="82">
        <f t="shared" si="576"/>
        <v>0</v>
      </c>
      <c r="BD241" s="82">
        <f t="shared" si="577"/>
        <v>0</v>
      </c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83" t="s">
        <v>436</v>
      </c>
      <c r="BP241" s="87"/>
      <c r="BQ241" s="25"/>
    </row>
    <row r="242" spans="1:69" s="107" customFormat="1" ht="24" x14ac:dyDescent="0.2">
      <c r="A242" s="110"/>
      <c r="B242" s="245"/>
      <c r="C242" s="287" t="s">
        <v>510</v>
      </c>
      <c r="D242" s="81">
        <f t="shared" si="566"/>
        <v>360284</v>
      </c>
      <c r="E242" s="297">
        <f t="shared" si="567"/>
        <v>360284</v>
      </c>
      <c r="F242" s="82">
        <v>360284</v>
      </c>
      <c r="G242" s="82">
        <f t="shared" si="568"/>
        <v>360284</v>
      </c>
      <c r="H242" s="82">
        <f t="shared" si="569"/>
        <v>0</v>
      </c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>
        <v>0</v>
      </c>
      <c r="U242" s="82">
        <f t="shared" si="570"/>
        <v>0</v>
      </c>
      <c r="V242" s="82">
        <f t="shared" si="571"/>
        <v>0</v>
      </c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>
        <v>0</v>
      </c>
      <c r="AH242" s="82">
        <f t="shared" si="572"/>
        <v>0</v>
      </c>
      <c r="AI242" s="82">
        <f t="shared" si="573"/>
        <v>0</v>
      </c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>
        <v>0</v>
      </c>
      <c r="AU242" s="82">
        <f t="shared" si="574"/>
        <v>0</v>
      </c>
      <c r="AV242" s="100">
        <f t="shared" si="575"/>
        <v>0</v>
      </c>
      <c r="AW242" s="100"/>
      <c r="AX242" s="100"/>
      <c r="AY242" s="100"/>
      <c r="AZ242" s="100"/>
      <c r="BA242" s="100"/>
      <c r="BB242" s="82"/>
      <c r="BC242" s="82">
        <f t="shared" si="576"/>
        <v>0</v>
      </c>
      <c r="BD242" s="82">
        <f t="shared" si="577"/>
        <v>0</v>
      </c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83" t="s">
        <v>559</v>
      </c>
      <c r="BP242" s="87"/>
      <c r="BQ242" s="25"/>
    </row>
    <row r="243" spans="1:69" ht="26.25" customHeight="1" x14ac:dyDescent="0.2">
      <c r="A243" s="110">
        <v>90001868844</v>
      </c>
      <c r="B243" s="243" t="s">
        <v>306</v>
      </c>
      <c r="C243" s="287" t="s">
        <v>190</v>
      </c>
      <c r="D243" s="81">
        <f t="shared" si="566"/>
        <v>583593</v>
      </c>
      <c r="E243" s="297">
        <f t="shared" si="567"/>
        <v>583593</v>
      </c>
      <c r="F243" s="82">
        <v>581435</v>
      </c>
      <c r="G243" s="82">
        <f t="shared" si="568"/>
        <v>581435</v>
      </c>
      <c r="H243" s="82">
        <f t="shared" si="569"/>
        <v>0</v>
      </c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>
        <v>0</v>
      </c>
      <c r="U243" s="82">
        <f t="shared" si="570"/>
        <v>0</v>
      </c>
      <c r="V243" s="82">
        <f t="shared" si="571"/>
        <v>0</v>
      </c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>
        <v>1620</v>
      </c>
      <c r="AH243" s="82">
        <f t="shared" si="572"/>
        <v>1620</v>
      </c>
      <c r="AI243" s="82">
        <f t="shared" si="573"/>
        <v>0</v>
      </c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>
        <v>538</v>
      </c>
      <c r="AU243" s="82">
        <f t="shared" si="574"/>
        <v>538</v>
      </c>
      <c r="AV243" s="100">
        <f t="shared" si="575"/>
        <v>0</v>
      </c>
      <c r="AW243" s="100"/>
      <c r="AX243" s="100"/>
      <c r="AY243" s="100"/>
      <c r="AZ243" s="100"/>
      <c r="BA243" s="100"/>
      <c r="BB243" s="82"/>
      <c r="BC243" s="82">
        <f t="shared" si="576"/>
        <v>0</v>
      </c>
      <c r="BD243" s="82">
        <f t="shared" si="577"/>
        <v>0</v>
      </c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83" t="s">
        <v>437</v>
      </c>
      <c r="BP243" s="87"/>
      <c r="BQ243" s="25"/>
    </row>
    <row r="244" spans="1:69" ht="12" customHeight="1" x14ac:dyDescent="0.2">
      <c r="A244" s="110">
        <v>90000091456</v>
      </c>
      <c r="B244" s="243" t="s">
        <v>197</v>
      </c>
      <c r="C244" s="287" t="s">
        <v>191</v>
      </c>
      <c r="D244" s="81">
        <f t="shared" si="566"/>
        <v>170542</v>
      </c>
      <c r="E244" s="297">
        <f t="shared" si="567"/>
        <v>170542</v>
      </c>
      <c r="F244" s="82">
        <v>170534</v>
      </c>
      <c r="G244" s="82">
        <f t="shared" si="568"/>
        <v>170534</v>
      </c>
      <c r="H244" s="82">
        <f t="shared" si="569"/>
        <v>0</v>
      </c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>
        <v>0</v>
      </c>
      <c r="U244" s="82">
        <f t="shared" si="570"/>
        <v>0</v>
      </c>
      <c r="V244" s="82">
        <f t="shared" si="571"/>
        <v>0</v>
      </c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>
        <v>8</v>
      </c>
      <c r="AH244" s="82">
        <f t="shared" si="572"/>
        <v>21</v>
      </c>
      <c r="AI244" s="82">
        <f t="shared" si="573"/>
        <v>13</v>
      </c>
      <c r="AJ244" s="82">
        <v>13</v>
      </c>
      <c r="AK244" s="82"/>
      <c r="AL244" s="82"/>
      <c r="AM244" s="82"/>
      <c r="AN244" s="82"/>
      <c r="AO244" s="82"/>
      <c r="AP244" s="82"/>
      <c r="AQ244" s="82"/>
      <c r="AR244" s="82"/>
      <c r="AS244" s="82"/>
      <c r="AT244" s="82">
        <v>0</v>
      </c>
      <c r="AU244" s="82">
        <f t="shared" si="574"/>
        <v>0</v>
      </c>
      <c r="AV244" s="100">
        <f t="shared" si="575"/>
        <v>0</v>
      </c>
      <c r="AW244" s="100"/>
      <c r="AX244" s="100"/>
      <c r="AY244" s="100"/>
      <c r="AZ244" s="100"/>
      <c r="BA244" s="100"/>
      <c r="BB244" s="82"/>
      <c r="BC244" s="82">
        <f t="shared" si="576"/>
        <v>-13</v>
      </c>
      <c r="BD244" s="82">
        <f t="shared" si="577"/>
        <v>-13</v>
      </c>
      <c r="BE244" s="100"/>
      <c r="BF244" s="100">
        <v>-13</v>
      </c>
      <c r="BG244" s="100"/>
      <c r="BH244" s="100"/>
      <c r="BI244" s="100"/>
      <c r="BJ244" s="100"/>
      <c r="BK244" s="100"/>
      <c r="BL244" s="100"/>
      <c r="BM244" s="100"/>
      <c r="BN244" s="100"/>
      <c r="BO244" s="83" t="s">
        <v>438</v>
      </c>
      <c r="BP244" s="87"/>
      <c r="BQ244" s="25"/>
    </row>
    <row r="245" spans="1:69" ht="12.75" thickBot="1" x14ac:dyDescent="0.25">
      <c r="A245" s="104"/>
      <c r="B245" s="220"/>
      <c r="C245" s="325"/>
      <c r="D245" s="72"/>
      <c r="E245" s="298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73"/>
      <c r="AV245" s="99"/>
      <c r="AW245" s="99"/>
      <c r="AX245" s="99"/>
      <c r="AY245" s="99"/>
      <c r="AZ245" s="99"/>
      <c r="BA245" s="99"/>
      <c r="BB245" s="73"/>
      <c r="BC245" s="266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74"/>
      <c r="BP245" s="204"/>
    </row>
    <row r="246" spans="1:69" s="196" customFormat="1" ht="27" customHeight="1" thickTop="1" thickBot="1" x14ac:dyDescent="0.25">
      <c r="A246" s="221"/>
      <c r="B246" s="387" t="s">
        <v>604</v>
      </c>
      <c r="C246" s="388"/>
      <c r="D246" s="14">
        <f t="shared" ref="D246:AI246" si="590">D11+D27+D35+D61+D71+D83+D90+D124+D223</f>
        <v>103094119</v>
      </c>
      <c r="E246" s="302">
        <f t="shared" si="590"/>
        <v>107866388</v>
      </c>
      <c r="F246" s="212">
        <f t="shared" si="590"/>
        <v>90502352</v>
      </c>
      <c r="G246" s="212">
        <f t="shared" si="590"/>
        <v>94940885</v>
      </c>
      <c r="H246" s="212">
        <f t="shared" si="590"/>
        <v>4438533</v>
      </c>
      <c r="I246" s="212">
        <f t="shared" si="590"/>
        <v>69591</v>
      </c>
      <c r="J246" s="212">
        <f t="shared" si="590"/>
        <v>0</v>
      </c>
      <c r="K246" s="212">
        <f t="shared" si="590"/>
        <v>4368942</v>
      </c>
      <c r="L246" s="212">
        <f t="shared" si="590"/>
        <v>0</v>
      </c>
      <c r="M246" s="212">
        <f t="shared" si="590"/>
        <v>0</v>
      </c>
      <c r="N246" s="212">
        <f t="shared" si="590"/>
        <v>0</v>
      </c>
      <c r="O246" s="212">
        <f t="shared" si="590"/>
        <v>0</v>
      </c>
      <c r="P246" s="212">
        <f t="shared" si="590"/>
        <v>0</v>
      </c>
      <c r="Q246" s="212">
        <f t="shared" si="590"/>
        <v>0</v>
      </c>
      <c r="R246" s="212">
        <f t="shared" si="590"/>
        <v>0</v>
      </c>
      <c r="S246" s="212">
        <f t="shared" si="590"/>
        <v>0</v>
      </c>
      <c r="T246" s="212">
        <f t="shared" si="590"/>
        <v>10871636</v>
      </c>
      <c r="U246" s="212">
        <f t="shared" si="590"/>
        <v>11139781</v>
      </c>
      <c r="V246" s="212">
        <f t="shared" si="590"/>
        <v>268145</v>
      </c>
      <c r="W246" s="212">
        <f t="shared" si="590"/>
        <v>30354</v>
      </c>
      <c r="X246" s="212">
        <f t="shared" si="590"/>
        <v>237791</v>
      </c>
      <c r="Y246" s="212">
        <f t="shared" si="590"/>
        <v>0</v>
      </c>
      <c r="Z246" s="212">
        <f t="shared" si="590"/>
        <v>0</v>
      </c>
      <c r="AA246" s="212">
        <f t="shared" si="590"/>
        <v>0</v>
      </c>
      <c r="AB246" s="212">
        <f t="shared" si="590"/>
        <v>0</v>
      </c>
      <c r="AC246" s="212">
        <f t="shared" si="590"/>
        <v>0</v>
      </c>
      <c r="AD246" s="212">
        <f t="shared" si="590"/>
        <v>0</v>
      </c>
      <c r="AE246" s="212">
        <f t="shared" si="590"/>
        <v>0</v>
      </c>
      <c r="AF246" s="212">
        <f t="shared" si="590"/>
        <v>0</v>
      </c>
      <c r="AG246" s="212">
        <f t="shared" si="590"/>
        <v>1744907</v>
      </c>
      <c r="AH246" s="213">
        <f t="shared" si="590"/>
        <v>1904137</v>
      </c>
      <c r="AI246" s="213">
        <f t="shared" si="590"/>
        <v>159230</v>
      </c>
      <c r="AJ246" s="213">
        <f t="shared" ref="AJ246:BN246" si="591">AJ11+AJ27+AJ35+AJ61+AJ71+AJ83+AJ90+AJ124+AJ223</f>
        <v>159230</v>
      </c>
      <c r="AK246" s="213">
        <f t="shared" si="591"/>
        <v>0</v>
      </c>
      <c r="AL246" s="213">
        <f t="shared" si="591"/>
        <v>0</v>
      </c>
      <c r="AM246" s="213">
        <f t="shared" si="591"/>
        <v>0</v>
      </c>
      <c r="AN246" s="213">
        <f t="shared" si="591"/>
        <v>0</v>
      </c>
      <c r="AO246" s="213">
        <f t="shared" si="591"/>
        <v>0</v>
      </c>
      <c r="AP246" s="213">
        <f t="shared" si="591"/>
        <v>0</v>
      </c>
      <c r="AQ246" s="213">
        <f t="shared" si="591"/>
        <v>0</v>
      </c>
      <c r="AR246" s="213">
        <f t="shared" si="591"/>
        <v>0</v>
      </c>
      <c r="AS246" s="213">
        <f t="shared" si="591"/>
        <v>0</v>
      </c>
      <c r="AT246" s="213">
        <f t="shared" si="591"/>
        <v>538</v>
      </c>
      <c r="AU246" s="212">
        <f t="shared" si="591"/>
        <v>569</v>
      </c>
      <c r="AV246" s="213">
        <f t="shared" si="591"/>
        <v>31</v>
      </c>
      <c r="AW246" s="213">
        <f t="shared" si="591"/>
        <v>31</v>
      </c>
      <c r="AX246" s="213">
        <f t="shared" si="591"/>
        <v>0</v>
      </c>
      <c r="AY246" s="213">
        <f t="shared" si="591"/>
        <v>0</v>
      </c>
      <c r="AZ246" s="213">
        <f t="shared" si="591"/>
        <v>0</v>
      </c>
      <c r="BA246" s="213">
        <f t="shared" si="591"/>
        <v>0</v>
      </c>
      <c r="BB246" s="212">
        <f t="shared" si="591"/>
        <v>-25314</v>
      </c>
      <c r="BC246" s="314">
        <f t="shared" si="591"/>
        <v>-118984</v>
      </c>
      <c r="BD246" s="213">
        <f t="shared" si="591"/>
        <v>-93670</v>
      </c>
      <c r="BE246" s="213">
        <f t="shared" si="591"/>
        <v>0</v>
      </c>
      <c r="BF246" s="213">
        <f t="shared" si="591"/>
        <v>-93670</v>
      </c>
      <c r="BG246" s="213">
        <f t="shared" si="591"/>
        <v>0</v>
      </c>
      <c r="BH246" s="213">
        <f t="shared" si="591"/>
        <v>0</v>
      </c>
      <c r="BI246" s="213">
        <f t="shared" si="591"/>
        <v>0</v>
      </c>
      <c r="BJ246" s="213">
        <f t="shared" si="591"/>
        <v>0</v>
      </c>
      <c r="BK246" s="213">
        <f t="shared" si="591"/>
        <v>0</v>
      </c>
      <c r="BL246" s="213">
        <f t="shared" si="591"/>
        <v>0</v>
      </c>
      <c r="BM246" s="213">
        <f t="shared" si="591"/>
        <v>0</v>
      </c>
      <c r="BN246" s="213">
        <f t="shared" si="591"/>
        <v>0</v>
      </c>
      <c r="BO246" s="15"/>
      <c r="BP246" s="92"/>
    </row>
    <row r="247" spans="1:69" ht="13.5" customHeight="1" thickTop="1" thickBot="1" x14ac:dyDescent="0.25">
      <c r="A247" s="131" t="s">
        <v>607</v>
      </c>
      <c r="B247" s="223" t="s">
        <v>125</v>
      </c>
      <c r="C247" s="224"/>
      <c r="D247" s="209">
        <f t="shared" ref="D247:AI247" si="592">SUM(D248:D272)</f>
        <v>507869</v>
      </c>
      <c r="E247" s="303">
        <f t="shared" si="592"/>
        <v>2253167</v>
      </c>
      <c r="F247" s="210">
        <f t="shared" si="592"/>
        <v>1476869</v>
      </c>
      <c r="G247" s="210">
        <f t="shared" si="592"/>
        <v>3201135</v>
      </c>
      <c r="H247" s="210">
        <f t="shared" si="592"/>
        <v>1724266</v>
      </c>
      <c r="I247" s="210">
        <f t="shared" si="592"/>
        <v>22973</v>
      </c>
      <c r="J247" s="210">
        <f t="shared" si="592"/>
        <v>0</v>
      </c>
      <c r="K247" s="210">
        <f t="shared" si="592"/>
        <v>1701293</v>
      </c>
      <c r="L247" s="210">
        <f t="shared" si="592"/>
        <v>0</v>
      </c>
      <c r="M247" s="210">
        <f t="shared" si="592"/>
        <v>0</v>
      </c>
      <c r="N247" s="210">
        <f t="shared" si="592"/>
        <v>0</v>
      </c>
      <c r="O247" s="210">
        <f t="shared" si="592"/>
        <v>0</v>
      </c>
      <c r="P247" s="210">
        <f t="shared" si="592"/>
        <v>0</v>
      </c>
      <c r="Q247" s="210">
        <f t="shared" si="592"/>
        <v>0</v>
      </c>
      <c r="R247" s="210">
        <f t="shared" si="592"/>
        <v>0</v>
      </c>
      <c r="S247" s="210">
        <f t="shared" si="592"/>
        <v>0</v>
      </c>
      <c r="T247" s="210">
        <f t="shared" si="592"/>
        <v>51272</v>
      </c>
      <c r="U247" s="210">
        <f t="shared" si="592"/>
        <v>195962</v>
      </c>
      <c r="V247" s="210">
        <f t="shared" si="592"/>
        <v>144690</v>
      </c>
      <c r="W247" s="210">
        <f t="shared" si="592"/>
        <v>-86</v>
      </c>
      <c r="X247" s="210">
        <f t="shared" si="592"/>
        <v>144776</v>
      </c>
      <c r="Y247" s="210">
        <f t="shared" si="592"/>
        <v>0</v>
      </c>
      <c r="Z247" s="210">
        <f t="shared" si="592"/>
        <v>0</v>
      </c>
      <c r="AA247" s="210">
        <f t="shared" si="592"/>
        <v>0</v>
      </c>
      <c r="AB247" s="210">
        <f t="shared" si="592"/>
        <v>0</v>
      </c>
      <c r="AC247" s="210">
        <f t="shared" si="592"/>
        <v>0</v>
      </c>
      <c r="AD247" s="210">
        <f t="shared" si="592"/>
        <v>0</v>
      </c>
      <c r="AE247" s="210">
        <f t="shared" si="592"/>
        <v>0</v>
      </c>
      <c r="AF247" s="210">
        <f t="shared" si="592"/>
        <v>0</v>
      </c>
      <c r="AG247" s="210">
        <f t="shared" si="592"/>
        <v>1642</v>
      </c>
      <c r="AH247" s="211">
        <f t="shared" si="592"/>
        <v>1882</v>
      </c>
      <c r="AI247" s="211">
        <f t="shared" si="592"/>
        <v>240</v>
      </c>
      <c r="AJ247" s="211">
        <f t="shared" ref="AJ247:BN247" si="593">SUM(AJ248:AJ272)</f>
        <v>240</v>
      </c>
      <c r="AK247" s="211">
        <f t="shared" si="593"/>
        <v>0</v>
      </c>
      <c r="AL247" s="211">
        <f t="shared" si="593"/>
        <v>0</v>
      </c>
      <c r="AM247" s="211">
        <f t="shared" si="593"/>
        <v>0</v>
      </c>
      <c r="AN247" s="211">
        <f t="shared" si="593"/>
        <v>0</v>
      </c>
      <c r="AO247" s="211">
        <f t="shared" si="593"/>
        <v>0</v>
      </c>
      <c r="AP247" s="211">
        <f t="shared" si="593"/>
        <v>0</v>
      </c>
      <c r="AQ247" s="211">
        <f t="shared" si="593"/>
        <v>0</v>
      </c>
      <c r="AR247" s="211">
        <f t="shared" si="593"/>
        <v>0</v>
      </c>
      <c r="AS247" s="211">
        <f t="shared" si="593"/>
        <v>0</v>
      </c>
      <c r="AT247" s="211">
        <f t="shared" si="593"/>
        <v>0</v>
      </c>
      <c r="AU247" s="210">
        <f t="shared" si="593"/>
        <v>0</v>
      </c>
      <c r="AV247" s="211">
        <f t="shared" si="593"/>
        <v>0</v>
      </c>
      <c r="AW247" s="211">
        <f t="shared" si="593"/>
        <v>0</v>
      </c>
      <c r="AX247" s="211">
        <f t="shared" si="593"/>
        <v>0</v>
      </c>
      <c r="AY247" s="211">
        <f t="shared" si="593"/>
        <v>0</v>
      </c>
      <c r="AZ247" s="211">
        <f t="shared" si="593"/>
        <v>0</v>
      </c>
      <c r="BA247" s="211">
        <f t="shared" si="593"/>
        <v>0</v>
      </c>
      <c r="BB247" s="210">
        <f t="shared" si="593"/>
        <v>-1021914</v>
      </c>
      <c r="BC247" s="315">
        <f t="shared" si="593"/>
        <v>-1145812</v>
      </c>
      <c r="BD247" s="211">
        <f t="shared" si="593"/>
        <v>-123898</v>
      </c>
      <c r="BE247" s="211">
        <f t="shared" si="593"/>
        <v>-11045</v>
      </c>
      <c r="BF247" s="211">
        <f t="shared" si="593"/>
        <v>-112853</v>
      </c>
      <c r="BG247" s="211">
        <f t="shared" si="593"/>
        <v>0</v>
      </c>
      <c r="BH247" s="211">
        <f t="shared" si="593"/>
        <v>0</v>
      </c>
      <c r="BI247" s="211">
        <f t="shared" si="593"/>
        <v>0</v>
      </c>
      <c r="BJ247" s="211">
        <f t="shared" si="593"/>
        <v>0</v>
      </c>
      <c r="BK247" s="211">
        <f t="shared" si="593"/>
        <v>0</v>
      </c>
      <c r="BL247" s="211">
        <f t="shared" si="593"/>
        <v>0</v>
      </c>
      <c r="BM247" s="211">
        <f t="shared" si="593"/>
        <v>0</v>
      </c>
      <c r="BN247" s="211">
        <f t="shared" si="593"/>
        <v>0</v>
      </c>
      <c r="BO247" s="225"/>
      <c r="BP247" s="208"/>
    </row>
    <row r="248" spans="1:69" s="196" customFormat="1" hidden="1" outlineLevel="1" x14ac:dyDescent="0.2">
      <c r="A248" s="139"/>
      <c r="B248" s="391" t="s">
        <v>579</v>
      </c>
      <c r="C248" s="392"/>
      <c r="D248" s="81">
        <f t="shared" ref="D248:D271" si="594">F248+T248+AG248+AT248+BB248</f>
        <v>194000</v>
      </c>
      <c r="E248" s="297">
        <f t="shared" ref="E248:E271" si="595">G248+U248+AH248+AU248+BC248</f>
        <v>194000</v>
      </c>
      <c r="F248" s="165">
        <v>194000</v>
      </c>
      <c r="G248" s="165">
        <f t="shared" ref="G248:G271" si="596">F248+H248</f>
        <v>194000</v>
      </c>
      <c r="H248" s="165">
        <f t="shared" ref="H248:H271" si="597">SUM(I248:S248)</f>
        <v>0</v>
      </c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>
        <f t="shared" ref="U248:U271" si="598">T248+V248</f>
        <v>0</v>
      </c>
      <c r="V248" s="165">
        <f t="shared" ref="V248:V271" si="599">SUM(W248:AF248)</f>
        <v>0</v>
      </c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201">
        <f t="shared" ref="AH248:AH272" si="600">AG248+AI248</f>
        <v>0</v>
      </c>
      <c r="AI248" s="201">
        <f t="shared" ref="AI248:AI272" si="601">SUM(AJ248:AS248)</f>
        <v>0</v>
      </c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82">
        <f t="shared" ref="AU248:AU271" si="602">AT248+AV248</f>
        <v>0</v>
      </c>
      <c r="AV248" s="100">
        <f>SUM(AW248:BA248)</f>
        <v>0</v>
      </c>
      <c r="AW248" s="201"/>
      <c r="AX248" s="201"/>
      <c r="AY248" s="201"/>
      <c r="AZ248" s="201"/>
      <c r="BA248" s="201"/>
      <c r="BB248" s="165"/>
      <c r="BC248" s="82">
        <f t="shared" ref="BC248:BC271" si="603">BB248+BD248</f>
        <v>0</v>
      </c>
      <c r="BD248" s="82">
        <f t="shared" ref="BD248:BD271" si="604">SUM(BE248:BN248)</f>
        <v>0</v>
      </c>
      <c r="BE248" s="201"/>
      <c r="BF248" s="201"/>
      <c r="BG248" s="201"/>
      <c r="BH248" s="201"/>
      <c r="BI248" s="201"/>
      <c r="BJ248" s="201"/>
      <c r="BK248" s="201"/>
      <c r="BL248" s="201"/>
      <c r="BM248" s="201"/>
      <c r="BN248" s="201"/>
      <c r="BO248" s="222"/>
      <c r="BP248" s="202"/>
    </row>
    <row r="249" spans="1:69" s="196" customFormat="1" hidden="1" outlineLevel="1" x14ac:dyDescent="0.2">
      <c r="A249" s="139"/>
      <c r="B249" s="366" t="s">
        <v>464</v>
      </c>
      <c r="C249" s="365"/>
      <c r="D249" s="81">
        <f t="shared" si="594"/>
        <v>185314</v>
      </c>
      <c r="E249" s="297">
        <f t="shared" si="595"/>
        <v>1352396</v>
      </c>
      <c r="F249" s="82">
        <f>324000+25314-164000</f>
        <v>185314</v>
      </c>
      <c r="G249" s="82">
        <f t="shared" si="596"/>
        <v>1352396</v>
      </c>
      <c r="H249" s="82">
        <f t="shared" si="597"/>
        <v>1167082</v>
      </c>
      <c r="I249" s="82">
        <f>6</f>
        <v>6</v>
      </c>
      <c r="J249" s="82"/>
      <c r="K249" s="82">
        <f>-61396-25000+5760+1583+10066+1510-4511+8429-69281-1516-55134+5401+4761+832+76+40+160+565-72130-2400-8457-83277-710+1222-13063-5107-3582-8897+12610-49000+1689958+10268+623+2751-150000+40075-1132-6169-8852</f>
        <v>1167076</v>
      </c>
      <c r="L249" s="82"/>
      <c r="M249" s="82"/>
      <c r="N249" s="82"/>
      <c r="O249" s="82"/>
      <c r="P249" s="82"/>
      <c r="Q249" s="82"/>
      <c r="R249" s="82"/>
      <c r="S249" s="82"/>
      <c r="T249" s="82"/>
      <c r="U249" s="82">
        <f t="shared" si="598"/>
        <v>0</v>
      </c>
      <c r="V249" s="82">
        <f t="shared" si="599"/>
        <v>0</v>
      </c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100">
        <f t="shared" si="600"/>
        <v>0</v>
      </c>
      <c r="AI249" s="100">
        <f t="shared" si="601"/>
        <v>0</v>
      </c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82">
        <f>AT249+AV249</f>
        <v>0</v>
      </c>
      <c r="AV249" s="100">
        <f t="shared" ref="AV249:AV271" si="605">SUM(AW249:BA249)</f>
        <v>0</v>
      </c>
      <c r="AW249" s="100"/>
      <c r="AX249" s="100"/>
      <c r="AY249" s="100"/>
      <c r="AZ249" s="100"/>
      <c r="BA249" s="100"/>
      <c r="BB249" s="82"/>
      <c r="BC249" s="82">
        <f>BB249+BD249</f>
        <v>0</v>
      </c>
      <c r="BD249" s="82">
        <f t="shared" si="604"/>
        <v>0</v>
      </c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83"/>
      <c r="BP249" s="87"/>
    </row>
    <row r="250" spans="1:69" s="200" customFormat="1" ht="12.75" hidden="1" customHeight="1" outlineLevel="1" x14ac:dyDescent="0.2">
      <c r="A250" s="139"/>
      <c r="B250" s="364" t="s">
        <v>738</v>
      </c>
      <c r="C250" s="365"/>
      <c r="D250" s="81">
        <f>F250+T250+AG250+AT250+BB250</f>
        <v>0</v>
      </c>
      <c r="E250" s="297">
        <f>G250+U250+AH250+AU250+BC250</f>
        <v>211118</v>
      </c>
      <c r="F250" s="82"/>
      <c r="G250" s="82">
        <f>F250+H250</f>
        <v>211118</v>
      </c>
      <c r="H250" s="82">
        <f>SUM(I250:S250)</f>
        <v>211118</v>
      </c>
      <c r="I250" s="82">
        <f>750+2719+7576</f>
        <v>11045</v>
      </c>
      <c r="J250" s="82"/>
      <c r="K250" s="82">
        <f>1-1+101+6450-2088-1447-1339-1576+37949+1+13+25845+3777+4897+85145+113+19033+23199</f>
        <v>200073</v>
      </c>
      <c r="L250" s="82"/>
      <c r="M250" s="82"/>
      <c r="N250" s="82"/>
      <c r="O250" s="82"/>
      <c r="P250" s="82"/>
      <c r="Q250" s="82"/>
      <c r="R250" s="82"/>
      <c r="S250" s="82"/>
      <c r="T250" s="82"/>
      <c r="U250" s="82">
        <f>T250+V250</f>
        <v>0</v>
      </c>
      <c r="V250" s="82">
        <f>SUM(W250:AF250)</f>
        <v>0</v>
      </c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100">
        <f>AG250+AI250</f>
        <v>0</v>
      </c>
      <c r="AI250" s="100">
        <f>SUM(AJ250:AS250)</f>
        <v>0</v>
      </c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82">
        <f>AT250+AV250</f>
        <v>0</v>
      </c>
      <c r="AV250" s="100">
        <f>SUM(AW250:BA250)</f>
        <v>0</v>
      </c>
      <c r="AW250" s="100"/>
      <c r="AX250" s="100"/>
      <c r="AY250" s="100"/>
      <c r="AZ250" s="100"/>
      <c r="BA250" s="100"/>
      <c r="BB250" s="82"/>
      <c r="BC250" s="82">
        <f>BB250+BD250</f>
        <v>0</v>
      </c>
      <c r="BD250" s="82">
        <f>SUM(BE250:BN250)</f>
        <v>0</v>
      </c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83"/>
      <c r="BP250" s="87"/>
    </row>
    <row r="251" spans="1:69" s="200" customFormat="1" ht="12.75" hidden="1" customHeight="1" outlineLevel="1" x14ac:dyDescent="0.2">
      <c r="A251" s="139"/>
      <c r="B251" s="364" t="s">
        <v>756</v>
      </c>
      <c r="C251" s="365"/>
      <c r="D251" s="81">
        <f t="shared" ref="D251:D252" si="606">F251+T251+AG251+AT251+BB251</f>
        <v>0</v>
      </c>
      <c r="E251" s="297">
        <f t="shared" ref="E251:E252" si="607">G251+U251+AH251+AU251+BC251</f>
        <v>0</v>
      </c>
      <c r="F251" s="82">
        <v>995567</v>
      </c>
      <c r="G251" s="82">
        <f t="shared" ref="G251:G252" si="608">F251+H251</f>
        <v>995567</v>
      </c>
      <c r="H251" s="82">
        <f t="shared" ref="H251:H252" si="609">SUM(I251:S251)</f>
        <v>0</v>
      </c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>
        <f t="shared" ref="U251:U252" si="610">T251+V251</f>
        <v>0</v>
      </c>
      <c r="V251" s="82">
        <f t="shared" ref="V251:V252" si="611">SUM(W251:AF251)</f>
        <v>0</v>
      </c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100">
        <f t="shared" ref="AH251:AH252" si="612">AG251+AI251</f>
        <v>0</v>
      </c>
      <c r="AI251" s="100">
        <f t="shared" ref="AI251:AI252" si="613">SUM(AJ251:AS251)</f>
        <v>0</v>
      </c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82">
        <f t="shared" ref="AU251:AU252" si="614">AT251+AV251</f>
        <v>0</v>
      </c>
      <c r="AV251" s="100">
        <f t="shared" ref="AV251:AV252" si="615">SUM(AW251:BA251)</f>
        <v>0</v>
      </c>
      <c r="AW251" s="100"/>
      <c r="AX251" s="100"/>
      <c r="AY251" s="100"/>
      <c r="AZ251" s="100"/>
      <c r="BA251" s="100"/>
      <c r="BB251" s="82">
        <v>-995567</v>
      </c>
      <c r="BC251" s="82">
        <f t="shared" ref="BC251:BC252" si="616">BB251+BD251</f>
        <v>-995567</v>
      </c>
      <c r="BD251" s="82">
        <f t="shared" ref="BD251:BD252" si="617">SUM(BE251:BN251)</f>
        <v>0</v>
      </c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83"/>
      <c r="BP251" s="87"/>
    </row>
    <row r="252" spans="1:69" s="200" customFormat="1" ht="12.75" hidden="1" customHeight="1" outlineLevel="1" x14ac:dyDescent="0.2">
      <c r="A252" s="139"/>
      <c r="B252" s="364" t="s">
        <v>757</v>
      </c>
      <c r="C252" s="365"/>
      <c r="D252" s="81">
        <f t="shared" si="606"/>
        <v>0</v>
      </c>
      <c r="E252" s="297">
        <f t="shared" si="607"/>
        <v>0</v>
      </c>
      <c r="F252" s="82">
        <v>26347</v>
      </c>
      <c r="G252" s="82">
        <f t="shared" si="608"/>
        <v>26347</v>
      </c>
      <c r="H252" s="82">
        <f t="shared" si="609"/>
        <v>0</v>
      </c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>
        <f t="shared" si="610"/>
        <v>0</v>
      </c>
      <c r="V252" s="82">
        <f t="shared" si="611"/>
        <v>0</v>
      </c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100">
        <f t="shared" si="612"/>
        <v>0</v>
      </c>
      <c r="AI252" s="100">
        <f t="shared" si="613"/>
        <v>0</v>
      </c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82">
        <f t="shared" si="614"/>
        <v>0</v>
      </c>
      <c r="AV252" s="100">
        <f t="shared" si="615"/>
        <v>0</v>
      </c>
      <c r="AW252" s="100"/>
      <c r="AX252" s="100"/>
      <c r="AY252" s="100"/>
      <c r="AZ252" s="100"/>
      <c r="BA252" s="100"/>
      <c r="BB252" s="82">
        <v>-26347</v>
      </c>
      <c r="BC252" s="82">
        <f t="shared" si="616"/>
        <v>-26347</v>
      </c>
      <c r="BD252" s="82">
        <f t="shared" si="617"/>
        <v>0</v>
      </c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83"/>
      <c r="BP252" s="87"/>
    </row>
    <row r="253" spans="1:69" s="196" customFormat="1" hidden="1" outlineLevel="1" x14ac:dyDescent="0.2">
      <c r="A253" s="139"/>
      <c r="B253" s="366" t="s">
        <v>580</v>
      </c>
      <c r="C253" s="365"/>
      <c r="D253" s="81">
        <f t="shared" si="594"/>
        <v>62204</v>
      </c>
      <c r="E253" s="297">
        <f>G253+U253+AH253+AU253+BC253</f>
        <v>289758</v>
      </c>
      <c r="F253" s="82">
        <v>62204</v>
      </c>
      <c r="G253" s="82">
        <f>F253+H253</f>
        <v>399583</v>
      </c>
      <c r="H253" s="82">
        <f t="shared" si="597"/>
        <v>337379</v>
      </c>
      <c r="I253" s="82">
        <f>877+750+7576</f>
        <v>9203</v>
      </c>
      <c r="J253" s="82"/>
      <c r="K253" s="82">
        <f>2352-12169+5351+22638+235-243+4897+85145+19033+147145+53792</f>
        <v>328176</v>
      </c>
      <c r="L253" s="82"/>
      <c r="M253" s="82"/>
      <c r="N253" s="82"/>
      <c r="O253" s="82"/>
      <c r="P253" s="82"/>
      <c r="Q253" s="82"/>
      <c r="R253" s="82"/>
      <c r="S253" s="82"/>
      <c r="T253" s="82"/>
      <c r="U253" s="82">
        <f t="shared" si="598"/>
        <v>0</v>
      </c>
      <c r="V253" s="82">
        <f t="shared" si="599"/>
        <v>0</v>
      </c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100">
        <f t="shared" si="600"/>
        <v>0</v>
      </c>
      <c r="AI253" s="100">
        <f t="shared" si="601"/>
        <v>0</v>
      </c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82">
        <f t="shared" ref="AU253" si="618">AT253+AV253</f>
        <v>0</v>
      </c>
      <c r="AV253" s="100">
        <f t="shared" si="605"/>
        <v>0</v>
      </c>
      <c r="AW253" s="100"/>
      <c r="AX253" s="100"/>
      <c r="AY253" s="100"/>
      <c r="AZ253" s="100"/>
      <c r="BA253" s="100"/>
      <c r="BB253" s="82"/>
      <c r="BC253" s="82">
        <f t="shared" si="603"/>
        <v>-109825</v>
      </c>
      <c r="BD253" s="82">
        <f t="shared" si="604"/>
        <v>-109825</v>
      </c>
      <c r="BE253" s="100">
        <v>-750</v>
      </c>
      <c r="BF253" s="100">
        <f>-4897-85145-19033</f>
        <v>-109075</v>
      </c>
      <c r="BG253" s="100"/>
      <c r="BH253" s="100"/>
      <c r="BI253" s="100"/>
      <c r="BJ253" s="100"/>
      <c r="BK253" s="100"/>
      <c r="BL253" s="100"/>
      <c r="BM253" s="100"/>
      <c r="BN253" s="100"/>
      <c r="BO253" s="83"/>
      <c r="BP253" s="87"/>
    </row>
    <row r="254" spans="1:69" s="196" customFormat="1" hidden="1" outlineLevel="1" x14ac:dyDescent="0.2">
      <c r="A254" s="139"/>
      <c r="B254" s="366" t="s">
        <v>581</v>
      </c>
      <c r="C254" s="365"/>
      <c r="D254" s="81">
        <f t="shared" si="594"/>
        <v>13437</v>
      </c>
      <c r="E254" s="297">
        <f t="shared" si="595"/>
        <v>-344</v>
      </c>
      <c r="F254" s="82">
        <v>13437</v>
      </c>
      <c r="G254" s="82">
        <f t="shared" si="596"/>
        <v>13729</v>
      </c>
      <c r="H254" s="82">
        <f t="shared" si="597"/>
        <v>292</v>
      </c>
      <c r="I254" s="82">
        <f>2719</f>
        <v>2719</v>
      </c>
      <c r="J254" s="82"/>
      <c r="K254" s="82">
        <f>1+3777-3454-2751</f>
        <v>-2427</v>
      </c>
      <c r="L254" s="82"/>
      <c r="M254" s="82"/>
      <c r="N254" s="82"/>
      <c r="O254" s="82"/>
      <c r="P254" s="82"/>
      <c r="Q254" s="82"/>
      <c r="R254" s="82"/>
      <c r="S254" s="82"/>
      <c r="T254" s="82"/>
      <c r="U254" s="82">
        <f t="shared" si="598"/>
        <v>0</v>
      </c>
      <c r="V254" s="82">
        <f t="shared" si="599"/>
        <v>0</v>
      </c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100">
        <f t="shared" si="600"/>
        <v>0</v>
      </c>
      <c r="AI254" s="100">
        <f t="shared" si="601"/>
        <v>0</v>
      </c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82">
        <f t="shared" si="602"/>
        <v>0</v>
      </c>
      <c r="AV254" s="100">
        <f t="shared" si="605"/>
        <v>0</v>
      </c>
      <c r="AW254" s="100"/>
      <c r="AX254" s="100"/>
      <c r="AY254" s="100"/>
      <c r="AZ254" s="100"/>
      <c r="BA254" s="100"/>
      <c r="BB254" s="82"/>
      <c r="BC254" s="82">
        <f>BB254+BD254</f>
        <v>-14073</v>
      </c>
      <c r="BD254" s="82">
        <f t="shared" si="604"/>
        <v>-14073</v>
      </c>
      <c r="BE254" s="100">
        <f>-2719-7576</f>
        <v>-10295</v>
      </c>
      <c r="BF254" s="100">
        <f>-1-3777</f>
        <v>-3778</v>
      </c>
      <c r="BG254" s="100"/>
      <c r="BH254" s="100"/>
      <c r="BI254" s="100"/>
      <c r="BJ254" s="100"/>
      <c r="BK254" s="100"/>
      <c r="BL254" s="100"/>
      <c r="BM254" s="100"/>
      <c r="BN254" s="100"/>
      <c r="BO254" s="83"/>
      <c r="BP254" s="87"/>
    </row>
    <row r="255" spans="1:69" s="196" customFormat="1" hidden="1" outlineLevel="1" x14ac:dyDescent="0.2">
      <c r="A255" s="139"/>
      <c r="B255" s="366" t="s">
        <v>582</v>
      </c>
      <c r="C255" s="365"/>
      <c r="D255" s="81">
        <f t="shared" si="594"/>
        <v>0</v>
      </c>
      <c r="E255" s="297">
        <f t="shared" si="595"/>
        <v>250</v>
      </c>
      <c r="F255" s="82"/>
      <c r="G255" s="82">
        <f t="shared" si="596"/>
        <v>0</v>
      </c>
      <c r="H255" s="82">
        <f t="shared" si="597"/>
        <v>0</v>
      </c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>
        <f t="shared" si="598"/>
        <v>0</v>
      </c>
      <c r="V255" s="82">
        <f t="shared" si="599"/>
        <v>0</v>
      </c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>
        <v>0</v>
      </c>
      <c r="AH255" s="100">
        <f t="shared" si="600"/>
        <v>250</v>
      </c>
      <c r="AI255" s="100">
        <f t="shared" si="601"/>
        <v>250</v>
      </c>
      <c r="AJ255" s="100">
        <v>250</v>
      </c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82">
        <f t="shared" si="602"/>
        <v>0</v>
      </c>
      <c r="AV255" s="100">
        <f t="shared" si="605"/>
        <v>0</v>
      </c>
      <c r="AW255" s="100"/>
      <c r="AX255" s="100"/>
      <c r="AY255" s="100"/>
      <c r="AZ255" s="100"/>
      <c r="BA255" s="100"/>
      <c r="BB255" s="82"/>
      <c r="BC255" s="82">
        <f t="shared" si="603"/>
        <v>0</v>
      </c>
      <c r="BD255" s="82">
        <f t="shared" si="604"/>
        <v>0</v>
      </c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83"/>
      <c r="BP255" s="87"/>
    </row>
    <row r="256" spans="1:69" s="196" customFormat="1" hidden="1" outlineLevel="1" x14ac:dyDescent="0.2">
      <c r="A256" s="139"/>
      <c r="B256" s="366" t="s">
        <v>583</v>
      </c>
      <c r="C256" s="365"/>
      <c r="D256" s="81">
        <f t="shared" si="594"/>
        <v>1642</v>
      </c>
      <c r="E256" s="297">
        <f t="shared" si="595"/>
        <v>1632</v>
      </c>
      <c r="F256" s="82"/>
      <c r="G256" s="82">
        <f t="shared" si="596"/>
        <v>0</v>
      </c>
      <c r="H256" s="82">
        <f t="shared" si="597"/>
        <v>0</v>
      </c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>
        <f t="shared" si="598"/>
        <v>0</v>
      </c>
      <c r="V256" s="82">
        <f t="shared" si="599"/>
        <v>0</v>
      </c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>
        <v>1642</v>
      </c>
      <c r="AH256" s="100">
        <f t="shared" si="600"/>
        <v>1632</v>
      </c>
      <c r="AI256" s="100">
        <f t="shared" si="601"/>
        <v>-10</v>
      </c>
      <c r="AJ256" s="100">
        <v>-10</v>
      </c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82">
        <f t="shared" si="602"/>
        <v>0</v>
      </c>
      <c r="AV256" s="100">
        <f t="shared" si="605"/>
        <v>0</v>
      </c>
      <c r="AW256" s="100"/>
      <c r="AX256" s="100"/>
      <c r="AY256" s="100"/>
      <c r="AZ256" s="100"/>
      <c r="BA256" s="100"/>
      <c r="BB256" s="82"/>
      <c r="BC256" s="82">
        <f t="shared" si="603"/>
        <v>0</v>
      </c>
      <c r="BD256" s="82">
        <f t="shared" si="604"/>
        <v>0</v>
      </c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83"/>
      <c r="BP256" s="87"/>
    </row>
    <row r="257" spans="1:68" s="196" customFormat="1" hidden="1" outlineLevel="1" x14ac:dyDescent="0.2">
      <c r="A257" s="139"/>
      <c r="B257" s="366" t="s">
        <v>54</v>
      </c>
      <c r="C257" s="365"/>
      <c r="D257" s="81">
        <f t="shared" si="594"/>
        <v>0</v>
      </c>
      <c r="E257" s="297">
        <f t="shared" si="595"/>
        <v>0</v>
      </c>
      <c r="F257" s="82"/>
      <c r="G257" s="82">
        <f t="shared" si="596"/>
        <v>0</v>
      </c>
      <c r="H257" s="82">
        <f t="shared" si="597"/>
        <v>0</v>
      </c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>
        <f t="shared" si="598"/>
        <v>0</v>
      </c>
      <c r="V257" s="82">
        <f t="shared" si="599"/>
        <v>0</v>
      </c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100">
        <f t="shared" si="600"/>
        <v>0</v>
      </c>
      <c r="AI257" s="100">
        <f t="shared" si="601"/>
        <v>0</v>
      </c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82">
        <f t="shared" si="602"/>
        <v>0</v>
      </c>
      <c r="AV257" s="100">
        <f t="shared" si="605"/>
        <v>0</v>
      </c>
      <c r="AW257" s="100"/>
      <c r="AX257" s="100"/>
      <c r="AY257" s="100"/>
      <c r="AZ257" s="100"/>
      <c r="BA257" s="100"/>
      <c r="BB257" s="82"/>
      <c r="BC257" s="82">
        <f t="shared" si="603"/>
        <v>0</v>
      </c>
      <c r="BD257" s="82">
        <f t="shared" si="604"/>
        <v>0</v>
      </c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83"/>
      <c r="BP257" s="87"/>
    </row>
    <row r="258" spans="1:68" s="196" customFormat="1" hidden="1" outlineLevel="1" x14ac:dyDescent="0.2">
      <c r="A258" s="139"/>
      <c r="B258" s="366" t="s">
        <v>584</v>
      </c>
      <c r="C258" s="365"/>
      <c r="D258" s="81">
        <f t="shared" si="594"/>
        <v>0</v>
      </c>
      <c r="E258" s="297">
        <f t="shared" si="595"/>
        <v>0</v>
      </c>
      <c r="F258" s="82"/>
      <c r="G258" s="82">
        <f t="shared" si="596"/>
        <v>0</v>
      </c>
      <c r="H258" s="82">
        <f t="shared" si="597"/>
        <v>0</v>
      </c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>
        <f t="shared" si="598"/>
        <v>0</v>
      </c>
      <c r="V258" s="82">
        <f t="shared" si="599"/>
        <v>0</v>
      </c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100">
        <f t="shared" si="600"/>
        <v>0</v>
      </c>
      <c r="AI258" s="100">
        <f t="shared" si="601"/>
        <v>0</v>
      </c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82">
        <f t="shared" si="602"/>
        <v>0</v>
      </c>
      <c r="AV258" s="100">
        <f t="shared" si="605"/>
        <v>0</v>
      </c>
      <c r="AW258" s="100"/>
      <c r="AX258" s="100"/>
      <c r="AY258" s="100"/>
      <c r="AZ258" s="100"/>
      <c r="BA258" s="100"/>
      <c r="BB258" s="82"/>
      <c r="BC258" s="82">
        <f t="shared" si="603"/>
        <v>0</v>
      </c>
      <c r="BD258" s="82">
        <f t="shared" si="604"/>
        <v>0</v>
      </c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83"/>
      <c r="BP258" s="87"/>
    </row>
    <row r="259" spans="1:68" s="196" customFormat="1" hidden="1" outlineLevel="1" x14ac:dyDescent="0.2">
      <c r="A259" s="139"/>
      <c r="B259" s="366" t="s">
        <v>585</v>
      </c>
      <c r="C259" s="365"/>
      <c r="D259" s="81">
        <f t="shared" si="594"/>
        <v>41531</v>
      </c>
      <c r="E259" s="297">
        <f t="shared" si="595"/>
        <v>138864</v>
      </c>
      <c r="F259" s="82"/>
      <c r="G259" s="82">
        <f t="shared" si="596"/>
        <v>0</v>
      </c>
      <c r="H259" s="82">
        <f t="shared" si="597"/>
        <v>0</v>
      </c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>
        <v>41531</v>
      </c>
      <c r="U259" s="82">
        <f t="shared" si="598"/>
        <v>138864</v>
      </c>
      <c r="V259" s="82">
        <f t="shared" si="599"/>
        <v>97333</v>
      </c>
      <c r="W259" s="82">
        <v>-86</v>
      </c>
      <c r="X259" s="82">
        <f>12984+84722-287</f>
        <v>97419</v>
      </c>
      <c r="Y259" s="82"/>
      <c r="Z259" s="82"/>
      <c r="AA259" s="82"/>
      <c r="AB259" s="82"/>
      <c r="AC259" s="82"/>
      <c r="AD259" s="82"/>
      <c r="AE259" s="82"/>
      <c r="AF259" s="82"/>
      <c r="AG259" s="82"/>
      <c r="AH259" s="100">
        <f t="shared" si="600"/>
        <v>0</v>
      </c>
      <c r="AI259" s="100">
        <f t="shared" si="601"/>
        <v>0</v>
      </c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82">
        <f t="shared" si="602"/>
        <v>0</v>
      </c>
      <c r="AV259" s="100">
        <f t="shared" si="605"/>
        <v>0</v>
      </c>
      <c r="AW259" s="100"/>
      <c r="AX259" s="100"/>
      <c r="AY259" s="100"/>
      <c r="AZ259" s="100"/>
      <c r="BA259" s="100"/>
      <c r="BB259" s="82"/>
      <c r="BC259" s="82">
        <f t="shared" si="603"/>
        <v>0</v>
      </c>
      <c r="BD259" s="82">
        <f t="shared" si="604"/>
        <v>0</v>
      </c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83"/>
      <c r="BP259" s="87"/>
    </row>
    <row r="260" spans="1:68" s="196" customFormat="1" hidden="1" outlineLevel="1" x14ac:dyDescent="0.2">
      <c r="A260" s="139"/>
      <c r="B260" s="375" t="s">
        <v>586</v>
      </c>
      <c r="C260" s="376"/>
      <c r="D260" s="81">
        <f t="shared" si="594"/>
        <v>9691</v>
      </c>
      <c r="E260" s="297">
        <f t="shared" si="595"/>
        <v>40469</v>
      </c>
      <c r="F260" s="82"/>
      <c r="G260" s="82">
        <f t="shared" si="596"/>
        <v>0</v>
      </c>
      <c r="H260" s="82">
        <f t="shared" si="597"/>
        <v>0</v>
      </c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>
        <v>9691</v>
      </c>
      <c r="U260" s="82">
        <f t="shared" si="598"/>
        <v>40469</v>
      </c>
      <c r="V260" s="82">
        <f t="shared" si="599"/>
        <v>30778</v>
      </c>
      <c r="W260" s="82"/>
      <c r="X260" s="82">
        <f>-1315+31806+287</f>
        <v>30778</v>
      </c>
      <c r="Y260" s="82"/>
      <c r="Z260" s="82"/>
      <c r="AA260" s="82"/>
      <c r="AB260" s="82"/>
      <c r="AC260" s="82"/>
      <c r="AD260" s="82"/>
      <c r="AE260" s="82"/>
      <c r="AF260" s="82"/>
      <c r="AG260" s="82"/>
      <c r="AH260" s="100">
        <f t="shared" si="600"/>
        <v>0</v>
      </c>
      <c r="AI260" s="100">
        <f t="shared" si="601"/>
        <v>0</v>
      </c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82">
        <f t="shared" si="602"/>
        <v>0</v>
      </c>
      <c r="AV260" s="100">
        <f t="shared" si="605"/>
        <v>0</v>
      </c>
      <c r="AW260" s="100"/>
      <c r="AX260" s="100"/>
      <c r="AY260" s="100"/>
      <c r="AZ260" s="100"/>
      <c r="BA260" s="100"/>
      <c r="BB260" s="82"/>
      <c r="BC260" s="82">
        <f t="shared" si="603"/>
        <v>0</v>
      </c>
      <c r="BD260" s="82">
        <f t="shared" si="604"/>
        <v>0</v>
      </c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83"/>
      <c r="BP260" s="87"/>
    </row>
    <row r="261" spans="1:68" s="196" customFormat="1" hidden="1" outlineLevel="1" x14ac:dyDescent="0.2">
      <c r="A261" s="139"/>
      <c r="B261" s="366" t="s">
        <v>587</v>
      </c>
      <c r="C261" s="365"/>
      <c r="D261" s="81">
        <f t="shared" si="594"/>
        <v>50</v>
      </c>
      <c r="E261" s="297">
        <f t="shared" si="595"/>
        <v>16629</v>
      </c>
      <c r="F261" s="82"/>
      <c r="G261" s="82">
        <f t="shared" si="596"/>
        <v>0</v>
      </c>
      <c r="H261" s="82">
        <f t="shared" si="597"/>
        <v>0</v>
      </c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>
        <v>50</v>
      </c>
      <c r="U261" s="82">
        <f t="shared" si="598"/>
        <v>16629</v>
      </c>
      <c r="V261" s="82">
        <f t="shared" si="599"/>
        <v>16579</v>
      </c>
      <c r="W261" s="82"/>
      <c r="X261" s="82">
        <v>16579</v>
      </c>
      <c r="Y261" s="82"/>
      <c r="Z261" s="82"/>
      <c r="AA261" s="82"/>
      <c r="AB261" s="82"/>
      <c r="AC261" s="82"/>
      <c r="AD261" s="82"/>
      <c r="AE261" s="82"/>
      <c r="AF261" s="82"/>
      <c r="AG261" s="82"/>
      <c r="AH261" s="100">
        <f t="shared" si="600"/>
        <v>0</v>
      </c>
      <c r="AI261" s="100">
        <f t="shared" si="601"/>
        <v>0</v>
      </c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82">
        <f t="shared" si="602"/>
        <v>0</v>
      </c>
      <c r="AV261" s="100">
        <f t="shared" si="605"/>
        <v>0</v>
      </c>
      <c r="AW261" s="100"/>
      <c r="AX261" s="100"/>
      <c r="AY261" s="100"/>
      <c r="AZ261" s="100"/>
      <c r="BA261" s="100"/>
      <c r="BB261" s="82"/>
      <c r="BC261" s="82">
        <f t="shared" si="603"/>
        <v>0</v>
      </c>
      <c r="BD261" s="82">
        <f t="shared" si="604"/>
        <v>0</v>
      </c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83"/>
      <c r="BP261" s="87"/>
    </row>
    <row r="262" spans="1:68" s="196" customFormat="1" hidden="1" outlineLevel="1" x14ac:dyDescent="0.2">
      <c r="A262" s="139"/>
      <c r="B262" s="366" t="s">
        <v>588</v>
      </c>
      <c r="C262" s="365"/>
      <c r="D262" s="81">
        <f t="shared" si="594"/>
        <v>0</v>
      </c>
      <c r="E262" s="297">
        <f t="shared" si="595"/>
        <v>0</v>
      </c>
      <c r="F262" s="82"/>
      <c r="G262" s="82">
        <f t="shared" si="596"/>
        <v>0</v>
      </c>
      <c r="H262" s="82">
        <f t="shared" si="597"/>
        <v>0</v>
      </c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>
        <f t="shared" si="598"/>
        <v>0</v>
      </c>
      <c r="V262" s="82">
        <f t="shared" si="599"/>
        <v>0</v>
      </c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100">
        <f t="shared" si="600"/>
        <v>0</v>
      </c>
      <c r="AI262" s="100">
        <f t="shared" si="601"/>
        <v>0</v>
      </c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82">
        <f t="shared" si="602"/>
        <v>0</v>
      </c>
      <c r="AV262" s="100">
        <f t="shared" si="605"/>
        <v>0</v>
      </c>
      <c r="AW262" s="100"/>
      <c r="AX262" s="100"/>
      <c r="AY262" s="100"/>
      <c r="AZ262" s="100"/>
      <c r="BA262" s="100"/>
      <c r="BB262" s="82"/>
      <c r="BC262" s="82">
        <f t="shared" si="603"/>
        <v>0</v>
      </c>
      <c r="BD262" s="82">
        <f t="shared" si="604"/>
        <v>0</v>
      </c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83"/>
      <c r="BP262" s="87"/>
    </row>
    <row r="263" spans="1:68" s="196" customFormat="1" hidden="1" outlineLevel="1" x14ac:dyDescent="0.2">
      <c r="A263" s="139"/>
      <c r="B263" s="366" t="s">
        <v>589</v>
      </c>
      <c r="C263" s="365"/>
      <c r="D263" s="81">
        <f t="shared" si="594"/>
        <v>0</v>
      </c>
      <c r="E263" s="297">
        <f t="shared" si="595"/>
        <v>0</v>
      </c>
      <c r="F263" s="82"/>
      <c r="G263" s="82">
        <f t="shared" si="596"/>
        <v>0</v>
      </c>
      <c r="H263" s="82">
        <f t="shared" si="597"/>
        <v>0</v>
      </c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>
        <f t="shared" si="598"/>
        <v>0</v>
      </c>
      <c r="V263" s="82">
        <f t="shared" si="599"/>
        <v>0</v>
      </c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100">
        <f t="shared" si="600"/>
        <v>0</v>
      </c>
      <c r="AI263" s="100">
        <f t="shared" si="601"/>
        <v>0</v>
      </c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82">
        <f t="shared" si="602"/>
        <v>0</v>
      </c>
      <c r="AV263" s="100">
        <f t="shared" si="605"/>
        <v>0</v>
      </c>
      <c r="AW263" s="100"/>
      <c r="AX263" s="100"/>
      <c r="AY263" s="100"/>
      <c r="AZ263" s="100"/>
      <c r="BA263" s="100"/>
      <c r="BB263" s="82"/>
      <c r="BC263" s="82">
        <f t="shared" si="603"/>
        <v>0</v>
      </c>
      <c r="BD263" s="82">
        <f t="shared" si="604"/>
        <v>0</v>
      </c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83"/>
      <c r="BP263" s="87"/>
    </row>
    <row r="264" spans="1:68" s="196" customFormat="1" hidden="1" outlineLevel="1" x14ac:dyDescent="0.2">
      <c r="A264" s="139"/>
      <c r="B264" s="366" t="s">
        <v>590</v>
      </c>
      <c r="C264" s="365"/>
      <c r="D264" s="81">
        <f t="shared" si="594"/>
        <v>0</v>
      </c>
      <c r="E264" s="297">
        <f t="shared" si="595"/>
        <v>0</v>
      </c>
      <c r="F264" s="82"/>
      <c r="G264" s="82">
        <f t="shared" si="596"/>
        <v>0</v>
      </c>
      <c r="H264" s="82">
        <f t="shared" si="597"/>
        <v>0</v>
      </c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>
        <f t="shared" si="598"/>
        <v>0</v>
      </c>
      <c r="V264" s="82">
        <f t="shared" si="599"/>
        <v>0</v>
      </c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100">
        <f t="shared" si="600"/>
        <v>0</v>
      </c>
      <c r="AI264" s="100">
        <f t="shared" si="601"/>
        <v>0</v>
      </c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82">
        <f t="shared" si="602"/>
        <v>0</v>
      </c>
      <c r="AV264" s="100">
        <f t="shared" si="605"/>
        <v>0</v>
      </c>
      <c r="AW264" s="100"/>
      <c r="AX264" s="100"/>
      <c r="AY264" s="100"/>
      <c r="AZ264" s="100"/>
      <c r="BA264" s="100"/>
      <c r="BB264" s="82"/>
      <c r="BC264" s="82">
        <f t="shared" si="603"/>
        <v>0</v>
      </c>
      <c r="BD264" s="82">
        <f t="shared" si="604"/>
        <v>0</v>
      </c>
      <c r="BE264" s="100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83"/>
      <c r="BP264" s="87"/>
    </row>
    <row r="265" spans="1:68" s="196" customFormat="1" hidden="1" outlineLevel="1" x14ac:dyDescent="0.2">
      <c r="A265" s="139"/>
      <c r="B265" s="366" t="s">
        <v>591</v>
      </c>
      <c r="C265" s="365"/>
      <c r="D265" s="81">
        <f t="shared" si="594"/>
        <v>0</v>
      </c>
      <c r="E265" s="297">
        <f t="shared" si="595"/>
        <v>6726</v>
      </c>
      <c r="F265" s="82"/>
      <c r="G265" s="82">
        <f t="shared" si="596"/>
        <v>6726</v>
      </c>
      <c r="H265" s="82">
        <f t="shared" si="597"/>
        <v>6726</v>
      </c>
      <c r="I265" s="82"/>
      <c r="J265" s="82"/>
      <c r="K265" s="82">
        <v>6726</v>
      </c>
      <c r="L265" s="82"/>
      <c r="M265" s="82"/>
      <c r="N265" s="82"/>
      <c r="O265" s="82"/>
      <c r="P265" s="82"/>
      <c r="Q265" s="82"/>
      <c r="R265" s="82"/>
      <c r="S265" s="82"/>
      <c r="T265" s="82"/>
      <c r="U265" s="82">
        <f t="shared" si="598"/>
        <v>0</v>
      </c>
      <c r="V265" s="82">
        <f t="shared" si="599"/>
        <v>0</v>
      </c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100">
        <f t="shared" si="600"/>
        <v>0</v>
      </c>
      <c r="AI265" s="100">
        <f t="shared" si="601"/>
        <v>0</v>
      </c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82">
        <f t="shared" si="602"/>
        <v>0</v>
      </c>
      <c r="AV265" s="100">
        <f t="shared" si="605"/>
        <v>0</v>
      </c>
      <c r="AW265" s="100"/>
      <c r="AX265" s="100"/>
      <c r="AY265" s="100"/>
      <c r="AZ265" s="100"/>
      <c r="BA265" s="100"/>
      <c r="BB265" s="82"/>
      <c r="BC265" s="82">
        <f t="shared" si="603"/>
        <v>0</v>
      </c>
      <c r="BD265" s="82">
        <f t="shared" si="604"/>
        <v>0</v>
      </c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83"/>
      <c r="BP265" s="87"/>
    </row>
    <row r="266" spans="1:68" s="196" customFormat="1" hidden="1" outlineLevel="1" x14ac:dyDescent="0.2">
      <c r="A266" s="139"/>
      <c r="B266" s="366" t="s">
        <v>592</v>
      </c>
      <c r="C266" s="365"/>
      <c r="D266" s="81">
        <f t="shared" si="594"/>
        <v>0</v>
      </c>
      <c r="E266" s="297">
        <f t="shared" si="595"/>
        <v>0</v>
      </c>
      <c r="F266" s="82"/>
      <c r="G266" s="82">
        <f t="shared" si="596"/>
        <v>0</v>
      </c>
      <c r="H266" s="82">
        <f t="shared" si="597"/>
        <v>0</v>
      </c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>
        <f t="shared" si="598"/>
        <v>0</v>
      </c>
      <c r="V266" s="82">
        <f t="shared" si="599"/>
        <v>0</v>
      </c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100">
        <f t="shared" si="600"/>
        <v>0</v>
      </c>
      <c r="AI266" s="100">
        <f t="shared" si="601"/>
        <v>0</v>
      </c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82">
        <f t="shared" si="602"/>
        <v>0</v>
      </c>
      <c r="AV266" s="100">
        <f t="shared" si="605"/>
        <v>0</v>
      </c>
      <c r="AW266" s="100"/>
      <c r="AX266" s="100"/>
      <c r="AY266" s="100"/>
      <c r="AZ266" s="100"/>
      <c r="BA266" s="100"/>
      <c r="BB266" s="82"/>
      <c r="BC266" s="82">
        <f t="shared" si="603"/>
        <v>0</v>
      </c>
      <c r="BD266" s="82">
        <f t="shared" si="604"/>
        <v>0</v>
      </c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83"/>
      <c r="BP266" s="87"/>
    </row>
    <row r="267" spans="1:68" s="196" customFormat="1" hidden="1" outlineLevel="1" x14ac:dyDescent="0.2">
      <c r="A267" s="139"/>
      <c r="B267" s="366" t="s">
        <v>492</v>
      </c>
      <c r="C267" s="365"/>
      <c r="D267" s="81">
        <f t="shared" si="594"/>
        <v>0</v>
      </c>
      <c r="E267" s="297">
        <f t="shared" si="595"/>
        <v>0</v>
      </c>
      <c r="F267" s="82"/>
      <c r="G267" s="82">
        <f t="shared" si="596"/>
        <v>0</v>
      </c>
      <c r="H267" s="82">
        <f t="shared" si="597"/>
        <v>0</v>
      </c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>
        <f t="shared" si="598"/>
        <v>0</v>
      </c>
      <c r="V267" s="82">
        <f t="shared" si="599"/>
        <v>0</v>
      </c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100">
        <f t="shared" si="600"/>
        <v>0</v>
      </c>
      <c r="AI267" s="100">
        <f t="shared" si="601"/>
        <v>0</v>
      </c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82">
        <f t="shared" si="602"/>
        <v>0</v>
      </c>
      <c r="AV267" s="100">
        <f t="shared" si="605"/>
        <v>0</v>
      </c>
      <c r="AW267" s="100"/>
      <c r="AX267" s="100"/>
      <c r="AY267" s="100"/>
      <c r="AZ267" s="100"/>
      <c r="BA267" s="100"/>
      <c r="BB267" s="82"/>
      <c r="BC267" s="82">
        <f t="shared" si="603"/>
        <v>0</v>
      </c>
      <c r="BD267" s="82">
        <f t="shared" si="604"/>
        <v>0</v>
      </c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83"/>
      <c r="BP267" s="87"/>
    </row>
    <row r="268" spans="1:68" s="196" customFormat="1" hidden="1" outlineLevel="1" x14ac:dyDescent="0.2">
      <c r="A268" s="139"/>
      <c r="B268" s="366" t="s">
        <v>593</v>
      </c>
      <c r="C268" s="365"/>
      <c r="D268" s="81">
        <f t="shared" si="594"/>
        <v>0</v>
      </c>
      <c r="E268" s="297">
        <f t="shared" si="595"/>
        <v>0</v>
      </c>
      <c r="F268" s="82"/>
      <c r="G268" s="82">
        <f t="shared" si="596"/>
        <v>0</v>
      </c>
      <c r="H268" s="82">
        <f t="shared" si="597"/>
        <v>0</v>
      </c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>
        <f t="shared" si="598"/>
        <v>0</v>
      </c>
      <c r="V268" s="82">
        <f t="shared" si="599"/>
        <v>0</v>
      </c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100">
        <f t="shared" si="600"/>
        <v>0</v>
      </c>
      <c r="AI268" s="100">
        <f t="shared" si="601"/>
        <v>0</v>
      </c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82">
        <f t="shared" si="602"/>
        <v>0</v>
      </c>
      <c r="AV268" s="100">
        <f t="shared" si="605"/>
        <v>0</v>
      </c>
      <c r="AW268" s="100"/>
      <c r="AX268" s="100"/>
      <c r="AY268" s="100"/>
      <c r="AZ268" s="100"/>
      <c r="BA268" s="100"/>
      <c r="BB268" s="82"/>
      <c r="BC268" s="82">
        <f t="shared" si="603"/>
        <v>0</v>
      </c>
      <c r="BD268" s="82">
        <f t="shared" si="604"/>
        <v>0</v>
      </c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100"/>
      <c r="BO268" s="83"/>
      <c r="BP268" s="87"/>
    </row>
    <row r="269" spans="1:68" s="196" customFormat="1" hidden="1" outlineLevel="1" x14ac:dyDescent="0.2">
      <c r="A269" s="139"/>
      <c r="B269" s="366" t="s">
        <v>147</v>
      </c>
      <c r="C269" s="365"/>
      <c r="D269" s="81">
        <f t="shared" si="594"/>
        <v>0</v>
      </c>
      <c r="E269" s="297">
        <f t="shared" si="595"/>
        <v>0</v>
      </c>
      <c r="F269" s="82"/>
      <c r="G269" s="82">
        <f t="shared" si="596"/>
        <v>0</v>
      </c>
      <c r="H269" s="82">
        <f t="shared" si="597"/>
        <v>0</v>
      </c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>
        <f t="shared" si="598"/>
        <v>0</v>
      </c>
      <c r="V269" s="82">
        <f t="shared" si="599"/>
        <v>0</v>
      </c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100">
        <f t="shared" si="600"/>
        <v>0</v>
      </c>
      <c r="AI269" s="100">
        <f t="shared" si="601"/>
        <v>0</v>
      </c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82">
        <f t="shared" si="602"/>
        <v>0</v>
      </c>
      <c r="AV269" s="100">
        <f t="shared" si="605"/>
        <v>0</v>
      </c>
      <c r="AW269" s="100"/>
      <c r="AX269" s="100"/>
      <c r="AY269" s="100"/>
      <c r="AZ269" s="100"/>
      <c r="BA269" s="100"/>
      <c r="BB269" s="82"/>
      <c r="BC269" s="82">
        <f t="shared" si="603"/>
        <v>0</v>
      </c>
      <c r="BD269" s="82">
        <f t="shared" si="604"/>
        <v>0</v>
      </c>
      <c r="BE269" s="100"/>
      <c r="BF269" s="100"/>
      <c r="BG269" s="100"/>
      <c r="BH269" s="100"/>
      <c r="BI269" s="100"/>
      <c r="BJ269" s="100"/>
      <c r="BK269" s="100"/>
      <c r="BL269" s="100"/>
      <c r="BM269" s="100"/>
      <c r="BN269" s="100"/>
      <c r="BO269" s="83"/>
      <c r="BP269" s="87"/>
    </row>
    <row r="270" spans="1:68" s="196" customFormat="1" hidden="1" outlineLevel="1" x14ac:dyDescent="0.2">
      <c r="A270" s="139"/>
      <c r="B270" s="366" t="s">
        <v>143</v>
      </c>
      <c r="C270" s="365"/>
      <c r="D270" s="81">
        <f t="shared" si="594"/>
        <v>0</v>
      </c>
      <c r="E270" s="297">
        <f t="shared" si="595"/>
        <v>0</v>
      </c>
      <c r="F270" s="82"/>
      <c r="G270" s="82">
        <f t="shared" si="596"/>
        <v>0</v>
      </c>
      <c r="H270" s="82">
        <f t="shared" si="597"/>
        <v>0</v>
      </c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>
        <f t="shared" si="598"/>
        <v>0</v>
      </c>
      <c r="V270" s="82">
        <f t="shared" si="599"/>
        <v>0</v>
      </c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100">
        <f t="shared" si="600"/>
        <v>0</v>
      </c>
      <c r="AI270" s="100">
        <f t="shared" si="601"/>
        <v>0</v>
      </c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82">
        <f t="shared" si="602"/>
        <v>0</v>
      </c>
      <c r="AV270" s="100">
        <f t="shared" si="605"/>
        <v>0</v>
      </c>
      <c r="AW270" s="100"/>
      <c r="AX270" s="100"/>
      <c r="AY270" s="100"/>
      <c r="AZ270" s="100"/>
      <c r="BA270" s="100"/>
      <c r="BB270" s="82"/>
      <c r="BC270" s="82">
        <f t="shared" si="603"/>
        <v>0</v>
      </c>
      <c r="BD270" s="82">
        <f t="shared" si="604"/>
        <v>0</v>
      </c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83"/>
      <c r="BP270" s="87"/>
    </row>
    <row r="271" spans="1:68" s="196" customFormat="1" hidden="1" outlineLevel="1" x14ac:dyDescent="0.2">
      <c r="A271" s="139"/>
      <c r="B271" s="366" t="s">
        <v>169</v>
      </c>
      <c r="C271" s="365"/>
      <c r="D271" s="81">
        <f t="shared" si="594"/>
        <v>0</v>
      </c>
      <c r="E271" s="297">
        <f t="shared" si="595"/>
        <v>1669</v>
      </c>
      <c r="F271" s="82"/>
      <c r="G271" s="82">
        <f t="shared" si="596"/>
        <v>1669</v>
      </c>
      <c r="H271" s="82">
        <f t="shared" si="597"/>
        <v>1669</v>
      </c>
      <c r="I271" s="82"/>
      <c r="J271" s="82"/>
      <c r="K271" s="82">
        <v>1669</v>
      </c>
      <c r="L271" s="82"/>
      <c r="M271" s="82"/>
      <c r="N271" s="82"/>
      <c r="O271" s="82"/>
      <c r="P271" s="82"/>
      <c r="Q271" s="82"/>
      <c r="R271" s="82"/>
      <c r="S271" s="82"/>
      <c r="T271" s="82"/>
      <c r="U271" s="82">
        <f t="shared" si="598"/>
        <v>0</v>
      </c>
      <c r="V271" s="82">
        <f t="shared" si="599"/>
        <v>0</v>
      </c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100">
        <f t="shared" si="600"/>
        <v>0</v>
      </c>
      <c r="AI271" s="100">
        <f t="shared" si="601"/>
        <v>0</v>
      </c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82">
        <f t="shared" si="602"/>
        <v>0</v>
      </c>
      <c r="AV271" s="100">
        <f t="shared" si="605"/>
        <v>0</v>
      </c>
      <c r="AW271" s="100"/>
      <c r="AX271" s="100"/>
      <c r="AY271" s="100"/>
      <c r="AZ271" s="100"/>
      <c r="BA271" s="100"/>
      <c r="BB271" s="82"/>
      <c r="BC271" s="82">
        <f t="shared" si="603"/>
        <v>0</v>
      </c>
      <c r="BD271" s="82">
        <f t="shared" si="604"/>
        <v>0</v>
      </c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83"/>
      <c r="BP271" s="87"/>
    </row>
    <row r="272" spans="1:68" s="196" customFormat="1" ht="13.5" hidden="1" outlineLevel="1" thickBot="1" x14ac:dyDescent="0.25">
      <c r="A272" s="139"/>
      <c r="B272" s="360"/>
      <c r="C272" s="361"/>
      <c r="D272" s="141"/>
      <c r="E272" s="301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205">
        <f t="shared" si="600"/>
        <v>0</v>
      </c>
      <c r="AI272" s="205">
        <f t="shared" si="601"/>
        <v>0</v>
      </c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172"/>
      <c r="AV272" s="205"/>
      <c r="AW272" s="205"/>
      <c r="AX272" s="205"/>
      <c r="AY272" s="205"/>
      <c r="AZ272" s="205"/>
      <c r="BA272" s="205"/>
      <c r="BB272" s="172"/>
      <c r="BC272" s="313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05"/>
      <c r="BO272" s="206"/>
      <c r="BP272" s="90"/>
    </row>
    <row r="273" spans="1:68" s="196" customFormat="1" ht="13.5" customHeight="1" collapsed="1" thickTop="1" x14ac:dyDescent="0.2">
      <c r="A273" s="226" t="s">
        <v>608</v>
      </c>
      <c r="B273" s="227" t="s">
        <v>609</v>
      </c>
      <c r="C273" s="330"/>
      <c r="D273" s="228">
        <f t="shared" ref="D273:E273" si="619">D274+D276+D281+D285+D289</f>
        <v>5245096</v>
      </c>
      <c r="E273" s="304">
        <f t="shared" si="619"/>
        <v>5245096</v>
      </c>
      <c r="F273" s="229">
        <f t="shared" ref="F273:BN273" si="620">F274+F276+F281+F285+F289</f>
        <v>5010096</v>
      </c>
      <c r="G273" s="229">
        <f t="shared" si="620"/>
        <v>5010096</v>
      </c>
      <c r="H273" s="229">
        <f t="shared" ref="H273" si="621">H274+H276+H281+H285+H289</f>
        <v>0</v>
      </c>
      <c r="I273" s="229">
        <f t="shared" si="620"/>
        <v>0</v>
      </c>
      <c r="J273" s="229">
        <f t="shared" ref="J273" si="622">J274+J276+J281+J285+J289</f>
        <v>0</v>
      </c>
      <c r="K273" s="229">
        <f t="shared" si="620"/>
        <v>0</v>
      </c>
      <c r="L273" s="229">
        <f t="shared" si="620"/>
        <v>0</v>
      </c>
      <c r="M273" s="229">
        <f t="shared" si="620"/>
        <v>0</v>
      </c>
      <c r="N273" s="229">
        <f t="shared" si="620"/>
        <v>0</v>
      </c>
      <c r="O273" s="229">
        <f t="shared" si="620"/>
        <v>0</v>
      </c>
      <c r="P273" s="229">
        <f t="shared" si="620"/>
        <v>0</v>
      </c>
      <c r="Q273" s="229">
        <f t="shared" si="620"/>
        <v>0</v>
      </c>
      <c r="R273" s="229">
        <f t="shared" si="620"/>
        <v>0</v>
      </c>
      <c r="S273" s="229">
        <f t="shared" si="620"/>
        <v>0</v>
      </c>
      <c r="T273" s="229">
        <f t="shared" si="620"/>
        <v>235000</v>
      </c>
      <c r="U273" s="229">
        <f t="shared" ref="U273:AF273" si="623">U274+U276+U281+U285+U289</f>
        <v>235000</v>
      </c>
      <c r="V273" s="229">
        <f t="shared" si="623"/>
        <v>0</v>
      </c>
      <c r="W273" s="229">
        <f t="shared" si="623"/>
        <v>0</v>
      </c>
      <c r="X273" s="229">
        <f t="shared" si="623"/>
        <v>0</v>
      </c>
      <c r="Y273" s="229">
        <f t="shared" si="623"/>
        <v>0</v>
      </c>
      <c r="Z273" s="229">
        <f t="shared" si="623"/>
        <v>0</v>
      </c>
      <c r="AA273" s="229">
        <f t="shared" si="623"/>
        <v>0</v>
      </c>
      <c r="AB273" s="229">
        <f t="shared" si="623"/>
        <v>0</v>
      </c>
      <c r="AC273" s="229">
        <f t="shared" si="623"/>
        <v>0</v>
      </c>
      <c r="AD273" s="229">
        <f t="shared" si="623"/>
        <v>0</v>
      </c>
      <c r="AE273" s="229">
        <f t="shared" si="623"/>
        <v>0</v>
      </c>
      <c r="AF273" s="229">
        <f t="shared" si="623"/>
        <v>0</v>
      </c>
      <c r="AG273" s="229">
        <f t="shared" si="620"/>
        <v>0</v>
      </c>
      <c r="AH273" s="230">
        <f t="shared" si="620"/>
        <v>0</v>
      </c>
      <c r="AI273" s="230">
        <f t="shared" si="620"/>
        <v>0</v>
      </c>
      <c r="AJ273" s="230">
        <f t="shared" si="620"/>
        <v>0</v>
      </c>
      <c r="AK273" s="230">
        <f t="shared" si="620"/>
        <v>0</v>
      </c>
      <c r="AL273" s="230">
        <f t="shared" si="620"/>
        <v>0</v>
      </c>
      <c r="AM273" s="230">
        <f t="shared" si="620"/>
        <v>0</v>
      </c>
      <c r="AN273" s="230">
        <f t="shared" si="620"/>
        <v>0</v>
      </c>
      <c r="AO273" s="230">
        <f t="shared" si="620"/>
        <v>0</v>
      </c>
      <c r="AP273" s="230">
        <f t="shared" si="620"/>
        <v>0</v>
      </c>
      <c r="AQ273" s="230">
        <f t="shared" si="620"/>
        <v>0</v>
      </c>
      <c r="AR273" s="230">
        <f t="shared" si="620"/>
        <v>0</v>
      </c>
      <c r="AS273" s="230">
        <f t="shared" si="620"/>
        <v>0</v>
      </c>
      <c r="AT273" s="230">
        <f t="shared" si="620"/>
        <v>0</v>
      </c>
      <c r="AU273" s="229">
        <f t="shared" ref="AU273:BA273" si="624">AU274+AU276+AU281+AU285+AU289</f>
        <v>0</v>
      </c>
      <c r="AV273" s="230">
        <f t="shared" si="624"/>
        <v>0</v>
      </c>
      <c r="AW273" s="230">
        <f t="shared" si="624"/>
        <v>0</v>
      </c>
      <c r="AX273" s="230">
        <f t="shared" si="624"/>
        <v>0</v>
      </c>
      <c r="AY273" s="230">
        <f t="shared" si="624"/>
        <v>0</v>
      </c>
      <c r="AZ273" s="230">
        <f t="shared" si="624"/>
        <v>0</v>
      </c>
      <c r="BA273" s="230">
        <f t="shared" si="624"/>
        <v>0</v>
      </c>
      <c r="BB273" s="229">
        <f t="shared" si="620"/>
        <v>0</v>
      </c>
      <c r="BC273" s="316">
        <f t="shared" si="620"/>
        <v>0</v>
      </c>
      <c r="BD273" s="230">
        <f t="shared" si="620"/>
        <v>0</v>
      </c>
      <c r="BE273" s="230">
        <f t="shared" si="620"/>
        <v>0</v>
      </c>
      <c r="BF273" s="230">
        <f t="shared" si="620"/>
        <v>0</v>
      </c>
      <c r="BG273" s="230">
        <f t="shared" si="620"/>
        <v>0</v>
      </c>
      <c r="BH273" s="230">
        <f t="shared" si="620"/>
        <v>0</v>
      </c>
      <c r="BI273" s="230">
        <f t="shared" si="620"/>
        <v>0</v>
      </c>
      <c r="BJ273" s="230">
        <f t="shared" si="620"/>
        <v>0</v>
      </c>
      <c r="BK273" s="230">
        <f t="shared" si="620"/>
        <v>0</v>
      </c>
      <c r="BL273" s="230">
        <f t="shared" si="620"/>
        <v>0</v>
      </c>
      <c r="BM273" s="230">
        <f t="shared" si="620"/>
        <v>0</v>
      </c>
      <c r="BN273" s="230">
        <f t="shared" si="620"/>
        <v>0</v>
      </c>
      <c r="BO273" s="231"/>
      <c r="BP273" s="232"/>
    </row>
    <row r="274" spans="1:68" s="200" customFormat="1" ht="13.5" customHeight="1" x14ac:dyDescent="0.2">
      <c r="A274" s="239" t="s">
        <v>7</v>
      </c>
      <c r="B274" s="233" t="s">
        <v>8</v>
      </c>
      <c r="C274" s="331"/>
      <c r="D274" s="234">
        <f t="shared" ref="D274:BN274" si="625">SUM(D275:D275)</f>
        <v>808099</v>
      </c>
      <c r="E274" s="305">
        <f t="shared" si="625"/>
        <v>808099</v>
      </c>
      <c r="F274" s="235">
        <f t="shared" si="625"/>
        <v>573099</v>
      </c>
      <c r="G274" s="235">
        <f t="shared" si="625"/>
        <v>573099</v>
      </c>
      <c r="H274" s="235">
        <f t="shared" si="625"/>
        <v>0</v>
      </c>
      <c r="I274" s="235">
        <f t="shared" si="625"/>
        <v>0</v>
      </c>
      <c r="J274" s="235">
        <f t="shared" si="625"/>
        <v>0</v>
      </c>
      <c r="K274" s="235">
        <f t="shared" si="625"/>
        <v>0</v>
      </c>
      <c r="L274" s="235">
        <f t="shared" si="625"/>
        <v>0</v>
      </c>
      <c r="M274" s="235">
        <f t="shared" si="625"/>
        <v>0</v>
      </c>
      <c r="N274" s="235">
        <f t="shared" si="625"/>
        <v>0</v>
      </c>
      <c r="O274" s="235">
        <f t="shared" si="625"/>
        <v>0</v>
      </c>
      <c r="P274" s="235">
        <f t="shared" si="625"/>
        <v>0</v>
      </c>
      <c r="Q274" s="235">
        <f t="shared" si="625"/>
        <v>0</v>
      </c>
      <c r="R274" s="235">
        <f t="shared" si="625"/>
        <v>0</v>
      </c>
      <c r="S274" s="235">
        <f t="shared" si="625"/>
        <v>0</v>
      </c>
      <c r="T274" s="235">
        <f t="shared" si="625"/>
        <v>235000</v>
      </c>
      <c r="U274" s="235">
        <f t="shared" si="625"/>
        <v>235000</v>
      </c>
      <c r="V274" s="235">
        <f t="shared" si="625"/>
        <v>0</v>
      </c>
      <c r="W274" s="235">
        <f t="shared" si="625"/>
        <v>0</v>
      </c>
      <c r="X274" s="235">
        <f t="shared" si="625"/>
        <v>0</v>
      </c>
      <c r="Y274" s="235">
        <f t="shared" si="625"/>
        <v>0</v>
      </c>
      <c r="Z274" s="235">
        <f t="shared" si="625"/>
        <v>0</v>
      </c>
      <c r="AA274" s="235">
        <f t="shared" si="625"/>
        <v>0</v>
      </c>
      <c r="AB274" s="235">
        <f t="shared" si="625"/>
        <v>0</v>
      </c>
      <c r="AC274" s="235">
        <f t="shared" si="625"/>
        <v>0</v>
      </c>
      <c r="AD274" s="235">
        <f t="shared" si="625"/>
        <v>0</v>
      </c>
      <c r="AE274" s="235">
        <f t="shared" si="625"/>
        <v>0</v>
      </c>
      <c r="AF274" s="235">
        <f t="shared" si="625"/>
        <v>0</v>
      </c>
      <c r="AG274" s="235">
        <f t="shared" si="625"/>
        <v>0</v>
      </c>
      <c r="AH274" s="236">
        <f t="shared" si="625"/>
        <v>0</v>
      </c>
      <c r="AI274" s="236">
        <f t="shared" si="625"/>
        <v>0</v>
      </c>
      <c r="AJ274" s="236">
        <f t="shared" si="625"/>
        <v>0</v>
      </c>
      <c r="AK274" s="236">
        <f t="shared" si="625"/>
        <v>0</v>
      </c>
      <c r="AL274" s="236">
        <f t="shared" si="625"/>
        <v>0</v>
      </c>
      <c r="AM274" s="236">
        <f t="shared" si="625"/>
        <v>0</v>
      </c>
      <c r="AN274" s="236">
        <f t="shared" si="625"/>
        <v>0</v>
      </c>
      <c r="AO274" s="236">
        <f t="shared" si="625"/>
        <v>0</v>
      </c>
      <c r="AP274" s="236">
        <f t="shared" si="625"/>
        <v>0</v>
      </c>
      <c r="AQ274" s="236">
        <f t="shared" si="625"/>
        <v>0</v>
      </c>
      <c r="AR274" s="236">
        <f t="shared" si="625"/>
        <v>0</v>
      </c>
      <c r="AS274" s="236">
        <f t="shared" si="625"/>
        <v>0</v>
      </c>
      <c r="AT274" s="236">
        <f t="shared" si="625"/>
        <v>0</v>
      </c>
      <c r="AU274" s="235">
        <f t="shared" si="625"/>
        <v>0</v>
      </c>
      <c r="AV274" s="236">
        <f t="shared" si="625"/>
        <v>0</v>
      </c>
      <c r="AW274" s="236">
        <f t="shared" si="625"/>
        <v>0</v>
      </c>
      <c r="AX274" s="236">
        <f t="shared" si="625"/>
        <v>0</v>
      </c>
      <c r="AY274" s="236">
        <f t="shared" si="625"/>
        <v>0</v>
      </c>
      <c r="AZ274" s="236">
        <f t="shared" si="625"/>
        <v>0</v>
      </c>
      <c r="BA274" s="236">
        <f t="shared" si="625"/>
        <v>0</v>
      </c>
      <c r="BB274" s="235">
        <f t="shared" si="625"/>
        <v>0</v>
      </c>
      <c r="BC274" s="317">
        <f t="shared" si="625"/>
        <v>0</v>
      </c>
      <c r="BD274" s="236">
        <f t="shared" si="625"/>
        <v>0</v>
      </c>
      <c r="BE274" s="236">
        <f t="shared" si="625"/>
        <v>0</v>
      </c>
      <c r="BF274" s="236">
        <f t="shared" si="625"/>
        <v>0</v>
      </c>
      <c r="BG274" s="236">
        <f t="shared" si="625"/>
        <v>0</v>
      </c>
      <c r="BH274" s="236">
        <f t="shared" si="625"/>
        <v>0</v>
      </c>
      <c r="BI274" s="236">
        <f t="shared" si="625"/>
        <v>0</v>
      </c>
      <c r="BJ274" s="236">
        <f t="shared" si="625"/>
        <v>0</v>
      </c>
      <c r="BK274" s="236">
        <f t="shared" si="625"/>
        <v>0</v>
      </c>
      <c r="BL274" s="236">
        <f t="shared" si="625"/>
        <v>0</v>
      </c>
      <c r="BM274" s="236">
        <f t="shared" si="625"/>
        <v>0</v>
      </c>
      <c r="BN274" s="236">
        <f t="shared" si="625"/>
        <v>0</v>
      </c>
      <c r="BO274" s="237"/>
      <c r="BP274" s="238"/>
    </row>
    <row r="275" spans="1:68" s="196" customFormat="1" x14ac:dyDescent="0.2">
      <c r="A275" s="110"/>
      <c r="B275" s="373" t="s">
        <v>594</v>
      </c>
      <c r="C275" s="374"/>
      <c r="D275" s="81">
        <f>F275+T275+AG275+AT275+BB275</f>
        <v>808099</v>
      </c>
      <c r="E275" s="297">
        <f>G275+U275+AH275+AU275+BC275</f>
        <v>808099</v>
      </c>
      <c r="F275" s="82">
        <v>573099</v>
      </c>
      <c r="G275" s="82">
        <f>F275+H275</f>
        <v>573099</v>
      </c>
      <c r="H275" s="82">
        <f>SUM(I275:S275)</f>
        <v>0</v>
      </c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>
        <v>235000</v>
      </c>
      <c r="U275" s="82">
        <f>T275+V275</f>
        <v>235000</v>
      </c>
      <c r="V275" s="82">
        <f>SUM(W275:AF275)</f>
        <v>0</v>
      </c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100">
        <f>AG275+AI275</f>
        <v>0</v>
      </c>
      <c r="AI275" s="100">
        <f>SUM(AJ275:AS275)</f>
        <v>0</v>
      </c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82">
        <f>AT275+AV275</f>
        <v>0</v>
      </c>
      <c r="AV275" s="100">
        <f>SUM(AW275:BA275)</f>
        <v>0</v>
      </c>
      <c r="AW275" s="100"/>
      <c r="AX275" s="100"/>
      <c r="AY275" s="100"/>
      <c r="AZ275" s="100"/>
      <c r="BA275" s="100"/>
      <c r="BB275" s="82"/>
      <c r="BC275" s="311">
        <f>BB275+BD275</f>
        <v>0</v>
      </c>
      <c r="BD275" s="100">
        <f>SUM(BE275:BN275)</f>
        <v>0</v>
      </c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83"/>
      <c r="BP275" s="87"/>
    </row>
    <row r="276" spans="1:68" s="200" customFormat="1" x14ac:dyDescent="0.2">
      <c r="A276" s="239" t="s">
        <v>11</v>
      </c>
      <c r="B276" s="233" t="s">
        <v>166</v>
      </c>
      <c r="C276" s="331"/>
      <c r="D276" s="234">
        <f t="shared" ref="D276:E276" si="626">SUM(D277:D280)</f>
        <v>1719081</v>
      </c>
      <c r="E276" s="305">
        <f t="shared" si="626"/>
        <v>1719081</v>
      </c>
      <c r="F276" s="235">
        <f t="shared" ref="F276:BN276" si="627">SUM(F277:F280)</f>
        <v>1719081</v>
      </c>
      <c r="G276" s="235">
        <f t="shared" si="627"/>
        <v>1719081</v>
      </c>
      <c r="H276" s="235">
        <f t="shared" ref="H276" si="628">SUM(H277:H280)</f>
        <v>0</v>
      </c>
      <c r="I276" s="235">
        <f t="shared" si="627"/>
        <v>0</v>
      </c>
      <c r="J276" s="235">
        <f t="shared" ref="J276" si="629">SUM(J277:J280)</f>
        <v>0</v>
      </c>
      <c r="K276" s="235">
        <f t="shared" si="627"/>
        <v>0</v>
      </c>
      <c r="L276" s="235">
        <f t="shared" si="627"/>
        <v>0</v>
      </c>
      <c r="M276" s="235">
        <f t="shared" si="627"/>
        <v>0</v>
      </c>
      <c r="N276" s="235">
        <f t="shared" si="627"/>
        <v>0</v>
      </c>
      <c r="O276" s="235">
        <f t="shared" si="627"/>
        <v>0</v>
      </c>
      <c r="P276" s="235">
        <f t="shared" si="627"/>
        <v>0</v>
      </c>
      <c r="Q276" s="235">
        <f t="shared" si="627"/>
        <v>0</v>
      </c>
      <c r="R276" s="235">
        <f t="shared" si="627"/>
        <v>0</v>
      </c>
      <c r="S276" s="235">
        <f t="shared" si="627"/>
        <v>0</v>
      </c>
      <c r="T276" s="235">
        <f t="shared" si="627"/>
        <v>0</v>
      </c>
      <c r="U276" s="235">
        <f t="shared" ref="U276:AF276" si="630">SUM(U277:U280)</f>
        <v>0</v>
      </c>
      <c r="V276" s="235">
        <f t="shared" si="630"/>
        <v>0</v>
      </c>
      <c r="W276" s="235">
        <f t="shared" si="630"/>
        <v>0</v>
      </c>
      <c r="X276" s="235">
        <f t="shared" si="630"/>
        <v>0</v>
      </c>
      <c r="Y276" s="235">
        <f t="shared" si="630"/>
        <v>0</v>
      </c>
      <c r="Z276" s="235">
        <f t="shared" si="630"/>
        <v>0</v>
      </c>
      <c r="AA276" s="235">
        <f t="shared" si="630"/>
        <v>0</v>
      </c>
      <c r="AB276" s="235">
        <f t="shared" si="630"/>
        <v>0</v>
      </c>
      <c r="AC276" s="235">
        <f t="shared" si="630"/>
        <v>0</v>
      </c>
      <c r="AD276" s="235">
        <f t="shared" si="630"/>
        <v>0</v>
      </c>
      <c r="AE276" s="235">
        <f t="shared" si="630"/>
        <v>0</v>
      </c>
      <c r="AF276" s="235">
        <f t="shared" si="630"/>
        <v>0</v>
      </c>
      <c r="AG276" s="235">
        <f t="shared" si="627"/>
        <v>0</v>
      </c>
      <c r="AH276" s="236">
        <f t="shared" si="627"/>
        <v>0</v>
      </c>
      <c r="AI276" s="236">
        <f t="shared" si="627"/>
        <v>0</v>
      </c>
      <c r="AJ276" s="236">
        <f t="shared" si="627"/>
        <v>0</v>
      </c>
      <c r="AK276" s="236">
        <f t="shared" si="627"/>
        <v>0</v>
      </c>
      <c r="AL276" s="236">
        <f t="shared" si="627"/>
        <v>0</v>
      </c>
      <c r="AM276" s="236">
        <f t="shared" si="627"/>
        <v>0</v>
      </c>
      <c r="AN276" s="236">
        <f t="shared" si="627"/>
        <v>0</v>
      </c>
      <c r="AO276" s="236">
        <f t="shared" si="627"/>
        <v>0</v>
      </c>
      <c r="AP276" s="236">
        <f t="shared" si="627"/>
        <v>0</v>
      </c>
      <c r="AQ276" s="236">
        <f t="shared" si="627"/>
        <v>0</v>
      </c>
      <c r="AR276" s="236">
        <f t="shared" si="627"/>
        <v>0</v>
      </c>
      <c r="AS276" s="236">
        <f t="shared" si="627"/>
        <v>0</v>
      </c>
      <c r="AT276" s="236">
        <f t="shared" si="627"/>
        <v>0</v>
      </c>
      <c r="AU276" s="235">
        <f t="shared" ref="AU276:BA276" si="631">SUM(AU277:AU280)</f>
        <v>0</v>
      </c>
      <c r="AV276" s="236">
        <f t="shared" si="631"/>
        <v>0</v>
      </c>
      <c r="AW276" s="236">
        <f t="shared" si="631"/>
        <v>0</v>
      </c>
      <c r="AX276" s="236">
        <f t="shared" si="631"/>
        <v>0</v>
      </c>
      <c r="AY276" s="236">
        <f t="shared" si="631"/>
        <v>0</v>
      </c>
      <c r="AZ276" s="236">
        <f t="shared" si="631"/>
        <v>0</v>
      </c>
      <c r="BA276" s="236">
        <f t="shared" si="631"/>
        <v>0</v>
      </c>
      <c r="BB276" s="235">
        <f t="shared" si="627"/>
        <v>0</v>
      </c>
      <c r="BC276" s="317">
        <f t="shared" si="627"/>
        <v>0</v>
      </c>
      <c r="BD276" s="236">
        <f t="shared" si="627"/>
        <v>0</v>
      </c>
      <c r="BE276" s="236">
        <f t="shared" si="627"/>
        <v>0</v>
      </c>
      <c r="BF276" s="236">
        <f t="shared" si="627"/>
        <v>0</v>
      </c>
      <c r="BG276" s="236">
        <f t="shared" si="627"/>
        <v>0</v>
      </c>
      <c r="BH276" s="236">
        <f t="shared" si="627"/>
        <v>0</v>
      </c>
      <c r="BI276" s="236">
        <f t="shared" si="627"/>
        <v>0</v>
      </c>
      <c r="BJ276" s="236">
        <f t="shared" si="627"/>
        <v>0</v>
      </c>
      <c r="BK276" s="236">
        <f t="shared" si="627"/>
        <v>0</v>
      </c>
      <c r="BL276" s="236">
        <f t="shared" si="627"/>
        <v>0</v>
      </c>
      <c r="BM276" s="236">
        <f t="shared" si="627"/>
        <v>0</v>
      </c>
      <c r="BN276" s="236">
        <f t="shared" si="627"/>
        <v>0</v>
      </c>
      <c r="BO276" s="237"/>
      <c r="BP276" s="238"/>
    </row>
    <row r="277" spans="1:68" s="196" customFormat="1" ht="30" customHeight="1" x14ac:dyDescent="0.2">
      <c r="A277" s="110"/>
      <c r="B277" s="373" t="s">
        <v>595</v>
      </c>
      <c r="C277" s="374"/>
      <c r="D277" s="81">
        <f t="shared" ref="D277:D280" si="632">F277+T277+AG277+AT277+BB277</f>
        <v>650000</v>
      </c>
      <c r="E277" s="297">
        <f t="shared" ref="E277:E280" si="633">G277+U277+AH277+AU277+BC277</f>
        <v>650000</v>
      </c>
      <c r="F277" s="82">
        <v>650000</v>
      </c>
      <c r="G277" s="82">
        <f t="shared" ref="G277:G280" si="634">F277+H277</f>
        <v>650000</v>
      </c>
      <c r="H277" s="82">
        <f t="shared" ref="H277:H280" si="635">SUM(I277:S277)</f>
        <v>0</v>
      </c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>
        <f t="shared" ref="U277:U280" si="636">T277+V277</f>
        <v>0</v>
      </c>
      <c r="V277" s="82">
        <f t="shared" ref="V277:V280" si="637">SUM(W277:AF277)</f>
        <v>0</v>
      </c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100">
        <f t="shared" ref="AH277:AH280" si="638">AG277+AI277</f>
        <v>0</v>
      </c>
      <c r="AI277" s="100">
        <f t="shared" ref="AI277:AI280" si="639">SUM(AJ277:AS277)</f>
        <v>0</v>
      </c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82">
        <f t="shared" ref="AU277:AU280" si="640">AT277+AV277</f>
        <v>0</v>
      </c>
      <c r="AV277" s="100">
        <f t="shared" ref="AV277:AV280" si="641">SUM(AW277:BA277)</f>
        <v>0</v>
      </c>
      <c r="AW277" s="100"/>
      <c r="AX277" s="100"/>
      <c r="AY277" s="100"/>
      <c r="AZ277" s="100"/>
      <c r="BA277" s="100"/>
      <c r="BB277" s="82"/>
      <c r="BC277" s="311">
        <f t="shared" ref="BC277:BC280" si="642">BB277+BD277</f>
        <v>0</v>
      </c>
      <c r="BD277" s="100">
        <f t="shared" ref="BD277:BD280" si="643">SUM(BE277:BN277)</f>
        <v>0</v>
      </c>
      <c r="BE277" s="100"/>
      <c r="BF277" s="100"/>
      <c r="BG277" s="100"/>
      <c r="BH277" s="100"/>
      <c r="BI277" s="100"/>
      <c r="BJ277" s="100"/>
      <c r="BK277" s="100"/>
      <c r="BL277" s="100"/>
      <c r="BM277" s="100"/>
      <c r="BN277" s="100"/>
      <c r="BO277" s="83"/>
      <c r="BP277" s="87"/>
    </row>
    <row r="278" spans="1:68" s="196" customFormat="1" ht="30" customHeight="1" x14ac:dyDescent="0.2">
      <c r="A278" s="110"/>
      <c r="B278" s="373" t="s">
        <v>596</v>
      </c>
      <c r="C278" s="374"/>
      <c r="D278" s="81">
        <f t="shared" si="632"/>
        <v>320500</v>
      </c>
      <c r="E278" s="297">
        <f t="shared" si="633"/>
        <v>320500</v>
      </c>
      <c r="F278" s="82">
        <v>320500</v>
      </c>
      <c r="G278" s="82">
        <f t="shared" si="634"/>
        <v>320500</v>
      </c>
      <c r="H278" s="82">
        <f t="shared" si="635"/>
        <v>0</v>
      </c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>
        <f t="shared" si="636"/>
        <v>0</v>
      </c>
      <c r="V278" s="82">
        <f t="shared" si="637"/>
        <v>0</v>
      </c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100">
        <f t="shared" si="638"/>
        <v>0</v>
      </c>
      <c r="AI278" s="100">
        <f t="shared" si="639"/>
        <v>0</v>
      </c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82">
        <f t="shared" si="640"/>
        <v>0</v>
      </c>
      <c r="AV278" s="100">
        <f t="shared" si="641"/>
        <v>0</v>
      </c>
      <c r="AW278" s="100"/>
      <c r="AX278" s="100"/>
      <c r="AY278" s="100"/>
      <c r="AZ278" s="100"/>
      <c r="BA278" s="100"/>
      <c r="BB278" s="82"/>
      <c r="BC278" s="311">
        <f t="shared" si="642"/>
        <v>0</v>
      </c>
      <c r="BD278" s="100">
        <f t="shared" si="643"/>
        <v>0</v>
      </c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83"/>
      <c r="BP278" s="87"/>
    </row>
    <row r="279" spans="1:68" s="196" customFormat="1" ht="39" customHeight="1" x14ac:dyDescent="0.2">
      <c r="A279" s="110"/>
      <c r="B279" s="373" t="s">
        <v>597</v>
      </c>
      <c r="C279" s="374"/>
      <c r="D279" s="81">
        <f t="shared" si="632"/>
        <v>202540</v>
      </c>
      <c r="E279" s="297">
        <f t="shared" si="633"/>
        <v>202540</v>
      </c>
      <c r="F279" s="82">
        <v>202540</v>
      </c>
      <c r="G279" s="82">
        <f t="shared" si="634"/>
        <v>202540</v>
      </c>
      <c r="H279" s="82">
        <f t="shared" si="635"/>
        <v>0</v>
      </c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>
        <f t="shared" si="636"/>
        <v>0</v>
      </c>
      <c r="V279" s="82">
        <f t="shared" si="637"/>
        <v>0</v>
      </c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100">
        <f t="shared" si="638"/>
        <v>0</v>
      </c>
      <c r="AI279" s="100">
        <f t="shared" si="639"/>
        <v>0</v>
      </c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82">
        <f t="shared" si="640"/>
        <v>0</v>
      </c>
      <c r="AV279" s="100">
        <f t="shared" si="641"/>
        <v>0</v>
      </c>
      <c r="AW279" s="100"/>
      <c r="AX279" s="100"/>
      <c r="AY279" s="100"/>
      <c r="AZ279" s="100"/>
      <c r="BA279" s="100"/>
      <c r="BB279" s="82"/>
      <c r="BC279" s="311">
        <f t="shared" si="642"/>
        <v>0</v>
      </c>
      <c r="BD279" s="100">
        <f t="shared" si="643"/>
        <v>0</v>
      </c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83"/>
      <c r="BP279" s="87"/>
    </row>
    <row r="280" spans="1:68" s="196" customFormat="1" ht="39.75" customHeight="1" x14ac:dyDescent="0.2">
      <c r="A280" s="110"/>
      <c r="B280" s="373" t="s">
        <v>476</v>
      </c>
      <c r="C280" s="374"/>
      <c r="D280" s="81">
        <f t="shared" si="632"/>
        <v>546041</v>
      </c>
      <c r="E280" s="297">
        <f t="shared" si="633"/>
        <v>546041</v>
      </c>
      <c r="F280" s="82">
        <v>546041</v>
      </c>
      <c r="G280" s="82">
        <f t="shared" si="634"/>
        <v>546041</v>
      </c>
      <c r="H280" s="82">
        <f t="shared" si="635"/>
        <v>0</v>
      </c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>
        <f t="shared" si="636"/>
        <v>0</v>
      </c>
      <c r="V280" s="82">
        <f t="shared" si="637"/>
        <v>0</v>
      </c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100">
        <f t="shared" si="638"/>
        <v>0</v>
      </c>
      <c r="AI280" s="100">
        <f t="shared" si="639"/>
        <v>0</v>
      </c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82">
        <f t="shared" si="640"/>
        <v>0</v>
      </c>
      <c r="AV280" s="100">
        <f t="shared" si="641"/>
        <v>0</v>
      </c>
      <c r="AW280" s="100"/>
      <c r="AX280" s="100"/>
      <c r="AY280" s="100"/>
      <c r="AZ280" s="100"/>
      <c r="BA280" s="100"/>
      <c r="BB280" s="82"/>
      <c r="BC280" s="311">
        <f t="shared" si="642"/>
        <v>0</v>
      </c>
      <c r="BD280" s="100">
        <f t="shared" si="643"/>
        <v>0</v>
      </c>
      <c r="BE280" s="100"/>
      <c r="BF280" s="100"/>
      <c r="BG280" s="100"/>
      <c r="BH280" s="100"/>
      <c r="BI280" s="100"/>
      <c r="BJ280" s="100"/>
      <c r="BK280" s="100"/>
      <c r="BL280" s="100"/>
      <c r="BM280" s="100"/>
      <c r="BN280" s="100"/>
      <c r="BO280" s="83"/>
      <c r="BP280" s="87"/>
    </row>
    <row r="281" spans="1:68" s="200" customFormat="1" x14ac:dyDescent="0.2">
      <c r="A281" s="239" t="s">
        <v>14</v>
      </c>
      <c r="B281" s="233" t="s">
        <v>15</v>
      </c>
      <c r="C281" s="331"/>
      <c r="D281" s="234">
        <f t="shared" ref="D281:E281" si="644">SUM(D282:D284)</f>
        <v>1678399</v>
      </c>
      <c r="E281" s="305">
        <f t="shared" si="644"/>
        <v>1678399</v>
      </c>
      <c r="F281" s="235">
        <f t="shared" ref="F281:BN281" si="645">SUM(F282:F284)</f>
        <v>1678399</v>
      </c>
      <c r="G281" s="235">
        <f t="shared" si="645"/>
        <v>1678399</v>
      </c>
      <c r="H281" s="235">
        <f t="shared" ref="H281" si="646">SUM(H282:H284)</f>
        <v>0</v>
      </c>
      <c r="I281" s="235">
        <f t="shared" si="645"/>
        <v>0</v>
      </c>
      <c r="J281" s="235">
        <f t="shared" ref="J281" si="647">SUM(J282:J284)</f>
        <v>0</v>
      </c>
      <c r="K281" s="235">
        <f t="shared" si="645"/>
        <v>0</v>
      </c>
      <c r="L281" s="235">
        <f t="shared" si="645"/>
        <v>0</v>
      </c>
      <c r="M281" s="235">
        <f t="shared" si="645"/>
        <v>0</v>
      </c>
      <c r="N281" s="235">
        <f t="shared" si="645"/>
        <v>0</v>
      </c>
      <c r="O281" s="235">
        <f t="shared" si="645"/>
        <v>0</v>
      </c>
      <c r="P281" s="235">
        <f t="shared" si="645"/>
        <v>0</v>
      </c>
      <c r="Q281" s="235">
        <f t="shared" si="645"/>
        <v>0</v>
      </c>
      <c r="R281" s="235">
        <f t="shared" si="645"/>
        <v>0</v>
      </c>
      <c r="S281" s="235">
        <f t="shared" si="645"/>
        <v>0</v>
      </c>
      <c r="T281" s="235">
        <f t="shared" si="645"/>
        <v>0</v>
      </c>
      <c r="U281" s="235">
        <f t="shared" ref="U281:AF281" si="648">SUM(U282:U284)</f>
        <v>0</v>
      </c>
      <c r="V281" s="235">
        <f t="shared" si="648"/>
        <v>0</v>
      </c>
      <c r="W281" s="235">
        <f t="shared" si="648"/>
        <v>0</v>
      </c>
      <c r="X281" s="235">
        <f t="shared" si="648"/>
        <v>0</v>
      </c>
      <c r="Y281" s="235">
        <f t="shared" si="648"/>
        <v>0</v>
      </c>
      <c r="Z281" s="235">
        <f t="shared" si="648"/>
        <v>0</v>
      </c>
      <c r="AA281" s="235">
        <f t="shared" si="648"/>
        <v>0</v>
      </c>
      <c r="AB281" s="235">
        <f t="shared" si="648"/>
        <v>0</v>
      </c>
      <c r="AC281" s="235">
        <f t="shared" si="648"/>
        <v>0</v>
      </c>
      <c r="AD281" s="235">
        <f t="shared" si="648"/>
        <v>0</v>
      </c>
      <c r="AE281" s="235">
        <f t="shared" si="648"/>
        <v>0</v>
      </c>
      <c r="AF281" s="235">
        <f t="shared" si="648"/>
        <v>0</v>
      </c>
      <c r="AG281" s="235">
        <f t="shared" si="645"/>
        <v>0</v>
      </c>
      <c r="AH281" s="236">
        <f t="shared" si="645"/>
        <v>0</v>
      </c>
      <c r="AI281" s="236">
        <f t="shared" si="645"/>
        <v>0</v>
      </c>
      <c r="AJ281" s="236">
        <f t="shared" si="645"/>
        <v>0</v>
      </c>
      <c r="AK281" s="236">
        <f t="shared" si="645"/>
        <v>0</v>
      </c>
      <c r="AL281" s="236">
        <f t="shared" si="645"/>
        <v>0</v>
      </c>
      <c r="AM281" s="236">
        <f t="shared" si="645"/>
        <v>0</v>
      </c>
      <c r="AN281" s="236">
        <f t="shared" si="645"/>
        <v>0</v>
      </c>
      <c r="AO281" s="236">
        <f t="shared" si="645"/>
        <v>0</v>
      </c>
      <c r="AP281" s="236">
        <f t="shared" si="645"/>
        <v>0</v>
      </c>
      <c r="AQ281" s="236">
        <f t="shared" si="645"/>
        <v>0</v>
      </c>
      <c r="AR281" s="236">
        <f t="shared" si="645"/>
        <v>0</v>
      </c>
      <c r="AS281" s="236">
        <f t="shared" si="645"/>
        <v>0</v>
      </c>
      <c r="AT281" s="236">
        <f t="shared" si="645"/>
        <v>0</v>
      </c>
      <c r="AU281" s="235">
        <f t="shared" ref="AU281:BA281" si="649">SUM(AU282:AU284)</f>
        <v>0</v>
      </c>
      <c r="AV281" s="236">
        <f t="shared" si="649"/>
        <v>0</v>
      </c>
      <c r="AW281" s="236">
        <f t="shared" si="649"/>
        <v>0</v>
      </c>
      <c r="AX281" s="236">
        <f t="shared" si="649"/>
        <v>0</v>
      </c>
      <c r="AY281" s="236">
        <f t="shared" si="649"/>
        <v>0</v>
      </c>
      <c r="AZ281" s="236">
        <f t="shared" si="649"/>
        <v>0</v>
      </c>
      <c r="BA281" s="236">
        <f t="shared" si="649"/>
        <v>0</v>
      </c>
      <c r="BB281" s="235">
        <f t="shared" si="645"/>
        <v>0</v>
      </c>
      <c r="BC281" s="317">
        <f t="shared" si="645"/>
        <v>0</v>
      </c>
      <c r="BD281" s="236">
        <f t="shared" si="645"/>
        <v>0</v>
      </c>
      <c r="BE281" s="236">
        <f t="shared" si="645"/>
        <v>0</v>
      </c>
      <c r="BF281" s="236">
        <f t="shared" si="645"/>
        <v>0</v>
      </c>
      <c r="BG281" s="236">
        <f t="shared" si="645"/>
        <v>0</v>
      </c>
      <c r="BH281" s="236">
        <f t="shared" si="645"/>
        <v>0</v>
      </c>
      <c r="BI281" s="236">
        <f t="shared" si="645"/>
        <v>0</v>
      </c>
      <c r="BJ281" s="236">
        <f t="shared" si="645"/>
        <v>0</v>
      </c>
      <c r="BK281" s="236">
        <f t="shared" si="645"/>
        <v>0</v>
      </c>
      <c r="BL281" s="236">
        <f t="shared" si="645"/>
        <v>0</v>
      </c>
      <c r="BM281" s="236">
        <f t="shared" si="645"/>
        <v>0</v>
      </c>
      <c r="BN281" s="236">
        <f t="shared" si="645"/>
        <v>0</v>
      </c>
      <c r="BO281" s="237"/>
      <c r="BP281" s="238"/>
    </row>
    <row r="282" spans="1:68" s="196" customFormat="1" ht="22.5" customHeight="1" x14ac:dyDescent="0.2">
      <c r="A282" s="110"/>
      <c r="B282" s="373" t="s">
        <v>598</v>
      </c>
      <c r="C282" s="374"/>
      <c r="D282" s="81">
        <f t="shared" ref="D282:D284" si="650">F282+T282+AG282+AT282+BB282</f>
        <v>217104</v>
      </c>
      <c r="E282" s="297">
        <f t="shared" ref="E282:E284" si="651">G282+U282+AH282+AU282+BC282</f>
        <v>217104</v>
      </c>
      <c r="F282" s="82">
        <v>217104</v>
      </c>
      <c r="G282" s="82">
        <f t="shared" ref="G282:G284" si="652">F282+H282</f>
        <v>217104</v>
      </c>
      <c r="H282" s="82">
        <f t="shared" ref="H282:H284" si="653">SUM(I282:S282)</f>
        <v>0</v>
      </c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>
        <f t="shared" ref="U282:U284" si="654">T282+V282</f>
        <v>0</v>
      </c>
      <c r="V282" s="82">
        <f t="shared" ref="V282:V284" si="655">SUM(W282:AF282)</f>
        <v>0</v>
      </c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100">
        <f t="shared" ref="AH282:AH284" si="656">AG282+AI282</f>
        <v>0</v>
      </c>
      <c r="AI282" s="100">
        <f t="shared" ref="AI282:AI284" si="657">SUM(AJ282:AS282)</f>
        <v>0</v>
      </c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82">
        <f t="shared" ref="AU282:AU284" si="658">AT282+AV282</f>
        <v>0</v>
      </c>
      <c r="AV282" s="100">
        <f t="shared" ref="AV282:AV284" si="659">SUM(AW282:BA282)</f>
        <v>0</v>
      </c>
      <c r="AW282" s="100"/>
      <c r="AX282" s="100"/>
      <c r="AY282" s="100"/>
      <c r="AZ282" s="100"/>
      <c r="BA282" s="100"/>
      <c r="BB282" s="82"/>
      <c r="BC282" s="311">
        <f t="shared" ref="BC282:BC284" si="660">BB282+BD282</f>
        <v>0</v>
      </c>
      <c r="BD282" s="100">
        <f t="shared" ref="BD282:BD284" si="661">SUM(BE282:BN282)</f>
        <v>0</v>
      </c>
      <c r="BE282" s="100"/>
      <c r="BF282" s="100"/>
      <c r="BG282" s="100"/>
      <c r="BH282" s="100"/>
      <c r="BI282" s="100"/>
      <c r="BJ282" s="100"/>
      <c r="BK282" s="100"/>
      <c r="BL282" s="100"/>
      <c r="BM282" s="100"/>
      <c r="BN282" s="100"/>
      <c r="BO282" s="83"/>
      <c r="BP282" s="87"/>
    </row>
    <row r="283" spans="1:68" s="200" customFormat="1" ht="54.75" customHeight="1" x14ac:dyDescent="0.2">
      <c r="A283" s="110"/>
      <c r="B283" s="396" t="s">
        <v>647</v>
      </c>
      <c r="C283" s="374"/>
      <c r="D283" s="81">
        <f t="shared" si="650"/>
        <v>809607</v>
      </c>
      <c r="E283" s="297">
        <f t="shared" si="651"/>
        <v>809607</v>
      </c>
      <c r="F283" s="82">
        <v>809607</v>
      </c>
      <c r="G283" s="82">
        <f t="shared" si="652"/>
        <v>809607</v>
      </c>
      <c r="H283" s="82">
        <f t="shared" si="653"/>
        <v>0</v>
      </c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>
        <f t="shared" si="654"/>
        <v>0</v>
      </c>
      <c r="V283" s="82">
        <f t="shared" si="655"/>
        <v>0</v>
      </c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100">
        <f t="shared" si="656"/>
        <v>0</v>
      </c>
      <c r="AI283" s="100">
        <f t="shared" si="657"/>
        <v>0</v>
      </c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82">
        <f t="shared" si="658"/>
        <v>0</v>
      </c>
      <c r="AV283" s="100">
        <f t="shared" si="659"/>
        <v>0</v>
      </c>
      <c r="AW283" s="100"/>
      <c r="AX283" s="100"/>
      <c r="AY283" s="100"/>
      <c r="AZ283" s="100"/>
      <c r="BA283" s="100"/>
      <c r="BB283" s="82"/>
      <c r="BC283" s="311">
        <f t="shared" si="660"/>
        <v>0</v>
      </c>
      <c r="BD283" s="100">
        <f t="shared" si="661"/>
        <v>0</v>
      </c>
      <c r="BE283" s="100"/>
      <c r="BF283" s="100"/>
      <c r="BG283" s="100"/>
      <c r="BH283" s="100"/>
      <c r="BI283" s="100"/>
      <c r="BJ283" s="100"/>
      <c r="BK283" s="100"/>
      <c r="BL283" s="100"/>
      <c r="BM283" s="100"/>
      <c r="BN283" s="100"/>
      <c r="BO283" s="83"/>
      <c r="BP283" s="87"/>
    </row>
    <row r="284" spans="1:68" s="196" customFormat="1" ht="29.25" customHeight="1" x14ac:dyDescent="0.2">
      <c r="A284" s="110"/>
      <c r="B284" s="373" t="s">
        <v>599</v>
      </c>
      <c r="C284" s="374"/>
      <c r="D284" s="81">
        <f t="shared" si="650"/>
        <v>651688</v>
      </c>
      <c r="E284" s="297">
        <f t="shared" si="651"/>
        <v>651688</v>
      </c>
      <c r="F284" s="82">
        <v>651688</v>
      </c>
      <c r="G284" s="82">
        <f t="shared" si="652"/>
        <v>651688</v>
      </c>
      <c r="H284" s="82">
        <f t="shared" si="653"/>
        <v>0</v>
      </c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>
        <f t="shared" si="654"/>
        <v>0</v>
      </c>
      <c r="V284" s="82">
        <f t="shared" si="655"/>
        <v>0</v>
      </c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100">
        <f t="shared" si="656"/>
        <v>0</v>
      </c>
      <c r="AI284" s="100">
        <f t="shared" si="657"/>
        <v>0</v>
      </c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82">
        <f t="shared" si="658"/>
        <v>0</v>
      </c>
      <c r="AV284" s="100">
        <f t="shared" si="659"/>
        <v>0</v>
      </c>
      <c r="AW284" s="100"/>
      <c r="AX284" s="100"/>
      <c r="AY284" s="100"/>
      <c r="AZ284" s="100"/>
      <c r="BA284" s="100"/>
      <c r="BB284" s="82"/>
      <c r="BC284" s="311">
        <f t="shared" si="660"/>
        <v>0</v>
      </c>
      <c r="BD284" s="100">
        <f t="shared" si="661"/>
        <v>0</v>
      </c>
      <c r="BE284" s="100"/>
      <c r="BF284" s="100"/>
      <c r="BG284" s="100"/>
      <c r="BH284" s="100"/>
      <c r="BI284" s="100"/>
      <c r="BJ284" s="100"/>
      <c r="BK284" s="100"/>
      <c r="BL284" s="100"/>
      <c r="BM284" s="100"/>
      <c r="BN284" s="100"/>
      <c r="BO284" s="83"/>
      <c r="BP284" s="87"/>
    </row>
    <row r="285" spans="1:68" s="200" customFormat="1" x14ac:dyDescent="0.2">
      <c r="A285" s="239" t="s">
        <v>17</v>
      </c>
      <c r="B285" s="233" t="s">
        <v>18</v>
      </c>
      <c r="C285" s="331"/>
      <c r="D285" s="234">
        <f t="shared" ref="D285:E285" si="662">SUM(D286:D288)</f>
        <v>872835</v>
      </c>
      <c r="E285" s="305">
        <f t="shared" si="662"/>
        <v>872835</v>
      </c>
      <c r="F285" s="235">
        <f t="shared" ref="F285:BN285" si="663">SUM(F286:F288)</f>
        <v>872835</v>
      </c>
      <c r="G285" s="235">
        <f t="shared" si="663"/>
        <v>872835</v>
      </c>
      <c r="H285" s="235">
        <f t="shared" ref="H285" si="664">SUM(H286:H288)</f>
        <v>0</v>
      </c>
      <c r="I285" s="235">
        <f t="shared" si="663"/>
        <v>0</v>
      </c>
      <c r="J285" s="235">
        <f t="shared" ref="J285" si="665">SUM(J286:J288)</f>
        <v>0</v>
      </c>
      <c r="K285" s="235">
        <f t="shared" si="663"/>
        <v>0</v>
      </c>
      <c r="L285" s="235">
        <f t="shared" si="663"/>
        <v>0</v>
      </c>
      <c r="M285" s="235">
        <f t="shared" si="663"/>
        <v>0</v>
      </c>
      <c r="N285" s="235">
        <f t="shared" si="663"/>
        <v>0</v>
      </c>
      <c r="O285" s="235">
        <f t="shared" si="663"/>
        <v>0</v>
      </c>
      <c r="P285" s="235">
        <f t="shared" si="663"/>
        <v>0</v>
      </c>
      <c r="Q285" s="235">
        <f t="shared" si="663"/>
        <v>0</v>
      </c>
      <c r="R285" s="235">
        <f t="shared" si="663"/>
        <v>0</v>
      </c>
      <c r="S285" s="235">
        <f t="shared" si="663"/>
        <v>0</v>
      </c>
      <c r="T285" s="235">
        <f t="shared" si="663"/>
        <v>0</v>
      </c>
      <c r="U285" s="235">
        <f t="shared" ref="U285:AF285" si="666">SUM(U286:U288)</f>
        <v>0</v>
      </c>
      <c r="V285" s="235">
        <f t="shared" si="666"/>
        <v>0</v>
      </c>
      <c r="W285" s="235">
        <f t="shared" si="666"/>
        <v>0</v>
      </c>
      <c r="X285" s="235">
        <f t="shared" si="666"/>
        <v>0</v>
      </c>
      <c r="Y285" s="235">
        <f t="shared" si="666"/>
        <v>0</v>
      </c>
      <c r="Z285" s="235">
        <f t="shared" si="666"/>
        <v>0</v>
      </c>
      <c r="AA285" s="235">
        <f t="shared" si="666"/>
        <v>0</v>
      </c>
      <c r="AB285" s="235">
        <f t="shared" si="666"/>
        <v>0</v>
      </c>
      <c r="AC285" s="235">
        <f t="shared" si="666"/>
        <v>0</v>
      </c>
      <c r="AD285" s="235">
        <f t="shared" si="666"/>
        <v>0</v>
      </c>
      <c r="AE285" s="235">
        <f t="shared" si="666"/>
        <v>0</v>
      </c>
      <c r="AF285" s="235">
        <f t="shared" si="666"/>
        <v>0</v>
      </c>
      <c r="AG285" s="235">
        <f t="shared" si="663"/>
        <v>0</v>
      </c>
      <c r="AH285" s="236">
        <f t="shared" si="663"/>
        <v>0</v>
      </c>
      <c r="AI285" s="236">
        <f t="shared" si="663"/>
        <v>0</v>
      </c>
      <c r="AJ285" s="236">
        <f t="shared" si="663"/>
        <v>0</v>
      </c>
      <c r="AK285" s="236">
        <f t="shared" si="663"/>
        <v>0</v>
      </c>
      <c r="AL285" s="236">
        <f t="shared" si="663"/>
        <v>0</v>
      </c>
      <c r="AM285" s="236">
        <f t="shared" si="663"/>
        <v>0</v>
      </c>
      <c r="AN285" s="236">
        <f t="shared" si="663"/>
        <v>0</v>
      </c>
      <c r="AO285" s="236">
        <f t="shared" si="663"/>
        <v>0</v>
      </c>
      <c r="AP285" s="236">
        <f t="shared" si="663"/>
        <v>0</v>
      </c>
      <c r="AQ285" s="236">
        <f t="shared" si="663"/>
        <v>0</v>
      </c>
      <c r="AR285" s="236">
        <f t="shared" si="663"/>
        <v>0</v>
      </c>
      <c r="AS285" s="236">
        <f t="shared" si="663"/>
        <v>0</v>
      </c>
      <c r="AT285" s="236">
        <f t="shared" si="663"/>
        <v>0</v>
      </c>
      <c r="AU285" s="235">
        <f t="shared" ref="AU285:BA285" si="667">SUM(AU286:AU288)</f>
        <v>0</v>
      </c>
      <c r="AV285" s="236">
        <f t="shared" si="667"/>
        <v>0</v>
      </c>
      <c r="AW285" s="236">
        <f t="shared" si="667"/>
        <v>0</v>
      </c>
      <c r="AX285" s="236">
        <f t="shared" si="667"/>
        <v>0</v>
      </c>
      <c r="AY285" s="236">
        <f t="shared" si="667"/>
        <v>0</v>
      </c>
      <c r="AZ285" s="236">
        <f t="shared" si="667"/>
        <v>0</v>
      </c>
      <c r="BA285" s="236">
        <f t="shared" si="667"/>
        <v>0</v>
      </c>
      <c r="BB285" s="235">
        <f t="shared" si="663"/>
        <v>0</v>
      </c>
      <c r="BC285" s="317">
        <f t="shared" si="663"/>
        <v>0</v>
      </c>
      <c r="BD285" s="236">
        <f t="shared" si="663"/>
        <v>0</v>
      </c>
      <c r="BE285" s="236">
        <f t="shared" si="663"/>
        <v>0</v>
      </c>
      <c r="BF285" s="236">
        <f t="shared" si="663"/>
        <v>0</v>
      </c>
      <c r="BG285" s="236">
        <f t="shared" si="663"/>
        <v>0</v>
      </c>
      <c r="BH285" s="236">
        <f t="shared" si="663"/>
        <v>0</v>
      </c>
      <c r="BI285" s="236">
        <f t="shared" si="663"/>
        <v>0</v>
      </c>
      <c r="BJ285" s="236">
        <f t="shared" si="663"/>
        <v>0</v>
      </c>
      <c r="BK285" s="236">
        <f t="shared" si="663"/>
        <v>0</v>
      </c>
      <c r="BL285" s="236">
        <f t="shared" si="663"/>
        <v>0</v>
      </c>
      <c r="BM285" s="236">
        <f t="shared" si="663"/>
        <v>0</v>
      </c>
      <c r="BN285" s="236">
        <f t="shared" si="663"/>
        <v>0</v>
      </c>
      <c r="BO285" s="237"/>
      <c r="BP285" s="238"/>
    </row>
    <row r="286" spans="1:68" s="196" customFormat="1" ht="27.75" customHeight="1" x14ac:dyDescent="0.2">
      <c r="A286" s="110"/>
      <c r="B286" s="373" t="s">
        <v>237</v>
      </c>
      <c r="C286" s="374"/>
      <c r="D286" s="81">
        <f t="shared" ref="D286:D288" si="668">F286+T286+AG286+AT286+BB286</f>
        <v>500500</v>
      </c>
      <c r="E286" s="297">
        <f t="shared" ref="E286:E288" si="669">G286+U286+AH286+AU286+BC286</f>
        <v>500500</v>
      </c>
      <c r="F286" s="82">
        <v>500500</v>
      </c>
      <c r="G286" s="82">
        <f t="shared" ref="G286:G288" si="670">F286+H286</f>
        <v>500500</v>
      </c>
      <c r="H286" s="82">
        <f t="shared" ref="H286:H288" si="671">SUM(I286:S286)</f>
        <v>0</v>
      </c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>
        <f t="shared" ref="U286:U288" si="672">T286+V286</f>
        <v>0</v>
      </c>
      <c r="V286" s="82">
        <f t="shared" ref="V286:V288" si="673">SUM(W286:AF286)</f>
        <v>0</v>
      </c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100">
        <f t="shared" ref="AH286:AH288" si="674">AG286+AI286</f>
        <v>0</v>
      </c>
      <c r="AI286" s="100">
        <f t="shared" ref="AI286:AI288" si="675">SUM(AJ286:AS286)</f>
        <v>0</v>
      </c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82">
        <f t="shared" ref="AU286:AU288" si="676">AT286+AV286</f>
        <v>0</v>
      </c>
      <c r="AV286" s="100">
        <f t="shared" ref="AV286:AV288" si="677">SUM(AW286:BA286)</f>
        <v>0</v>
      </c>
      <c r="AW286" s="100"/>
      <c r="AX286" s="100"/>
      <c r="AY286" s="100"/>
      <c r="AZ286" s="100"/>
      <c r="BA286" s="100"/>
      <c r="BB286" s="82"/>
      <c r="BC286" s="311">
        <f t="shared" ref="BC286:BC288" si="678">BB286+BD286</f>
        <v>0</v>
      </c>
      <c r="BD286" s="100">
        <f t="shared" ref="BD286:BD288" si="679">SUM(BE286:BN286)</f>
        <v>0</v>
      </c>
      <c r="BE286" s="100"/>
      <c r="BF286" s="100"/>
      <c r="BG286" s="100"/>
      <c r="BH286" s="100"/>
      <c r="BI286" s="100"/>
      <c r="BJ286" s="100"/>
      <c r="BK286" s="100"/>
      <c r="BL286" s="100"/>
      <c r="BM286" s="100"/>
      <c r="BN286" s="100"/>
      <c r="BO286" s="83"/>
      <c r="BP286" s="87"/>
    </row>
    <row r="287" spans="1:68" s="196" customFormat="1" x14ac:dyDescent="0.2">
      <c r="A287" s="110"/>
      <c r="B287" s="373" t="s">
        <v>600</v>
      </c>
      <c r="C287" s="374"/>
      <c r="D287" s="81">
        <f t="shared" si="668"/>
        <v>284577</v>
      </c>
      <c r="E287" s="297">
        <f t="shared" si="669"/>
        <v>284577</v>
      </c>
      <c r="F287" s="82">
        <v>284577</v>
      </c>
      <c r="G287" s="82">
        <f t="shared" si="670"/>
        <v>284577</v>
      </c>
      <c r="H287" s="82">
        <f t="shared" si="671"/>
        <v>0</v>
      </c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>
        <f t="shared" si="672"/>
        <v>0</v>
      </c>
      <c r="V287" s="82">
        <f t="shared" si="673"/>
        <v>0</v>
      </c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100">
        <f t="shared" si="674"/>
        <v>0</v>
      </c>
      <c r="AI287" s="100">
        <f t="shared" si="675"/>
        <v>0</v>
      </c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82">
        <f t="shared" si="676"/>
        <v>0</v>
      </c>
      <c r="AV287" s="100">
        <f t="shared" si="677"/>
        <v>0</v>
      </c>
      <c r="AW287" s="100"/>
      <c r="AX287" s="100"/>
      <c r="AY287" s="100"/>
      <c r="AZ287" s="100"/>
      <c r="BA287" s="100"/>
      <c r="BB287" s="82"/>
      <c r="BC287" s="311">
        <f t="shared" si="678"/>
        <v>0</v>
      </c>
      <c r="BD287" s="100">
        <f t="shared" si="679"/>
        <v>0</v>
      </c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83"/>
      <c r="BP287" s="87"/>
    </row>
    <row r="288" spans="1:68" s="196" customFormat="1" ht="27.75" customHeight="1" x14ac:dyDescent="0.2">
      <c r="A288" s="110"/>
      <c r="B288" s="373" t="s">
        <v>601</v>
      </c>
      <c r="C288" s="374"/>
      <c r="D288" s="81">
        <f t="shared" si="668"/>
        <v>87758</v>
      </c>
      <c r="E288" s="297">
        <f t="shared" si="669"/>
        <v>87758</v>
      </c>
      <c r="F288" s="82">
        <v>87758</v>
      </c>
      <c r="G288" s="82">
        <f t="shared" si="670"/>
        <v>87758</v>
      </c>
      <c r="H288" s="82">
        <f t="shared" si="671"/>
        <v>0</v>
      </c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>
        <f t="shared" si="672"/>
        <v>0</v>
      </c>
      <c r="V288" s="82">
        <f t="shared" si="673"/>
        <v>0</v>
      </c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100">
        <f t="shared" si="674"/>
        <v>0</v>
      </c>
      <c r="AI288" s="100">
        <f t="shared" si="675"/>
        <v>0</v>
      </c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82">
        <f t="shared" si="676"/>
        <v>0</v>
      </c>
      <c r="AV288" s="100">
        <f t="shared" si="677"/>
        <v>0</v>
      </c>
      <c r="AW288" s="100"/>
      <c r="AX288" s="100"/>
      <c r="AY288" s="100"/>
      <c r="AZ288" s="100"/>
      <c r="BA288" s="100"/>
      <c r="BB288" s="82"/>
      <c r="BC288" s="311">
        <f t="shared" si="678"/>
        <v>0</v>
      </c>
      <c r="BD288" s="100">
        <f t="shared" si="679"/>
        <v>0</v>
      </c>
      <c r="BE288" s="100"/>
      <c r="BF288" s="100"/>
      <c r="BG288" s="100"/>
      <c r="BH288" s="100"/>
      <c r="BI288" s="100"/>
      <c r="BJ288" s="100"/>
      <c r="BK288" s="100"/>
      <c r="BL288" s="100"/>
      <c r="BM288" s="100"/>
      <c r="BN288" s="100"/>
      <c r="BO288" s="83"/>
      <c r="BP288" s="87"/>
    </row>
    <row r="289" spans="1:68" s="200" customFormat="1" x14ac:dyDescent="0.2">
      <c r="A289" s="239">
        <v>10</v>
      </c>
      <c r="B289" s="233" t="s">
        <v>21</v>
      </c>
      <c r="C289" s="331"/>
      <c r="D289" s="234">
        <f t="shared" ref="D289:E289" si="680">SUM(D290:D291)</f>
        <v>166682</v>
      </c>
      <c r="E289" s="305">
        <f t="shared" si="680"/>
        <v>166682</v>
      </c>
      <c r="F289" s="235">
        <f t="shared" ref="F289:BN289" si="681">SUM(F290:F291)</f>
        <v>166682</v>
      </c>
      <c r="G289" s="235">
        <f t="shared" si="681"/>
        <v>166682</v>
      </c>
      <c r="H289" s="235">
        <f t="shared" ref="H289" si="682">SUM(H290:H291)</f>
        <v>0</v>
      </c>
      <c r="I289" s="235">
        <f t="shared" si="681"/>
        <v>0</v>
      </c>
      <c r="J289" s="235">
        <f t="shared" ref="J289" si="683">SUM(J290:J291)</f>
        <v>0</v>
      </c>
      <c r="K289" s="235">
        <f t="shared" si="681"/>
        <v>0</v>
      </c>
      <c r="L289" s="235">
        <f t="shared" si="681"/>
        <v>0</v>
      </c>
      <c r="M289" s="235">
        <f t="shared" si="681"/>
        <v>0</v>
      </c>
      <c r="N289" s="235">
        <f t="shared" si="681"/>
        <v>0</v>
      </c>
      <c r="O289" s="235">
        <f t="shared" si="681"/>
        <v>0</v>
      </c>
      <c r="P289" s="235">
        <f t="shared" si="681"/>
        <v>0</v>
      </c>
      <c r="Q289" s="235">
        <f t="shared" si="681"/>
        <v>0</v>
      </c>
      <c r="R289" s="235">
        <f t="shared" si="681"/>
        <v>0</v>
      </c>
      <c r="S289" s="235">
        <f t="shared" si="681"/>
        <v>0</v>
      </c>
      <c r="T289" s="235">
        <f t="shared" si="681"/>
        <v>0</v>
      </c>
      <c r="U289" s="235">
        <f t="shared" ref="U289:AF289" si="684">SUM(U290:U291)</f>
        <v>0</v>
      </c>
      <c r="V289" s="235">
        <f t="shared" si="684"/>
        <v>0</v>
      </c>
      <c r="W289" s="235">
        <f t="shared" si="684"/>
        <v>0</v>
      </c>
      <c r="X289" s="235">
        <f t="shared" si="684"/>
        <v>0</v>
      </c>
      <c r="Y289" s="235">
        <f t="shared" si="684"/>
        <v>0</v>
      </c>
      <c r="Z289" s="235">
        <f t="shared" si="684"/>
        <v>0</v>
      </c>
      <c r="AA289" s="235">
        <f t="shared" si="684"/>
        <v>0</v>
      </c>
      <c r="AB289" s="235">
        <f t="shared" si="684"/>
        <v>0</v>
      </c>
      <c r="AC289" s="235">
        <f t="shared" si="684"/>
        <v>0</v>
      </c>
      <c r="AD289" s="235">
        <f t="shared" si="684"/>
        <v>0</v>
      </c>
      <c r="AE289" s="235">
        <f t="shared" si="684"/>
        <v>0</v>
      </c>
      <c r="AF289" s="235">
        <f t="shared" si="684"/>
        <v>0</v>
      </c>
      <c r="AG289" s="235">
        <f t="shared" si="681"/>
        <v>0</v>
      </c>
      <c r="AH289" s="236">
        <f t="shared" si="681"/>
        <v>0</v>
      </c>
      <c r="AI289" s="236">
        <f t="shared" si="681"/>
        <v>0</v>
      </c>
      <c r="AJ289" s="236">
        <f t="shared" si="681"/>
        <v>0</v>
      </c>
      <c r="AK289" s="236">
        <f t="shared" si="681"/>
        <v>0</v>
      </c>
      <c r="AL289" s="236">
        <f t="shared" si="681"/>
        <v>0</v>
      </c>
      <c r="AM289" s="236">
        <f t="shared" si="681"/>
        <v>0</v>
      </c>
      <c r="AN289" s="236">
        <f t="shared" si="681"/>
        <v>0</v>
      </c>
      <c r="AO289" s="236">
        <f t="shared" si="681"/>
        <v>0</v>
      </c>
      <c r="AP289" s="236">
        <f t="shared" si="681"/>
        <v>0</v>
      </c>
      <c r="AQ289" s="236">
        <f t="shared" si="681"/>
        <v>0</v>
      </c>
      <c r="AR289" s="236">
        <f t="shared" si="681"/>
        <v>0</v>
      </c>
      <c r="AS289" s="236">
        <f t="shared" si="681"/>
        <v>0</v>
      </c>
      <c r="AT289" s="236">
        <f t="shared" si="681"/>
        <v>0</v>
      </c>
      <c r="AU289" s="235">
        <f t="shared" ref="AU289:BA289" si="685">SUM(AU290:AU291)</f>
        <v>0</v>
      </c>
      <c r="AV289" s="236">
        <f t="shared" si="685"/>
        <v>0</v>
      </c>
      <c r="AW289" s="236">
        <f t="shared" si="685"/>
        <v>0</v>
      </c>
      <c r="AX289" s="236">
        <f t="shared" si="685"/>
        <v>0</v>
      </c>
      <c r="AY289" s="236">
        <f t="shared" si="685"/>
        <v>0</v>
      </c>
      <c r="AZ289" s="236">
        <f t="shared" si="685"/>
        <v>0</v>
      </c>
      <c r="BA289" s="236">
        <f t="shared" si="685"/>
        <v>0</v>
      </c>
      <c r="BB289" s="235">
        <f t="shared" si="681"/>
        <v>0</v>
      </c>
      <c r="BC289" s="317">
        <f t="shared" si="681"/>
        <v>0</v>
      </c>
      <c r="BD289" s="236">
        <f t="shared" si="681"/>
        <v>0</v>
      </c>
      <c r="BE289" s="236">
        <f t="shared" si="681"/>
        <v>0</v>
      </c>
      <c r="BF289" s="236">
        <f t="shared" si="681"/>
        <v>0</v>
      </c>
      <c r="BG289" s="236">
        <f t="shared" si="681"/>
        <v>0</v>
      </c>
      <c r="BH289" s="236">
        <f t="shared" si="681"/>
        <v>0</v>
      </c>
      <c r="BI289" s="236">
        <f t="shared" si="681"/>
        <v>0</v>
      </c>
      <c r="BJ289" s="236">
        <f t="shared" si="681"/>
        <v>0</v>
      </c>
      <c r="BK289" s="236">
        <f t="shared" si="681"/>
        <v>0</v>
      </c>
      <c r="BL289" s="236">
        <f t="shared" si="681"/>
        <v>0</v>
      </c>
      <c r="BM289" s="236">
        <f t="shared" si="681"/>
        <v>0</v>
      </c>
      <c r="BN289" s="236">
        <f t="shared" si="681"/>
        <v>0</v>
      </c>
      <c r="BO289" s="237"/>
      <c r="BP289" s="238"/>
    </row>
    <row r="290" spans="1:68" s="196" customFormat="1" ht="27" customHeight="1" x14ac:dyDescent="0.2">
      <c r="A290" s="110"/>
      <c r="B290" s="373" t="s">
        <v>602</v>
      </c>
      <c r="C290" s="374"/>
      <c r="D290" s="81">
        <f t="shared" ref="D290:D291" si="686">F290+T290+AG290+AT290+BB290</f>
        <v>160586</v>
      </c>
      <c r="E290" s="297">
        <f t="shared" ref="E290:E291" si="687">G290+U290+AH290+AU290+BC290</f>
        <v>160586</v>
      </c>
      <c r="F290" s="82">
        <v>160586</v>
      </c>
      <c r="G290" s="82">
        <f t="shared" ref="G290:G291" si="688">F290+H290</f>
        <v>160586</v>
      </c>
      <c r="H290" s="82">
        <f t="shared" ref="H290:H291" si="689">SUM(I290:S290)</f>
        <v>0</v>
      </c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>
        <f t="shared" ref="U290:U291" si="690">T290+V290</f>
        <v>0</v>
      </c>
      <c r="V290" s="82">
        <f t="shared" ref="V290:V291" si="691">SUM(W290:AF290)</f>
        <v>0</v>
      </c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100">
        <f t="shared" ref="AH290:AH292" si="692">AG290+AI290</f>
        <v>0</v>
      </c>
      <c r="AI290" s="100">
        <f t="shared" ref="AI290:AI292" si="693">SUM(AJ290:AS290)</f>
        <v>0</v>
      </c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82">
        <f t="shared" ref="AU290:AU292" si="694">AT290+AV290</f>
        <v>0</v>
      </c>
      <c r="AV290" s="100">
        <f t="shared" ref="AV290:AV292" si="695">SUM(AW290:BA290)</f>
        <v>0</v>
      </c>
      <c r="AW290" s="100"/>
      <c r="AX290" s="100"/>
      <c r="AY290" s="100"/>
      <c r="AZ290" s="100"/>
      <c r="BA290" s="100"/>
      <c r="BB290" s="82"/>
      <c r="BC290" s="311">
        <f t="shared" ref="BC290:BC292" si="696">BB290+BD290</f>
        <v>0</v>
      </c>
      <c r="BD290" s="100">
        <f t="shared" ref="BD290:BD292" si="697">SUM(BE290:BN290)</f>
        <v>0</v>
      </c>
      <c r="BE290" s="100"/>
      <c r="BF290" s="100"/>
      <c r="BG290" s="100"/>
      <c r="BH290" s="100"/>
      <c r="BI290" s="100"/>
      <c r="BJ290" s="100"/>
      <c r="BK290" s="100"/>
      <c r="BL290" s="100"/>
      <c r="BM290" s="100"/>
      <c r="BN290" s="100"/>
      <c r="BO290" s="83"/>
      <c r="BP290" s="87"/>
    </row>
    <row r="291" spans="1:68" s="196" customFormat="1" ht="24.75" customHeight="1" x14ac:dyDescent="0.2">
      <c r="A291" s="110"/>
      <c r="B291" s="373" t="s">
        <v>603</v>
      </c>
      <c r="C291" s="374"/>
      <c r="D291" s="81">
        <f t="shared" si="686"/>
        <v>6096</v>
      </c>
      <c r="E291" s="297">
        <f t="shared" si="687"/>
        <v>6096</v>
      </c>
      <c r="F291" s="82">
        <v>6096</v>
      </c>
      <c r="G291" s="82">
        <f t="shared" si="688"/>
        <v>6096</v>
      </c>
      <c r="H291" s="82">
        <f t="shared" si="689"/>
        <v>0</v>
      </c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>
        <f t="shared" si="690"/>
        <v>0</v>
      </c>
      <c r="V291" s="82">
        <f t="shared" si="691"/>
        <v>0</v>
      </c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100">
        <f t="shared" si="692"/>
        <v>0</v>
      </c>
      <c r="AI291" s="100">
        <f t="shared" si="693"/>
        <v>0</v>
      </c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82">
        <f t="shared" si="694"/>
        <v>0</v>
      </c>
      <c r="AV291" s="100">
        <f t="shared" si="695"/>
        <v>0</v>
      </c>
      <c r="AW291" s="100"/>
      <c r="AX291" s="100"/>
      <c r="AY291" s="100"/>
      <c r="AZ291" s="100"/>
      <c r="BA291" s="100"/>
      <c r="BB291" s="82"/>
      <c r="BC291" s="311">
        <f t="shared" si="696"/>
        <v>0</v>
      </c>
      <c r="BD291" s="100">
        <f t="shared" si="697"/>
        <v>0</v>
      </c>
      <c r="BE291" s="100"/>
      <c r="BF291" s="100"/>
      <c r="BG291" s="100"/>
      <c r="BH291" s="100"/>
      <c r="BI291" s="100"/>
      <c r="BJ291" s="100"/>
      <c r="BK291" s="100"/>
      <c r="BL291" s="100"/>
      <c r="BM291" s="100"/>
      <c r="BN291" s="100"/>
      <c r="BO291" s="83"/>
      <c r="BP291" s="87"/>
    </row>
    <row r="292" spans="1:68" s="196" customFormat="1" ht="13.5" thickBot="1" x14ac:dyDescent="0.25">
      <c r="A292" s="104"/>
      <c r="B292" s="289"/>
      <c r="C292" s="329"/>
      <c r="D292" s="141"/>
      <c r="E292" s="301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205">
        <f t="shared" si="692"/>
        <v>0</v>
      </c>
      <c r="AI292" s="205">
        <f t="shared" si="693"/>
        <v>0</v>
      </c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82">
        <f t="shared" si="694"/>
        <v>0</v>
      </c>
      <c r="AV292" s="100">
        <f t="shared" si="695"/>
        <v>0</v>
      </c>
      <c r="AW292" s="205"/>
      <c r="AX292" s="205"/>
      <c r="AY292" s="205"/>
      <c r="AZ292" s="205"/>
      <c r="BA292" s="205"/>
      <c r="BB292" s="172"/>
      <c r="BC292" s="313">
        <f t="shared" si="696"/>
        <v>0</v>
      </c>
      <c r="BD292" s="205">
        <f t="shared" si="697"/>
        <v>0</v>
      </c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05"/>
      <c r="BO292" s="206"/>
      <c r="BP292" s="90"/>
    </row>
    <row r="293" spans="1:68" s="196" customFormat="1" ht="12.75" thickTop="1" x14ac:dyDescent="0.2">
      <c r="A293" s="131" t="s">
        <v>611</v>
      </c>
      <c r="B293" s="214" t="s">
        <v>459</v>
      </c>
      <c r="C293" s="326"/>
      <c r="D293" s="209">
        <f t="shared" ref="D293:BN293" si="698">SUM(D294)</f>
        <v>73605</v>
      </c>
      <c r="E293" s="303">
        <f t="shared" si="698"/>
        <v>73605</v>
      </c>
      <c r="F293" s="210">
        <f t="shared" si="698"/>
        <v>73605</v>
      </c>
      <c r="G293" s="210">
        <f t="shared" si="698"/>
        <v>73605</v>
      </c>
      <c r="H293" s="210">
        <f t="shared" si="698"/>
        <v>0</v>
      </c>
      <c r="I293" s="210">
        <f t="shared" si="698"/>
        <v>0</v>
      </c>
      <c r="J293" s="210">
        <f t="shared" si="698"/>
        <v>0</v>
      </c>
      <c r="K293" s="210">
        <f t="shared" si="698"/>
        <v>0</v>
      </c>
      <c r="L293" s="210">
        <f t="shared" si="698"/>
        <v>0</v>
      </c>
      <c r="M293" s="210">
        <f t="shared" si="698"/>
        <v>0</v>
      </c>
      <c r="N293" s="210">
        <f t="shared" si="698"/>
        <v>0</v>
      </c>
      <c r="O293" s="210">
        <f t="shared" si="698"/>
        <v>0</v>
      </c>
      <c r="P293" s="210">
        <f t="shared" si="698"/>
        <v>0</v>
      </c>
      <c r="Q293" s="210">
        <f t="shared" si="698"/>
        <v>0</v>
      </c>
      <c r="R293" s="210">
        <f t="shared" si="698"/>
        <v>0</v>
      </c>
      <c r="S293" s="210">
        <f t="shared" si="698"/>
        <v>0</v>
      </c>
      <c r="T293" s="210">
        <f t="shared" si="698"/>
        <v>0</v>
      </c>
      <c r="U293" s="210">
        <f t="shared" si="698"/>
        <v>0</v>
      </c>
      <c r="V293" s="210">
        <f t="shared" si="698"/>
        <v>0</v>
      </c>
      <c r="W293" s="210">
        <f t="shared" si="698"/>
        <v>0</v>
      </c>
      <c r="X293" s="210">
        <f t="shared" si="698"/>
        <v>0</v>
      </c>
      <c r="Y293" s="210">
        <f t="shared" si="698"/>
        <v>0</v>
      </c>
      <c r="Z293" s="210">
        <f t="shared" si="698"/>
        <v>0</v>
      </c>
      <c r="AA293" s="210">
        <f t="shared" si="698"/>
        <v>0</v>
      </c>
      <c r="AB293" s="210">
        <f t="shared" si="698"/>
        <v>0</v>
      </c>
      <c r="AC293" s="210">
        <f t="shared" si="698"/>
        <v>0</v>
      </c>
      <c r="AD293" s="210">
        <f t="shared" si="698"/>
        <v>0</v>
      </c>
      <c r="AE293" s="210">
        <f t="shared" si="698"/>
        <v>0</v>
      </c>
      <c r="AF293" s="210">
        <f t="shared" si="698"/>
        <v>0</v>
      </c>
      <c r="AG293" s="210">
        <f t="shared" si="698"/>
        <v>0</v>
      </c>
      <c r="AH293" s="211">
        <f t="shared" si="698"/>
        <v>0</v>
      </c>
      <c r="AI293" s="211">
        <f t="shared" si="698"/>
        <v>0</v>
      </c>
      <c r="AJ293" s="211">
        <f t="shared" si="698"/>
        <v>0</v>
      </c>
      <c r="AK293" s="211">
        <f t="shared" si="698"/>
        <v>0</v>
      </c>
      <c r="AL293" s="211">
        <f t="shared" si="698"/>
        <v>0</v>
      </c>
      <c r="AM293" s="211">
        <f t="shared" si="698"/>
        <v>0</v>
      </c>
      <c r="AN293" s="211">
        <f t="shared" si="698"/>
        <v>0</v>
      </c>
      <c r="AO293" s="211">
        <f t="shared" si="698"/>
        <v>0</v>
      </c>
      <c r="AP293" s="211">
        <f t="shared" si="698"/>
        <v>0</v>
      </c>
      <c r="AQ293" s="211">
        <f t="shared" si="698"/>
        <v>0</v>
      </c>
      <c r="AR293" s="211">
        <f t="shared" si="698"/>
        <v>0</v>
      </c>
      <c r="AS293" s="211">
        <f t="shared" si="698"/>
        <v>0</v>
      </c>
      <c r="AT293" s="211">
        <f t="shared" si="698"/>
        <v>0</v>
      </c>
      <c r="AU293" s="210">
        <f t="shared" si="698"/>
        <v>0</v>
      </c>
      <c r="AV293" s="211">
        <f t="shared" si="698"/>
        <v>0</v>
      </c>
      <c r="AW293" s="211">
        <f t="shared" si="698"/>
        <v>0</v>
      </c>
      <c r="AX293" s="211">
        <f t="shared" si="698"/>
        <v>0</v>
      </c>
      <c r="AY293" s="211">
        <f t="shared" si="698"/>
        <v>0</v>
      </c>
      <c r="AZ293" s="211">
        <f t="shared" si="698"/>
        <v>0</v>
      </c>
      <c r="BA293" s="211">
        <f t="shared" si="698"/>
        <v>0</v>
      </c>
      <c r="BB293" s="210">
        <f t="shared" si="698"/>
        <v>0</v>
      </c>
      <c r="BC293" s="315">
        <f t="shared" si="698"/>
        <v>0</v>
      </c>
      <c r="BD293" s="211">
        <f t="shared" si="698"/>
        <v>0</v>
      </c>
      <c r="BE293" s="211">
        <f t="shared" si="698"/>
        <v>0</v>
      </c>
      <c r="BF293" s="211">
        <f t="shared" si="698"/>
        <v>0</v>
      </c>
      <c r="BG293" s="211">
        <f t="shared" si="698"/>
        <v>0</v>
      </c>
      <c r="BH293" s="211">
        <f t="shared" si="698"/>
        <v>0</v>
      </c>
      <c r="BI293" s="211">
        <f t="shared" si="698"/>
        <v>0</v>
      </c>
      <c r="BJ293" s="211">
        <f t="shared" si="698"/>
        <v>0</v>
      </c>
      <c r="BK293" s="211">
        <f t="shared" si="698"/>
        <v>0</v>
      </c>
      <c r="BL293" s="211">
        <f t="shared" si="698"/>
        <v>0</v>
      </c>
      <c r="BM293" s="211">
        <f t="shared" si="698"/>
        <v>0</v>
      </c>
      <c r="BN293" s="211">
        <f t="shared" si="698"/>
        <v>0</v>
      </c>
      <c r="BO293" s="207"/>
      <c r="BP293" s="208"/>
    </row>
    <row r="294" spans="1:68" s="196" customFormat="1" ht="24.75" customHeight="1" x14ac:dyDescent="0.2">
      <c r="A294" s="104">
        <v>50003220021</v>
      </c>
      <c r="B294" s="389" t="s">
        <v>509</v>
      </c>
      <c r="C294" s="390"/>
      <c r="D294" s="72">
        <f>F294+T294+AG294+AT294+BB294</f>
        <v>73605</v>
      </c>
      <c r="E294" s="298">
        <f>G294+U294+AH294+AU294+BC294</f>
        <v>73605</v>
      </c>
      <c r="F294" s="73">
        <v>73605</v>
      </c>
      <c r="G294" s="73">
        <f>F294+H294</f>
        <v>73605</v>
      </c>
      <c r="H294" s="73">
        <f>SUM(I294:S294)</f>
        <v>0</v>
      </c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>
        <f>T294+V294</f>
        <v>0</v>
      </c>
      <c r="V294" s="73">
        <f>SUM(W294:AF294)</f>
        <v>0</v>
      </c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99">
        <f>AG294+AI294</f>
        <v>0</v>
      </c>
      <c r="AI294" s="99">
        <f>SUM(AJ294:AS294)</f>
        <v>0</v>
      </c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82">
        <f>AT294+AV294</f>
        <v>0</v>
      </c>
      <c r="AV294" s="100">
        <f>SUM(AW294:BA294)</f>
        <v>0</v>
      </c>
      <c r="AW294" s="99"/>
      <c r="AX294" s="99"/>
      <c r="AY294" s="99"/>
      <c r="AZ294" s="99"/>
      <c r="BA294" s="99"/>
      <c r="BB294" s="73"/>
      <c r="BC294" s="266">
        <f>BB294+BD294</f>
        <v>0</v>
      </c>
      <c r="BD294" s="99">
        <f>SUM(BE294:BN294)</f>
        <v>0</v>
      </c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83" t="s">
        <v>508</v>
      </c>
      <c r="BP294" s="202"/>
    </row>
    <row r="295" spans="1:68" s="200" customFormat="1" ht="12.75" x14ac:dyDescent="0.2">
      <c r="A295" s="110" t="s">
        <v>611</v>
      </c>
      <c r="B295" s="259" t="s">
        <v>652</v>
      </c>
      <c r="C295" s="332"/>
      <c r="D295" s="260">
        <f t="shared" ref="D295:BN295" si="699">SUM(D296)</f>
        <v>1</v>
      </c>
      <c r="E295" s="306">
        <f t="shared" si="699"/>
        <v>1</v>
      </c>
      <c r="F295" s="261">
        <f t="shared" ref="F295" si="700">SUM(F296)</f>
        <v>1</v>
      </c>
      <c r="G295" s="261">
        <f t="shared" si="699"/>
        <v>1</v>
      </c>
      <c r="H295" s="261">
        <f t="shared" si="699"/>
        <v>0</v>
      </c>
      <c r="I295" s="261">
        <f t="shared" si="699"/>
        <v>0</v>
      </c>
      <c r="J295" s="261">
        <f t="shared" si="699"/>
        <v>0</v>
      </c>
      <c r="K295" s="261">
        <f t="shared" si="699"/>
        <v>0</v>
      </c>
      <c r="L295" s="261">
        <f t="shared" si="699"/>
        <v>0</v>
      </c>
      <c r="M295" s="261">
        <f t="shared" si="699"/>
        <v>0</v>
      </c>
      <c r="N295" s="261">
        <f t="shared" si="699"/>
        <v>0</v>
      </c>
      <c r="O295" s="261">
        <f t="shared" si="699"/>
        <v>0</v>
      </c>
      <c r="P295" s="261">
        <f t="shared" si="699"/>
        <v>0</v>
      </c>
      <c r="Q295" s="261">
        <f t="shared" si="699"/>
        <v>0</v>
      </c>
      <c r="R295" s="261">
        <f t="shared" si="699"/>
        <v>0</v>
      </c>
      <c r="S295" s="261">
        <f t="shared" si="699"/>
        <v>0</v>
      </c>
      <c r="T295" s="261">
        <f t="shared" ref="T295" si="701">SUM(T296)</f>
        <v>0</v>
      </c>
      <c r="U295" s="261">
        <f t="shared" si="699"/>
        <v>0</v>
      </c>
      <c r="V295" s="261">
        <f t="shared" si="699"/>
        <v>0</v>
      </c>
      <c r="W295" s="261">
        <f t="shared" si="699"/>
        <v>0</v>
      </c>
      <c r="X295" s="261">
        <f t="shared" si="699"/>
        <v>0</v>
      </c>
      <c r="Y295" s="261">
        <f t="shared" si="699"/>
        <v>0</v>
      </c>
      <c r="Z295" s="261">
        <f t="shared" si="699"/>
        <v>0</v>
      </c>
      <c r="AA295" s="261">
        <f t="shared" si="699"/>
        <v>0</v>
      </c>
      <c r="AB295" s="261">
        <f t="shared" si="699"/>
        <v>0</v>
      </c>
      <c r="AC295" s="261">
        <f t="shared" si="699"/>
        <v>0</v>
      </c>
      <c r="AD295" s="261">
        <f t="shared" si="699"/>
        <v>0</v>
      </c>
      <c r="AE295" s="261">
        <f t="shared" si="699"/>
        <v>0</v>
      </c>
      <c r="AF295" s="261">
        <f t="shared" si="699"/>
        <v>0</v>
      </c>
      <c r="AG295" s="261">
        <f t="shared" ref="AG295" si="702">SUM(AG296)</f>
        <v>0</v>
      </c>
      <c r="AH295" s="262">
        <f t="shared" si="699"/>
        <v>0</v>
      </c>
      <c r="AI295" s="262">
        <f t="shared" si="699"/>
        <v>0</v>
      </c>
      <c r="AJ295" s="262">
        <f t="shared" si="699"/>
        <v>0</v>
      </c>
      <c r="AK295" s="262">
        <f t="shared" si="699"/>
        <v>0</v>
      </c>
      <c r="AL295" s="262">
        <f t="shared" si="699"/>
        <v>0</v>
      </c>
      <c r="AM295" s="262">
        <f t="shared" si="699"/>
        <v>0</v>
      </c>
      <c r="AN295" s="262">
        <f t="shared" si="699"/>
        <v>0</v>
      </c>
      <c r="AO295" s="262">
        <f t="shared" si="699"/>
        <v>0</v>
      </c>
      <c r="AP295" s="262">
        <f t="shared" si="699"/>
        <v>0</v>
      </c>
      <c r="AQ295" s="262">
        <f t="shared" si="699"/>
        <v>0</v>
      </c>
      <c r="AR295" s="262">
        <f t="shared" si="699"/>
        <v>0</v>
      </c>
      <c r="AS295" s="262">
        <f t="shared" si="699"/>
        <v>0</v>
      </c>
      <c r="AT295" s="262">
        <f t="shared" ref="AT295" si="703">SUM(AT296)</f>
        <v>0</v>
      </c>
      <c r="AU295" s="261">
        <f t="shared" si="699"/>
        <v>0</v>
      </c>
      <c r="AV295" s="262">
        <f t="shared" si="699"/>
        <v>0</v>
      </c>
      <c r="AW295" s="262">
        <f t="shared" si="699"/>
        <v>0</v>
      </c>
      <c r="AX295" s="262">
        <f t="shared" si="699"/>
        <v>0</v>
      </c>
      <c r="AY295" s="262">
        <f t="shared" si="699"/>
        <v>0</v>
      </c>
      <c r="AZ295" s="262">
        <f t="shared" si="699"/>
        <v>0</v>
      </c>
      <c r="BA295" s="262">
        <f t="shared" si="699"/>
        <v>0</v>
      </c>
      <c r="BB295" s="261">
        <f t="shared" ref="BB295" si="704">SUM(BB296)</f>
        <v>0</v>
      </c>
      <c r="BC295" s="318">
        <f t="shared" si="699"/>
        <v>0</v>
      </c>
      <c r="BD295" s="262">
        <f t="shared" si="699"/>
        <v>0</v>
      </c>
      <c r="BE295" s="262">
        <f t="shared" si="699"/>
        <v>0</v>
      </c>
      <c r="BF295" s="262">
        <f t="shared" si="699"/>
        <v>0</v>
      </c>
      <c r="BG295" s="262">
        <f t="shared" si="699"/>
        <v>0</v>
      </c>
      <c r="BH295" s="262">
        <f t="shared" si="699"/>
        <v>0</v>
      </c>
      <c r="BI295" s="262">
        <f t="shared" si="699"/>
        <v>0</v>
      </c>
      <c r="BJ295" s="262">
        <f t="shared" si="699"/>
        <v>0</v>
      </c>
      <c r="BK295" s="262">
        <f t="shared" si="699"/>
        <v>0</v>
      </c>
      <c r="BL295" s="262">
        <f t="shared" si="699"/>
        <v>0</v>
      </c>
      <c r="BM295" s="262">
        <f t="shared" si="699"/>
        <v>0</v>
      </c>
      <c r="BN295" s="262">
        <f t="shared" si="699"/>
        <v>0</v>
      </c>
      <c r="BO295" s="206"/>
      <c r="BP295" s="88"/>
    </row>
    <row r="296" spans="1:68" s="200" customFormat="1" ht="24.75" customHeight="1" x14ac:dyDescent="0.2">
      <c r="A296" s="104">
        <v>50003220021</v>
      </c>
      <c r="B296" s="389" t="s">
        <v>509</v>
      </c>
      <c r="C296" s="390"/>
      <c r="D296" s="81">
        <f>F296+T296+AG296+AT296+BB296</f>
        <v>1</v>
      </c>
      <c r="E296" s="297">
        <f>G296+U296+AH296+AU296+BC296</f>
        <v>1</v>
      </c>
      <c r="F296" s="82">
        <v>1</v>
      </c>
      <c r="G296" s="82">
        <f>F296+H296</f>
        <v>1</v>
      </c>
      <c r="H296" s="82">
        <f>SUM(I296:S296)</f>
        <v>0</v>
      </c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>
        <f>T296+V296</f>
        <v>0</v>
      </c>
      <c r="V296" s="82">
        <f>SUM(W296:AF296)</f>
        <v>0</v>
      </c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100">
        <f>AG296+AI296</f>
        <v>0</v>
      </c>
      <c r="AI296" s="100">
        <f>SUM(AJ296:AS296)</f>
        <v>0</v>
      </c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82">
        <f>AT296+AV296</f>
        <v>0</v>
      </c>
      <c r="AV296" s="100">
        <f>SUM(AW296:BA296)</f>
        <v>0</v>
      </c>
      <c r="AW296" s="100"/>
      <c r="AX296" s="100"/>
      <c r="AY296" s="100"/>
      <c r="AZ296" s="100"/>
      <c r="BA296" s="100"/>
      <c r="BB296" s="82"/>
      <c r="BC296" s="311">
        <f>BB296+BD296</f>
        <v>0</v>
      </c>
      <c r="BD296" s="100">
        <f>SUM(BE296:BN296)</f>
        <v>0</v>
      </c>
      <c r="BE296" s="100"/>
      <c r="BF296" s="100"/>
      <c r="BG296" s="100"/>
      <c r="BH296" s="100"/>
      <c r="BI296" s="100"/>
      <c r="BJ296" s="100"/>
      <c r="BK296" s="100"/>
      <c r="BL296" s="100"/>
      <c r="BM296" s="100"/>
      <c r="BN296" s="100"/>
      <c r="BO296" s="83" t="s">
        <v>699</v>
      </c>
      <c r="BP296" s="87"/>
    </row>
    <row r="297" spans="1:68" s="196" customFormat="1" ht="13.5" thickBot="1" x14ac:dyDescent="0.25">
      <c r="A297" s="110"/>
      <c r="B297" s="203"/>
      <c r="C297" s="329"/>
      <c r="D297" s="141"/>
      <c r="E297" s="301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72"/>
      <c r="AB297" s="172"/>
      <c r="AC297" s="172"/>
      <c r="AD297" s="172"/>
      <c r="AE297" s="172"/>
      <c r="AF297" s="172"/>
      <c r="AG297" s="172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172"/>
      <c r="AV297" s="205"/>
      <c r="AW297" s="205"/>
      <c r="AX297" s="205"/>
      <c r="AY297" s="205"/>
      <c r="AZ297" s="205"/>
      <c r="BA297" s="205"/>
      <c r="BB297" s="172"/>
      <c r="BC297" s="313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05"/>
      <c r="BO297" s="206"/>
      <c r="BP297" s="90"/>
    </row>
    <row r="298" spans="1:68" ht="13.5" thickTop="1" thickBot="1" x14ac:dyDescent="0.25">
      <c r="A298" s="221"/>
      <c r="B298" s="240" t="s">
        <v>610</v>
      </c>
      <c r="C298" s="333"/>
      <c r="D298" s="14">
        <f t="shared" ref="D298:AI298" si="705">D246+D247+D273+D293+D295</f>
        <v>108920690</v>
      </c>
      <c r="E298" s="302">
        <f t="shared" si="705"/>
        <v>115438257</v>
      </c>
      <c r="F298" s="241">
        <f t="shared" si="705"/>
        <v>97062923</v>
      </c>
      <c r="G298" s="241">
        <f t="shared" si="705"/>
        <v>103225722</v>
      </c>
      <c r="H298" s="241">
        <f t="shared" si="705"/>
        <v>6162799</v>
      </c>
      <c r="I298" s="241">
        <f t="shared" si="705"/>
        <v>92564</v>
      </c>
      <c r="J298" s="241">
        <f t="shared" si="705"/>
        <v>0</v>
      </c>
      <c r="K298" s="241">
        <f t="shared" si="705"/>
        <v>6070235</v>
      </c>
      <c r="L298" s="241">
        <f t="shared" si="705"/>
        <v>0</v>
      </c>
      <c r="M298" s="241">
        <f t="shared" si="705"/>
        <v>0</v>
      </c>
      <c r="N298" s="241">
        <f t="shared" si="705"/>
        <v>0</v>
      </c>
      <c r="O298" s="241">
        <f t="shared" si="705"/>
        <v>0</v>
      </c>
      <c r="P298" s="241">
        <f t="shared" si="705"/>
        <v>0</v>
      </c>
      <c r="Q298" s="241">
        <f t="shared" si="705"/>
        <v>0</v>
      </c>
      <c r="R298" s="241">
        <f t="shared" si="705"/>
        <v>0</v>
      </c>
      <c r="S298" s="241">
        <f t="shared" si="705"/>
        <v>0</v>
      </c>
      <c r="T298" s="241">
        <f t="shared" si="705"/>
        <v>11157908</v>
      </c>
      <c r="U298" s="241">
        <f t="shared" si="705"/>
        <v>11570743</v>
      </c>
      <c r="V298" s="241">
        <f t="shared" si="705"/>
        <v>412835</v>
      </c>
      <c r="W298" s="241">
        <f t="shared" si="705"/>
        <v>30268</v>
      </c>
      <c r="X298" s="241">
        <f t="shared" si="705"/>
        <v>382567</v>
      </c>
      <c r="Y298" s="241">
        <f t="shared" si="705"/>
        <v>0</v>
      </c>
      <c r="Z298" s="241">
        <f t="shared" si="705"/>
        <v>0</v>
      </c>
      <c r="AA298" s="241">
        <f t="shared" si="705"/>
        <v>0</v>
      </c>
      <c r="AB298" s="241">
        <f t="shared" si="705"/>
        <v>0</v>
      </c>
      <c r="AC298" s="241">
        <f t="shared" si="705"/>
        <v>0</v>
      </c>
      <c r="AD298" s="241">
        <f t="shared" si="705"/>
        <v>0</v>
      </c>
      <c r="AE298" s="241">
        <f t="shared" si="705"/>
        <v>0</v>
      </c>
      <c r="AF298" s="241">
        <f t="shared" si="705"/>
        <v>0</v>
      </c>
      <c r="AG298" s="241">
        <f t="shared" si="705"/>
        <v>1746549</v>
      </c>
      <c r="AH298" s="242">
        <f t="shared" si="705"/>
        <v>1906019</v>
      </c>
      <c r="AI298" s="242">
        <f t="shared" si="705"/>
        <v>159470</v>
      </c>
      <c r="AJ298" s="242">
        <f t="shared" ref="AJ298:BN298" si="706">AJ246+AJ247+AJ273+AJ293+AJ295</f>
        <v>159470</v>
      </c>
      <c r="AK298" s="242">
        <f t="shared" si="706"/>
        <v>0</v>
      </c>
      <c r="AL298" s="242">
        <f t="shared" si="706"/>
        <v>0</v>
      </c>
      <c r="AM298" s="242">
        <f t="shared" si="706"/>
        <v>0</v>
      </c>
      <c r="AN298" s="242">
        <f t="shared" si="706"/>
        <v>0</v>
      </c>
      <c r="AO298" s="242">
        <f t="shared" si="706"/>
        <v>0</v>
      </c>
      <c r="AP298" s="242">
        <f t="shared" si="706"/>
        <v>0</v>
      </c>
      <c r="AQ298" s="242">
        <f t="shared" si="706"/>
        <v>0</v>
      </c>
      <c r="AR298" s="242">
        <f t="shared" si="706"/>
        <v>0</v>
      </c>
      <c r="AS298" s="242">
        <f t="shared" si="706"/>
        <v>0</v>
      </c>
      <c r="AT298" s="242">
        <f t="shared" si="706"/>
        <v>538</v>
      </c>
      <c r="AU298" s="241">
        <f t="shared" si="706"/>
        <v>569</v>
      </c>
      <c r="AV298" s="242">
        <f t="shared" si="706"/>
        <v>31</v>
      </c>
      <c r="AW298" s="242">
        <f t="shared" si="706"/>
        <v>31</v>
      </c>
      <c r="AX298" s="242">
        <f t="shared" si="706"/>
        <v>0</v>
      </c>
      <c r="AY298" s="242">
        <f t="shared" si="706"/>
        <v>0</v>
      </c>
      <c r="AZ298" s="242">
        <f t="shared" si="706"/>
        <v>0</v>
      </c>
      <c r="BA298" s="242">
        <f t="shared" si="706"/>
        <v>0</v>
      </c>
      <c r="BB298" s="241">
        <f t="shared" si="706"/>
        <v>-1047228</v>
      </c>
      <c r="BC298" s="319">
        <f t="shared" si="706"/>
        <v>-1264796</v>
      </c>
      <c r="BD298" s="242">
        <f t="shared" si="706"/>
        <v>-217568</v>
      </c>
      <c r="BE298" s="242">
        <f t="shared" si="706"/>
        <v>-11045</v>
      </c>
      <c r="BF298" s="242">
        <f t="shared" si="706"/>
        <v>-206523</v>
      </c>
      <c r="BG298" s="242">
        <f t="shared" si="706"/>
        <v>0</v>
      </c>
      <c r="BH298" s="242">
        <f t="shared" si="706"/>
        <v>0</v>
      </c>
      <c r="BI298" s="242">
        <f t="shared" si="706"/>
        <v>0</v>
      </c>
      <c r="BJ298" s="242">
        <f t="shared" si="706"/>
        <v>0</v>
      </c>
      <c r="BK298" s="242">
        <f t="shared" si="706"/>
        <v>0</v>
      </c>
      <c r="BL298" s="242">
        <f t="shared" si="706"/>
        <v>0</v>
      </c>
      <c r="BM298" s="242">
        <f t="shared" si="706"/>
        <v>0</v>
      </c>
      <c r="BN298" s="242">
        <f t="shared" si="706"/>
        <v>0</v>
      </c>
      <c r="BO298" s="15"/>
      <c r="BP298" s="91"/>
    </row>
    <row r="299" spans="1:68" ht="12.75" hidden="1" outlineLevel="1" thickTop="1" x14ac:dyDescent="0.2">
      <c r="B299" s="16" t="s">
        <v>22</v>
      </c>
      <c r="C299" s="16"/>
      <c r="D299" s="17">
        <f t="shared" ref="D299:AI299" si="707">SUM(D12:D26,D28:D34,D36:D60,D62:D70,D72:D82,D84:D89,D91:D123,D125:D222,D224:D245,D248:D272,D275:D275,D277:D280,D282:D284,D286:D288,D290:D291,D294,D296)</f>
        <v>108920690</v>
      </c>
      <c r="E299" s="17">
        <f t="shared" si="707"/>
        <v>115438257</v>
      </c>
      <c r="F299" s="17">
        <f t="shared" si="707"/>
        <v>97062923</v>
      </c>
      <c r="G299" s="17">
        <f t="shared" si="707"/>
        <v>103225722</v>
      </c>
      <c r="H299" s="17">
        <f t="shared" si="707"/>
        <v>6162799</v>
      </c>
      <c r="I299" s="17">
        <f t="shared" si="707"/>
        <v>92564</v>
      </c>
      <c r="J299" s="17">
        <f t="shared" si="707"/>
        <v>0</v>
      </c>
      <c r="K299" s="17">
        <f t="shared" si="707"/>
        <v>6070235</v>
      </c>
      <c r="L299" s="17">
        <f t="shared" si="707"/>
        <v>0</v>
      </c>
      <c r="M299" s="17">
        <f t="shared" si="707"/>
        <v>0</v>
      </c>
      <c r="N299" s="17">
        <f t="shared" si="707"/>
        <v>0</v>
      </c>
      <c r="O299" s="17">
        <f t="shared" si="707"/>
        <v>0</v>
      </c>
      <c r="P299" s="17">
        <f t="shared" si="707"/>
        <v>0</v>
      </c>
      <c r="Q299" s="17">
        <f t="shared" si="707"/>
        <v>0</v>
      </c>
      <c r="R299" s="17">
        <f t="shared" si="707"/>
        <v>0</v>
      </c>
      <c r="S299" s="17">
        <f t="shared" si="707"/>
        <v>0</v>
      </c>
      <c r="T299" s="17">
        <f t="shared" si="707"/>
        <v>11157908</v>
      </c>
      <c r="U299" s="17">
        <f t="shared" si="707"/>
        <v>11570743</v>
      </c>
      <c r="V299" s="17">
        <f t="shared" si="707"/>
        <v>412835</v>
      </c>
      <c r="W299" s="17">
        <f t="shared" si="707"/>
        <v>30268</v>
      </c>
      <c r="X299" s="17">
        <f t="shared" si="707"/>
        <v>382567</v>
      </c>
      <c r="Y299" s="17">
        <f t="shared" si="707"/>
        <v>0</v>
      </c>
      <c r="Z299" s="17">
        <f t="shared" si="707"/>
        <v>0</v>
      </c>
      <c r="AA299" s="17">
        <f t="shared" si="707"/>
        <v>0</v>
      </c>
      <c r="AB299" s="17">
        <f t="shared" si="707"/>
        <v>0</v>
      </c>
      <c r="AC299" s="17">
        <f t="shared" si="707"/>
        <v>0</v>
      </c>
      <c r="AD299" s="17">
        <f t="shared" si="707"/>
        <v>0</v>
      </c>
      <c r="AE299" s="17">
        <f t="shared" si="707"/>
        <v>0</v>
      </c>
      <c r="AF299" s="17">
        <f t="shared" si="707"/>
        <v>0</v>
      </c>
      <c r="AG299" s="17">
        <f t="shared" si="707"/>
        <v>1746549</v>
      </c>
      <c r="AH299" s="17">
        <f t="shared" si="707"/>
        <v>1906019</v>
      </c>
      <c r="AI299" s="17">
        <f t="shared" si="707"/>
        <v>159470</v>
      </c>
      <c r="AJ299" s="17">
        <f t="shared" ref="AJ299:BN299" si="708">SUM(AJ12:AJ26,AJ28:AJ34,AJ36:AJ60,AJ62:AJ70,AJ72:AJ82,AJ84:AJ89,AJ91:AJ123,AJ125:AJ222,AJ224:AJ245,AJ248:AJ272,AJ275:AJ275,AJ277:AJ280,AJ282:AJ284,AJ286:AJ288,AJ290:AJ291,AJ294,AJ296)</f>
        <v>159470</v>
      </c>
      <c r="AK299" s="17">
        <f t="shared" si="708"/>
        <v>0</v>
      </c>
      <c r="AL299" s="17">
        <f t="shared" si="708"/>
        <v>0</v>
      </c>
      <c r="AM299" s="17">
        <f t="shared" si="708"/>
        <v>0</v>
      </c>
      <c r="AN299" s="17">
        <f t="shared" si="708"/>
        <v>0</v>
      </c>
      <c r="AO299" s="17">
        <f t="shared" si="708"/>
        <v>0</v>
      </c>
      <c r="AP299" s="17">
        <f t="shared" si="708"/>
        <v>0</v>
      </c>
      <c r="AQ299" s="17">
        <f t="shared" si="708"/>
        <v>0</v>
      </c>
      <c r="AR299" s="17">
        <f t="shared" si="708"/>
        <v>0</v>
      </c>
      <c r="AS299" s="17">
        <f t="shared" si="708"/>
        <v>0</v>
      </c>
      <c r="AT299" s="17">
        <f t="shared" si="708"/>
        <v>538</v>
      </c>
      <c r="AU299" s="17">
        <f t="shared" si="708"/>
        <v>569</v>
      </c>
      <c r="AV299" s="17">
        <f t="shared" si="708"/>
        <v>31</v>
      </c>
      <c r="AW299" s="17">
        <f t="shared" si="708"/>
        <v>31</v>
      </c>
      <c r="AX299" s="17">
        <f t="shared" si="708"/>
        <v>0</v>
      </c>
      <c r="AY299" s="17">
        <f t="shared" si="708"/>
        <v>0</v>
      </c>
      <c r="AZ299" s="17">
        <f t="shared" si="708"/>
        <v>0</v>
      </c>
      <c r="BA299" s="17">
        <f t="shared" si="708"/>
        <v>0</v>
      </c>
      <c r="BB299" s="17">
        <f t="shared" si="708"/>
        <v>-1047228</v>
      </c>
      <c r="BC299" s="17">
        <f t="shared" si="708"/>
        <v>-1264796</v>
      </c>
      <c r="BD299" s="17">
        <f t="shared" si="708"/>
        <v>-217568</v>
      </c>
      <c r="BE299" s="17">
        <f t="shared" si="708"/>
        <v>-11045</v>
      </c>
      <c r="BF299" s="17">
        <f t="shared" si="708"/>
        <v>-206523</v>
      </c>
      <c r="BG299" s="17">
        <f t="shared" si="708"/>
        <v>0</v>
      </c>
      <c r="BH299" s="17">
        <f t="shared" si="708"/>
        <v>0</v>
      </c>
      <c r="BI299" s="17">
        <f t="shared" si="708"/>
        <v>0</v>
      </c>
      <c r="BJ299" s="17">
        <f t="shared" si="708"/>
        <v>0</v>
      </c>
      <c r="BK299" s="17">
        <f t="shared" si="708"/>
        <v>0</v>
      </c>
      <c r="BL299" s="17">
        <f t="shared" si="708"/>
        <v>0</v>
      </c>
      <c r="BM299" s="17">
        <f t="shared" si="708"/>
        <v>0</v>
      </c>
      <c r="BN299" s="17">
        <f t="shared" si="708"/>
        <v>0</v>
      </c>
      <c r="BO299" s="18"/>
    </row>
    <row r="300" spans="1:68" hidden="1" outlineLevel="1" x14ac:dyDescent="0.2">
      <c r="B300" s="16" t="s">
        <v>23</v>
      </c>
      <c r="C300" s="16"/>
      <c r="D300" s="17">
        <f t="shared" ref="D300:AI300" si="709">D11+D27+D35+D61+D71+D83+D90+D124+D223+D247+D273+D293+D295</f>
        <v>108920690</v>
      </c>
      <c r="E300" s="17">
        <f t="shared" si="709"/>
        <v>115438257</v>
      </c>
      <c r="F300" s="17">
        <f t="shared" si="709"/>
        <v>97062923</v>
      </c>
      <c r="G300" s="17">
        <f t="shared" si="709"/>
        <v>103225722</v>
      </c>
      <c r="H300" s="17">
        <f t="shared" si="709"/>
        <v>6162799</v>
      </c>
      <c r="I300" s="17">
        <f t="shared" si="709"/>
        <v>92564</v>
      </c>
      <c r="J300" s="17">
        <f t="shared" si="709"/>
        <v>0</v>
      </c>
      <c r="K300" s="17">
        <f t="shared" si="709"/>
        <v>6070235</v>
      </c>
      <c r="L300" s="17">
        <f t="shared" si="709"/>
        <v>0</v>
      </c>
      <c r="M300" s="17">
        <f t="shared" si="709"/>
        <v>0</v>
      </c>
      <c r="N300" s="17">
        <f t="shared" si="709"/>
        <v>0</v>
      </c>
      <c r="O300" s="17">
        <f t="shared" si="709"/>
        <v>0</v>
      </c>
      <c r="P300" s="17">
        <f t="shared" si="709"/>
        <v>0</v>
      </c>
      <c r="Q300" s="17">
        <f t="shared" si="709"/>
        <v>0</v>
      </c>
      <c r="R300" s="17">
        <f t="shared" si="709"/>
        <v>0</v>
      </c>
      <c r="S300" s="17">
        <f t="shared" si="709"/>
        <v>0</v>
      </c>
      <c r="T300" s="17">
        <f t="shared" si="709"/>
        <v>11157908</v>
      </c>
      <c r="U300" s="17">
        <f t="shared" si="709"/>
        <v>11570743</v>
      </c>
      <c r="V300" s="17">
        <f t="shared" si="709"/>
        <v>412835</v>
      </c>
      <c r="W300" s="17">
        <f t="shared" si="709"/>
        <v>30268</v>
      </c>
      <c r="X300" s="17">
        <f t="shared" si="709"/>
        <v>382567</v>
      </c>
      <c r="Y300" s="17">
        <f t="shared" si="709"/>
        <v>0</v>
      </c>
      <c r="Z300" s="17">
        <f t="shared" si="709"/>
        <v>0</v>
      </c>
      <c r="AA300" s="17">
        <f t="shared" si="709"/>
        <v>0</v>
      </c>
      <c r="AB300" s="17">
        <f t="shared" si="709"/>
        <v>0</v>
      </c>
      <c r="AC300" s="17">
        <f t="shared" si="709"/>
        <v>0</v>
      </c>
      <c r="AD300" s="17">
        <f t="shared" si="709"/>
        <v>0</v>
      </c>
      <c r="AE300" s="17">
        <f t="shared" si="709"/>
        <v>0</v>
      </c>
      <c r="AF300" s="17">
        <f t="shared" si="709"/>
        <v>0</v>
      </c>
      <c r="AG300" s="17">
        <f t="shared" si="709"/>
        <v>1746549</v>
      </c>
      <c r="AH300" s="17">
        <f t="shared" si="709"/>
        <v>1906019</v>
      </c>
      <c r="AI300" s="17">
        <f t="shared" si="709"/>
        <v>159470</v>
      </c>
      <c r="AJ300" s="17">
        <f t="shared" ref="AJ300:BN300" si="710">AJ11+AJ27+AJ35+AJ61+AJ71+AJ83+AJ90+AJ124+AJ223+AJ247+AJ273+AJ293+AJ295</f>
        <v>159470</v>
      </c>
      <c r="AK300" s="17">
        <f t="shared" si="710"/>
        <v>0</v>
      </c>
      <c r="AL300" s="17">
        <f t="shared" si="710"/>
        <v>0</v>
      </c>
      <c r="AM300" s="17">
        <f t="shared" si="710"/>
        <v>0</v>
      </c>
      <c r="AN300" s="17">
        <f t="shared" si="710"/>
        <v>0</v>
      </c>
      <c r="AO300" s="17">
        <f t="shared" si="710"/>
        <v>0</v>
      </c>
      <c r="AP300" s="17">
        <f t="shared" si="710"/>
        <v>0</v>
      </c>
      <c r="AQ300" s="17">
        <f t="shared" si="710"/>
        <v>0</v>
      </c>
      <c r="AR300" s="17">
        <f t="shared" si="710"/>
        <v>0</v>
      </c>
      <c r="AS300" s="17">
        <f t="shared" si="710"/>
        <v>0</v>
      </c>
      <c r="AT300" s="17">
        <f t="shared" si="710"/>
        <v>538</v>
      </c>
      <c r="AU300" s="17">
        <f t="shared" si="710"/>
        <v>569</v>
      </c>
      <c r="AV300" s="17">
        <f t="shared" si="710"/>
        <v>31</v>
      </c>
      <c r="AW300" s="17">
        <f t="shared" si="710"/>
        <v>31</v>
      </c>
      <c r="AX300" s="17">
        <f t="shared" si="710"/>
        <v>0</v>
      </c>
      <c r="AY300" s="17">
        <f t="shared" si="710"/>
        <v>0</v>
      </c>
      <c r="AZ300" s="17">
        <f t="shared" si="710"/>
        <v>0</v>
      </c>
      <c r="BA300" s="17">
        <f t="shared" si="710"/>
        <v>0</v>
      </c>
      <c r="BB300" s="17">
        <f t="shared" si="710"/>
        <v>-1047228</v>
      </c>
      <c r="BC300" s="17">
        <f t="shared" si="710"/>
        <v>-1264796</v>
      </c>
      <c r="BD300" s="17">
        <f t="shared" si="710"/>
        <v>-217568</v>
      </c>
      <c r="BE300" s="17">
        <f t="shared" si="710"/>
        <v>-11045</v>
      </c>
      <c r="BF300" s="17">
        <f t="shared" si="710"/>
        <v>-206523</v>
      </c>
      <c r="BG300" s="17">
        <f t="shared" si="710"/>
        <v>0</v>
      </c>
      <c r="BH300" s="17">
        <f t="shared" si="710"/>
        <v>0</v>
      </c>
      <c r="BI300" s="17">
        <f t="shared" si="710"/>
        <v>0</v>
      </c>
      <c r="BJ300" s="17">
        <f t="shared" si="710"/>
        <v>0</v>
      </c>
      <c r="BK300" s="17">
        <f t="shared" si="710"/>
        <v>0</v>
      </c>
      <c r="BL300" s="17">
        <f t="shared" si="710"/>
        <v>0</v>
      </c>
      <c r="BM300" s="17">
        <f t="shared" si="710"/>
        <v>0</v>
      </c>
      <c r="BN300" s="17">
        <f t="shared" si="710"/>
        <v>0</v>
      </c>
      <c r="BO300" s="18"/>
    </row>
    <row r="301" spans="1:68" hidden="1" outlineLevel="1" x14ac:dyDescent="0.2">
      <c r="B301" s="16" t="s">
        <v>24</v>
      </c>
      <c r="C301" s="16"/>
      <c r="D301" s="19" t="str">
        <f t="shared" ref="D301:BO301" si="711">IF(D298=D299=D300,"PROBLEM","")</f>
        <v/>
      </c>
      <c r="E301" s="19"/>
      <c r="F301" s="19" t="str">
        <f t="shared" si="711"/>
        <v/>
      </c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 t="str">
        <f t="shared" si="711"/>
        <v/>
      </c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 t="str">
        <f t="shared" si="711"/>
        <v/>
      </c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 t="str">
        <f t="shared" si="711"/>
        <v/>
      </c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20" t="str">
        <f t="shared" si="711"/>
        <v/>
      </c>
    </row>
    <row r="302" spans="1:68" hidden="1" outlineLevel="1" x14ac:dyDescent="0.2">
      <c r="B302" s="13"/>
      <c r="C302" s="13"/>
    </row>
    <row r="303" spans="1:68" s="22" customFormat="1" hidden="1" outlineLevel="1" x14ac:dyDescent="0.2">
      <c r="B303" s="21"/>
      <c r="C303" s="21" t="s">
        <v>275</v>
      </c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4"/>
    </row>
    <row r="304" spans="1:68" hidden="1" outlineLevel="1" x14ac:dyDescent="0.2">
      <c r="B304" s="13"/>
      <c r="C304" s="13"/>
      <c r="D304" s="129">
        <f>Ienemumi!AF153-E298</f>
        <v>0</v>
      </c>
      <c r="E304" s="129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</row>
    <row r="305" spans="2:66" ht="12.75" collapsed="1" thickTop="1" x14ac:dyDescent="0.2">
      <c r="B305" s="13"/>
      <c r="C305" s="13"/>
      <c r="D305" s="129"/>
      <c r="E305" s="129"/>
      <c r="F305" s="265"/>
      <c r="G305" s="265"/>
      <c r="H305" s="265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V305" s="265"/>
      <c r="W305" s="265"/>
      <c r="X305" s="265"/>
      <c r="Y305" s="265"/>
      <c r="Z305" s="265"/>
      <c r="AA305" s="265"/>
      <c r="AB305" s="265"/>
      <c r="AC305" s="265"/>
      <c r="AD305" s="265"/>
      <c r="AE305" s="265"/>
      <c r="AF305" s="265"/>
      <c r="AG305" s="265"/>
      <c r="AH305" s="265"/>
      <c r="AI305" s="265"/>
      <c r="AJ305" s="265"/>
      <c r="AK305" s="265"/>
      <c r="AL305" s="265"/>
      <c r="AM305" s="265"/>
      <c r="AN305" s="265"/>
      <c r="AO305" s="265"/>
      <c r="AP305" s="265"/>
      <c r="AQ305" s="265"/>
      <c r="AR305" s="265"/>
      <c r="AS305" s="265"/>
      <c r="AT305" s="265"/>
      <c r="AU305" s="265"/>
      <c r="AV305" s="265"/>
      <c r="AW305" s="265"/>
      <c r="AX305" s="265"/>
      <c r="AY305" s="265"/>
      <c r="AZ305" s="265"/>
      <c r="BA305" s="26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</row>
    <row r="306" spans="2:66" x14ac:dyDescent="0.2">
      <c r="B306" s="13"/>
      <c r="C306" s="13"/>
      <c r="D306" s="129"/>
      <c r="E306" s="129"/>
      <c r="F306" s="266"/>
      <c r="G306" s="266"/>
      <c r="H306" s="266"/>
      <c r="I306" s="266"/>
      <c r="J306" s="266"/>
      <c r="K306" s="266"/>
      <c r="L306" s="266"/>
      <c r="M306" s="266"/>
      <c r="N306" s="266"/>
      <c r="O306" s="266"/>
      <c r="P306" s="266"/>
      <c r="Q306" s="266"/>
      <c r="R306" s="266"/>
      <c r="S306" s="266"/>
      <c r="T306" s="266"/>
      <c r="U306" s="266"/>
      <c r="V306" s="266"/>
      <c r="W306" s="266"/>
      <c r="X306" s="266"/>
      <c r="Y306" s="266"/>
      <c r="Z306" s="266"/>
      <c r="AA306" s="266"/>
      <c r="AB306" s="266"/>
      <c r="AC306" s="266"/>
      <c r="AD306" s="266"/>
      <c r="AE306" s="266"/>
      <c r="AF306" s="266"/>
      <c r="AG306" s="266"/>
      <c r="AH306" s="266"/>
      <c r="AI306" s="266"/>
      <c r="AJ306" s="266"/>
      <c r="AK306" s="266"/>
      <c r="AL306" s="266"/>
      <c r="AM306" s="266"/>
      <c r="AN306" s="266"/>
      <c r="AO306" s="266"/>
      <c r="AP306" s="266"/>
      <c r="AQ306" s="266"/>
      <c r="AR306" s="266"/>
      <c r="AS306" s="266"/>
      <c r="AT306" s="266"/>
      <c r="AU306" s="266"/>
      <c r="AV306" s="266"/>
      <c r="AW306" s="266"/>
      <c r="AX306" s="266"/>
      <c r="AY306" s="266"/>
      <c r="AZ306" s="266"/>
      <c r="BA306" s="266"/>
    </row>
    <row r="307" spans="2:66" x14ac:dyDescent="0.2">
      <c r="B307" s="13"/>
      <c r="C307" s="13"/>
      <c r="F307" s="266"/>
      <c r="G307" s="266"/>
      <c r="H307" s="266"/>
      <c r="I307" s="266"/>
      <c r="J307" s="266"/>
      <c r="K307" s="266"/>
      <c r="L307" s="266"/>
      <c r="M307" s="266"/>
      <c r="N307" s="266"/>
      <c r="O307" s="266"/>
      <c r="P307" s="266"/>
      <c r="Q307" s="266"/>
      <c r="R307" s="266"/>
      <c r="S307" s="266"/>
      <c r="T307" s="266"/>
      <c r="U307" s="266"/>
      <c r="V307" s="266"/>
      <c r="W307" s="266"/>
      <c r="X307" s="266"/>
      <c r="Y307" s="266"/>
      <c r="Z307" s="266"/>
      <c r="AA307" s="266"/>
      <c r="AB307" s="266"/>
      <c r="AC307" s="266"/>
      <c r="AD307" s="266"/>
      <c r="AE307" s="266"/>
      <c r="AF307" s="266"/>
      <c r="AG307" s="266"/>
      <c r="AH307" s="266"/>
      <c r="AI307" s="266"/>
      <c r="AJ307" s="266"/>
      <c r="AK307" s="266"/>
      <c r="AL307" s="266"/>
      <c r="AM307" s="266"/>
      <c r="AN307" s="266"/>
      <c r="AO307" s="266"/>
      <c r="AP307" s="266"/>
      <c r="AQ307" s="266"/>
      <c r="AR307" s="266"/>
      <c r="AS307" s="266"/>
    </row>
    <row r="308" spans="2:66" x14ac:dyDescent="0.2">
      <c r="B308" s="13"/>
      <c r="C308" s="13"/>
    </row>
    <row r="309" spans="2:66" x14ac:dyDescent="0.2">
      <c r="B309" s="13"/>
      <c r="C309" s="13"/>
    </row>
    <row r="310" spans="2:66" x14ac:dyDescent="0.2">
      <c r="B310" s="13"/>
      <c r="C310" s="13"/>
    </row>
    <row r="311" spans="2:66" x14ac:dyDescent="0.2">
      <c r="B311" s="13"/>
      <c r="C311" s="13"/>
    </row>
    <row r="312" spans="2:66" x14ac:dyDescent="0.2">
      <c r="B312" s="13"/>
      <c r="C312" s="13"/>
    </row>
    <row r="313" spans="2:66" x14ac:dyDescent="0.2">
      <c r="B313" s="13"/>
      <c r="C313" s="13"/>
    </row>
    <row r="314" spans="2:66" x14ac:dyDescent="0.2">
      <c r="B314" s="13"/>
      <c r="C314" s="13"/>
    </row>
    <row r="315" spans="2:66" x14ac:dyDescent="0.2">
      <c r="B315" s="13"/>
      <c r="C315" s="13"/>
    </row>
    <row r="316" spans="2:66" x14ac:dyDescent="0.2">
      <c r="B316" s="13"/>
      <c r="C316" s="13"/>
    </row>
    <row r="317" spans="2:66" x14ac:dyDescent="0.2">
      <c r="B317" s="13"/>
      <c r="C317" s="13"/>
    </row>
    <row r="318" spans="2:66" x14ac:dyDescent="0.2">
      <c r="B318" s="13"/>
      <c r="C318" s="13"/>
    </row>
    <row r="319" spans="2:66" x14ac:dyDescent="0.2">
      <c r="B319" s="13"/>
      <c r="C319" s="13"/>
    </row>
    <row r="320" spans="2:66" x14ac:dyDescent="0.2">
      <c r="B320" s="13"/>
      <c r="C320" s="13"/>
    </row>
    <row r="321" spans="2:3" x14ac:dyDescent="0.2">
      <c r="B321" s="13"/>
      <c r="C321" s="13"/>
    </row>
    <row r="322" spans="2:3" x14ac:dyDescent="0.2">
      <c r="B322" s="13"/>
      <c r="C322" s="13"/>
    </row>
    <row r="323" spans="2:3" x14ac:dyDescent="0.2">
      <c r="B323" s="13"/>
      <c r="C323" s="13"/>
    </row>
    <row r="324" spans="2:3" x14ac:dyDescent="0.2">
      <c r="B324" s="13"/>
      <c r="C324" s="13"/>
    </row>
    <row r="325" spans="2:3" x14ac:dyDescent="0.2">
      <c r="B325" s="13"/>
      <c r="C325" s="13"/>
    </row>
    <row r="326" spans="2:3" x14ac:dyDescent="0.2">
      <c r="B326" s="13"/>
      <c r="C326" s="13"/>
    </row>
    <row r="327" spans="2:3" x14ac:dyDescent="0.2">
      <c r="B327" s="13"/>
      <c r="C327" s="13"/>
    </row>
    <row r="328" spans="2:3" x14ac:dyDescent="0.2">
      <c r="B328" s="13"/>
      <c r="C328" s="13"/>
    </row>
    <row r="329" spans="2:3" x14ac:dyDescent="0.2">
      <c r="B329" s="13"/>
      <c r="C329" s="13"/>
    </row>
    <row r="330" spans="2:3" x14ac:dyDescent="0.2">
      <c r="B330" s="13"/>
      <c r="C330" s="13"/>
    </row>
    <row r="331" spans="2:3" x14ac:dyDescent="0.2">
      <c r="B331" s="13"/>
      <c r="C331" s="13"/>
    </row>
    <row r="332" spans="2:3" x14ac:dyDescent="0.2">
      <c r="B332" s="13"/>
      <c r="C332" s="13"/>
    </row>
    <row r="333" spans="2:3" x14ac:dyDescent="0.2">
      <c r="B333" s="13"/>
      <c r="C333" s="13"/>
    </row>
    <row r="334" spans="2:3" x14ac:dyDescent="0.2">
      <c r="B334" s="13"/>
      <c r="C334" s="13"/>
    </row>
    <row r="335" spans="2:3" x14ac:dyDescent="0.2">
      <c r="B335" s="13"/>
      <c r="C335" s="13"/>
    </row>
    <row r="336" spans="2:3" x14ac:dyDescent="0.2">
      <c r="B336" s="13"/>
      <c r="C336" s="13"/>
    </row>
    <row r="337" spans="2:3" x14ac:dyDescent="0.2">
      <c r="B337" s="13"/>
      <c r="C337" s="13"/>
    </row>
    <row r="338" spans="2:3" x14ac:dyDescent="0.2">
      <c r="B338" s="13"/>
      <c r="C338" s="13"/>
    </row>
    <row r="339" spans="2:3" x14ac:dyDescent="0.2">
      <c r="B339" s="13"/>
      <c r="C339" s="13"/>
    </row>
    <row r="340" spans="2:3" x14ac:dyDescent="0.2">
      <c r="B340" s="13"/>
      <c r="C340" s="13"/>
    </row>
    <row r="341" spans="2:3" x14ac:dyDescent="0.2">
      <c r="B341" s="13"/>
      <c r="C341" s="13"/>
    </row>
    <row r="342" spans="2:3" x14ac:dyDescent="0.2">
      <c r="B342" s="13"/>
      <c r="C342" s="13"/>
    </row>
    <row r="343" spans="2:3" x14ac:dyDescent="0.2">
      <c r="B343" s="13"/>
      <c r="C343" s="13"/>
    </row>
    <row r="344" spans="2:3" x14ac:dyDescent="0.2">
      <c r="B344" s="13"/>
      <c r="C344" s="13"/>
    </row>
    <row r="345" spans="2:3" x14ac:dyDescent="0.2">
      <c r="B345" s="13"/>
      <c r="C345" s="13"/>
    </row>
    <row r="346" spans="2:3" x14ac:dyDescent="0.2">
      <c r="B346" s="13"/>
      <c r="C346" s="13"/>
    </row>
    <row r="347" spans="2:3" x14ac:dyDescent="0.2">
      <c r="B347" s="13"/>
      <c r="C347" s="13"/>
    </row>
    <row r="348" spans="2:3" x14ac:dyDescent="0.2">
      <c r="B348" s="13"/>
      <c r="C348" s="13"/>
    </row>
    <row r="349" spans="2:3" x14ac:dyDescent="0.2">
      <c r="B349" s="13"/>
      <c r="C349" s="13"/>
    </row>
    <row r="350" spans="2:3" x14ac:dyDescent="0.2">
      <c r="B350" s="13"/>
      <c r="C350" s="13"/>
    </row>
    <row r="351" spans="2:3" x14ac:dyDescent="0.2">
      <c r="B351" s="13"/>
      <c r="C351" s="13"/>
    </row>
    <row r="352" spans="2:3" x14ac:dyDescent="0.2">
      <c r="B352" s="13"/>
      <c r="C352" s="13"/>
    </row>
    <row r="353" spans="2:3" x14ac:dyDescent="0.2">
      <c r="B353" s="13"/>
      <c r="C353" s="13"/>
    </row>
    <row r="354" spans="2:3" x14ac:dyDescent="0.2">
      <c r="B354" s="13"/>
      <c r="C354" s="13"/>
    </row>
    <row r="355" spans="2:3" x14ac:dyDescent="0.2">
      <c r="B355" s="13"/>
      <c r="C355" s="13"/>
    </row>
    <row r="356" spans="2:3" x14ac:dyDescent="0.2">
      <c r="B356" s="13"/>
      <c r="C356" s="13"/>
    </row>
    <row r="357" spans="2:3" x14ac:dyDescent="0.2">
      <c r="B357" s="13"/>
      <c r="C357" s="13"/>
    </row>
    <row r="358" spans="2:3" x14ac:dyDescent="0.2">
      <c r="B358" s="13"/>
      <c r="C358" s="13"/>
    </row>
    <row r="359" spans="2:3" x14ac:dyDescent="0.2">
      <c r="B359" s="13"/>
      <c r="C359" s="13"/>
    </row>
    <row r="360" spans="2:3" x14ac:dyDescent="0.2">
      <c r="B360" s="13"/>
      <c r="C360" s="13"/>
    </row>
    <row r="361" spans="2:3" x14ac:dyDescent="0.2">
      <c r="B361" s="13"/>
      <c r="C361" s="13"/>
    </row>
    <row r="362" spans="2:3" x14ac:dyDescent="0.2">
      <c r="B362" s="13"/>
      <c r="C362" s="13"/>
    </row>
    <row r="363" spans="2:3" x14ac:dyDescent="0.2">
      <c r="B363" s="13"/>
      <c r="C363" s="13"/>
    </row>
    <row r="364" spans="2:3" x14ac:dyDescent="0.2">
      <c r="B364" s="13"/>
      <c r="C364" s="13"/>
    </row>
    <row r="365" spans="2:3" x14ac:dyDescent="0.2">
      <c r="B365" s="13"/>
      <c r="C365" s="13"/>
    </row>
    <row r="366" spans="2:3" x14ac:dyDescent="0.2">
      <c r="B366" s="13"/>
      <c r="C366" s="13"/>
    </row>
    <row r="367" spans="2:3" x14ac:dyDescent="0.2">
      <c r="B367" s="13"/>
      <c r="C367" s="13"/>
    </row>
    <row r="368" spans="2:3" x14ac:dyDescent="0.2">
      <c r="B368" s="13"/>
      <c r="C368" s="13"/>
    </row>
    <row r="369" spans="2:3" x14ac:dyDescent="0.2">
      <c r="B369" s="13"/>
      <c r="C369" s="13"/>
    </row>
    <row r="370" spans="2:3" x14ac:dyDescent="0.2">
      <c r="B370" s="13"/>
      <c r="C370" s="13"/>
    </row>
    <row r="371" spans="2:3" x14ac:dyDescent="0.2">
      <c r="B371" s="13"/>
      <c r="C371" s="13"/>
    </row>
    <row r="372" spans="2:3" x14ac:dyDescent="0.2">
      <c r="B372" s="13"/>
      <c r="C372" s="13"/>
    </row>
    <row r="373" spans="2:3" x14ac:dyDescent="0.2">
      <c r="B373" s="13"/>
      <c r="C373" s="13"/>
    </row>
    <row r="374" spans="2:3" x14ac:dyDescent="0.2">
      <c r="B374" s="13"/>
      <c r="C374" s="13"/>
    </row>
    <row r="375" spans="2:3" x14ac:dyDescent="0.2">
      <c r="B375" s="13"/>
      <c r="C375" s="13"/>
    </row>
    <row r="376" spans="2:3" x14ac:dyDescent="0.2">
      <c r="B376" s="13"/>
      <c r="C376" s="13"/>
    </row>
    <row r="377" spans="2:3" x14ac:dyDescent="0.2">
      <c r="B377" s="13"/>
      <c r="C377" s="13"/>
    </row>
    <row r="378" spans="2:3" x14ac:dyDescent="0.2">
      <c r="B378" s="13"/>
      <c r="C378" s="13"/>
    </row>
    <row r="379" spans="2:3" x14ac:dyDescent="0.2">
      <c r="B379" s="13"/>
      <c r="C379" s="13"/>
    </row>
    <row r="380" spans="2:3" x14ac:dyDescent="0.2">
      <c r="B380" s="13"/>
      <c r="C380" s="13"/>
    </row>
    <row r="381" spans="2:3" x14ac:dyDescent="0.2">
      <c r="B381" s="13"/>
      <c r="C381" s="13"/>
    </row>
    <row r="382" spans="2:3" x14ac:dyDescent="0.2">
      <c r="B382" s="13"/>
      <c r="C382" s="13"/>
    </row>
    <row r="383" spans="2:3" x14ac:dyDescent="0.2">
      <c r="B383" s="13"/>
      <c r="C383" s="13"/>
    </row>
    <row r="384" spans="2:3" x14ac:dyDescent="0.2">
      <c r="B384" s="13"/>
      <c r="C384" s="13"/>
    </row>
    <row r="385" spans="2:3" x14ac:dyDescent="0.2">
      <c r="B385" s="13"/>
      <c r="C385" s="13"/>
    </row>
    <row r="386" spans="2:3" x14ac:dyDescent="0.2">
      <c r="B386" s="13"/>
      <c r="C386" s="13"/>
    </row>
    <row r="387" spans="2:3" x14ac:dyDescent="0.2">
      <c r="B387" s="13"/>
      <c r="C387" s="13"/>
    </row>
    <row r="388" spans="2:3" x14ac:dyDescent="0.2">
      <c r="B388" s="13"/>
      <c r="C388" s="13"/>
    </row>
    <row r="389" spans="2:3" x14ac:dyDescent="0.2">
      <c r="B389" s="13"/>
      <c r="C389" s="13"/>
    </row>
    <row r="390" spans="2:3" x14ac:dyDescent="0.2">
      <c r="B390" s="13"/>
      <c r="C390" s="13"/>
    </row>
    <row r="391" spans="2:3" x14ac:dyDescent="0.2">
      <c r="B391" s="13"/>
      <c r="C391" s="13"/>
    </row>
    <row r="392" spans="2:3" x14ac:dyDescent="0.2">
      <c r="B392" s="13"/>
      <c r="C392" s="13"/>
    </row>
    <row r="393" spans="2:3" x14ac:dyDescent="0.2">
      <c r="B393" s="13"/>
      <c r="C393" s="13"/>
    </row>
    <row r="394" spans="2:3" x14ac:dyDescent="0.2">
      <c r="B394" s="13"/>
      <c r="C394" s="13"/>
    </row>
    <row r="395" spans="2:3" x14ac:dyDescent="0.2">
      <c r="B395" s="13"/>
      <c r="C395" s="13"/>
    </row>
    <row r="396" spans="2:3" x14ac:dyDescent="0.2">
      <c r="B396" s="13"/>
      <c r="C396" s="13"/>
    </row>
    <row r="397" spans="2:3" x14ac:dyDescent="0.2">
      <c r="B397" s="13"/>
      <c r="C397" s="13"/>
    </row>
    <row r="398" spans="2:3" x14ac:dyDescent="0.2">
      <c r="B398" s="13"/>
      <c r="C398" s="13"/>
    </row>
    <row r="399" spans="2:3" x14ac:dyDescent="0.2">
      <c r="B399" s="13"/>
      <c r="C399" s="13"/>
    </row>
    <row r="400" spans="2:3" x14ac:dyDescent="0.2">
      <c r="B400" s="13"/>
      <c r="C400" s="13"/>
    </row>
    <row r="401" spans="2:3" x14ac:dyDescent="0.2">
      <c r="B401" s="13"/>
      <c r="C401" s="13"/>
    </row>
    <row r="402" spans="2:3" x14ac:dyDescent="0.2">
      <c r="B402" s="13"/>
      <c r="C402" s="13"/>
    </row>
    <row r="403" spans="2:3" x14ac:dyDescent="0.2">
      <c r="B403" s="13"/>
      <c r="C403" s="13"/>
    </row>
    <row r="404" spans="2:3" x14ac:dyDescent="0.2">
      <c r="B404" s="13"/>
      <c r="C404" s="13"/>
    </row>
    <row r="405" spans="2:3" x14ac:dyDescent="0.2">
      <c r="B405" s="13"/>
      <c r="C405" s="13"/>
    </row>
    <row r="406" spans="2:3" x14ac:dyDescent="0.2">
      <c r="B406" s="13"/>
      <c r="C406" s="13"/>
    </row>
    <row r="407" spans="2:3" x14ac:dyDescent="0.2">
      <c r="B407" s="13"/>
      <c r="C407" s="13"/>
    </row>
    <row r="408" spans="2:3" x14ac:dyDescent="0.2">
      <c r="B408" s="13"/>
      <c r="C408" s="13"/>
    </row>
    <row r="409" spans="2:3" x14ac:dyDescent="0.2">
      <c r="B409" s="13"/>
      <c r="C409" s="13"/>
    </row>
    <row r="410" spans="2:3" x14ac:dyDescent="0.2">
      <c r="B410" s="13"/>
      <c r="C410" s="13"/>
    </row>
    <row r="411" spans="2:3" x14ac:dyDescent="0.2">
      <c r="B411" s="13"/>
      <c r="C411" s="13"/>
    </row>
    <row r="412" spans="2:3" x14ac:dyDescent="0.2">
      <c r="B412" s="13"/>
      <c r="C412" s="13"/>
    </row>
    <row r="413" spans="2:3" x14ac:dyDescent="0.2">
      <c r="B413" s="13"/>
      <c r="C413" s="13"/>
    </row>
    <row r="414" spans="2:3" x14ac:dyDescent="0.2">
      <c r="B414" s="13"/>
      <c r="C414" s="13"/>
    </row>
    <row r="415" spans="2:3" x14ac:dyDescent="0.2">
      <c r="B415" s="13"/>
      <c r="C415" s="13"/>
    </row>
    <row r="416" spans="2:3" x14ac:dyDescent="0.2">
      <c r="B416" s="13"/>
      <c r="C416" s="13"/>
    </row>
    <row r="417" spans="2:3" x14ac:dyDescent="0.2">
      <c r="B417" s="13"/>
      <c r="C417" s="13"/>
    </row>
    <row r="418" spans="2:3" x14ac:dyDescent="0.2">
      <c r="B418" s="13"/>
      <c r="C418" s="13"/>
    </row>
    <row r="419" spans="2:3" x14ac:dyDescent="0.2">
      <c r="B419" s="13"/>
      <c r="C419" s="13"/>
    </row>
    <row r="420" spans="2:3" x14ac:dyDescent="0.2">
      <c r="B420" s="13"/>
      <c r="C420" s="13"/>
    </row>
    <row r="421" spans="2:3" x14ac:dyDescent="0.2">
      <c r="B421" s="13"/>
      <c r="C421" s="13"/>
    </row>
    <row r="422" spans="2:3" x14ac:dyDescent="0.2">
      <c r="B422" s="13"/>
      <c r="C422" s="13"/>
    </row>
    <row r="423" spans="2:3" x14ac:dyDescent="0.2">
      <c r="B423" s="13"/>
      <c r="C423" s="13"/>
    </row>
    <row r="424" spans="2:3" x14ac:dyDescent="0.2">
      <c r="B424" s="13"/>
      <c r="C424" s="13"/>
    </row>
    <row r="425" spans="2:3" x14ac:dyDescent="0.2">
      <c r="B425" s="13"/>
      <c r="C425" s="13"/>
    </row>
    <row r="426" spans="2:3" x14ac:dyDescent="0.2">
      <c r="B426" s="13"/>
      <c r="C426" s="13"/>
    </row>
    <row r="427" spans="2:3" x14ac:dyDescent="0.2">
      <c r="B427" s="13"/>
      <c r="C427" s="13"/>
    </row>
    <row r="428" spans="2:3" x14ac:dyDescent="0.2">
      <c r="B428" s="13"/>
      <c r="C428" s="13"/>
    </row>
    <row r="429" spans="2:3" x14ac:dyDescent="0.2">
      <c r="B429" s="13"/>
      <c r="C429" s="13"/>
    </row>
    <row r="430" spans="2:3" x14ac:dyDescent="0.2">
      <c r="B430" s="13"/>
      <c r="C430" s="13"/>
    </row>
    <row r="431" spans="2:3" x14ac:dyDescent="0.2">
      <c r="B431" s="13"/>
      <c r="C431" s="13"/>
    </row>
    <row r="432" spans="2:3" x14ac:dyDescent="0.2">
      <c r="B432" s="13"/>
      <c r="C432" s="13"/>
    </row>
    <row r="433" spans="2:3" x14ac:dyDescent="0.2">
      <c r="B433" s="13"/>
      <c r="C433" s="13"/>
    </row>
    <row r="434" spans="2:3" x14ac:dyDescent="0.2">
      <c r="B434" s="13"/>
      <c r="C434" s="13"/>
    </row>
    <row r="435" spans="2:3" x14ac:dyDescent="0.2">
      <c r="B435" s="13"/>
      <c r="C435" s="13"/>
    </row>
    <row r="436" spans="2:3" x14ac:dyDescent="0.2">
      <c r="B436" s="13"/>
      <c r="C436" s="13"/>
    </row>
    <row r="437" spans="2:3" x14ac:dyDescent="0.2">
      <c r="B437" s="13"/>
      <c r="C437" s="13"/>
    </row>
    <row r="438" spans="2:3" x14ac:dyDescent="0.2">
      <c r="B438" s="13"/>
      <c r="C438" s="13"/>
    </row>
    <row r="439" spans="2:3" x14ac:dyDescent="0.2">
      <c r="B439" s="13"/>
      <c r="C439" s="13"/>
    </row>
    <row r="440" spans="2:3" x14ac:dyDescent="0.2">
      <c r="B440" s="13"/>
      <c r="C440" s="13"/>
    </row>
    <row r="441" spans="2:3" x14ac:dyDescent="0.2">
      <c r="B441" s="13"/>
      <c r="C441" s="13"/>
    </row>
    <row r="442" spans="2:3" x14ac:dyDescent="0.2">
      <c r="B442" s="13"/>
      <c r="C442" s="13"/>
    </row>
    <row r="443" spans="2:3" x14ac:dyDescent="0.2">
      <c r="B443" s="13"/>
      <c r="C443" s="13"/>
    </row>
    <row r="444" spans="2:3" x14ac:dyDescent="0.2">
      <c r="B444" s="13"/>
      <c r="C444" s="13"/>
    </row>
    <row r="445" spans="2:3" x14ac:dyDescent="0.2">
      <c r="B445" s="13"/>
      <c r="C445" s="13"/>
    </row>
    <row r="446" spans="2:3" x14ac:dyDescent="0.2">
      <c r="B446" s="13"/>
      <c r="C446" s="13"/>
    </row>
    <row r="447" spans="2:3" x14ac:dyDescent="0.2">
      <c r="B447" s="13"/>
      <c r="C447" s="13"/>
    </row>
    <row r="448" spans="2:3" x14ac:dyDescent="0.2">
      <c r="B448" s="13"/>
      <c r="C448" s="13"/>
    </row>
    <row r="449" spans="2:3" x14ac:dyDescent="0.2">
      <c r="B449" s="13"/>
      <c r="C449" s="13"/>
    </row>
    <row r="450" spans="2:3" x14ac:dyDescent="0.2">
      <c r="B450" s="13"/>
      <c r="C450" s="13"/>
    </row>
    <row r="451" spans="2:3" x14ac:dyDescent="0.2">
      <c r="B451" s="13"/>
      <c r="C451" s="13"/>
    </row>
    <row r="452" spans="2:3" x14ac:dyDescent="0.2">
      <c r="B452" s="13"/>
      <c r="C452" s="13"/>
    </row>
    <row r="453" spans="2:3" x14ac:dyDescent="0.2">
      <c r="B453" s="13"/>
      <c r="C453" s="13"/>
    </row>
    <row r="454" spans="2:3" x14ac:dyDescent="0.2">
      <c r="B454" s="13"/>
      <c r="C454" s="13"/>
    </row>
    <row r="455" spans="2:3" x14ac:dyDescent="0.2">
      <c r="B455" s="13"/>
      <c r="C455" s="13"/>
    </row>
    <row r="456" spans="2:3" x14ac:dyDescent="0.2">
      <c r="B456" s="13"/>
      <c r="C456" s="13"/>
    </row>
    <row r="457" spans="2:3" x14ac:dyDescent="0.2">
      <c r="B457" s="13"/>
      <c r="C457" s="13"/>
    </row>
    <row r="458" spans="2:3" x14ac:dyDescent="0.2">
      <c r="B458" s="13"/>
      <c r="C458" s="13"/>
    </row>
    <row r="459" spans="2:3" x14ac:dyDescent="0.2">
      <c r="B459" s="13"/>
      <c r="C459" s="13"/>
    </row>
    <row r="460" spans="2:3" x14ac:dyDescent="0.2">
      <c r="B460" s="13"/>
      <c r="C460" s="13"/>
    </row>
    <row r="461" spans="2:3" x14ac:dyDescent="0.2">
      <c r="B461" s="13"/>
      <c r="C461" s="13"/>
    </row>
    <row r="462" spans="2:3" x14ac:dyDescent="0.2">
      <c r="B462" s="13"/>
      <c r="C462" s="13"/>
    </row>
    <row r="463" spans="2:3" x14ac:dyDescent="0.2">
      <c r="B463" s="13"/>
      <c r="C463" s="13"/>
    </row>
    <row r="464" spans="2:3" x14ac:dyDescent="0.2">
      <c r="B464" s="13"/>
      <c r="C464" s="13"/>
    </row>
    <row r="465" spans="2:3" x14ac:dyDescent="0.2">
      <c r="B465" s="13"/>
      <c r="C465" s="13"/>
    </row>
    <row r="466" spans="2:3" x14ac:dyDescent="0.2">
      <c r="B466" s="13"/>
      <c r="C466" s="13"/>
    </row>
    <row r="467" spans="2:3" x14ac:dyDescent="0.2">
      <c r="B467" s="13"/>
      <c r="C467" s="13"/>
    </row>
    <row r="468" spans="2:3" x14ac:dyDescent="0.2">
      <c r="B468" s="13"/>
      <c r="C468" s="13"/>
    </row>
    <row r="469" spans="2:3" x14ac:dyDescent="0.2">
      <c r="B469" s="13"/>
      <c r="C469" s="13"/>
    </row>
    <row r="470" spans="2:3" x14ac:dyDescent="0.2">
      <c r="B470" s="13"/>
      <c r="C470" s="13"/>
    </row>
    <row r="471" spans="2:3" x14ac:dyDescent="0.2">
      <c r="B471" s="13"/>
      <c r="C471" s="13"/>
    </row>
    <row r="472" spans="2:3" x14ac:dyDescent="0.2">
      <c r="B472" s="13"/>
      <c r="C472" s="13"/>
    </row>
    <row r="473" spans="2:3" x14ac:dyDescent="0.2">
      <c r="B473" s="13"/>
      <c r="C473" s="13"/>
    </row>
    <row r="474" spans="2:3" x14ac:dyDescent="0.2">
      <c r="B474" s="13"/>
      <c r="C474" s="13"/>
    </row>
    <row r="475" spans="2:3" x14ac:dyDescent="0.2">
      <c r="B475" s="13"/>
      <c r="C475" s="13"/>
    </row>
    <row r="476" spans="2:3" x14ac:dyDescent="0.2">
      <c r="B476" s="13"/>
      <c r="C476" s="13"/>
    </row>
    <row r="477" spans="2:3" x14ac:dyDescent="0.2">
      <c r="B477" s="13"/>
      <c r="C477" s="13"/>
    </row>
    <row r="478" spans="2:3" x14ac:dyDescent="0.2">
      <c r="B478" s="13"/>
      <c r="C478" s="13"/>
    </row>
    <row r="479" spans="2:3" x14ac:dyDescent="0.2">
      <c r="B479" s="13"/>
      <c r="C479" s="13"/>
    </row>
    <row r="480" spans="2:3" x14ac:dyDescent="0.2">
      <c r="B480" s="13"/>
      <c r="C480" s="13"/>
    </row>
    <row r="481" spans="2:3" x14ac:dyDescent="0.2">
      <c r="B481" s="13"/>
      <c r="C481" s="13"/>
    </row>
    <row r="482" spans="2:3" x14ac:dyDescent="0.2">
      <c r="B482" s="13"/>
      <c r="C482" s="13"/>
    </row>
    <row r="483" spans="2:3" x14ac:dyDescent="0.2">
      <c r="B483" s="13"/>
      <c r="C483" s="13"/>
    </row>
    <row r="484" spans="2:3" x14ac:dyDescent="0.2">
      <c r="B484" s="13"/>
      <c r="C484" s="13"/>
    </row>
    <row r="485" spans="2:3" x14ac:dyDescent="0.2">
      <c r="B485" s="13"/>
      <c r="C485" s="13"/>
    </row>
    <row r="486" spans="2:3" x14ac:dyDescent="0.2">
      <c r="B486" s="13"/>
      <c r="C486" s="13"/>
    </row>
    <row r="487" spans="2:3" x14ac:dyDescent="0.2">
      <c r="B487" s="13"/>
      <c r="C487" s="13"/>
    </row>
    <row r="488" spans="2:3" x14ac:dyDescent="0.2">
      <c r="B488" s="13"/>
      <c r="C488" s="13"/>
    </row>
    <row r="489" spans="2:3" x14ac:dyDescent="0.2">
      <c r="B489" s="13"/>
      <c r="C489" s="13"/>
    </row>
    <row r="490" spans="2:3" x14ac:dyDescent="0.2">
      <c r="B490" s="13"/>
      <c r="C490" s="13"/>
    </row>
    <row r="491" spans="2:3" x14ac:dyDescent="0.2">
      <c r="B491" s="13"/>
      <c r="C491" s="13"/>
    </row>
    <row r="492" spans="2:3" x14ac:dyDescent="0.2">
      <c r="B492" s="13"/>
      <c r="C492" s="13"/>
    </row>
    <row r="493" spans="2:3" x14ac:dyDescent="0.2">
      <c r="B493" s="13"/>
      <c r="C493" s="13"/>
    </row>
    <row r="494" spans="2:3" x14ac:dyDescent="0.2">
      <c r="B494" s="13"/>
      <c r="C494" s="13"/>
    </row>
    <row r="495" spans="2:3" x14ac:dyDescent="0.2">
      <c r="B495" s="13"/>
      <c r="C495" s="13"/>
    </row>
    <row r="496" spans="2:3" x14ac:dyDescent="0.2">
      <c r="B496" s="13"/>
      <c r="C496" s="13"/>
    </row>
    <row r="497" spans="2:3" x14ac:dyDescent="0.2">
      <c r="B497" s="13"/>
      <c r="C497" s="13"/>
    </row>
    <row r="498" spans="2:3" x14ac:dyDescent="0.2">
      <c r="B498" s="13"/>
      <c r="C498" s="13"/>
    </row>
    <row r="499" spans="2:3" x14ac:dyDescent="0.2">
      <c r="B499" s="13"/>
      <c r="C499" s="13"/>
    </row>
    <row r="500" spans="2:3" x14ac:dyDescent="0.2">
      <c r="B500" s="13"/>
      <c r="C500" s="13"/>
    </row>
    <row r="501" spans="2:3" x14ac:dyDescent="0.2">
      <c r="B501" s="13"/>
      <c r="C501" s="13"/>
    </row>
    <row r="502" spans="2:3" x14ac:dyDescent="0.2">
      <c r="B502" s="13"/>
      <c r="C502" s="13"/>
    </row>
    <row r="503" spans="2:3" x14ac:dyDescent="0.2">
      <c r="B503" s="13"/>
      <c r="C503" s="13"/>
    </row>
    <row r="504" spans="2:3" x14ac:dyDescent="0.2">
      <c r="B504" s="13"/>
      <c r="C504" s="13"/>
    </row>
    <row r="505" spans="2:3" x14ac:dyDescent="0.2">
      <c r="B505" s="13"/>
      <c r="C505" s="13"/>
    </row>
    <row r="506" spans="2:3" x14ac:dyDescent="0.2">
      <c r="B506" s="13"/>
      <c r="C506" s="13"/>
    </row>
    <row r="507" spans="2:3" x14ac:dyDescent="0.2">
      <c r="B507" s="13"/>
      <c r="C507" s="13"/>
    </row>
    <row r="508" spans="2:3" x14ac:dyDescent="0.2">
      <c r="B508" s="13"/>
      <c r="C508" s="13"/>
    </row>
    <row r="509" spans="2:3" x14ac:dyDescent="0.2">
      <c r="B509" s="13"/>
      <c r="C509" s="13"/>
    </row>
    <row r="510" spans="2:3" x14ac:dyDescent="0.2">
      <c r="B510" s="13"/>
      <c r="C510" s="13"/>
    </row>
    <row r="511" spans="2:3" x14ac:dyDescent="0.2">
      <c r="B511" s="13"/>
      <c r="C511" s="13"/>
    </row>
    <row r="512" spans="2:3" x14ac:dyDescent="0.2">
      <c r="B512" s="13"/>
      <c r="C512" s="13"/>
    </row>
    <row r="513" spans="2:3" x14ac:dyDescent="0.2">
      <c r="B513" s="13"/>
      <c r="C513" s="13"/>
    </row>
    <row r="514" spans="2:3" x14ac:dyDescent="0.2">
      <c r="B514" s="13"/>
      <c r="C514" s="13"/>
    </row>
    <row r="515" spans="2:3" x14ac:dyDescent="0.2">
      <c r="B515" s="13"/>
      <c r="C515" s="13"/>
    </row>
    <row r="516" spans="2:3" x14ac:dyDescent="0.2">
      <c r="B516" s="13"/>
      <c r="C516" s="13"/>
    </row>
    <row r="517" spans="2:3" x14ac:dyDescent="0.2">
      <c r="B517" s="13"/>
      <c r="C517" s="13"/>
    </row>
    <row r="518" spans="2:3" x14ac:dyDescent="0.2">
      <c r="B518" s="13"/>
      <c r="C518" s="13"/>
    </row>
    <row r="519" spans="2:3" x14ac:dyDescent="0.2">
      <c r="B519" s="13"/>
      <c r="C519" s="13"/>
    </row>
    <row r="520" spans="2:3" x14ac:dyDescent="0.2">
      <c r="B520" s="13"/>
      <c r="C520" s="13"/>
    </row>
    <row r="521" spans="2:3" x14ac:dyDescent="0.2">
      <c r="B521" s="13"/>
      <c r="C521" s="13"/>
    </row>
    <row r="522" spans="2:3" x14ac:dyDescent="0.2">
      <c r="B522" s="13"/>
      <c r="C522" s="13"/>
    </row>
    <row r="523" spans="2:3" x14ac:dyDescent="0.2">
      <c r="B523" s="13"/>
      <c r="C523" s="13"/>
    </row>
    <row r="524" spans="2:3" x14ac:dyDescent="0.2">
      <c r="B524" s="13"/>
      <c r="C524" s="13"/>
    </row>
    <row r="525" spans="2:3" x14ac:dyDescent="0.2">
      <c r="B525" s="13"/>
      <c r="C525" s="13"/>
    </row>
    <row r="526" spans="2:3" x14ac:dyDescent="0.2">
      <c r="B526" s="13"/>
      <c r="C526" s="13"/>
    </row>
    <row r="527" spans="2:3" x14ac:dyDescent="0.2">
      <c r="B527" s="13"/>
      <c r="C527" s="13"/>
    </row>
    <row r="528" spans="2:3" x14ac:dyDescent="0.2">
      <c r="B528" s="13"/>
      <c r="C528" s="13"/>
    </row>
    <row r="529" spans="2:3" x14ac:dyDescent="0.2">
      <c r="B529" s="13"/>
      <c r="C529" s="13"/>
    </row>
    <row r="530" spans="2:3" x14ac:dyDescent="0.2">
      <c r="B530" s="13"/>
      <c r="C530" s="13"/>
    </row>
    <row r="531" spans="2:3" x14ac:dyDescent="0.2">
      <c r="B531" s="13"/>
      <c r="C531" s="13"/>
    </row>
    <row r="532" spans="2:3" x14ac:dyDescent="0.2">
      <c r="B532" s="13"/>
      <c r="C532" s="13"/>
    </row>
    <row r="533" spans="2:3" x14ac:dyDescent="0.2">
      <c r="B533" s="13"/>
      <c r="C533" s="13"/>
    </row>
    <row r="534" spans="2:3" x14ac:dyDescent="0.2">
      <c r="B534" s="13"/>
      <c r="C534" s="13"/>
    </row>
    <row r="535" spans="2:3" x14ac:dyDescent="0.2">
      <c r="B535" s="13"/>
      <c r="C535" s="13"/>
    </row>
    <row r="536" spans="2:3" x14ac:dyDescent="0.2">
      <c r="B536" s="13"/>
      <c r="C536" s="13"/>
    </row>
    <row r="537" spans="2:3" x14ac:dyDescent="0.2">
      <c r="B537" s="13"/>
      <c r="C537" s="13"/>
    </row>
    <row r="538" spans="2:3" x14ac:dyDescent="0.2">
      <c r="B538" s="13"/>
      <c r="C538" s="13"/>
    </row>
    <row r="539" spans="2:3" x14ac:dyDescent="0.2">
      <c r="B539" s="13"/>
      <c r="C539" s="13"/>
    </row>
    <row r="540" spans="2:3" x14ac:dyDescent="0.2">
      <c r="B540" s="13"/>
      <c r="C540" s="13"/>
    </row>
    <row r="541" spans="2:3" x14ac:dyDescent="0.2">
      <c r="B541" s="13"/>
      <c r="C541" s="13"/>
    </row>
    <row r="542" spans="2:3" x14ac:dyDescent="0.2">
      <c r="B542" s="13"/>
      <c r="C542" s="13"/>
    </row>
    <row r="543" spans="2:3" x14ac:dyDescent="0.2">
      <c r="B543" s="13"/>
      <c r="C543" s="13"/>
    </row>
    <row r="544" spans="2:3" x14ac:dyDescent="0.2">
      <c r="B544" s="13"/>
      <c r="C544" s="13"/>
    </row>
    <row r="545" spans="2:3" x14ac:dyDescent="0.2">
      <c r="B545" s="13"/>
      <c r="C545" s="13"/>
    </row>
    <row r="546" spans="2:3" x14ac:dyDescent="0.2">
      <c r="B546" s="13"/>
      <c r="C546" s="13"/>
    </row>
    <row r="547" spans="2:3" x14ac:dyDescent="0.2">
      <c r="B547" s="13"/>
      <c r="C547" s="13"/>
    </row>
    <row r="548" spans="2:3" x14ac:dyDescent="0.2">
      <c r="B548" s="13"/>
      <c r="C548" s="13"/>
    </row>
    <row r="549" spans="2:3" x14ac:dyDescent="0.2">
      <c r="B549" s="13"/>
      <c r="C549" s="13"/>
    </row>
    <row r="550" spans="2:3" x14ac:dyDescent="0.2">
      <c r="B550" s="13"/>
      <c r="C550" s="13"/>
    </row>
    <row r="551" spans="2:3" x14ac:dyDescent="0.2">
      <c r="B551" s="13"/>
      <c r="C551" s="13"/>
    </row>
    <row r="552" spans="2:3" x14ac:dyDescent="0.2">
      <c r="B552" s="13"/>
      <c r="C552" s="13"/>
    </row>
    <row r="553" spans="2:3" x14ac:dyDescent="0.2">
      <c r="B553" s="13"/>
      <c r="C553" s="13"/>
    </row>
    <row r="554" spans="2:3" x14ac:dyDescent="0.2">
      <c r="B554" s="13"/>
      <c r="C554" s="13"/>
    </row>
    <row r="555" spans="2:3" x14ac:dyDescent="0.2">
      <c r="B555" s="13"/>
      <c r="C555" s="13"/>
    </row>
    <row r="556" spans="2:3" x14ac:dyDescent="0.2">
      <c r="B556" s="13"/>
      <c r="C556" s="13"/>
    </row>
    <row r="557" spans="2:3" x14ac:dyDescent="0.2">
      <c r="B557" s="13"/>
      <c r="C557" s="13"/>
    </row>
    <row r="558" spans="2:3" x14ac:dyDescent="0.2">
      <c r="B558" s="13"/>
      <c r="C558" s="13"/>
    </row>
    <row r="559" spans="2:3" x14ac:dyDescent="0.2">
      <c r="B559" s="13"/>
      <c r="C559" s="13"/>
    </row>
    <row r="560" spans="2:3" x14ac:dyDescent="0.2">
      <c r="B560" s="13"/>
      <c r="C560" s="13"/>
    </row>
    <row r="561" spans="2:3" x14ac:dyDescent="0.2">
      <c r="B561" s="13"/>
      <c r="C561" s="13"/>
    </row>
    <row r="562" spans="2:3" x14ac:dyDescent="0.2">
      <c r="B562" s="13"/>
      <c r="C562" s="13"/>
    </row>
    <row r="563" spans="2:3" x14ac:dyDescent="0.2">
      <c r="B563" s="13"/>
      <c r="C563" s="13"/>
    </row>
    <row r="564" spans="2:3" x14ac:dyDescent="0.2">
      <c r="B564" s="13"/>
      <c r="C564" s="13"/>
    </row>
    <row r="565" spans="2:3" x14ac:dyDescent="0.2">
      <c r="B565" s="13"/>
      <c r="C565" s="13"/>
    </row>
    <row r="566" spans="2:3" x14ac:dyDescent="0.2">
      <c r="B566" s="13"/>
      <c r="C566" s="13"/>
    </row>
    <row r="567" spans="2:3" x14ac:dyDescent="0.2">
      <c r="B567" s="13"/>
      <c r="C567" s="13"/>
    </row>
    <row r="568" spans="2:3" x14ac:dyDescent="0.2">
      <c r="B568" s="13"/>
      <c r="C568" s="13"/>
    </row>
    <row r="569" spans="2:3" x14ac:dyDescent="0.2">
      <c r="B569" s="13"/>
      <c r="C569" s="13"/>
    </row>
    <row r="570" spans="2:3" x14ac:dyDescent="0.2">
      <c r="B570" s="13"/>
      <c r="C570" s="13"/>
    </row>
    <row r="571" spans="2:3" x14ac:dyDescent="0.2">
      <c r="B571" s="13"/>
      <c r="C571" s="13"/>
    </row>
    <row r="572" spans="2:3" x14ac:dyDescent="0.2">
      <c r="B572" s="13"/>
      <c r="C572" s="13"/>
    </row>
    <row r="573" spans="2:3" x14ac:dyDescent="0.2">
      <c r="B573" s="13"/>
      <c r="C573" s="13"/>
    </row>
    <row r="574" spans="2:3" x14ac:dyDescent="0.2">
      <c r="B574" s="13"/>
      <c r="C574" s="13"/>
    </row>
    <row r="575" spans="2:3" x14ac:dyDescent="0.2">
      <c r="B575" s="13"/>
      <c r="C575" s="13"/>
    </row>
    <row r="576" spans="2:3" x14ac:dyDescent="0.2">
      <c r="B576" s="13"/>
      <c r="C576" s="13"/>
    </row>
    <row r="577" spans="2:3" x14ac:dyDescent="0.2">
      <c r="B577" s="13"/>
      <c r="C577" s="13"/>
    </row>
    <row r="578" spans="2:3" x14ac:dyDescent="0.2">
      <c r="B578" s="13"/>
      <c r="C578" s="13"/>
    </row>
    <row r="579" spans="2:3" x14ac:dyDescent="0.2">
      <c r="B579" s="13"/>
      <c r="C579" s="13"/>
    </row>
    <row r="580" spans="2:3" x14ac:dyDescent="0.2">
      <c r="B580" s="13"/>
      <c r="C580" s="13"/>
    </row>
    <row r="581" spans="2:3" x14ac:dyDescent="0.2">
      <c r="B581" s="13"/>
      <c r="C581" s="13"/>
    </row>
    <row r="582" spans="2:3" x14ac:dyDescent="0.2">
      <c r="B582" s="13"/>
      <c r="C582" s="13"/>
    </row>
    <row r="583" spans="2:3" x14ac:dyDescent="0.2">
      <c r="B583" s="13"/>
      <c r="C583" s="13"/>
    </row>
    <row r="584" spans="2:3" x14ac:dyDescent="0.2">
      <c r="B584" s="13"/>
      <c r="C584" s="13"/>
    </row>
    <row r="585" spans="2:3" x14ac:dyDescent="0.2">
      <c r="B585" s="13"/>
      <c r="C585" s="13"/>
    </row>
    <row r="586" spans="2:3" x14ac:dyDescent="0.2">
      <c r="B586" s="13"/>
      <c r="C586" s="13"/>
    </row>
    <row r="587" spans="2:3" x14ac:dyDescent="0.2">
      <c r="B587" s="13"/>
      <c r="C587" s="13"/>
    </row>
    <row r="588" spans="2:3" x14ac:dyDescent="0.2">
      <c r="B588" s="13"/>
      <c r="C588" s="13"/>
    </row>
    <row r="589" spans="2:3" x14ac:dyDescent="0.2">
      <c r="B589" s="13"/>
      <c r="C589" s="13"/>
    </row>
    <row r="590" spans="2:3" x14ac:dyDescent="0.2">
      <c r="B590" s="13"/>
      <c r="C590" s="13"/>
    </row>
    <row r="591" spans="2:3" x14ac:dyDescent="0.2">
      <c r="B591" s="13"/>
      <c r="C591" s="13"/>
    </row>
    <row r="592" spans="2:3" x14ac:dyDescent="0.2">
      <c r="B592" s="13"/>
      <c r="C592" s="13"/>
    </row>
    <row r="593" spans="2:3" x14ac:dyDescent="0.2">
      <c r="B593" s="13"/>
      <c r="C593" s="13"/>
    </row>
    <row r="594" spans="2:3" x14ac:dyDescent="0.2">
      <c r="B594" s="13"/>
      <c r="C594" s="13"/>
    </row>
    <row r="595" spans="2:3" x14ac:dyDescent="0.2">
      <c r="B595" s="13"/>
      <c r="C595" s="13"/>
    </row>
    <row r="596" spans="2:3" x14ac:dyDescent="0.2">
      <c r="B596" s="13"/>
      <c r="C596" s="13"/>
    </row>
    <row r="597" spans="2:3" x14ac:dyDescent="0.2">
      <c r="B597" s="13"/>
      <c r="C597" s="13"/>
    </row>
    <row r="598" spans="2:3" x14ac:dyDescent="0.2">
      <c r="B598" s="13"/>
      <c r="C598" s="13"/>
    </row>
    <row r="599" spans="2:3" x14ac:dyDescent="0.2">
      <c r="B599" s="13"/>
      <c r="C599" s="13"/>
    </row>
    <row r="600" spans="2:3" x14ac:dyDescent="0.2">
      <c r="B600" s="13"/>
      <c r="C600" s="13"/>
    </row>
    <row r="601" spans="2:3" x14ac:dyDescent="0.2">
      <c r="B601" s="13"/>
      <c r="C601" s="13"/>
    </row>
    <row r="602" spans="2:3" x14ac:dyDescent="0.2">
      <c r="B602" s="13"/>
      <c r="C602" s="13"/>
    </row>
    <row r="603" spans="2:3" x14ac:dyDescent="0.2">
      <c r="B603" s="13"/>
      <c r="C603" s="13"/>
    </row>
    <row r="604" spans="2:3" x14ac:dyDescent="0.2">
      <c r="B604" s="13"/>
      <c r="C604" s="13"/>
    </row>
    <row r="605" spans="2:3" x14ac:dyDescent="0.2">
      <c r="B605" s="13"/>
      <c r="C605" s="13"/>
    </row>
    <row r="606" spans="2:3" x14ac:dyDescent="0.2">
      <c r="B606" s="13"/>
      <c r="C606" s="13"/>
    </row>
    <row r="607" spans="2:3" x14ac:dyDescent="0.2">
      <c r="B607" s="13"/>
      <c r="C607" s="13"/>
    </row>
    <row r="608" spans="2:3" x14ac:dyDescent="0.2">
      <c r="B608" s="13"/>
      <c r="C608" s="13"/>
    </row>
    <row r="609" spans="2:3" x14ac:dyDescent="0.2">
      <c r="B609" s="13"/>
      <c r="C609" s="13"/>
    </row>
    <row r="610" spans="2:3" x14ac:dyDescent="0.2">
      <c r="B610" s="13"/>
      <c r="C610" s="13"/>
    </row>
    <row r="611" spans="2:3" x14ac:dyDescent="0.2">
      <c r="B611" s="13"/>
      <c r="C611" s="13"/>
    </row>
    <row r="612" spans="2:3" x14ac:dyDescent="0.2">
      <c r="B612" s="13"/>
      <c r="C612" s="13"/>
    </row>
    <row r="613" spans="2:3" x14ac:dyDescent="0.2">
      <c r="B613" s="13"/>
      <c r="C613" s="13"/>
    </row>
    <row r="614" spans="2:3" x14ac:dyDescent="0.2">
      <c r="B614" s="13"/>
      <c r="C614" s="13"/>
    </row>
    <row r="615" spans="2:3" x14ac:dyDescent="0.2">
      <c r="B615" s="13"/>
      <c r="C615" s="13"/>
    </row>
    <row r="616" spans="2:3" x14ac:dyDescent="0.2">
      <c r="B616" s="13"/>
      <c r="C616" s="13"/>
    </row>
    <row r="617" spans="2:3" x14ac:dyDescent="0.2">
      <c r="B617" s="13"/>
      <c r="C617" s="13"/>
    </row>
    <row r="618" spans="2:3" x14ac:dyDescent="0.2">
      <c r="B618" s="13"/>
      <c r="C618" s="13"/>
    </row>
    <row r="619" spans="2:3" x14ac:dyDescent="0.2">
      <c r="B619" s="13"/>
      <c r="C619" s="13"/>
    </row>
    <row r="620" spans="2:3" x14ac:dyDescent="0.2">
      <c r="B620" s="13"/>
      <c r="C620" s="13"/>
    </row>
    <row r="621" spans="2:3" x14ac:dyDescent="0.2">
      <c r="B621" s="13"/>
      <c r="C621" s="13"/>
    </row>
    <row r="622" spans="2:3" x14ac:dyDescent="0.2">
      <c r="B622" s="13"/>
      <c r="C622" s="13"/>
    </row>
    <row r="623" spans="2:3" x14ac:dyDescent="0.2">
      <c r="B623" s="13"/>
      <c r="C623" s="13"/>
    </row>
    <row r="624" spans="2:3" x14ac:dyDescent="0.2">
      <c r="B624" s="13"/>
      <c r="C624" s="13"/>
    </row>
    <row r="625" spans="2:3" x14ac:dyDescent="0.2">
      <c r="B625" s="13"/>
      <c r="C625" s="13"/>
    </row>
    <row r="626" spans="2:3" x14ac:dyDescent="0.2">
      <c r="B626" s="13"/>
      <c r="C626" s="13"/>
    </row>
    <row r="627" spans="2:3" x14ac:dyDescent="0.2">
      <c r="B627" s="13"/>
      <c r="C627" s="13"/>
    </row>
    <row r="628" spans="2:3" x14ac:dyDescent="0.2">
      <c r="B628" s="13"/>
      <c r="C628" s="13"/>
    </row>
    <row r="629" spans="2:3" x14ac:dyDescent="0.2">
      <c r="B629" s="13"/>
      <c r="C629" s="13"/>
    </row>
    <row r="630" spans="2:3" x14ac:dyDescent="0.2">
      <c r="B630" s="13"/>
      <c r="C630" s="13"/>
    </row>
    <row r="631" spans="2:3" x14ac:dyDescent="0.2">
      <c r="B631" s="13"/>
      <c r="C631" s="13"/>
    </row>
    <row r="632" spans="2:3" x14ac:dyDescent="0.2">
      <c r="B632" s="13"/>
      <c r="C632" s="13"/>
    </row>
    <row r="633" spans="2:3" x14ac:dyDescent="0.2">
      <c r="B633" s="13"/>
      <c r="C633" s="13"/>
    </row>
    <row r="634" spans="2:3" x14ac:dyDescent="0.2">
      <c r="B634" s="13"/>
      <c r="C634" s="13"/>
    </row>
    <row r="635" spans="2:3" x14ac:dyDescent="0.2">
      <c r="B635" s="13"/>
      <c r="C635" s="13"/>
    </row>
    <row r="636" spans="2:3" x14ac:dyDescent="0.2">
      <c r="B636" s="13"/>
      <c r="C636" s="13"/>
    </row>
    <row r="637" spans="2:3" x14ac:dyDescent="0.2">
      <c r="B637" s="13"/>
      <c r="C637" s="13"/>
    </row>
    <row r="638" spans="2:3" x14ac:dyDescent="0.2">
      <c r="B638" s="13"/>
      <c r="C638" s="13"/>
    </row>
    <row r="639" spans="2:3" x14ac:dyDescent="0.2">
      <c r="B639" s="13"/>
      <c r="C639" s="13"/>
    </row>
    <row r="640" spans="2:3" x14ac:dyDescent="0.2">
      <c r="B640" s="13"/>
      <c r="C640" s="13"/>
    </row>
    <row r="641" spans="2:3" x14ac:dyDescent="0.2">
      <c r="B641" s="13"/>
      <c r="C641" s="13"/>
    </row>
    <row r="642" spans="2:3" x14ac:dyDescent="0.2">
      <c r="B642" s="13"/>
      <c r="C642" s="13"/>
    </row>
    <row r="643" spans="2:3" x14ac:dyDescent="0.2">
      <c r="B643" s="13"/>
      <c r="C643" s="13"/>
    </row>
    <row r="644" spans="2:3" x14ac:dyDescent="0.2">
      <c r="B644" s="13"/>
      <c r="C644" s="13"/>
    </row>
    <row r="645" spans="2:3" x14ac:dyDescent="0.2">
      <c r="B645" s="13"/>
      <c r="C645" s="13"/>
    </row>
    <row r="646" spans="2:3" x14ac:dyDescent="0.2">
      <c r="B646" s="13"/>
      <c r="C646" s="13"/>
    </row>
    <row r="647" spans="2:3" x14ac:dyDescent="0.2">
      <c r="B647" s="13"/>
      <c r="C647" s="13"/>
    </row>
    <row r="648" spans="2:3" x14ac:dyDescent="0.2">
      <c r="B648" s="13"/>
      <c r="C648" s="13"/>
    </row>
    <row r="649" spans="2:3" x14ac:dyDescent="0.2">
      <c r="B649" s="13"/>
      <c r="C649" s="13"/>
    </row>
    <row r="650" spans="2:3" x14ac:dyDescent="0.2">
      <c r="B650" s="13"/>
      <c r="C650" s="13"/>
    </row>
    <row r="651" spans="2:3" x14ac:dyDescent="0.2">
      <c r="B651" s="13"/>
      <c r="C651" s="13"/>
    </row>
    <row r="652" spans="2:3" x14ac:dyDescent="0.2">
      <c r="B652" s="13"/>
      <c r="C652" s="13"/>
    </row>
    <row r="653" spans="2:3" x14ac:dyDescent="0.2">
      <c r="B653" s="13"/>
      <c r="C653" s="13"/>
    </row>
    <row r="654" spans="2:3" x14ac:dyDescent="0.2">
      <c r="B654" s="13"/>
      <c r="C654" s="13"/>
    </row>
    <row r="655" spans="2:3" x14ac:dyDescent="0.2">
      <c r="B655" s="13"/>
      <c r="C655" s="13"/>
    </row>
    <row r="656" spans="2:3" x14ac:dyDescent="0.2">
      <c r="B656" s="13"/>
      <c r="C656" s="13"/>
    </row>
    <row r="657" spans="2:3" x14ac:dyDescent="0.2">
      <c r="B657" s="13"/>
      <c r="C657" s="13"/>
    </row>
    <row r="658" spans="2:3" x14ac:dyDescent="0.2">
      <c r="B658" s="13"/>
      <c r="C658" s="13"/>
    </row>
    <row r="659" spans="2:3" x14ac:dyDescent="0.2">
      <c r="B659" s="13"/>
      <c r="C659" s="13"/>
    </row>
    <row r="660" spans="2:3" x14ac:dyDescent="0.2">
      <c r="B660" s="13"/>
      <c r="C660" s="13"/>
    </row>
    <row r="661" spans="2:3" x14ac:dyDescent="0.2">
      <c r="B661" s="13"/>
      <c r="C661" s="13"/>
    </row>
    <row r="662" spans="2:3" x14ac:dyDescent="0.2">
      <c r="B662" s="13"/>
      <c r="C662" s="13"/>
    </row>
    <row r="663" spans="2:3" x14ac:dyDescent="0.2">
      <c r="B663" s="13"/>
      <c r="C663" s="13"/>
    </row>
    <row r="664" spans="2:3" x14ac:dyDescent="0.2">
      <c r="B664" s="13"/>
      <c r="C664" s="13"/>
    </row>
    <row r="665" spans="2:3" x14ac:dyDescent="0.2">
      <c r="B665" s="13"/>
      <c r="C665" s="13"/>
    </row>
    <row r="666" spans="2:3" x14ac:dyDescent="0.2">
      <c r="B666" s="13"/>
      <c r="C666" s="13"/>
    </row>
    <row r="667" spans="2:3" x14ac:dyDescent="0.2">
      <c r="B667" s="13"/>
      <c r="C667" s="13"/>
    </row>
    <row r="668" spans="2:3" x14ac:dyDescent="0.2">
      <c r="B668" s="13"/>
      <c r="C668" s="13"/>
    </row>
    <row r="669" spans="2:3" x14ac:dyDescent="0.2">
      <c r="B669" s="13"/>
      <c r="C669" s="13"/>
    </row>
    <row r="670" spans="2:3" x14ac:dyDescent="0.2">
      <c r="B670" s="13"/>
      <c r="C670" s="13"/>
    </row>
    <row r="671" spans="2:3" x14ac:dyDescent="0.2">
      <c r="B671" s="13"/>
      <c r="C671" s="13"/>
    </row>
    <row r="672" spans="2:3" x14ac:dyDescent="0.2">
      <c r="B672" s="13"/>
      <c r="C672" s="13"/>
    </row>
    <row r="673" spans="2:3" x14ac:dyDescent="0.2">
      <c r="B673" s="13"/>
      <c r="C673" s="13"/>
    </row>
    <row r="674" spans="2:3" x14ac:dyDescent="0.2">
      <c r="B674" s="13"/>
      <c r="C674" s="13"/>
    </row>
    <row r="675" spans="2:3" x14ac:dyDescent="0.2">
      <c r="B675" s="13"/>
      <c r="C675" s="13"/>
    </row>
    <row r="676" spans="2:3" x14ac:dyDescent="0.2">
      <c r="B676" s="13"/>
      <c r="C676" s="13"/>
    </row>
    <row r="677" spans="2:3" x14ac:dyDescent="0.2">
      <c r="B677" s="13"/>
      <c r="C677" s="13"/>
    </row>
    <row r="678" spans="2:3" x14ac:dyDescent="0.2">
      <c r="B678" s="13"/>
      <c r="C678" s="13"/>
    </row>
    <row r="679" spans="2:3" x14ac:dyDescent="0.2">
      <c r="B679" s="13"/>
      <c r="C679" s="13"/>
    </row>
    <row r="680" spans="2:3" x14ac:dyDescent="0.2">
      <c r="B680" s="13"/>
      <c r="C680" s="13"/>
    </row>
    <row r="681" spans="2:3" x14ac:dyDescent="0.2">
      <c r="B681" s="13"/>
      <c r="C681" s="13"/>
    </row>
    <row r="682" spans="2:3" x14ac:dyDescent="0.2">
      <c r="B682" s="13"/>
      <c r="C682" s="13"/>
    </row>
    <row r="683" spans="2:3" x14ac:dyDescent="0.2">
      <c r="B683" s="13"/>
      <c r="C683" s="13"/>
    </row>
    <row r="684" spans="2:3" x14ac:dyDescent="0.2">
      <c r="B684" s="13"/>
      <c r="C684" s="13"/>
    </row>
    <row r="685" spans="2:3" x14ac:dyDescent="0.2">
      <c r="B685" s="13"/>
      <c r="C685" s="13"/>
    </row>
    <row r="686" spans="2:3" x14ac:dyDescent="0.2">
      <c r="B686" s="13"/>
      <c r="C686" s="13"/>
    </row>
    <row r="687" spans="2:3" x14ac:dyDescent="0.2">
      <c r="B687" s="13"/>
      <c r="C687" s="13"/>
    </row>
    <row r="688" spans="2:3" x14ac:dyDescent="0.2">
      <c r="B688" s="13"/>
      <c r="C688" s="13"/>
    </row>
    <row r="689" spans="2:3" x14ac:dyDescent="0.2">
      <c r="B689" s="13"/>
      <c r="C689" s="13"/>
    </row>
    <row r="690" spans="2:3" x14ac:dyDescent="0.2">
      <c r="B690" s="13"/>
      <c r="C690" s="13"/>
    </row>
    <row r="691" spans="2:3" x14ac:dyDescent="0.2">
      <c r="B691" s="13"/>
      <c r="C691" s="13"/>
    </row>
    <row r="692" spans="2:3" x14ac:dyDescent="0.2">
      <c r="B692" s="13"/>
      <c r="C692" s="13"/>
    </row>
    <row r="693" spans="2:3" x14ac:dyDescent="0.2">
      <c r="B693" s="13"/>
      <c r="C693" s="13"/>
    </row>
    <row r="694" spans="2:3" x14ac:dyDescent="0.2">
      <c r="B694" s="13"/>
      <c r="C694" s="13"/>
    </row>
    <row r="695" spans="2:3" x14ac:dyDescent="0.2">
      <c r="B695" s="13"/>
      <c r="C695" s="13"/>
    </row>
    <row r="696" spans="2:3" x14ac:dyDescent="0.2">
      <c r="B696" s="13"/>
      <c r="C696" s="13"/>
    </row>
    <row r="697" spans="2:3" x14ac:dyDescent="0.2">
      <c r="B697" s="13"/>
      <c r="C697" s="13"/>
    </row>
    <row r="698" spans="2:3" x14ac:dyDescent="0.2">
      <c r="B698" s="13"/>
      <c r="C698" s="13"/>
    </row>
    <row r="699" spans="2:3" x14ac:dyDescent="0.2">
      <c r="B699" s="13"/>
      <c r="C699" s="13"/>
    </row>
    <row r="700" spans="2:3" x14ac:dyDescent="0.2">
      <c r="B700" s="13"/>
      <c r="C700" s="13"/>
    </row>
    <row r="701" spans="2:3" x14ac:dyDescent="0.2">
      <c r="B701" s="13"/>
      <c r="C701" s="13"/>
    </row>
    <row r="702" spans="2:3" x14ac:dyDescent="0.2">
      <c r="B702" s="13"/>
      <c r="C702" s="13"/>
    </row>
    <row r="703" spans="2:3" x14ac:dyDescent="0.2">
      <c r="B703" s="13"/>
      <c r="C703" s="13"/>
    </row>
    <row r="704" spans="2:3" x14ac:dyDescent="0.2">
      <c r="B704" s="13"/>
      <c r="C704" s="13"/>
    </row>
    <row r="705" spans="2:3" x14ac:dyDescent="0.2">
      <c r="B705" s="13"/>
      <c r="C705" s="13"/>
    </row>
    <row r="706" spans="2:3" x14ac:dyDescent="0.2">
      <c r="B706" s="13"/>
      <c r="C706" s="13"/>
    </row>
    <row r="707" spans="2:3" x14ac:dyDescent="0.2">
      <c r="B707" s="13"/>
      <c r="C707" s="13"/>
    </row>
    <row r="708" spans="2:3" x14ac:dyDescent="0.2">
      <c r="B708" s="13"/>
      <c r="C708" s="13"/>
    </row>
    <row r="709" spans="2:3" x14ac:dyDescent="0.2">
      <c r="B709" s="13"/>
      <c r="C709" s="13"/>
    </row>
    <row r="710" spans="2:3" x14ac:dyDescent="0.2">
      <c r="B710" s="13"/>
      <c r="C710" s="13"/>
    </row>
    <row r="711" spans="2:3" x14ac:dyDescent="0.2">
      <c r="B711" s="13"/>
      <c r="C711" s="13"/>
    </row>
    <row r="712" spans="2:3" x14ac:dyDescent="0.2">
      <c r="B712" s="13"/>
      <c r="C712" s="13"/>
    </row>
    <row r="713" spans="2:3" x14ac:dyDescent="0.2">
      <c r="B713" s="13"/>
      <c r="C713" s="13"/>
    </row>
    <row r="714" spans="2:3" x14ac:dyDescent="0.2">
      <c r="B714" s="13"/>
      <c r="C714" s="13"/>
    </row>
    <row r="715" spans="2:3" x14ac:dyDescent="0.2">
      <c r="B715" s="13"/>
      <c r="C715" s="13"/>
    </row>
    <row r="716" spans="2:3" x14ac:dyDescent="0.2">
      <c r="B716" s="13"/>
      <c r="C716" s="13"/>
    </row>
    <row r="717" spans="2:3" x14ac:dyDescent="0.2">
      <c r="B717" s="13"/>
      <c r="C717" s="13"/>
    </row>
    <row r="718" spans="2:3" x14ac:dyDescent="0.2">
      <c r="B718" s="13"/>
      <c r="C718" s="13"/>
    </row>
    <row r="719" spans="2:3" x14ac:dyDescent="0.2">
      <c r="B719" s="13"/>
      <c r="C719" s="13"/>
    </row>
    <row r="720" spans="2:3" x14ac:dyDescent="0.2">
      <c r="B720" s="13"/>
      <c r="C720" s="13"/>
    </row>
    <row r="721" spans="2:3" x14ac:dyDescent="0.2">
      <c r="B721" s="13"/>
      <c r="C721" s="13"/>
    </row>
    <row r="722" spans="2:3" x14ac:dyDescent="0.2">
      <c r="B722" s="13"/>
      <c r="C722" s="13"/>
    </row>
    <row r="723" spans="2:3" x14ac:dyDescent="0.2">
      <c r="B723" s="13"/>
      <c r="C723" s="13"/>
    </row>
    <row r="724" spans="2:3" x14ac:dyDescent="0.2">
      <c r="B724" s="13"/>
      <c r="C724" s="13"/>
    </row>
    <row r="725" spans="2:3" x14ac:dyDescent="0.2">
      <c r="B725" s="13"/>
      <c r="C725" s="13"/>
    </row>
    <row r="726" spans="2:3" x14ac:dyDescent="0.2">
      <c r="B726" s="13"/>
      <c r="C726" s="13"/>
    </row>
    <row r="727" spans="2:3" x14ac:dyDescent="0.2">
      <c r="B727" s="13"/>
      <c r="C727" s="13"/>
    </row>
    <row r="728" spans="2:3" x14ac:dyDescent="0.2">
      <c r="B728" s="13"/>
      <c r="C728" s="13"/>
    </row>
    <row r="729" spans="2:3" x14ac:dyDescent="0.2">
      <c r="B729" s="13"/>
      <c r="C729" s="13"/>
    </row>
    <row r="730" spans="2:3" x14ac:dyDescent="0.2">
      <c r="B730" s="13"/>
      <c r="C730" s="13"/>
    </row>
    <row r="731" spans="2:3" x14ac:dyDescent="0.2">
      <c r="B731" s="13"/>
      <c r="C731" s="13"/>
    </row>
    <row r="732" spans="2:3" x14ac:dyDescent="0.2">
      <c r="B732" s="13"/>
      <c r="C732" s="13"/>
    </row>
    <row r="733" spans="2:3" x14ac:dyDescent="0.2">
      <c r="B733" s="13"/>
      <c r="C733" s="13"/>
    </row>
    <row r="734" spans="2:3" x14ac:dyDescent="0.2">
      <c r="B734" s="13"/>
      <c r="C734" s="13"/>
    </row>
    <row r="735" spans="2:3" x14ac:dyDescent="0.2">
      <c r="B735" s="13"/>
      <c r="C735" s="13"/>
    </row>
    <row r="736" spans="2:3" x14ac:dyDescent="0.2">
      <c r="B736" s="13"/>
      <c r="C736" s="13"/>
    </row>
    <row r="737" spans="2:3" x14ac:dyDescent="0.2">
      <c r="B737" s="13"/>
      <c r="C737" s="13"/>
    </row>
    <row r="738" spans="2:3" x14ac:dyDescent="0.2">
      <c r="B738" s="13"/>
      <c r="C738" s="13"/>
    </row>
    <row r="739" spans="2:3" x14ac:dyDescent="0.2">
      <c r="B739" s="13"/>
      <c r="C739" s="13"/>
    </row>
    <row r="740" spans="2:3" x14ac:dyDescent="0.2">
      <c r="B740" s="13"/>
      <c r="C740" s="13"/>
    </row>
    <row r="741" spans="2:3" x14ac:dyDescent="0.2">
      <c r="B741" s="13"/>
      <c r="C741" s="13"/>
    </row>
    <row r="742" spans="2:3" x14ac:dyDescent="0.2">
      <c r="B742" s="13"/>
      <c r="C742" s="13"/>
    </row>
    <row r="743" spans="2:3" x14ac:dyDescent="0.2">
      <c r="B743" s="13"/>
      <c r="C743" s="13"/>
    </row>
    <row r="744" spans="2:3" x14ac:dyDescent="0.2">
      <c r="B744" s="13"/>
      <c r="C744" s="13"/>
    </row>
    <row r="745" spans="2:3" x14ac:dyDescent="0.2">
      <c r="B745" s="13"/>
      <c r="C745" s="13"/>
    </row>
    <row r="746" spans="2:3" x14ac:dyDescent="0.2">
      <c r="B746" s="13"/>
      <c r="C746" s="13"/>
    </row>
    <row r="747" spans="2:3" x14ac:dyDescent="0.2">
      <c r="B747" s="13"/>
      <c r="C747" s="13"/>
    </row>
    <row r="748" spans="2:3" x14ac:dyDescent="0.2">
      <c r="B748" s="13"/>
      <c r="C748" s="13"/>
    </row>
    <row r="749" spans="2:3" x14ac:dyDescent="0.2">
      <c r="B749" s="13"/>
      <c r="C749" s="13"/>
    </row>
    <row r="750" spans="2:3" x14ac:dyDescent="0.2">
      <c r="B750" s="13"/>
      <c r="C750" s="13"/>
    </row>
    <row r="751" spans="2:3" x14ac:dyDescent="0.2">
      <c r="B751" s="13"/>
      <c r="C751" s="13"/>
    </row>
    <row r="752" spans="2:3" x14ac:dyDescent="0.2">
      <c r="B752" s="13"/>
      <c r="C752" s="13"/>
    </row>
    <row r="753" spans="2:3" x14ac:dyDescent="0.2">
      <c r="B753" s="13"/>
      <c r="C753" s="13"/>
    </row>
    <row r="754" spans="2:3" x14ac:dyDescent="0.2">
      <c r="B754" s="13"/>
      <c r="C754" s="13"/>
    </row>
    <row r="755" spans="2:3" x14ac:dyDescent="0.2">
      <c r="B755" s="13"/>
      <c r="C755" s="13"/>
    </row>
    <row r="756" spans="2:3" x14ac:dyDescent="0.2">
      <c r="B756" s="13"/>
      <c r="C756" s="13"/>
    </row>
    <row r="757" spans="2:3" x14ac:dyDescent="0.2">
      <c r="B757" s="13"/>
      <c r="C757" s="13"/>
    </row>
    <row r="758" spans="2:3" x14ac:dyDescent="0.2">
      <c r="B758" s="13"/>
      <c r="C758" s="13"/>
    </row>
    <row r="759" spans="2:3" x14ac:dyDescent="0.2">
      <c r="B759" s="13"/>
      <c r="C759" s="13"/>
    </row>
    <row r="760" spans="2:3" x14ac:dyDescent="0.2">
      <c r="B760" s="13"/>
      <c r="C760" s="13"/>
    </row>
    <row r="761" spans="2:3" x14ac:dyDescent="0.2">
      <c r="B761" s="13"/>
      <c r="C761" s="13"/>
    </row>
    <row r="762" spans="2:3" x14ac:dyDescent="0.2">
      <c r="B762" s="13"/>
      <c r="C762" s="13"/>
    </row>
    <row r="763" spans="2:3" x14ac:dyDescent="0.2">
      <c r="B763" s="13"/>
      <c r="C763" s="13"/>
    </row>
    <row r="764" spans="2:3" x14ac:dyDescent="0.2">
      <c r="B764" s="13"/>
      <c r="C764" s="13"/>
    </row>
    <row r="765" spans="2:3" x14ac:dyDescent="0.2">
      <c r="B765" s="13"/>
      <c r="C765" s="13"/>
    </row>
    <row r="766" spans="2:3" x14ac:dyDescent="0.2">
      <c r="B766" s="13"/>
      <c r="C766" s="13"/>
    </row>
    <row r="767" spans="2:3" x14ac:dyDescent="0.2">
      <c r="B767" s="13"/>
      <c r="C767" s="13"/>
    </row>
    <row r="768" spans="2:3" x14ac:dyDescent="0.2">
      <c r="B768" s="13"/>
      <c r="C768" s="13"/>
    </row>
    <row r="769" spans="2:3" x14ac:dyDescent="0.2">
      <c r="B769" s="13"/>
      <c r="C769" s="13"/>
    </row>
    <row r="770" spans="2:3" x14ac:dyDescent="0.2">
      <c r="B770" s="13"/>
      <c r="C770" s="13"/>
    </row>
    <row r="771" spans="2:3" x14ac:dyDescent="0.2">
      <c r="B771" s="13"/>
      <c r="C771" s="13"/>
    </row>
    <row r="772" spans="2:3" x14ac:dyDescent="0.2">
      <c r="B772" s="13"/>
      <c r="C772" s="13"/>
    </row>
    <row r="773" spans="2:3" x14ac:dyDescent="0.2">
      <c r="B773" s="13"/>
      <c r="C773" s="13"/>
    </row>
    <row r="774" spans="2:3" x14ac:dyDescent="0.2">
      <c r="B774" s="13"/>
      <c r="C774" s="13"/>
    </row>
    <row r="775" spans="2:3" x14ac:dyDescent="0.2">
      <c r="B775" s="13"/>
      <c r="C775" s="13"/>
    </row>
    <row r="776" spans="2:3" x14ac:dyDescent="0.2">
      <c r="B776" s="13"/>
      <c r="C776" s="13"/>
    </row>
    <row r="777" spans="2:3" x14ac:dyDescent="0.2">
      <c r="B777" s="13"/>
      <c r="C777" s="13"/>
    </row>
    <row r="778" spans="2:3" x14ac:dyDescent="0.2">
      <c r="B778" s="13"/>
      <c r="C778" s="13"/>
    </row>
    <row r="779" spans="2:3" x14ac:dyDescent="0.2">
      <c r="B779" s="13"/>
      <c r="C779" s="13"/>
    </row>
    <row r="780" spans="2:3" x14ac:dyDescent="0.2">
      <c r="B780" s="13"/>
      <c r="C780" s="13"/>
    </row>
    <row r="781" spans="2:3" x14ac:dyDescent="0.2">
      <c r="B781" s="13"/>
      <c r="C781" s="13"/>
    </row>
    <row r="782" spans="2:3" x14ac:dyDescent="0.2">
      <c r="B782" s="13"/>
      <c r="C782" s="13"/>
    </row>
    <row r="783" spans="2:3" x14ac:dyDescent="0.2">
      <c r="B783" s="13"/>
      <c r="C783" s="13"/>
    </row>
    <row r="784" spans="2:3" x14ac:dyDescent="0.2">
      <c r="B784" s="13"/>
      <c r="C784" s="13"/>
    </row>
    <row r="785" spans="2:3" x14ac:dyDescent="0.2">
      <c r="B785" s="13"/>
      <c r="C785" s="13"/>
    </row>
    <row r="786" spans="2:3" x14ac:dyDescent="0.2">
      <c r="B786" s="13"/>
      <c r="C786" s="13"/>
    </row>
    <row r="787" spans="2:3" x14ac:dyDescent="0.2">
      <c r="B787" s="13"/>
      <c r="C787" s="13"/>
    </row>
    <row r="788" spans="2:3" x14ac:dyDescent="0.2">
      <c r="B788" s="13"/>
      <c r="C788" s="13"/>
    </row>
    <row r="789" spans="2:3" x14ac:dyDescent="0.2">
      <c r="B789" s="13"/>
      <c r="C789" s="13"/>
    </row>
    <row r="790" spans="2:3" x14ac:dyDescent="0.2">
      <c r="B790" s="13"/>
      <c r="C790" s="13"/>
    </row>
    <row r="791" spans="2:3" x14ac:dyDescent="0.2">
      <c r="B791" s="13"/>
      <c r="C791" s="13"/>
    </row>
    <row r="792" spans="2:3" x14ac:dyDescent="0.2">
      <c r="B792" s="13"/>
      <c r="C792" s="13"/>
    </row>
    <row r="793" spans="2:3" x14ac:dyDescent="0.2">
      <c r="B793" s="13"/>
      <c r="C793" s="13"/>
    </row>
    <row r="794" spans="2:3" x14ac:dyDescent="0.2">
      <c r="B794" s="13"/>
      <c r="C794" s="13"/>
    </row>
    <row r="795" spans="2:3" x14ac:dyDescent="0.2">
      <c r="B795" s="13"/>
      <c r="C795" s="13"/>
    </row>
    <row r="796" spans="2:3" x14ac:dyDescent="0.2">
      <c r="B796" s="13"/>
      <c r="C796" s="13"/>
    </row>
    <row r="797" spans="2:3" x14ac:dyDescent="0.2">
      <c r="B797" s="13"/>
      <c r="C797" s="13"/>
    </row>
    <row r="798" spans="2:3" x14ac:dyDescent="0.2">
      <c r="B798" s="13"/>
      <c r="C798" s="13"/>
    </row>
    <row r="799" spans="2:3" x14ac:dyDescent="0.2">
      <c r="B799" s="13"/>
      <c r="C799" s="13"/>
    </row>
    <row r="800" spans="2:3" x14ac:dyDescent="0.2">
      <c r="B800" s="13"/>
      <c r="C800" s="13"/>
    </row>
    <row r="801" spans="2:3" x14ac:dyDescent="0.2">
      <c r="B801" s="13"/>
      <c r="C801" s="13"/>
    </row>
    <row r="802" spans="2:3" x14ac:dyDescent="0.2">
      <c r="B802" s="13"/>
      <c r="C802" s="13"/>
    </row>
    <row r="803" spans="2:3" x14ac:dyDescent="0.2">
      <c r="B803" s="13"/>
      <c r="C803" s="13"/>
    </row>
    <row r="804" spans="2:3" x14ac:dyDescent="0.2">
      <c r="B804" s="13"/>
      <c r="C804" s="13"/>
    </row>
    <row r="805" spans="2:3" x14ac:dyDescent="0.2">
      <c r="B805" s="13"/>
      <c r="C805" s="13"/>
    </row>
    <row r="806" spans="2:3" x14ac:dyDescent="0.2">
      <c r="B806" s="13"/>
      <c r="C806" s="13"/>
    </row>
    <row r="807" spans="2:3" x14ac:dyDescent="0.2">
      <c r="B807" s="13"/>
      <c r="C807" s="13"/>
    </row>
    <row r="808" spans="2:3" x14ac:dyDescent="0.2">
      <c r="B808" s="13"/>
      <c r="C808" s="13"/>
    </row>
    <row r="809" spans="2:3" x14ac:dyDescent="0.2">
      <c r="B809" s="13"/>
      <c r="C809" s="13"/>
    </row>
    <row r="810" spans="2:3" x14ac:dyDescent="0.2">
      <c r="B810" s="13"/>
      <c r="C810" s="13"/>
    </row>
    <row r="811" spans="2:3" x14ac:dyDescent="0.2">
      <c r="B811" s="13"/>
      <c r="C811" s="13"/>
    </row>
    <row r="812" spans="2:3" x14ac:dyDescent="0.2">
      <c r="B812" s="13"/>
      <c r="C812" s="13"/>
    </row>
    <row r="813" spans="2:3" x14ac:dyDescent="0.2">
      <c r="B813" s="13"/>
      <c r="C813" s="13"/>
    </row>
    <row r="814" spans="2:3" x14ac:dyDescent="0.2">
      <c r="B814" s="13"/>
      <c r="C814" s="13"/>
    </row>
    <row r="815" spans="2:3" x14ac:dyDescent="0.2">
      <c r="B815" s="13"/>
      <c r="C815" s="13"/>
    </row>
    <row r="816" spans="2:3" x14ac:dyDescent="0.2">
      <c r="B816" s="13"/>
      <c r="C816" s="13"/>
    </row>
    <row r="817" spans="2:3" x14ac:dyDescent="0.2">
      <c r="B817" s="13"/>
      <c r="C817" s="13"/>
    </row>
    <row r="818" spans="2:3" x14ac:dyDescent="0.2">
      <c r="B818" s="13"/>
      <c r="C818" s="13"/>
    </row>
    <row r="819" spans="2:3" x14ac:dyDescent="0.2">
      <c r="B819" s="13"/>
      <c r="C819" s="13"/>
    </row>
    <row r="820" spans="2:3" x14ac:dyDescent="0.2">
      <c r="B820" s="13"/>
      <c r="C820" s="13"/>
    </row>
    <row r="821" spans="2:3" x14ac:dyDescent="0.2">
      <c r="B821" s="13"/>
      <c r="C821" s="13"/>
    </row>
    <row r="822" spans="2:3" x14ac:dyDescent="0.2">
      <c r="B822" s="13"/>
      <c r="C822" s="13"/>
    </row>
    <row r="823" spans="2:3" x14ac:dyDescent="0.2">
      <c r="B823" s="13"/>
      <c r="C823" s="13"/>
    </row>
    <row r="824" spans="2:3" x14ac:dyDescent="0.2">
      <c r="B824" s="13"/>
      <c r="C824" s="13"/>
    </row>
    <row r="825" spans="2:3" x14ac:dyDescent="0.2">
      <c r="B825" s="13"/>
      <c r="C825" s="13"/>
    </row>
    <row r="826" spans="2:3" x14ac:dyDescent="0.2">
      <c r="B826" s="13"/>
      <c r="C826" s="13"/>
    </row>
    <row r="827" spans="2:3" x14ac:dyDescent="0.2">
      <c r="B827" s="13"/>
      <c r="C827" s="13"/>
    </row>
    <row r="828" spans="2:3" x14ac:dyDescent="0.2">
      <c r="B828" s="13"/>
      <c r="C828" s="13"/>
    </row>
    <row r="829" spans="2:3" x14ac:dyDescent="0.2">
      <c r="B829" s="13"/>
      <c r="C829" s="13"/>
    </row>
    <row r="830" spans="2:3" x14ac:dyDescent="0.2">
      <c r="B830" s="13"/>
      <c r="C830" s="13"/>
    </row>
    <row r="831" spans="2:3" x14ac:dyDescent="0.2">
      <c r="B831" s="13"/>
      <c r="C831" s="13"/>
    </row>
    <row r="832" spans="2:3" x14ac:dyDescent="0.2">
      <c r="B832" s="13"/>
      <c r="C832" s="13"/>
    </row>
    <row r="833" spans="2:3" x14ac:dyDescent="0.2">
      <c r="B833" s="13"/>
      <c r="C833" s="13"/>
    </row>
    <row r="834" spans="2:3" x14ac:dyDescent="0.2">
      <c r="B834" s="13"/>
      <c r="C834" s="13"/>
    </row>
    <row r="835" spans="2:3" x14ac:dyDescent="0.2">
      <c r="B835" s="13"/>
      <c r="C835" s="13"/>
    </row>
    <row r="836" spans="2:3" x14ac:dyDescent="0.2">
      <c r="B836" s="13"/>
      <c r="C836" s="13"/>
    </row>
    <row r="837" spans="2:3" x14ac:dyDescent="0.2">
      <c r="B837" s="13"/>
      <c r="C837" s="13"/>
    </row>
    <row r="838" spans="2:3" x14ac:dyDescent="0.2">
      <c r="B838" s="13"/>
      <c r="C838" s="13"/>
    </row>
    <row r="839" spans="2:3" x14ac:dyDescent="0.2">
      <c r="B839" s="13"/>
      <c r="C839" s="13"/>
    </row>
    <row r="840" spans="2:3" x14ac:dyDescent="0.2">
      <c r="B840" s="13"/>
      <c r="C840" s="13"/>
    </row>
    <row r="841" spans="2:3" x14ac:dyDescent="0.2">
      <c r="B841" s="13"/>
      <c r="C841" s="13"/>
    </row>
    <row r="842" spans="2:3" x14ac:dyDescent="0.2">
      <c r="B842" s="13"/>
      <c r="C842" s="13"/>
    </row>
    <row r="843" spans="2:3" x14ac:dyDescent="0.2">
      <c r="B843" s="13"/>
      <c r="C843" s="13"/>
    </row>
    <row r="844" spans="2:3" x14ac:dyDescent="0.2">
      <c r="B844" s="13"/>
      <c r="C844" s="13"/>
    </row>
    <row r="845" spans="2:3" x14ac:dyDescent="0.2">
      <c r="B845" s="13"/>
      <c r="C845" s="13"/>
    </row>
    <row r="846" spans="2:3" x14ac:dyDescent="0.2">
      <c r="B846" s="13"/>
      <c r="C846" s="13"/>
    </row>
    <row r="847" spans="2:3" x14ac:dyDescent="0.2">
      <c r="B847" s="13"/>
      <c r="C847" s="13"/>
    </row>
    <row r="848" spans="2:3" x14ac:dyDescent="0.2">
      <c r="B848" s="13"/>
      <c r="C848" s="13"/>
    </row>
    <row r="849" spans="2:3" x14ac:dyDescent="0.2">
      <c r="B849" s="13"/>
      <c r="C849" s="13"/>
    </row>
    <row r="850" spans="2:3" x14ac:dyDescent="0.2">
      <c r="B850" s="13"/>
      <c r="C850" s="13"/>
    </row>
    <row r="851" spans="2:3" x14ac:dyDescent="0.2">
      <c r="B851" s="13"/>
      <c r="C851" s="13"/>
    </row>
    <row r="852" spans="2:3" x14ac:dyDescent="0.2">
      <c r="B852" s="13"/>
      <c r="C852" s="13"/>
    </row>
    <row r="853" spans="2:3" x14ac:dyDescent="0.2">
      <c r="B853" s="13"/>
      <c r="C853" s="13"/>
    </row>
    <row r="854" spans="2:3" x14ac:dyDescent="0.2">
      <c r="B854" s="13"/>
      <c r="C854" s="13"/>
    </row>
    <row r="855" spans="2:3" x14ac:dyDescent="0.2">
      <c r="B855" s="13"/>
      <c r="C855" s="13"/>
    </row>
    <row r="856" spans="2:3" x14ac:dyDescent="0.2">
      <c r="B856" s="13"/>
      <c r="C856" s="13"/>
    </row>
    <row r="857" spans="2:3" x14ac:dyDescent="0.2">
      <c r="B857" s="13"/>
      <c r="C857" s="13"/>
    </row>
    <row r="858" spans="2:3" x14ac:dyDescent="0.2">
      <c r="B858" s="13"/>
      <c r="C858" s="13"/>
    </row>
    <row r="859" spans="2:3" x14ac:dyDescent="0.2">
      <c r="B859" s="13"/>
      <c r="C859" s="13"/>
    </row>
    <row r="860" spans="2:3" x14ac:dyDescent="0.2">
      <c r="B860" s="13"/>
      <c r="C860" s="13"/>
    </row>
    <row r="861" spans="2:3" x14ac:dyDescent="0.2">
      <c r="B861" s="13"/>
      <c r="C861" s="13"/>
    </row>
    <row r="862" spans="2:3" x14ac:dyDescent="0.2">
      <c r="B862" s="13"/>
      <c r="C862" s="13"/>
    </row>
    <row r="863" spans="2:3" x14ac:dyDescent="0.2">
      <c r="B863" s="13"/>
      <c r="C863" s="13"/>
    </row>
    <row r="864" spans="2:3" x14ac:dyDescent="0.2">
      <c r="B864" s="13"/>
      <c r="C864" s="13"/>
    </row>
    <row r="865" spans="2:3" x14ac:dyDescent="0.2">
      <c r="B865" s="13"/>
      <c r="C865" s="13"/>
    </row>
    <row r="866" spans="2:3" x14ac:dyDescent="0.2">
      <c r="B866" s="13"/>
      <c r="C866" s="13"/>
    </row>
    <row r="867" spans="2:3" x14ac:dyDescent="0.2">
      <c r="B867" s="13"/>
      <c r="C867" s="13"/>
    </row>
    <row r="868" spans="2:3" x14ac:dyDescent="0.2">
      <c r="B868" s="13"/>
      <c r="C868" s="13"/>
    </row>
    <row r="869" spans="2:3" x14ac:dyDescent="0.2">
      <c r="B869" s="13"/>
      <c r="C869" s="13"/>
    </row>
    <row r="870" spans="2:3" x14ac:dyDescent="0.2">
      <c r="B870" s="13"/>
      <c r="C870" s="13"/>
    </row>
    <row r="871" spans="2:3" x14ac:dyDescent="0.2">
      <c r="B871" s="13"/>
      <c r="C871" s="13"/>
    </row>
    <row r="872" spans="2:3" x14ac:dyDescent="0.2">
      <c r="B872" s="13"/>
      <c r="C872" s="13"/>
    </row>
    <row r="873" spans="2:3" x14ac:dyDescent="0.2">
      <c r="B873" s="13"/>
      <c r="C873" s="13"/>
    </row>
    <row r="874" spans="2:3" x14ac:dyDescent="0.2">
      <c r="B874" s="13"/>
      <c r="C874" s="13"/>
    </row>
    <row r="875" spans="2:3" x14ac:dyDescent="0.2">
      <c r="B875" s="13"/>
      <c r="C875" s="13"/>
    </row>
    <row r="876" spans="2:3" x14ac:dyDescent="0.2">
      <c r="B876" s="13"/>
      <c r="C876" s="13"/>
    </row>
    <row r="877" spans="2:3" x14ac:dyDescent="0.2">
      <c r="B877" s="13"/>
      <c r="C877" s="13"/>
    </row>
    <row r="878" spans="2:3" x14ac:dyDescent="0.2">
      <c r="B878" s="13"/>
      <c r="C878" s="13"/>
    </row>
    <row r="879" spans="2:3" x14ac:dyDescent="0.2">
      <c r="B879" s="13"/>
      <c r="C879" s="13"/>
    </row>
    <row r="880" spans="2:3" x14ac:dyDescent="0.2">
      <c r="B880" s="13"/>
      <c r="C880" s="13"/>
    </row>
    <row r="881" spans="2:3" x14ac:dyDescent="0.2">
      <c r="B881" s="13"/>
      <c r="C881" s="13"/>
    </row>
    <row r="882" spans="2:3" x14ac:dyDescent="0.2">
      <c r="B882" s="13"/>
      <c r="C882" s="13"/>
    </row>
    <row r="883" spans="2:3" x14ac:dyDescent="0.2">
      <c r="B883" s="13"/>
      <c r="C883" s="13"/>
    </row>
    <row r="884" spans="2:3" x14ac:dyDescent="0.2">
      <c r="B884" s="13"/>
      <c r="C884" s="13"/>
    </row>
    <row r="885" spans="2:3" x14ac:dyDescent="0.2">
      <c r="B885" s="13"/>
      <c r="C885" s="13"/>
    </row>
    <row r="886" spans="2:3" x14ac:dyDescent="0.2">
      <c r="B886" s="13"/>
      <c r="C886" s="13"/>
    </row>
    <row r="887" spans="2:3" x14ac:dyDescent="0.2">
      <c r="B887" s="13"/>
      <c r="C887" s="13"/>
    </row>
    <row r="888" spans="2:3" x14ac:dyDescent="0.2">
      <c r="B888" s="13"/>
      <c r="C888" s="13"/>
    </row>
    <row r="889" spans="2:3" x14ac:dyDescent="0.2">
      <c r="B889" s="13"/>
      <c r="C889" s="13"/>
    </row>
    <row r="890" spans="2:3" x14ac:dyDescent="0.2">
      <c r="B890" s="13"/>
      <c r="C890" s="13"/>
    </row>
    <row r="891" spans="2:3" x14ac:dyDescent="0.2">
      <c r="B891" s="13"/>
      <c r="C891" s="13"/>
    </row>
    <row r="892" spans="2:3" x14ac:dyDescent="0.2">
      <c r="B892" s="13"/>
      <c r="C892" s="13"/>
    </row>
    <row r="893" spans="2:3" x14ac:dyDescent="0.2">
      <c r="B893" s="13"/>
      <c r="C893" s="13"/>
    </row>
    <row r="894" spans="2:3" x14ac:dyDescent="0.2">
      <c r="B894" s="13"/>
      <c r="C894" s="13"/>
    </row>
    <row r="895" spans="2:3" x14ac:dyDescent="0.2">
      <c r="B895" s="13"/>
      <c r="C895" s="13"/>
    </row>
    <row r="896" spans="2:3" x14ac:dyDescent="0.2">
      <c r="B896" s="13"/>
      <c r="C896" s="13"/>
    </row>
    <row r="897" spans="2:3" x14ac:dyDescent="0.2">
      <c r="B897" s="13"/>
      <c r="C897" s="13"/>
    </row>
    <row r="898" spans="2:3" x14ac:dyDescent="0.2">
      <c r="B898" s="13"/>
      <c r="C898" s="13"/>
    </row>
    <row r="899" spans="2:3" x14ac:dyDescent="0.2">
      <c r="B899" s="13"/>
      <c r="C899" s="13"/>
    </row>
    <row r="900" spans="2:3" x14ac:dyDescent="0.2">
      <c r="B900" s="13"/>
      <c r="C900" s="13"/>
    </row>
    <row r="901" spans="2:3" x14ac:dyDescent="0.2">
      <c r="B901" s="13"/>
      <c r="C901" s="13"/>
    </row>
    <row r="902" spans="2:3" x14ac:dyDescent="0.2">
      <c r="B902" s="13"/>
      <c r="C902" s="13"/>
    </row>
    <row r="903" spans="2:3" x14ac:dyDescent="0.2">
      <c r="B903" s="13"/>
      <c r="C903" s="13"/>
    </row>
    <row r="904" spans="2:3" x14ac:dyDescent="0.2">
      <c r="B904" s="13"/>
      <c r="C904" s="13"/>
    </row>
    <row r="905" spans="2:3" x14ac:dyDescent="0.2">
      <c r="B905" s="13"/>
      <c r="C905" s="13"/>
    </row>
    <row r="906" spans="2:3" x14ac:dyDescent="0.2">
      <c r="B906" s="13"/>
      <c r="C906" s="13"/>
    </row>
    <row r="907" spans="2:3" x14ac:dyDescent="0.2">
      <c r="B907" s="13"/>
      <c r="C907" s="13"/>
    </row>
    <row r="908" spans="2:3" x14ac:dyDescent="0.2">
      <c r="B908" s="13"/>
      <c r="C908" s="13"/>
    </row>
    <row r="909" spans="2:3" x14ac:dyDescent="0.2">
      <c r="B909" s="13"/>
      <c r="C909" s="13"/>
    </row>
    <row r="910" spans="2:3" x14ac:dyDescent="0.2">
      <c r="B910" s="13"/>
      <c r="C910" s="13"/>
    </row>
    <row r="911" spans="2:3" x14ac:dyDescent="0.2">
      <c r="B911" s="13"/>
      <c r="C911" s="13"/>
    </row>
    <row r="912" spans="2:3" x14ac:dyDescent="0.2">
      <c r="B912" s="13"/>
      <c r="C912" s="13"/>
    </row>
    <row r="913" spans="2:3" x14ac:dyDescent="0.2">
      <c r="B913" s="13"/>
      <c r="C913" s="13"/>
    </row>
    <row r="914" spans="2:3" x14ac:dyDescent="0.2">
      <c r="B914" s="13"/>
      <c r="C914" s="13"/>
    </row>
    <row r="915" spans="2:3" x14ac:dyDescent="0.2">
      <c r="B915" s="13"/>
      <c r="C915" s="13"/>
    </row>
    <row r="916" spans="2:3" x14ac:dyDescent="0.2">
      <c r="B916" s="13"/>
      <c r="C916" s="13"/>
    </row>
    <row r="917" spans="2:3" x14ac:dyDescent="0.2">
      <c r="B917" s="13"/>
      <c r="C917" s="13"/>
    </row>
    <row r="918" spans="2:3" x14ac:dyDescent="0.2">
      <c r="B918" s="13"/>
      <c r="C918" s="13"/>
    </row>
    <row r="919" spans="2:3" x14ac:dyDescent="0.2">
      <c r="B919" s="13"/>
      <c r="C919" s="13"/>
    </row>
    <row r="920" spans="2:3" x14ac:dyDescent="0.2">
      <c r="B920" s="13"/>
      <c r="C920" s="13"/>
    </row>
    <row r="921" spans="2:3" x14ac:dyDescent="0.2">
      <c r="B921" s="13"/>
      <c r="C921" s="13"/>
    </row>
    <row r="922" spans="2:3" x14ac:dyDescent="0.2">
      <c r="B922" s="13"/>
      <c r="C922" s="13"/>
    </row>
    <row r="923" spans="2:3" x14ac:dyDescent="0.2">
      <c r="B923" s="13"/>
      <c r="C923" s="13"/>
    </row>
    <row r="924" spans="2:3" x14ac:dyDescent="0.2">
      <c r="B924" s="13"/>
      <c r="C924" s="13"/>
    </row>
    <row r="925" spans="2:3" x14ac:dyDescent="0.2">
      <c r="B925" s="13"/>
      <c r="C925" s="13"/>
    </row>
    <row r="926" spans="2:3" x14ac:dyDescent="0.2">
      <c r="B926" s="13"/>
      <c r="C926" s="13"/>
    </row>
    <row r="927" spans="2:3" x14ac:dyDescent="0.2">
      <c r="B927" s="13"/>
      <c r="C927" s="13"/>
    </row>
    <row r="928" spans="2:3" x14ac:dyDescent="0.2">
      <c r="B928" s="13"/>
      <c r="C928" s="13"/>
    </row>
    <row r="929" spans="2:3" x14ac:dyDescent="0.2">
      <c r="B929" s="13"/>
      <c r="C929" s="13"/>
    </row>
    <row r="930" spans="2:3" x14ac:dyDescent="0.2">
      <c r="B930" s="13"/>
      <c r="C930" s="13"/>
    </row>
    <row r="931" spans="2:3" x14ac:dyDescent="0.2">
      <c r="B931" s="13"/>
      <c r="C931" s="13"/>
    </row>
    <row r="932" spans="2:3" x14ac:dyDescent="0.2">
      <c r="B932" s="13"/>
      <c r="C932" s="13"/>
    </row>
    <row r="933" spans="2:3" x14ac:dyDescent="0.2">
      <c r="B933" s="13"/>
      <c r="C933" s="13"/>
    </row>
    <row r="934" spans="2:3" x14ac:dyDescent="0.2">
      <c r="B934" s="13"/>
      <c r="C934" s="13"/>
    </row>
    <row r="935" spans="2:3" x14ac:dyDescent="0.2">
      <c r="B935" s="13"/>
      <c r="C935" s="13"/>
    </row>
    <row r="936" spans="2:3" x14ac:dyDescent="0.2">
      <c r="B936" s="13"/>
      <c r="C936" s="13"/>
    </row>
    <row r="937" spans="2:3" x14ac:dyDescent="0.2">
      <c r="B937" s="13"/>
      <c r="C937" s="13"/>
    </row>
    <row r="938" spans="2:3" x14ac:dyDescent="0.2">
      <c r="B938" s="13"/>
      <c r="C938" s="13"/>
    </row>
    <row r="939" spans="2:3" x14ac:dyDescent="0.2">
      <c r="B939" s="13"/>
      <c r="C939" s="13"/>
    </row>
    <row r="940" spans="2:3" x14ac:dyDescent="0.2">
      <c r="B940" s="13"/>
      <c r="C940" s="13"/>
    </row>
    <row r="941" spans="2:3" x14ac:dyDescent="0.2">
      <c r="B941" s="13"/>
      <c r="C941" s="13"/>
    </row>
    <row r="942" spans="2:3" x14ac:dyDescent="0.2">
      <c r="B942" s="13"/>
      <c r="C942" s="13"/>
    </row>
    <row r="943" spans="2:3" x14ac:dyDescent="0.2">
      <c r="B943" s="13"/>
      <c r="C943" s="13"/>
    </row>
    <row r="944" spans="2:3" x14ac:dyDescent="0.2">
      <c r="B944" s="13"/>
      <c r="C944" s="13"/>
    </row>
    <row r="945" spans="2:3" x14ac:dyDescent="0.2">
      <c r="B945" s="13"/>
      <c r="C945" s="13"/>
    </row>
    <row r="946" spans="2:3" x14ac:dyDescent="0.2">
      <c r="B946" s="13"/>
      <c r="C946" s="13"/>
    </row>
    <row r="947" spans="2:3" x14ac:dyDescent="0.2">
      <c r="B947" s="13"/>
      <c r="C947" s="13"/>
    </row>
    <row r="948" spans="2:3" x14ac:dyDescent="0.2">
      <c r="B948" s="13"/>
      <c r="C948" s="13"/>
    </row>
    <row r="949" spans="2:3" x14ac:dyDescent="0.2">
      <c r="B949" s="13"/>
      <c r="C949" s="13"/>
    </row>
    <row r="950" spans="2:3" x14ac:dyDescent="0.2">
      <c r="B950" s="13"/>
      <c r="C950" s="13"/>
    </row>
    <row r="951" spans="2:3" x14ac:dyDescent="0.2">
      <c r="B951" s="13"/>
      <c r="C951" s="13"/>
    </row>
    <row r="952" spans="2:3" x14ac:dyDescent="0.2">
      <c r="B952" s="13"/>
      <c r="C952" s="13"/>
    </row>
    <row r="953" spans="2:3" x14ac:dyDescent="0.2">
      <c r="B953" s="13"/>
      <c r="C953" s="13"/>
    </row>
    <row r="954" spans="2:3" x14ac:dyDescent="0.2">
      <c r="B954" s="13"/>
      <c r="C954" s="13"/>
    </row>
    <row r="955" spans="2:3" x14ac:dyDescent="0.2">
      <c r="B955" s="13"/>
      <c r="C955" s="13"/>
    </row>
    <row r="956" spans="2:3" x14ac:dyDescent="0.2">
      <c r="B956" s="13"/>
      <c r="C956" s="13"/>
    </row>
    <row r="957" spans="2:3" x14ac:dyDescent="0.2">
      <c r="B957" s="13"/>
      <c r="C957" s="13"/>
    </row>
    <row r="958" spans="2:3" x14ac:dyDescent="0.2">
      <c r="B958" s="13"/>
      <c r="C958" s="13"/>
    </row>
    <row r="959" spans="2:3" x14ac:dyDescent="0.2">
      <c r="B959" s="13"/>
      <c r="C959" s="13"/>
    </row>
    <row r="960" spans="2:3" x14ac:dyDescent="0.2">
      <c r="B960" s="13"/>
      <c r="C960" s="13"/>
    </row>
    <row r="961" spans="2:3" x14ac:dyDescent="0.2">
      <c r="B961" s="13"/>
      <c r="C961" s="13"/>
    </row>
    <row r="962" spans="2:3" x14ac:dyDescent="0.2">
      <c r="B962" s="13"/>
      <c r="C962" s="13"/>
    </row>
    <row r="963" spans="2:3" x14ac:dyDescent="0.2">
      <c r="B963" s="13"/>
      <c r="C963" s="13"/>
    </row>
    <row r="964" spans="2:3" x14ac:dyDescent="0.2">
      <c r="B964" s="13"/>
      <c r="C964" s="13"/>
    </row>
    <row r="965" spans="2:3" x14ac:dyDescent="0.2">
      <c r="B965" s="13"/>
      <c r="C965" s="13"/>
    </row>
    <row r="966" spans="2:3" x14ac:dyDescent="0.2">
      <c r="B966" s="13"/>
      <c r="C966" s="13"/>
    </row>
    <row r="967" spans="2:3" x14ac:dyDescent="0.2">
      <c r="B967" s="13"/>
      <c r="C967" s="13"/>
    </row>
    <row r="968" spans="2:3" x14ac:dyDescent="0.2">
      <c r="B968" s="13"/>
      <c r="C968" s="13"/>
    </row>
    <row r="969" spans="2:3" x14ac:dyDescent="0.2">
      <c r="B969" s="13"/>
      <c r="C969" s="13"/>
    </row>
    <row r="970" spans="2:3" x14ac:dyDescent="0.2">
      <c r="B970" s="13"/>
      <c r="C970" s="13"/>
    </row>
    <row r="971" spans="2:3" x14ac:dyDescent="0.2">
      <c r="B971" s="13"/>
      <c r="C971" s="13"/>
    </row>
    <row r="972" spans="2:3" x14ac:dyDescent="0.2">
      <c r="B972" s="13"/>
      <c r="C972" s="13"/>
    </row>
    <row r="973" spans="2:3" x14ac:dyDescent="0.2">
      <c r="B973" s="13"/>
      <c r="C973" s="13"/>
    </row>
    <row r="974" spans="2:3" x14ac:dyDescent="0.2">
      <c r="B974" s="13"/>
      <c r="C974" s="13"/>
    </row>
    <row r="975" spans="2:3" x14ac:dyDescent="0.2">
      <c r="B975" s="13"/>
      <c r="C975" s="13"/>
    </row>
    <row r="976" spans="2:3" x14ac:dyDescent="0.2">
      <c r="B976" s="13"/>
      <c r="C976" s="13"/>
    </row>
    <row r="977" spans="2:3" x14ac:dyDescent="0.2">
      <c r="B977" s="13"/>
      <c r="C977" s="13"/>
    </row>
    <row r="978" spans="2:3" x14ac:dyDescent="0.2">
      <c r="B978" s="13"/>
      <c r="C978" s="13"/>
    </row>
    <row r="979" spans="2:3" x14ac:dyDescent="0.2">
      <c r="B979" s="13"/>
      <c r="C979" s="13"/>
    </row>
    <row r="980" spans="2:3" x14ac:dyDescent="0.2">
      <c r="B980" s="13"/>
      <c r="C980" s="13"/>
    </row>
    <row r="981" spans="2:3" x14ac:dyDescent="0.2">
      <c r="B981" s="13"/>
      <c r="C981" s="13"/>
    </row>
    <row r="982" spans="2:3" x14ac:dyDescent="0.2">
      <c r="B982" s="13"/>
      <c r="C982" s="13"/>
    </row>
    <row r="983" spans="2:3" x14ac:dyDescent="0.2">
      <c r="B983" s="13"/>
      <c r="C983" s="13"/>
    </row>
    <row r="984" spans="2:3" x14ac:dyDescent="0.2">
      <c r="B984" s="13"/>
      <c r="C984" s="13"/>
    </row>
    <row r="985" spans="2:3" x14ac:dyDescent="0.2">
      <c r="B985" s="13"/>
      <c r="C985" s="13"/>
    </row>
    <row r="986" spans="2:3" x14ac:dyDescent="0.2">
      <c r="B986" s="13"/>
      <c r="C986" s="13"/>
    </row>
    <row r="987" spans="2:3" x14ac:dyDescent="0.2">
      <c r="B987" s="13"/>
      <c r="C987" s="13"/>
    </row>
    <row r="988" spans="2:3" x14ac:dyDescent="0.2">
      <c r="B988" s="13"/>
      <c r="C988" s="13"/>
    </row>
    <row r="989" spans="2:3" x14ac:dyDescent="0.2">
      <c r="B989" s="13"/>
      <c r="C989" s="13"/>
    </row>
    <row r="990" spans="2:3" x14ac:dyDescent="0.2">
      <c r="B990" s="13"/>
      <c r="C990" s="13"/>
    </row>
    <row r="991" spans="2:3" x14ac:dyDescent="0.2">
      <c r="B991" s="13"/>
      <c r="C991" s="13"/>
    </row>
    <row r="992" spans="2:3" x14ac:dyDescent="0.2">
      <c r="B992" s="13"/>
      <c r="C992" s="13"/>
    </row>
    <row r="993" spans="2:3" x14ac:dyDescent="0.2">
      <c r="B993" s="13"/>
      <c r="C993" s="13"/>
    </row>
    <row r="994" spans="2:3" x14ac:dyDescent="0.2">
      <c r="B994" s="13"/>
      <c r="C994" s="13"/>
    </row>
    <row r="995" spans="2:3" x14ac:dyDescent="0.2">
      <c r="B995" s="13"/>
      <c r="C995" s="13"/>
    </row>
    <row r="996" spans="2:3" x14ac:dyDescent="0.2">
      <c r="B996" s="13"/>
      <c r="C996" s="13"/>
    </row>
    <row r="997" spans="2:3" x14ac:dyDescent="0.2">
      <c r="B997" s="13"/>
      <c r="C997" s="13"/>
    </row>
    <row r="998" spans="2:3" x14ac:dyDescent="0.2">
      <c r="B998" s="13"/>
      <c r="C998" s="13"/>
    </row>
    <row r="999" spans="2:3" x14ac:dyDescent="0.2">
      <c r="B999" s="13"/>
      <c r="C999" s="13"/>
    </row>
    <row r="1000" spans="2:3" x14ac:dyDescent="0.2">
      <c r="B1000" s="13"/>
      <c r="C1000" s="13"/>
    </row>
    <row r="1001" spans="2:3" x14ac:dyDescent="0.2">
      <c r="B1001" s="13"/>
      <c r="C1001" s="13"/>
    </row>
    <row r="1002" spans="2:3" x14ac:dyDescent="0.2">
      <c r="B1002" s="13"/>
      <c r="C1002" s="13"/>
    </row>
    <row r="1003" spans="2:3" x14ac:dyDescent="0.2">
      <c r="B1003" s="13"/>
      <c r="C1003" s="13"/>
    </row>
    <row r="1004" spans="2:3" x14ac:dyDescent="0.2">
      <c r="B1004" s="13"/>
      <c r="C1004" s="13"/>
    </row>
    <row r="1005" spans="2:3" x14ac:dyDescent="0.2">
      <c r="B1005" s="13"/>
      <c r="C1005" s="13"/>
    </row>
    <row r="1006" spans="2:3" x14ac:dyDescent="0.2">
      <c r="B1006" s="13"/>
      <c r="C1006" s="13"/>
    </row>
    <row r="1007" spans="2:3" x14ac:dyDescent="0.2">
      <c r="B1007" s="13"/>
      <c r="C1007" s="13"/>
    </row>
    <row r="1008" spans="2:3" x14ac:dyDescent="0.2">
      <c r="B1008" s="13"/>
      <c r="C1008" s="13"/>
    </row>
    <row r="1009" spans="2:3" x14ac:dyDescent="0.2">
      <c r="B1009" s="13"/>
      <c r="C1009" s="13"/>
    </row>
    <row r="1010" spans="2:3" x14ac:dyDescent="0.2">
      <c r="B1010" s="13"/>
      <c r="C1010" s="13"/>
    </row>
    <row r="1011" spans="2:3" x14ac:dyDescent="0.2">
      <c r="B1011" s="13"/>
      <c r="C1011" s="13"/>
    </row>
    <row r="1012" spans="2:3" x14ac:dyDescent="0.2">
      <c r="B1012" s="13"/>
      <c r="C1012" s="13"/>
    </row>
    <row r="1013" spans="2:3" x14ac:dyDescent="0.2">
      <c r="B1013" s="13"/>
      <c r="C1013" s="13"/>
    </row>
    <row r="1014" spans="2:3" x14ac:dyDescent="0.2">
      <c r="B1014" s="13"/>
      <c r="C1014" s="13"/>
    </row>
    <row r="1015" spans="2:3" x14ac:dyDescent="0.2">
      <c r="B1015" s="13"/>
      <c r="C1015" s="13"/>
    </row>
    <row r="1016" spans="2:3" x14ac:dyDescent="0.2">
      <c r="B1016" s="13"/>
      <c r="C1016" s="13"/>
    </row>
    <row r="1017" spans="2:3" x14ac:dyDescent="0.2">
      <c r="B1017" s="13"/>
      <c r="C1017" s="13"/>
    </row>
    <row r="1018" spans="2:3" x14ac:dyDescent="0.2">
      <c r="B1018" s="13"/>
      <c r="C1018" s="13"/>
    </row>
    <row r="1019" spans="2:3" x14ac:dyDescent="0.2">
      <c r="B1019" s="13"/>
      <c r="C1019" s="13"/>
    </row>
    <row r="1020" spans="2:3" x14ac:dyDescent="0.2">
      <c r="B1020" s="13"/>
      <c r="C1020" s="13"/>
    </row>
    <row r="1021" spans="2:3" x14ac:dyDescent="0.2">
      <c r="B1021" s="13"/>
      <c r="C1021" s="13"/>
    </row>
    <row r="1022" spans="2:3" x14ac:dyDescent="0.2">
      <c r="B1022" s="13"/>
      <c r="C1022" s="13"/>
    </row>
    <row r="1023" spans="2:3" x14ac:dyDescent="0.2">
      <c r="B1023" s="13"/>
      <c r="C1023" s="13"/>
    </row>
    <row r="1024" spans="2:3" x14ac:dyDescent="0.2">
      <c r="B1024" s="13"/>
      <c r="C1024" s="13"/>
    </row>
    <row r="1025" spans="2:3" x14ac:dyDescent="0.2">
      <c r="B1025" s="13"/>
      <c r="C1025" s="13"/>
    </row>
    <row r="1026" spans="2:3" x14ac:dyDescent="0.2">
      <c r="B1026" s="13"/>
      <c r="C1026" s="13"/>
    </row>
    <row r="1027" spans="2:3" x14ac:dyDescent="0.2">
      <c r="B1027" s="13"/>
      <c r="C1027" s="13"/>
    </row>
    <row r="1028" spans="2:3" x14ac:dyDescent="0.2">
      <c r="B1028" s="13"/>
      <c r="C1028" s="13"/>
    </row>
    <row r="1029" spans="2:3" x14ac:dyDescent="0.2">
      <c r="B1029" s="13"/>
      <c r="C1029" s="13"/>
    </row>
    <row r="1030" spans="2:3" x14ac:dyDescent="0.2">
      <c r="B1030" s="13"/>
      <c r="C1030" s="13"/>
    </row>
    <row r="1031" spans="2:3" x14ac:dyDescent="0.2">
      <c r="B1031" s="13"/>
      <c r="C1031" s="13"/>
    </row>
    <row r="1032" spans="2:3" x14ac:dyDescent="0.2">
      <c r="B1032" s="13"/>
      <c r="C1032" s="13"/>
    </row>
    <row r="1033" spans="2:3" x14ac:dyDescent="0.2">
      <c r="B1033" s="13"/>
      <c r="C1033" s="13"/>
    </row>
    <row r="1034" spans="2:3" x14ac:dyDescent="0.2">
      <c r="B1034" s="13"/>
      <c r="C1034" s="13"/>
    </row>
    <row r="1035" spans="2:3" x14ac:dyDescent="0.2">
      <c r="B1035" s="13"/>
      <c r="C1035" s="13"/>
    </row>
    <row r="1036" spans="2:3" x14ac:dyDescent="0.2">
      <c r="B1036" s="13"/>
      <c r="C1036" s="13"/>
    </row>
    <row r="1037" spans="2:3" x14ac:dyDescent="0.2">
      <c r="B1037" s="13"/>
      <c r="C1037" s="13"/>
    </row>
    <row r="1038" spans="2:3" x14ac:dyDescent="0.2">
      <c r="B1038" s="13"/>
      <c r="C1038" s="13"/>
    </row>
    <row r="1039" spans="2:3" x14ac:dyDescent="0.2">
      <c r="B1039" s="13"/>
      <c r="C1039" s="13"/>
    </row>
    <row r="1040" spans="2:3" x14ac:dyDescent="0.2">
      <c r="B1040" s="13"/>
      <c r="C1040" s="13"/>
    </row>
    <row r="1041" spans="2:3" x14ac:dyDescent="0.2">
      <c r="B1041" s="13"/>
      <c r="C1041" s="13"/>
    </row>
    <row r="1042" spans="2:3" x14ac:dyDescent="0.2">
      <c r="B1042" s="13"/>
      <c r="C1042" s="13"/>
    </row>
    <row r="1043" spans="2:3" x14ac:dyDescent="0.2">
      <c r="B1043" s="13"/>
      <c r="C1043" s="13"/>
    </row>
    <row r="1044" spans="2:3" x14ac:dyDescent="0.2">
      <c r="B1044" s="13"/>
      <c r="C1044" s="13"/>
    </row>
    <row r="1045" spans="2:3" x14ac:dyDescent="0.2">
      <c r="B1045" s="13"/>
      <c r="C1045" s="13"/>
    </row>
    <row r="1046" spans="2:3" x14ac:dyDescent="0.2">
      <c r="B1046" s="13"/>
      <c r="C1046" s="13"/>
    </row>
    <row r="1047" spans="2:3" x14ac:dyDescent="0.2">
      <c r="B1047" s="13"/>
      <c r="C1047" s="13"/>
    </row>
    <row r="1048" spans="2:3" x14ac:dyDescent="0.2">
      <c r="B1048" s="13"/>
      <c r="C1048" s="13"/>
    </row>
    <row r="1049" spans="2:3" x14ac:dyDescent="0.2">
      <c r="B1049" s="13"/>
      <c r="C1049" s="13"/>
    </row>
    <row r="1050" spans="2:3" x14ac:dyDescent="0.2">
      <c r="B1050" s="13"/>
      <c r="C1050" s="13"/>
    </row>
    <row r="1051" spans="2:3" x14ac:dyDescent="0.2">
      <c r="B1051" s="13"/>
      <c r="C1051" s="13"/>
    </row>
    <row r="1052" spans="2:3" x14ac:dyDescent="0.2">
      <c r="B1052" s="13"/>
      <c r="C1052" s="13"/>
    </row>
    <row r="1053" spans="2:3" x14ac:dyDescent="0.2">
      <c r="B1053" s="13"/>
      <c r="C1053" s="13"/>
    </row>
    <row r="1054" spans="2:3" x14ac:dyDescent="0.2">
      <c r="B1054" s="13"/>
      <c r="C1054" s="13"/>
    </row>
    <row r="1055" spans="2:3" x14ac:dyDescent="0.2">
      <c r="B1055" s="13"/>
      <c r="C1055" s="13"/>
    </row>
    <row r="1056" spans="2:3" x14ac:dyDescent="0.2">
      <c r="B1056" s="13"/>
      <c r="C1056" s="13"/>
    </row>
    <row r="1057" spans="2:3" x14ac:dyDescent="0.2">
      <c r="B1057" s="13"/>
      <c r="C1057" s="13"/>
    </row>
    <row r="1058" spans="2:3" x14ac:dyDescent="0.2">
      <c r="B1058" s="13"/>
      <c r="C1058" s="13"/>
    </row>
    <row r="1059" spans="2:3" x14ac:dyDescent="0.2">
      <c r="B1059" s="13"/>
      <c r="C1059" s="13"/>
    </row>
    <row r="1060" spans="2:3" x14ac:dyDescent="0.2">
      <c r="B1060" s="13"/>
      <c r="C1060" s="13"/>
    </row>
    <row r="1061" spans="2:3" x14ac:dyDescent="0.2">
      <c r="B1061" s="13"/>
      <c r="C1061" s="13"/>
    </row>
    <row r="1062" spans="2:3" x14ac:dyDescent="0.2">
      <c r="B1062" s="13"/>
      <c r="C1062" s="13"/>
    </row>
    <row r="1063" spans="2:3" x14ac:dyDescent="0.2">
      <c r="B1063" s="13"/>
      <c r="C1063" s="13"/>
    </row>
    <row r="1064" spans="2:3" x14ac:dyDescent="0.2">
      <c r="B1064" s="13"/>
      <c r="C1064" s="13"/>
    </row>
    <row r="1065" spans="2:3" x14ac:dyDescent="0.2">
      <c r="B1065" s="13"/>
      <c r="C1065" s="13"/>
    </row>
    <row r="1066" spans="2:3" x14ac:dyDescent="0.2">
      <c r="B1066" s="13"/>
      <c r="C1066" s="13"/>
    </row>
    <row r="1067" spans="2:3" x14ac:dyDescent="0.2">
      <c r="B1067" s="13"/>
      <c r="C1067" s="13"/>
    </row>
    <row r="1068" spans="2:3" x14ac:dyDescent="0.2">
      <c r="B1068" s="13"/>
      <c r="C1068" s="13"/>
    </row>
    <row r="1069" spans="2:3" x14ac:dyDescent="0.2">
      <c r="B1069" s="13"/>
      <c r="C1069" s="13"/>
    </row>
    <row r="1070" spans="2:3" x14ac:dyDescent="0.2">
      <c r="B1070" s="13"/>
      <c r="C1070" s="13"/>
    </row>
    <row r="1071" spans="2:3" x14ac:dyDescent="0.2">
      <c r="B1071" s="13"/>
      <c r="C1071" s="13"/>
    </row>
    <row r="1072" spans="2:3" x14ac:dyDescent="0.2">
      <c r="B1072" s="13"/>
      <c r="C1072" s="13"/>
    </row>
    <row r="1073" spans="2:3" x14ac:dyDescent="0.2">
      <c r="B1073" s="13"/>
      <c r="C1073" s="13"/>
    </row>
    <row r="1074" spans="2:3" x14ac:dyDescent="0.2">
      <c r="B1074" s="13"/>
      <c r="C1074" s="13"/>
    </row>
    <row r="1075" spans="2:3" x14ac:dyDescent="0.2">
      <c r="B1075" s="13"/>
      <c r="C1075" s="13"/>
    </row>
    <row r="1076" spans="2:3" x14ac:dyDescent="0.2">
      <c r="B1076" s="13"/>
      <c r="C1076" s="13"/>
    </row>
    <row r="1077" spans="2:3" x14ac:dyDescent="0.2">
      <c r="B1077" s="13"/>
      <c r="C1077" s="13"/>
    </row>
    <row r="1078" spans="2:3" x14ac:dyDescent="0.2">
      <c r="B1078" s="13"/>
      <c r="C1078" s="13"/>
    </row>
    <row r="1079" spans="2:3" x14ac:dyDescent="0.2">
      <c r="B1079" s="13"/>
      <c r="C1079" s="13"/>
    </row>
    <row r="1080" spans="2:3" x14ac:dyDescent="0.2">
      <c r="B1080" s="13"/>
      <c r="C1080" s="13"/>
    </row>
    <row r="1081" spans="2:3" x14ac:dyDescent="0.2">
      <c r="B1081" s="13"/>
      <c r="C1081" s="13"/>
    </row>
    <row r="1082" spans="2:3" x14ac:dyDescent="0.2">
      <c r="B1082" s="13"/>
      <c r="C1082" s="13"/>
    </row>
    <row r="1083" spans="2:3" x14ac:dyDescent="0.2">
      <c r="B1083" s="13"/>
      <c r="C1083" s="13"/>
    </row>
    <row r="1084" spans="2:3" x14ac:dyDescent="0.2">
      <c r="B1084" s="13"/>
      <c r="C1084" s="13"/>
    </row>
    <row r="1085" spans="2:3" x14ac:dyDescent="0.2">
      <c r="B1085" s="13"/>
      <c r="C1085" s="13"/>
    </row>
    <row r="1086" spans="2:3" x14ac:dyDescent="0.2">
      <c r="B1086" s="13"/>
      <c r="C1086" s="13"/>
    </row>
    <row r="1087" spans="2:3" x14ac:dyDescent="0.2">
      <c r="B1087" s="13"/>
      <c r="C1087" s="13"/>
    </row>
    <row r="1088" spans="2:3" x14ac:dyDescent="0.2">
      <c r="B1088" s="13"/>
      <c r="C1088" s="13"/>
    </row>
    <row r="1089" spans="2:3" x14ac:dyDescent="0.2">
      <c r="B1089" s="13"/>
      <c r="C1089" s="13"/>
    </row>
    <row r="1090" spans="2:3" x14ac:dyDescent="0.2">
      <c r="B1090" s="13"/>
      <c r="C1090" s="13"/>
    </row>
    <row r="1091" spans="2:3" x14ac:dyDescent="0.2">
      <c r="B1091" s="13"/>
      <c r="C1091" s="13"/>
    </row>
    <row r="1092" spans="2:3" x14ac:dyDescent="0.2">
      <c r="B1092" s="13"/>
      <c r="C1092" s="13"/>
    </row>
    <row r="1093" spans="2:3" x14ac:dyDescent="0.2">
      <c r="B1093" s="13"/>
      <c r="C1093" s="13"/>
    </row>
    <row r="1094" spans="2:3" x14ac:dyDescent="0.2">
      <c r="B1094" s="13"/>
      <c r="C1094" s="13"/>
    </row>
    <row r="1095" spans="2:3" x14ac:dyDescent="0.2">
      <c r="B1095" s="13"/>
      <c r="C1095" s="13"/>
    </row>
    <row r="1096" spans="2:3" x14ac:dyDescent="0.2">
      <c r="B1096" s="13"/>
      <c r="C1096" s="13"/>
    </row>
    <row r="1097" spans="2:3" x14ac:dyDescent="0.2">
      <c r="B1097" s="13"/>
      <c r="C1097" s="13"/>
    </row>
    <row r="1098" spans="2:3" x14ac:dyDescent="0.2">
      <c r="B1098" s="13"/>
      <c r="C1098" s="13"/>
    </row>
    <row r="1099" spans="2:3" x14ac:dyDescent="0.2">
      <c r="B1099" s="13"/>
      <c r="C1099" s="13"/>
    </row>
    <row r="1100" spans="2:3" x14ac:dyDescent="0.2">
      <c r="B1100" s="13"/>
      <c r="C1100" s="13"/>
    </row>
    <row r="1101" spans="2:3" x14ac:dyDescent="0.2">
      <c r="B1101" s="13"/>
      <c r="C1101" s="13"/>
    </row>
    <row r="1102" spans="2:3" x14ac:dyDescent="0.2">
      <c r="B1102" s="13"/>
      <c r="C1102" s="13"/>
    </row>
    <row r="1103" spans="2:3" x14ac:dyDescent="0.2">
      <c r="B1103" s="13"/>
      <c r="C1103" s="13"/>
    </row>
    <row r="1104" spans="2:3" x14ac:dyDescent="0.2">
      <c r="B1104" s="13"/>
      <c r="C1104" s="13"/>
    </row>
    <row r="1105" spans="2:3" x14ac:dyDescent="0.2">
      <c r="B1105" s="13"/>
      <c r="C1105" s="13"/>
    </row>
    <row r="1106" spans="2:3" x14ac:dyDescent="0.2">
      <c r="B1106" s="13"/>
      <c r="C1106" s="13"/>
    </row>
    <row r="1107" spans="2:3" x14ac:dyDescent="0.2">
      <c r="B1107" s="13"/>
      <c r="C1107" s="13"/>
    </row>
    <row r="1108" spans="2:3" x14ac:dyDescent="0.2">
      <c r="B1108" s="13"/>
      <c r="C1108" s="13"/>
    </row>
    <row r="1109" spans="2:3" x14ac:dyDescent="0.2">
      <c r="B1109" s="13"/>
      <c r="C1109" s="13"/>
    </row>
    <row r="1110" spans="2:3" x14ac:dyDescent="0.2">
      <c r="B1110" s="13"/>
      <c r="C1110" s="13"/>
    </row>
    <row r="1111" spans="2:3" x14ac:dyDescent="0.2">
      <c r="B1111" s="13"/>
      <c r="C1111" s="13"/>
    </row>
    <row r="1112" spans="2:3" x14ac:dyDescent="0.2">
      <c r="B1112" s="13"/>
      <c r="C1112" s="13"/>
    </row>
    <row r="1113" spans="2:3" x14ac:dyDescent="0.2">
      <c r="B1113" s="13"/>
      <c r="C1113" s="13"/>
    </row>
    <row r="1114" spans="2:3" x14ac:dyDescent="0.2">
      <c r="B1114" s="13"/>
      <c r="C1114" s="13"/>
    </row>
    <row r="1115" spans="2:3" x14ac:dyDescent="0.2">
      <c r="B1115" s="13"/>
      <c r="C1115" s="13"/>
    </row>
    <row r="1116" spans="2:3" x14ac:dyDescent="0.2">
      <c r="B1116" s="13"/>
      <c r="C1116" s="13"/>
    </row>
    <row r="1117" spans="2:3" x14ac:dyDescent="0.2">
      <c r="B1117" s="13"/>
      <c r="C1117" s="13"/>
    </row>
    <row r="1118" spans="2:3" x14ac:dyDescent="0.2">
      <c r="B1118" s="13"/>
      <c r="C1118" s="13"/>
    </row>
    <row r="1119" spans="2:3" x14ac:dyDescent="0.2">
      <c r="B1119" s="13"/>
      <c r="C1119" s="13"/>
    </row>
    <row r="1120" spans="2:3" x14ac:dyDescent="0.2">
      <c r="B1120" s="13"/>
      <c r="C1120" s="13"/>
    </row>
    <row r="1121" spans="2:3" x14ac:dyDescent="0.2">
      <c r="B1121" s="13"/>
      <c r="C1121" s="13"/>
    </row>
    <row r="1122" spans="2:3" x14ac:dyDescent="0.2">
      <c r="B1122" s="13"/>
      <c r="C1122" s="13"/>
    </row>
    <row r="1123" spans="2:3" x14ac:dyDescent="0.2">
      <c r="B1123" s="13"/>
      <c r="C1123" s="13"/>
    </row>
    <row r="1124" spans="2:3" x14ac:dyDescent="0.2">
      <c r="B1124" s="13"/>
      <c r="C1124" s="13"/>
    </row>
    <row r="1125" spans="2:3" x14ac:dyDescent="0.2">
      <c r="B1125" s="13"/>
      <c r="C1125" s="13"/>
    </row>
    <row r="1126" spans="2:3" x14ac:dyDescent="0.2">
      <c r="B1126" s="13"/>
      <c r="C1126" s="13"/>
    </row>
    <row r="1127" spans="2:3" x14ac:dyDescent="0.2">
      <c r="B1127" s="13"/>
      <c r="C1127" s="13"/>
    </row>
    <row r="1128" spans="2:3" x14ac:dyDescent="0.2">
      <c r="B1128" s="13"/>
      <c r="C1128" s="13"/>
    </row>
    <row r="1129" spans="2:3" x14ac:dyDescent="0.2">
      <c r="B1129" s="13"/>
      <c r="C1129" s="13"/>
    </row>
    <row r="1130" spans="2:3" x14ac:dyDescent="0.2">
      <c r="B1130" s="13"/>
      <c r="C1130" s="13"/>
    </row>
    <row r="1131" spans="2:3" x14ac:dyDescent="0.2">
      <c r="B1131" s="13"/>
      <c r="C1131" s="13"/>
    </row>
    <row r="1132" spans="2:3" x14ac:dyDescent="0.2">
      <c r="B1132" s="13"/>
      <c r="C1132" s="13"/>
    </row>
    <row r="1133" spans="2:3" x14ac:dyDescent="0.2">
      <c r="B1133" s="13"/>
      <c r="C1133" s="13"/>
    </row>
    <row r="1134" spans="2:3" x14ac:dyDescent="0.2">
      <c r="B1134" s="13"/>
      <c r="C1134" s="13"/>
    </row>
    <row r="1135" spans="2:3" x14ac:dyDescent="0.2">
      <c r="B1135" s="13"/>
      <c r="C1135" s="13"/>
    </row>
    <row r="1136" spans="2:3" x14ac:dyDescent="0.2">
      <c r="B1136" s="13"/>
      <c r="C1136" s="13"/>
    </row>
    <row r="1137" spans="2:3" x14ac:dyDescent="0.2">
      <c r="B1137" s="13"/>
      <c r="C1137" s="13"/>
    </row>
    <row r="1138" spans="2:3" x14ac:dyDescent="0.2">
      <c r="B1138" s="13"/>
      <c r="C1138" s="13"/>
    </row>
    <row r="1139" spans="2:3" x14ac:dyDescent="0.2">
      <c r="B1139" s="13"/>
      <c r="C1139" s="13"/>
    </row>
    <row r="1140" spans="2:3" x14ac:dyDescent="0.2">
      <c r="B1140" s="13"/>
      <c r="C1140" s="13"/>
    </row>
    <row r="1141" spans="2:3" x14ac:dyDescent="0.2">
      <c r="B1141" s="13"/>
      <c r="C1141" s="13"/>
    </row>
    <row r="1142" spans="2:3" x14ac:dyDescent="0.2">
      <c r="B1142" s="13"/>
      <c r="C1142" s="13"/>
    </row>
    <row r="1143" spans="2:3" x14ac:dyDescent="0.2">
      <c r="B1143" s="13"/>
      <c r="C1143" s="13"/>
    </row>
    <row r="1144" spans="2:3" x14ac:dyDescent="0.2">
      <c r="B1144" s="13"/>
      <c r="C1144" s="13"/>
    </row>
    <row r="1145" spans="2:3" x14ac:dyDescent="0.2">
      <c r="B1145" s="13"/>
      <c r="C1145" s="13"/>
    </row>
    <row r="1146" spans="2:3" x14ac:dyDescent="0.2">
      <c r="B1146" s="13"/>
      <c r="C1146" s="13"/>
    </row>
    <row r="1147" spans="2:3" x14ac:dyDescent="0.2">
      <c r="B1147" s="13"/>
      <c r="C1147" s="13"/>
    </row>
    <row r="1148" spans="2:3" x14ac:dyDescent="0.2">
      <c r="B1148" s="13"/>
      <c r="C1148" s="13"/>
    </row>
    <row r="1149" spans="2:3" x14ac:dyDescent="0.2">
      <c r="B1149" s="13"/>
      <c r="C1149" s="13"/>
    </row>
    <row r="1150" spans="2:3" x14ac:dyDescent="0.2">
      <c r="B1150" s="13"/>
      <c r="C1150" s="13"/>
    </row>
    <row r="1151" spans="2:3" x14ac:dyDescent="0.2">
      <c r="B1151" s="13"/>
      <c r="C1151" s="13"/>
    </row>
    <row r="1152" spans="2:3" x14ac:dyDescent="0.2">
      <c r="B1152" s="13"/>
      <c r="C1152" s="13"/>
    </row>
    <row r="1153" spans="2:3" x14ac:dyDescent="0.2">
      <c r="B1153" s="13"/>
      <c r="C1153" s="13"/>
    </row>
    <row r="1154" spans="2:3" x14ac:dyDescent="0.2">
      <c r="B1154" s="13"/>
      <c r="C1154" s="13"/>
    </row>
    <row r="1155" spans="2:3" x14ac:dyDescent="0.2">
      <c r="B1155" s="13"/>
      <c r="C1155" s="13"/>
    </row>
    <row r="1156" spans="2:3" x14ac:dyDescent="0.2">
      <c r="B1156" s="13"/>
      <c r="C1156" s="13"/>
    </row>
    <row r="1157" spans="2:3" x14ac:dyDescent="0.2">
      <c r="B1157" s="13"/>
      <c r="C1157" s="13"/>
    </row>
    <row r="1158" spans="2:3" x14ac:dyDescent="0.2">
      <c r="B1158" s="13"/>
      <c r="C1158" s="13"/>
    </row>
    <row r="1159" spans="2:3" x14ac:dyDescent="0.2">
      <c r="B1159" s="13"/>
      <c r="C1159" s="13"/>
    </row>
    <row r="1160" spans="2:3" x14ac:dyDescent="0.2">
      <c r="B1160" s="13"/>
      <c r="C1160" s="13"/>
    </row>
    <row r="1161" spans="2:3" x14ac:dyDescent="0.2">
      <c r="B1161" s="13"/>
      <c r="C1161" s="13"/>
    </row>
    <row r="1162" spans="2:3" x14ac:dyDescent="0.2">
      <c r="B1162" s="13"/>
      <c r="C1162" s="13"/>
    </row>
    <row r="1163" spans="2:3" x14ac:dyDescent="0.2">
      <c r="B1163" s="13"/>
      <c r="C1163" s="13"/>
    </row>
    <row r="1164" spans="2:3" x14ac:dyDescent="0.2">
      <c r="B1164" s="13"/>
      <c r="C1164" s="13"/>
    </row>
    <row r="1165" spans="2:3" x14ac:dyDescent="0.2">
      <c r="B1165" s="13"/>
      <c r="C1165" s="13"/>
    </row>
    <row r="1166" spans="2:3" x14ac:dyDescent="0.2">
      <c r="B1166" s="13"/>
      <c r="C1166" s="13"/>
    </row>
    <row r="1167" spans="2:3" x14ac:dyDescent="0.2">
      <c r="B1167" s="13"/>
      <c r="C1167" s="13"/>
    </row>
    <row r="1168" spans="2:3" x14ac:dyDescent="0.2">
      <c r="B1168" s="13"/>
      <c r="C1168" s="13"/>
    </row>
    <row r="1169" spans="2:3" x14ac:dyDescent="0.2">
      <c r="B1169" s="13"/>
      <c r="C1169" s="13"/>
    </row>
    <row r="1170" spans="2:3" x14ac:dyDescent="0.2">
      <c r="B1170" s="13"/>
      <c r="C1170" s="13"/>
    </row>
    <row r="1171" spans="2:3" x14ac:dyDescent="0.2">
      <c r="B1171" s="13"/>
      <c r="C1171" s="13"/>
    </row>
    <row r="1172" spans="2:3" x14ac:dyDescent="0.2">
      <c r="B1172" s="13"/>
      <c r="C1172" s="13"/>
    </row>
    <row r="1173" spans="2:3" x14ac:dyDescent="0.2">
      <c r="B1173" s="13"/>
      <c r="C1173" s="13"/>
    </row>
    <row r="1174" spans="2:3" x14ac:dyDescent="0.2">
      <c r="B1174" s="13"/>
      <c r="C1174" s="13"/>
    </row>
    <row r="1175" spans="2:3" x14ac:dyDescent="0.2">
      <c r="B1175" s="13"/>
      <c r="C1175" s="13"/>
    </row>
    <row r="1176" spans="2:3" x14ac:dyDescent="0.2">
      <c r="B1176" s="13"/>
      <c r="C1176" s="13"/>
    </row>
    <row r="1177" spans="2:3" x14ac:dyDescent="0.2">
      <c r="B1177" s="13"/>
      <c r="C1177" s="13"/>
    </row>
    <row r="1178" spans="2:3" x14ac:dyDescent="0.2">
      <c r="B1178" s="13"/>
      <c r="C1178" s="13"/>
    </row>
    <row r="1179" spans="2:3" x14ac:dyDescent="0.2">
      <c r="B1179" s="13"/>
      <c r="C1179" s="13"/>
    </row>
    <row r="1180" spans="2:3" x14ac:dyDescent="0.2">
      <c r="B1180" s="13"/>
      <c r="C1180" s="13"/>
    </row>
    <row r="1181" spans="2:3" x14ac:dyDescent="0.2">
      <c r="B1181" s="13"/>
      <c r="C1181" s="13"/>
    </row>
    <row r="1182" spans="2:3" x14ac:dyDescent="0.2">
      <c r="B1182" s="13"/>
      <c r="C1182" s="13"/>
    </row>
    <row r="1183" spans="2:3" x14ac:dyDescent="0.2">
      <c r="B1183" s="13"/>
      <c r="C1183" s="13"/>
    </row>
    <row r="1184" spans="2:3" x14ac:dyDescent="0.2">
      <c r="B1184" s="13"/>
      <c r="C1184" s="13"/>
    </row>
    <row r="1185" spans="2:3" x14ac:dyDescent="0.2">
      <c r="B1185" s="13"/>
      <c r="C1185" s="13"/>
    </row>
    <row r="1186" spans="2:3" x14ac:dyDescent="0.2">
      <c r="B1186" s="13"/>
      <c r="C1186" s="13"/>
    </row>
    <row r="1187" spans="2:3" x14ac:dyDescent="0.2">
      <c r="B1187" s="13"/>
      <c r="C1187" s="13"/>
    </row>
    <row r="1188" spans="2:3" x14ac:dyDescent="0.2">
      <c r="B1188" s="13"/>
      <c r="C1188" s="13"/>
    </row>
    <row r="1189" spans="2:3" x14ac:dyDescent="0.2">
      <c r="B1189" s="13"/>
      <c r="C1189" s="13"/>
    </row>
    <row r="1190" spans="2:3" x14ac:dyDescent="0.2">
      <c r="B1190" s="13"/>
      <c r="C1190" s="13"/>
    </row>
    <row r="1191" spans="2:3" x14ac:dyDescent="0.2">
      <c r="B1191" s="13"/>
      <c r="C1191" s="13"/>
    </row>
    <row r="1192" spans="2:3" x14ac:dyDescent="0.2">
      <c r="B1192" s="13"/>
      <c r="C1192" s="13"/>
    </row>
    <row r="1193" spans="2:3" x14ac:dyDescent="0.2">
      <c r="B1193" s="13"/>
      <c r="C1193" s="13"/>
    </row>
    <row r="1194" spans="2:3" x14ac:dyDescent="0.2">
      <c r="B1194" s="13"/>
      <c r="C1194" s="13"/>
    </row>
    <row r="1195" spans="2:3" x14ac:dyDescent="0.2">
      <c r="B1195" s="13"/>
      <c r="C1195" s="13"/>
    </row>
    <row r="1196" spans="2:3" x14ac:dyDescent="0.2">
      <c r="B1196" s="13"/>
      <c r="C1196" s="13"/>
    </row>
    <row r="1197" spans="2:3" x14ac:dyDescent="0.2">
      <c r="B1197" s="13"/>
      <c r="C1197" s="13"/>
    </row>
    <row r="1198" spans="2:3" x14ac:dyDescent="0.2">
      <c r="B1198" s="13"/>
      <c r="C1198" s="13"/>
    </row>
    <row r="1199" spans="2:3" x14ac:dyDescent="0.2">
      <c r="B1199" s="13"/>
      <c r="C1199" s="13"/>
    </row>
    <row r="1200" spans="2:3" x14ac:dyDescent="0.2">
      <c r="B1200" s="13"/>
      <c r="C1200" s="13"/>
    </row>
    <row r="1201" spans="2:3" x14ac:dyDescent="0.2">
      <c r="B1201" s="13"/>
      <c r="C1201" s="13"/>
    </row>
    <row r="1202" spans="2:3" x14ac:dyDescent="0.2">
      <c r="B1202" s="13"/>
      <c r="C1202" s="13"/>
    </row>
    <row r="1203" spans="2:3" x14ac:dyDescent="0.2">
      <c r="B1203" s="13"/>
      <c r="C1203" s="13"/>
    </row>
    <row r="1204" spans="2:3" x14ac:dyDescent="0.2">
      <c r="B1204" s="13"/>
      <c r="C1204" s="13"/>
    </row>
    <row r="1205" spans="2:3" x14ac:dyDescent="0.2">
      <c r="B1205" s="13"/>
      <c r="C1205" s="13"/>
    </row>
    <row r="1206" spans="2:3" x14ac:dyDescent="0.2">
      <c r="B1206" s="13"/>
      <c r="C1206" s="13"/>
    </row>
    <row r="1207" spans="2:3" x14ac:dyDescent="0.2">
      <c r="B1207" s="13"/>
      <c r="C1207" s="13"/>
    </row>
    <row r="1208" spans="2:3" x14ac:dyDescent="0.2">
      <c r="B1208" s="13"/>
      <c r="C1208" s="13"/>
    </row>
    <row r="1209" spans="2:3" x14ac:dyDescent="0.2">
      <c r="B1209" s="13"/>
      <c r="C1209" s="13"/>
    </row>
    <row r="1210" spans="2:3" x14ac:dyDescent="0.2">
      <c r="B1210" s="13"/>
      <c r="C1210" s="13"/>
    </row>
    <row r="1211" spans="2:3" x14ac:dyDescent="0.2">
      <c r="B1211" s="13"/>
      <c r="C1211" s="13"/>
    </row>
    <row r="1212" spans="2:3" x14ac:dyDescent="0.2">
      <c r="B1212" s="13"/>
      <c r="C1212" s="13"/>
    </row>
    <row r="1213" spans="2:3" x14ac:dyDescent="0.2">
      <c r="B1213" s="13"/>
      <c r="C1213" s="13"/>
    </row>
    <row r="1214" spans="2:3" x14ac:dyDescent="0.2">
      <c r="B1214" s="13"/>
      <c r="C1214" s="13"/>
    </row>
    <row r="1215" spans="2:3" x14ac:dyDescent="0.2">
      <c r="B1215" s="13"/>
      <c r="C1215" s="13"/>
    </row>
    <row r="1216" spans="2:3" x14ac:dyDescent="0.2">
      <c r="B1216" s="13"/>
      <c r="C1216" s="13"/>
    </row>
    <row r="1217" spans="2:3" x14ac:dyDescent="0.2">
      <c r="B1217" s="13"/>
      <c r="C1217" s="13"/>
    </row>
    <row r="1218" spans="2:3" x14ac:dyDescent="0.2">
      <c r="B1218" s="13"/>
      <c r="C1218" s="13"/>
    </row>
    <row r="1219" spans="2:3" x14ac:dyDescent="0.2">
      <c r="B1219" s="13"/>
      <c r="C1219" s="13"/>
    </row>
    <row r="1220" spans="2:3" x14ac:dyDescent="0.2">
      <c r="B1220" s="13"/>
      <c r="C1220" s="13"/>
    </row>
    <row r="1221" spans="2:3" x14ac:dyDescent="0.2">
      <c r="B1221" s="13"/>
      <c r="C1221" s="13"/>
    </row>
    <row r="1222" spans="2:3" x14ac:dyDescent="0.2">
      <c r="B1222" s="13"/>
      <c r="C1222" s="13"/>
    </row>
    <row r="1223" spans="2:3" x14ac:dyDescent="0.2">
      <c r="B1223" s="13"/>
      <c r="C1223" s="13"/>
    </row>
    <row r="1224" spans="2:3" x14ac:dyDescent="0.2">
      <c r="B1224" s="13"/>
      <c r="C1224" s="13"/>
    </row>
    <row r="1225" spans="2:3" x14ac:dyDescent="0.2">
      <c r="B1225" s="13"/>
      <c r="C1225" s="13"/>
    </row>
    <row r="1226" spans="2:3" x14ac:dyDescent="0.2">
      <c r="B1226" s="13"/>
      <c r="C1226" s="13"/>
    </row>
    <row r="1227" spans="2:3" x14ac:dyDescent="0.2">
      <c r="B1227" s="13"/>
      <c r="C1227" s="13"/>
    </row>
    <row r="1228" spans="2:3" x14ac:dyDescent="0.2">
      <c r="B1228" s="13"/>
      <c r="C1228" s="13"/>
    </row>
    <row r="1229" spans="2:3" x14ac:dyDescent="0.2">
      <c r="B1229" s="13"/>
      <c r="C1229" s="13"/>
    </row>
    <row r="1230" spans="2:3" x14ac:dyDescent="0.2">
      <c r="B1230" s="13"/>
      <c r="C1230" s="13"/>
    </row>
    <row r="1231" spans="2:3" x14ac:dyDescent="0.2">
      <c r="B1231" s="13"/>
      <c r="C1231" s="13"/>
    </row>
    <row r="1232" spans="2:3" x14ac:dyDescent="0.2">
      <c r="B1232" s="13"/>
      <c r="C1232" s="13"/>
    </row>
    <row r="1233" spans="2:3" x14ac:dyDescent="0.2">
      <c r="B1233" s="13"/>
      <c r="C1233" s="13"/>
    </row>
    <row r="1234" spans="2:3" x14ac:dyDescent="0.2">
      <c r="B1234" s="13"/>
      <c r="C1234" s="13"/>
    </row>
    <row r="1235" spans="2:3" x14ac:dyDescent="0.2">
      <c r="B1235" s="13"/>
      <c r="C1235" s="13"/>
    </row>
    <row r="1236" spans="2:3" x14ac:dyDescent="0.2">
      <c r="B1236" s="13"/>
      <c r="C1236" s="13"/>
    </row>
    <row r="1237" spans="2:3" x14ac:dyDescent="0.2">
      <c r="B1237" s="13"/>
      <c r="C1237" s="13"/>
    </row>
    <row r="1238" spans="2:3" x14ac:dyDescent="0.2">
      <c r="B1238" s="13"/>
      <c r="C1238" s="13"/>
    </row>
    <row r="1239" spans="2:3" x14ac:dyDescent="0.2">
      <c r="B1239" s="13"/>
      <c r="C1239" s="13"/>
    </row>
    <row r="1240" spans="2:3" x14ac:dyDescent="0.2">
      <c r="B1240" s="13"/>
      <c r="C1240" s="13"/>
    </row>
    <row r="1241" spans="2:3" x14ac:dyDescent="0.2">
      <c r="B1241" s="13"/>
      <c r="C1241" s="13"/>
    </row>
    <row r="1242" spans="2:3" x14ac:dyDescent="0.2">
      <c r="B1242" s="13"/>
      <c r="C1242" s="13"/>
    </row>
    <row r="1243" spans="2:3" x14ac:dyDescent="0.2">
      <c r="B1243" s="13"/>
      <c r="C1243" s="13"/>
    </row>
    <row r="1244" spans="2:3" x14ac:dyDescent="0.2">
      <c r="B1244" s="13"/>
      <c r="C1244" s="13"/>
    </row>
    <row r="1245" spans="2:3" x14ac:dyDescent="0.2">
      <c r="B1245" s="13"/>
      <c r="C1245" s="13"/>
    </row>
    <row r="1246" spans="2:3" x14ac:dyDescent="0.2">
      <c r="B1246" s="13"/>
      <c r="C1246" s="13"/>
    </row>
    <row r="1247" spans="2:3" x14ac:dyDescent="0.2">
      <c r="B1247" s="13"/>
      <c r="C1247" s="13"/>
    </row>
    <row r="1248" spans="2:3" x14ac:dyDescent="0.2">
      <c r="B1248" s="13"/>
      <c r="C1248" s="13"/>
    </row>
    <row r="1249" spans="2:3" x14ac:dyDescent="0.2">
      <c r="B1249" s="13"/>
      <c r="C1249" s="13"/>
    </row>
    <row r="1250" spans="2:3" x14ac:dyDescent="0.2">
      <c r="B1250" s="13"/>
      <c r="C1250" s="13"/>
    </row>
    <row r="1251" spans="2:3" x14ac:dyDescent="0.2">
      <c r="B1251" s="13"/>
      <c r="C1251" s="13"/>
    </row>
    <row r="1252" spans="2:3" x14ac:dyDescent="0.2">
      <c r="B1252" s="13"/>
      <c r="C1252" s="13"/>
    </row>
    <row r="1253" spans="2:3" x14ac:dyDescent="0.2">
      <c r="B1253" s="13"/>
      <c r="C1253" s="13"/>
    </row>
    <row r="1254" spans="2:3" x14ac:dyDescent="0.2">
      <c r="B1254" s="13"/>
      <c r="C1254" s="13"/>
    </row>
    <row r="1255" spans="2:3" x14ac:dyDescent="0.2">
      <c r="B1255" s="13"/>
      <c r="C1255" s="13"/>
    </row>
    <row r="1256" spans="2:3" x14ac:dyDescent="0.2">
      <c r="B1256" s="13"/>
      <c r="C1256" s="13"/>
    </row>
    <row r="1257" spans="2:3" x14ac:dyDescent="0.2">
      <c r="B1257" s="13"/>
      <c r="C1257" s="13"/>
    </row>
    <row r="1258" spans="2:3" x14ac:dyDescent="0.2">
      <c r="B1258" s="13"/>
      <c r="C1258" s="13"/>
    </row>
    <row r="1259" spans="2:3" x14ac:dyDescent="0.2">
      <c r="B1259" s="13"/>
      <c r="C1259" s="13"/>
    </row>
    <row r="1260" spans="2:3" x14ac:dyDescent="0.2">
      <c r="B1260" s="13"/>
      <c r="C1260" s="13"/>
    </row>
    <row r="1261" spans="2:3" x14ac:dyDescent="0.2">
      <c r="B1261" s="13"/>
      <c r="C1261" s="13"/>
    </row>
    <row r="1262" spans="2:3" x14ac:dyDescent="0.2">
      <c r="B1262" s="13"/>
      <c r="C1262" s="13"/>
    </row>
    <row r="1263" spans="2:3" x14ac:dyDescent="0.2">
      <c r="B1263" s="13"/>
      <c r="C1263" s="13"/>
    </row>
    <row r="1264" spans="2:3" x14ac:dyDescent="0.2">
      <c r="B1264" s="13"/>
      <c r="C1264" s="13"/>
    </row>
    <row r="1265" spans="2:3" x14ac:dyDescent="0.2">
      <c r="B1265" s="13"/>
      <c r="C1265" s="13"/>
    </row>
    <row r="1266" spans="2:3" x14ac:dyDescent="0.2">
      <c r="B1266" s="13"/>
      <c r="C1266" s="13"/>
    </row>
    <row r="1267" spans="2:3" x14ac:dyDescent="0.2">
      <c r="B1267" s="13"/>
      <c r="C1267" s="13"/>
    </row>
    <row r="1268" spans="2:3" x14ac:dyDescent="0.2">
      <c r="B1268" s="13"/>
      <c r="C1268" s="13"/>
    </row>
    <row r="1269" spans="2:3" x14ac:dyDescent="0.2">
      <c r="B1269" s="13"/>
      <c r="C1269" s="13"/>
    </row>
    <row r="1270" spans="2:3" x14ac:dyDescent="0.2">
      <c r="B1270" s="13"/>
      <c r="C1270" s="13"/>
    </row>
    <row r="1271" spans="2:3" x14ac:dyDescent="0.2">
      <c r="B1271" s="13"/>
      <c r="C1271" s="13"/>
    </row>
    <row r="1272" spans="2:3" x14ac:dyDescent="0.2">
      <c r="B1272" s="13"/>
      <c r="C1272" s="13"/>
    </row>
    <row r="1273" spans="2:3" x14ac:dyDescent="0.2">
      <c r="B1273" s="13"/>
      <c r="C1273" s="13"/>
    </row>
    <row r="1274" spans="2:3" x14ac:dyDescent="0.2">
      <c r="B1274" s="13"/>
      <c r="C1274" s="13"/>
    </row>
    <row r="1275" spans="2:3" x14ac:dyDescent="0.2">
      <c r="B1275" s="13"/>
      <c r="C1275" s="13"/>
    </row>
    <row r="1276" spans="2:3" x14ac:dyDescent="0.2">
      <c r="B1276" s="13"/>
      <c r="C1276" s="13"/>
    </row>
    <row r="1277" spans="2:3" x14ac:dyDescent="0.2">
      <c r="B1277" s="13"/>
      <c r="C1277" s="13"/>
    </row>
    <row r="1278" spans="2:3" x14ac:dyDescent="0.2">
      <c r="B1278" s="13"/>
      <c r="C1278" s="13"/>
    </row>
    <row r="1279" spans="2:3" x14ac:dyDescent="0.2">
      <c r="B1279" s="13"/>
      <c r="C1279" s="13"/>
    </row>
    <row r="1280" spans="2:3" x14ac:dyDescent="0.2">
      <c r="B1280" s="13"/>
      <c r="C1280" s="13"/>
    </row>
    <row r="1281" spans="2:3" x14ac:dyDescent="0.2">
      <c r="B1281" s="13"/>
      <c r="C1281" s="13"/>
    </row>
    <row r="1282" spans="2:3" x14ac:dyDescent="0.2">
      <c r="B1282" s="13"/>
      <c r="C1282" s="13"/>
    </row>
    <row r="1283" spans="2:3" x14ac:dyDescent="0.2">
      <c r="B1283" s="13"/>
      <c r="C1283" s="13"/>
    </row>
    <row r="1284" spans="2:3" x14ac:dyDescent="0.2">
      <c r="B1284" s="13"/>
      <c r="C1284" s="13"/>
    </row>
    <row r="1285" spans="2:3" x14ac:dyDescent="0.2">
      <c r="B1285" s="13"/>
      <c r="C1285" s="13"/>
    </row>
    <row r="1286" spans="2:3" x14ac:dyDescent="0.2">
      <c r="B1286" s="13"/>
      <c r="C1286" s="13"/>
    </row>
    <row r="1287" spans="2:3" x14ac:dyDescent="0.2">
      <c r="B1287" s="13"/>
      <c r="C1287" s="13"/>
    </row>
    <row r="1288" spans="2:3" x14ac:dyDescent="0.2">
      <c r="B1288" s="13"/>
      <c r="C1288" s="13"/>
    </row>
    <row r="1289" spans="2:3" x14ac:dyDescent="0.2">
      <c r="B1289" s="13"/>
      <c r="C1289" s="13"/>
    </row>
    <row r="1290" spans="2:3" x14ac:dyDescent="0.2">
      <c r="B1290" s="13"/>
      <c r="C1290" s="13"/>
    </row>
    <row r="1291" spans="2:3" x14ac:dyDescent="0.2">
      <c r="B1291" s="13"/>
      <c r="C1291" s="13"/>
    </row>
    <row r="1292" spans="2:3" x14ac:dyDescent="0.2">
      <c r="B1292" s="13"/>
      <c r="C1292" s="13"/>
    </row>
    <row r="1293" spans="2:3" x14ac:dyDescent="0.2">
      <c r="B1293" s="13"/>
      <c r="C1293" s="13"/>
    </row>
    <row r="1294" spans="2:3" x14ac:dyDescent="0.2">
      <c r="B1294" s="13"/>
      <c r="C1294" s="13"/>
    </row>
    <row r="1295" spans="2:3" x14ac:dyDescent="0.2">
      <c r="B1295" s="13"/>
      <c r="C1295" s="13"/>
    </row>
    <row r="1296" spans="2:3" x14ac:dyDescent="0.2">
      <c r="B1296" s="13"/>
      <c r="C1296" s="13"/>
    </row>
    <row r="1297" spans="2:3" x14ac:dyDescent="0.2">
      <c r="B1297" s="13"/>
      <c r="C1297" s="13"/>
    </row>
    <row r="1298" spans="2:3" x14ac:dyDescent="0.2">
      <c r="B1298" s="13"/>
      <c r="C1298" s="13"/>
    </row>
    <row r="1299" spans="2:3" x14ac:dyDescent="0.2">
      <c r="B1299" s="13"/>
      <c r="C1299" s="13"/>
    </row>
    <row r="1300" spans="2:3" x14ac:dyDescent="0.2">
      <c r="B1300" s="13"/>
      <c r="C1300" s="13"/>
    </row>
    <row r="1301" spans="2:3" x14ac:dyDescent="0.2">
      <c r="B1301" s="13"/>
      <c r="C1301" s="13"/>
    </row>
    <row r="1302" spans="2:3" x14ac:dyDescent="0.2">
      <c r="B1302" s="13"/>
      <c r="C1302" s="13"/>
    </row>
    <row r="1303" spans="2:3" x14ac:dyDescent="0.2">
      <c r="B1303" s="13"/>
      <c r="C1303" s="13"/>
    </row>
    <row r="1304" spans="2:3" x14ac:dyDescent="0.2">
      <c r="B1304" s="13"/>
      <c r="C1304" s="13"/>
    </row>
    <row r="1305" spans="2:3" x14ac:dyDescent="0.2">
      <c r="B1305" s="13"/>
      <c r="C1305" s="13"/>
    </row>
    <row r="1306" spans="2:3" x14ac:dyDescent="0.2">
      <c r="B1306" s="13"/>
      <c r="C1306" s="13"/>
    </row>
    <row r="1307" spans="2:3" x14ac:dyDescent="0.2">
      <c r="B1307" s="13"/>
      <c r="C1307" s="13"/>
    </row>
    <row r="1308" spans="2:3" x14ac:dyDescent="0.2">
      <c r="B1308" s="13"/>
      <c r="C1308" s="13"/>
    </row>
    <row r="1309" spans="2:3" x14ac:dyDescent="0.2">
      <c r="B1309" s="13"/>
      <c r="C1309" s="13"/>
    </row>
    <row r="1310" spans="2:3" x14ac:dyDescent="0.2">
      <c r="B1310" s="13"/>
      <c r="C1310" s="13"/>
    </row>
    <row r="1311" spans="2:3" x14ac:dyDescent="0.2">
      <c r="B1311" s="13"/>
      <c r="C1311" s="13"/>
    </row>
    <row r="1312" spans="2:3" x14ac:dyDescent="0.2">
      <c r="B1312" s="13"/>
      <c r="C1312" s="13"/>
    </row>
    <row r="1313" spans="2:3" x14ac:dyDescent="0.2">
      <c r="B1313" s="13"/>
      <c r="C1313" s="13"/>
    </row>
    <row r="1314" spans="2:3" x14ac:dyDescent="0.2">
      <c r="B1314" s="13"/>
      <c r="C1314" s="13"/>
    </row>
    <row r="1315" spans="2:3" x14ac:dyDescent="0.2">
      <c r="B1315" s="13"/>
      <c r="C1315" s="13"/>
    </row>
    <row r="1316" spans="2:3" x14ac:dyDescent="0.2">
      <c r="B1316" s="13"/>
      <c r="C1316" s="13"/>
    </row>
    <row r="1317" spans="2:3" x14ac:dyDescent="0.2">
      <c r="B1317" s="13"/>
      <c r="C1317" s="13"/>
    </row>
    <row r="1318" spans="2:3" x14ac:dyDescent="0.2">
      <c r="B1318" s="13"/>
      <c r="C1318" s="13"/>
    </row>
    <row r="1319" spans="2:3" x14ac:dyDescent="0.2">
      <c r="B1319" s="13"/>
      <c r="C1319" s="13"/>
    </row>
    <row r="1320" spans="2:3" x14ac:dyDescent="0.2">
      <c r="B1320" s="13"/>
      <c r="C1320" s="13"/>
    </row>
    <row r="1321" spans="2:3" x14ac:dyDescent="0.2">
      <c r="B1321" s="13"/>
      <c r="C1321" s="13"/>
    </row>
    <row r="1322" spans="2:3" x14ac:dyDescent="0.2">
      <c r="B1322" s="13"/>
      <c r="C1322" s="13"/>
    </row>
    <row r="1323" spans="2:3" x14ac:dyDescent="0.2">
      <c r="B1323" s="13"/>
      <c r="C1323" s="13"/>
    </row>
    <row r="1324" spans="2:3" x14ac:dyDescent="0.2">
      <c r="B1324" s="13"/>
      <c r="C1324" s="13"/>
    </row>
    <row r="1325" spans="2:3" x14ac:dyDescent="0.2">
      <c r="B1325" s="13"/>
      <c r="C1325" s="13"/>
    </row>
    <row r="1326" spans="2:3" x14ac:dyDescent="0.2">
      <c r="B1326" s="13"/>
      <c r="C1326" s="13"/>
    </row>
    <row r="1327" spans="2:3" x14ac:dyDescent="0.2">
      <c r="B1327" s="13"/>
      <c r="C1327" s="13"/>
    </row>
    <row r="1328" spans="2:3" x14ac:dyDescent="0.2">
      <c r="B1328" s="13"/>
      <c r="C1328" s="13"/>
    </row>
    <row r="1329" spans="2:3" x14ac:dyDescent="0.2">
      <c r="B1329" s="13"/>
      <c r="C1329" s="13"/>
    </row>
    <row r="1330" spans="2:3" x14ac:dyDescent="0.2">
      <c r="B1330" s="13"/>
      <c r="C1330" s="13"/>
    </row>
    <row r="1331" spans="2:3" x14ac:dyDescent="0.2">
      <c r="B1331" s="13"/>
      <c r="C1331" s="13"/>
    </row>
    <row r="1332" spans="2:3" x14ac:dyDescent="0.2">
      <c r="B1332" s="13"/>
      <c r="C1332" s="13"/>
    </row>
    <row r="1333" spans="2:3" x14ac:dyDescent="0.2">
      <c r="B1333" s="13"/>
      <c r="C1333" s="13"/>
    </row>
    <row r="1334" spans="2:3" x14ac:dyDescent="0.2">
      <c r="B1334" s="13"/>
      <c r="C1334" s="13"/>
    </row>
    <row r="1335" spans="2:3" x14ac:dyDescent="0.2">
      <c r="B1335" s="13"/>
      <c r="C1335" s="13"/>
    </row>
    <row r="1336" spans="2:3" x14ac:dyDescent="0.2">
      <c r="B1336" s="13"/>
      <c r="C1336" s="13"/>
    </row>
    <row r="1337" spans="2:3" x14ac:dyDescent="0.2">
      <c r="B1337" s="13"/>
      <c r="C1337" s="13"/>
    </row>
    <row r="1338" spans="2:3" x14ac:dyDescent="0.2">
      <c r="B1338" s="13"/>
      <c r="C1338" s="13"/>
    </row>
    <row r="1339" spans="2:3" x14ac:dyDescent="0.2">
      <c r="B1339" s="13"/>
      <c r="C1339" s="13"/>
    </row>
    <row r="1340" spans="2:3" x14ac:dyDescent="0.2">
      <c r="B1340" s="13"/>
      <c r="C1340" s="13"/>
    </row>
    <row r="1341" spans="2:3" x14ac:dyDescent="0.2">
      <c r="B1341" s="13"/>
      <c r="C1341" s="13"/>
    </row>
    <row r="1342" spans="2:3" x14ac:dyDescent="0.2">
      <c r="B1342" s="13"/>
      <c r="C1342" s="13"/>
    </row>
    <row r="1343" spans="2:3" x14ac:dyDescent="0.2">
      <c r="B1343" s="13"/>
      <c r="C1343" s="13"/>
    </row>
    <row r="1344" spans="2:3" x14ac:dyDescent="0.2">
      <c r="B1344" s="13"/>
      <c r="C1344" s="13"/>
    </row>
    <row r="1345" spans="2:3" x14ac:dyDescent="0.2">
      <c r="B1345" s="13"/>
      <c r="C1345" s="13"/>
    </row>
    <row r="1346" spans="2:3" x14ac:dyDescent="0.2">
      <c r="B1346" s="13"/>
      <c r="C1346" s="13"/>
    </row>
    <row r="1347" spans="2:3" x14ac:dyDescent="0.2">
      <c r="B1347" s="13"/>
      <c r="C1347" s="13"/>
    </row>
    <row r="1348" spans="2:3" x14ac:dyDescent="0.2">
      <c r="B1348" s="13"/>
      <c r="C1348" s="13"/>
    </row>
    <row r="1349" spans="2:3" x14ac:dyDescent="0.2">
      <c r="B1349" s="13"/>
      <c r="C1349" s="13"/>
    </row>
    <row r="1350" spans="2:3" x14ac:dyDescent="0.2">
      <c r="B1350" s="13"/>
      <c r="C1350" s="13"/>
    </row>
    <row r="1351" spans="2:3" x14ac:dyDescent="0.2">
      <c r="B1351" s="13"/>
      <c r="C1351" s="13"/>
    </row>
    <row r="1352" spans="2:3" x14ac:dyDescent="0.2">
      <c r="B1352" s="13"/>
      <c r="C1352" s="13"/>
    </row>
    <row r="1353" spans="2:3" x14ac:dyDescent="0.2">
      <c r="B1353" s="13"/>
      <c r="C1353" s="13"/>
    </row>
    <row r="1354" spans="2:3" x14ac:dyDescent="0.2">
      <c r="B1354" s="13"/>
      <c r="C1354" s="13"/>
    </row>
    <row r="1355" spans="2:3" x14ac:dyDescent="0.2">
      <c r="B1355" s="13"/>
      <c r="C1355" s="13"/>
    </row>
    <row r="1356" spans="2:3" x14ac:dyDescent="0.2">
      <c r="B1356" s="13"/>
      <c r="C1356" s="13"/>
    </row>
    <row r="1357" spans="2:3" x14ac:dyDescent="0.2">
      <c r="B1357" s="13"/>
      <c r="C1357" s="13"/>
    </row>
    <row r="1358" spans="2:3" x14ac:dyDescent="0.2">
      <c r="B1358" s="13"/>
      <c r="C1358" s="13"/>
    </row>
    <row r="1359" spans="2:3" x14ac:dyDescent="0.2">
      <c r="B1359" s="13"/>
      <c r="C1359" s="13"/>
    </row>
    <row r="1360" spans="2:3" x14ac:dyDescent="0.2">
      <c r="B1360" s="13"/>
      <c r="C1360" s="13"/>
    </row>
    <row r="1361" spans="2:3" x14ac:dyDescent="0.2">
      <c r="B1361" s="13"/>
      <c r="C1361" s="13"/>
    </row>
    <row r="1362" spans="2:3" x14ac:dyDescent="0.2">
      <c r="B1362" s="13"/>
      <c r="C1362" s="13"/>
    </row>
    <row r="1363" spans="2:3" x14ac:dyDescent="0.2">
      <c r="B1363" s="13"/>
      <c r="C1363" s="13"/>
    </row>
    <row r="1364" spans="2:3" x14ac:dyDescent="0.2">
      <c r="B1364" s="13"/>
      <c r="C1364" s="13"/>
    </row>
    <row r="1365" spans="2:3" x14ac:dyDescent="0.2">
      <c r="B1365" s="13"/>
      <c r="C1365" s="13"/>
    </row>
    <row r="1366" spans="2:3" x14ac:dyDescent="0.2">
      <c r="B1366" s="13"/>
      <c r="C1366" s="13"/>
    </row>
    <row r="1367" spans="2:3" x14ac:dyDescent="0.2">
      <c r="B1367" s="13"/>
      <c r="C1367" s="13"/>
    </row>
    <row r="1368" spans="2:3" x14ac:dyDescent="0.2">
      <c r="B1368" s="13"/>
      <c r="C1368" s="13"/>
    </row>
    <row r="1369" spans="2:3" x14ac:dyDescent="0.2">
      <c r="B1369" s="13"/>
      <c r="C1369" s="13"/>
    </row>
    <row r="1370" spans="2:3" x14ac:dyDescent="0.2">
      <c r="B1370" s="13"/>
      <c r="C1370" s="13"/>
    </row>
    <row r="1371" spans="2:3" x14ac:dyDescent="0.2">
      <c r="B1371" s="13"/>
      <c r="C1371" s="13"/>
    </row>
    <row r="1372" spans="2:3" x14ac:dyDescent="0.2">
      <c r="B1372" s="13"/>
      <c r="C1372" s="13"/>
    </row>
    <row r="1373" spans="2:3" x14ac:dyDescent="0.2">
      <c r="B1373" s="13"/>
      <c r="C1373" s="13"/>
    </row>
    <row r="1374" spans="2:3" x14ac:dyDescent="0.2">
      <c r="B1374" s="13"/>
      <c r="C1374" s="13"/>
    </row>
    <row r="1375" spans="2:3" x14ac:dyDescent="0.2">
      <c r="B1375" s="13"/>
      <c r="C1375" s="13"/>
    </row>
    <row r="1376" spans="2:3" x14ac:dyDescent="0.2">
      <c r="B1376" s="13"/>
      <c r="C1376" s="13"/>
    </row>
    <row r="1377" spans="2:3" x14ac:dyDescent="0.2">
      <c r="B1377" s="13"/>
      <c r="C1377" s="13"/>
    </row>
    <row r="1378" spans="2:3" x14ac:dyDescent="0.2">
      <c r="B1378" s="13"/>
      <c r="C1378" s="13"/>
    </row>
    <row r="1379" spans="2:3" x14ac:dyDescent="0.2">
      <c r="B1379" s="13"/>
      <c r="C1379" s="13"/>
    </row>
    <row r="1380" spans="2:3" x14ac:dyDescent="0.2">
      <c r="B1380" s="13"/>
      <c r="C1380" s="13"/>
    </row>
    <row r="1381" spans="2:3" x14ac:dyDescent="0.2">
      <c r="B1381" s="13"/>
      <c r="C1381" s="13"/>
    </row>
    <row r="1382" spans="2:3" x14ac:dyDescent="0.2">
      <c r="B1382" s="13"/>
      <c r="C1382" s="13"/>
    </row>
    <row r="1383" spans="2:3" x14ac:dyDescent="0.2">
      <c r="B1383" s="13"/>
      <c r="C1383" s="13"/>
    </row>
    <row r="1384" spans="2:3" x14ac:dyDescent="0.2">
      <c r="B1384" s="13"/>
      <c r="C1384" s="13"/>
    </row>
    <row r="1385" spans="2:3" x14ac:dyDescent="0.2">
      <c r="B1385" s="13"/>
      <c r="C1385" s="13"/>
    </row>
    <row r="1386" spans="2:3" x14ac:dyDescent="0.2">
      <c r="B1386" s="13"/>
      <c r="C1386" s="13"/>
    </row>
    <row r="1387" spans="2:3" x14ac:dyDescent="0.2">
      <c r="B1387" s="13"/>
      <c r="C1387" s="13"/>
    </row>
    <row r="1388" spans="2:3" x14ac:dyDescent="0.2">
      <c r="B1388" s="13"/>
      <c r="C1388" s="13"/>
    </row>
    <row r="1389" spans="2:3" x14ac:dyDescent="0.2">
      <c r="B1389" s="13"/>
      <c r="C1389" s="13"/>
    </row>
    <row r="1390" spans="2:3" x14ac:dyDescent="0.2">
      <c r="B1390" s="13"/>
      <c r="C1390" s="13"/>
    </row>
    <row r="1391" spans="2:3" x14ac:dyDescent="0.2">
      <c r="B1391" s="13"/>
      <c r="C1391" s="13"/>
    </row>
    <row r="1392" spans="2:3" x14ac:dyDescent="0.2">
      <c r="B1392" s="13"/>
      <c r="C1392" s="13"/>
    </row>
    <row r="1393" spans="2:3" x14ac:dyDescent="0.2">
      <c r="B1393" s="13"/>
      <c r="C1393" s="13"/>
    </row>
    <row r="1394" spans="2:3" x14ac:dyDescent="0.2">
      <c r="B1394" s="13"/>
      <c r="C1394" s="13"/>
    </row>
    <row r="1395" spans="2:3" x14ac:dyDescent="0.2">
      <c r="B1395" s="13"/>
      <c r="C1395" s="13"/>
    </row>
    <row r="1396" spans="2:3" x14ac:dyDescent="0.2">
      <c r="B1396" s="13"/>
      <c r="C1396" s="13"/>
    </row>
    <row r="1397" spans="2:3" x14ac:dyDescent="0.2">
      <c r="B1397" s="13"/>
      <c r="C1397" s="13"/>
    </row>
    <row r="1398" spans="2:3" x14ac:dyDescent="0.2">
      <c r="B1398" s="13"/>
      <c r="C1398" s="13"/>
    </row>
    <row r="1399" spans="2:3" x14ac:dyDescent="0.2">
      <c r="B1399" s="13"/>
      <c r="C1399" s="13"/>
    </row>
    <row r="1400" spans="2:3" x14ac:dyDescent="0.2">
      <c r="B1400" s="13"/>
      <c r="C1400" s="13"/>
    </row>
    <row r="1401" spans="2:3" x14ac:dyDescent="0.2">
      <c r="B1401" s="13"/>
      <c r="C1401" s="13"/>
    </row>
    <row r="1402" spans="2:3" x14ac:dyDescent="0.2">
      <c r="B1402" s="13"/>
      <c r="C1402" s="13"/>
    </row>
    <row r="1403" spans="2:3" x14ac:dyDescent="0.2">
      <c r="B1403" s="13"/>
      <c r="C1403" s="13"/>
    </row>
    <row r="1404" spans="2:3" x14ac:dyDescent="0.2">
      <c r="B1404" s="13"/>
      <c r="C1404" s="13"/>
    </row>
    <row r="1405" spans="2:3" x14ac:dyDescent="0.2">
      <c r="B1405" s="13"/>
      <c r="C1405" s="13"/>
    </row>
    <row r="1406" spans="2:3" x14ac:dyDescent="0.2">
      <c r="B1406" s="13"/>
      <c r="C1406" s="13"/>
    </row>
    <row r="1407" spans="2:3" x14ac:dyDescent="0.2">
      <c r="B1407" s="13"/>
      <c r="C1407" s="13"/>
    </row>
    <row r="1408" spans="2:3" x14ac:dyDescent="0.2">
      <c r="B1408" s="13"/>
      <c r="C1408" s="13"/>
    </row>
    <row r="1409" spans="2:3" x14ac:dyDescent="0.2">
      <c r="B1409" s="13"/>
      <c r="C1409" s="13"/>
    </row>
    <row r="1410" spans="2:3" x14ac:dyDescent="0.2">
      <c r="B1410" s="13"/>
      <c r="C1410" s="13"/>
    </row>
    <row r="1411" spans="2:3" x14ac:dyDescent="0.2">
      <c r="B1411" s="13"/>
      <c r="C1411" s="13"/>
    </row>
    <row r="1412" spans="2:3" x14ac:dyDescent="0.2">
      <c r="B1412" s="13"/>
      <c r="C1412" s="13"/>
    </row>
    <row r="1413" spans="2:3" x14ac:dyDescent="0.2">
      <c r="B1413" s="13"/>
      <c r="C1413" s="13"/>
    </row>
    <row r="1414" spans="2:3" x14ac:dyDescent="0.2">
      <c r="B1414" s="13"/>
      <c r="C1414" s="13"/>
    </row>
    <row r="1415" spans="2:3" x14ac:dyDescent="0.2">
      <c r="B1415" s="13"/>
      <c r="C1415" s="13"/>
    </row>
    <row r="1416" spans="2:3" x14ac:dyDescent="0.2">
      <c r="B1416" s="13"/>
      <c r="C1416" s="13"/>
    </row>
    <row r="1417" spans="2:3" x14ac:dyDescent="0.2">
      <c r="B1417" s="13"/>
      <c r="C1417" s="13"/>
    </row>
    <row r="1418" spans="2:3" x14ac:dyDescent="0.2">
      <c r="B1418" s="13"/>
      <c r="C1418" s="13"/>
    </row>
    <row r="1419" spans="2:3" x14ac:dyDescent="0.2">
      <c r="B1419" s="13"/>
      <c r="C1419" s="13"/>
    </row>
    <row r="1420" spans="2:3" x14ac:dyDescent="0.2">
      <c r="B1420" s="13"/>
      <c r="C1420" s="13"/>
    </row>
    <row r="1421" spans="2:3" x14ac:dyDescent="0.2">
      <c r="B1421" s="13"/>
      <c r="C1421" s="13"/>
    </row>
    <row r="1422" spans="2:3" x14ac:dyDescent="0.2">
      <c r="B1422" s="13"/>
      <c r="C1422" s="13"/>
    </row>
    <row r="1423" spans="2:3" x14ac:dyDescent="0.2">
      <c r="B1423" s="13"/>
      <c r="C1423" s="13"/>
    </row>
  </sheetData>
  <sheetProtection algorithmName="SHA-512" hashValue="semFCmMX+U/FsNS8/SseC3HdHWWcp8pOWFJjfc4KM9+oqnGPnn9JiMkVdLUF74aL2+Uq6nZJXj/jXAZP1ZDgfQ==" saltValue="0SNr5PGI8kYxt+936ELxPw==" spinCount="100000" sheet="1" objects="1" scenarios="1" formatCells="0" formatColumns="0" formatRows="0" insertHyperlinks="0"/>
  <autoFilter ref="A9:BP301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70">
    <mergeCell ref="B296:C296"/>
    <mergeCell ref="B248:C248"/>
    <mergeCell ref="C6:C8"/>
    <mergeCell ref="B287:C287"/>
    <mergeCell ref="B288:C288"/>
    <mergeCell ref="B283:C283"/>
    <mergeCell ref="B271:C271"/>
    <mergeCell ref="B257:C257"/>
    <mergeCell ref="B258:C258"/>
    <mergeCell ref="B259:C259"/>
    <mergeCell ref="B264:C264"/>
    <mergeCell ref="B261:C261"/>
    <mergeCell ref="B262:C262"/>
    <mergeCell ref="B294:C294"/>
    <mergeCell ref="B275:C275"/>
    <mergeCell ref="B290:C290"/>
    <mergeCell ref="A4:BP4"/>
    <mergeCell ref="B249:C249"/>
    <mergeCell ref="B253:C253"/>
    <mergeCell ref="B254:C254"/>
    <mergeCell ref="B255:C255"/>
    <mergeCell ref="A6:A8"/>
    <mergeCell ref="T7:T8"/>
    <mergeCell ref="F7:F8"/>
    <mergeCell ref="BP6:BP8"/>
    <mergeCell ref="BO6:BO8"/>
    <mergeCell ref="AT7:AT8"/>
    <mergeCell ref="BB7:BB8"/>
    <mergeCell ref="H7:H8"/>
    <mergeCell ref="G7:G8"/>
    <mergeCell ref="D6:BC6"/>
    <mergeCell ref="B246:C246"/>
    <mergeCell ref="B291:C291"/>
    <mergeCell ref="B286:C286"/>
    <mergeCell ref="B277:C277"/>
    <mergeCell ref="B278:C278"/>
    <mergeCell ref="B279:C279"/>
    <mergeCell ref="B280:C280"/>
    <mergeCell ref="V7:V8"/>
    <mergeCell ref="W7:AF7"/>
    <mergeCell ref="B282:C282"/>
    <mergeCell ref="B284:C284"/>
    <mergeCell ref="B270:C270"/>
    <mergeCell ref="B265:C265"/>
    <mergeCell ref="B266:C266"/>
    <mergeCell ref="B267:C267"/>
    <mergeCell ref="B268:C268"/>
    <mergeCell ref="B256:C256"/>
    <mergeCell ref="B260:C260"/>
    <mergeCell ref="E7:E8"/>
    <mergeCell ref="I7:S7"/>
    <mergeCell ref="U7:U8"/>
    <mergeCell ref="B251:C251"/>
    <mergeCell ref="B252:C252"/>
    <mergeCell ref="BC7:BC8"/>
    <mergeCell ref="BD7:BD8"/>
    <mergeCell ref="AW7:BA7"/>
    <mergeCell ref="BE7:BN7"/>
    <mergeCell ref="B272:C272"/>
    <mergeCell ref="AH7:AH8"/>
    <mergeCell ref="AI7:AI8"/>
    <mergeCell ref="AJ7:AS7"/>
    <mergeCell ref="AU7:AU8"/>
    <mergeCell ref="AV7:AV8"/>
    <mergeCell ref="B250:C250"/>
    <mergeCell ref="B263:C263"/>
    <mergeCell ref="B269:C269"/>
    <mergeCell ref="AG7:AG8"/>
    <mergeCell ref="D7:D8"/>
    <mergeCell ref="B6:B8"/>
  </mergeCells>
  <phoneticPr fontId="1" type="noConversion"/>
  <printOptions horizontalCentered="1"/>
  <pageMargins left="0.59055118110236227" right="0.31496062992125984" top="0.6635416666666667" bottom="0.35433070866141736" header="0.11811023622047245" footer="0.15748031496062992"/>
  <pageSetup paperSize="9" scale="65" orientation="portrait" r:id="rId3"/>
  <headerFooter differentFirst="1">
    <oddHeader xml:space="preserve">&amp;R&amp;"Times New Roman,Regular"&amp;8 &amp;10 &amp;8 </oddHeader>
    <oddFooter>&amp;L&amp;"Times New Roman,Regular"&amp;8&amp;D; &amp;T&amp;R&amp;"Times New Roman,Regular"&amp;8&amp;P (&amp;N)</oddFooter>
    <firstHeader>&amp;R &amp;"Times New Roman,Regular"&amp;9 2.pielikums Jūrmalas pilsētas domes
2019.gada 21.februāra saistošajiem noteikumiem Nr.8
(protokols Nr.2, 34.punkts)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G160"/>
  <sheetViews>
    <sheetView view="pageLayout" zoomScaleNormal="100" workbookViewId="0">
      <selection activeCell="AH10" sqref="AH10"/>
    </sheetView>
  </sheetViews>
  <sheetFormatPr defaultColWidth="9.140625" defaultRowHeight="12" outlineLevelRow="1" outlineLevelCol="1" x14ac:dyDescent="0.2"/>
  <cols>
    <col min="1" max="1" width="1.42578125" style="71" customWidth="1"/>
    <col min="2" max="2" width="3" style="71" customWidth="1"/>
    <col min="3" max="3" width="9.140625" style="71" customWidth="1"/>
    <col min="4" max="4" width="40.7109375" style="71" customWidth="1"/>
    <col min="5" max="5" width="11.42578125" style="71" hidden="1" customWidth="1" outlineLevel="1"/>
    <col min="6" max="6" width="9.5703125" style="71" customWidth="1" collapsed="1"/>
    <col min="7" max="7" width="9" style="71" hidden="1" customWidth="1" outlineLevel="1"/>
    <col min="8" max="8" width="7.85546875" style="71" hidden="1" customWidth="1" outlineLevel="1"/>
    <col min="9" max="17" width="9" style="71" hidden="1" customWidth="1" outlineLevel="1"/>
    <col min="18" max="18" width="10" style="71" hidden="1" customWidth="1" outlineLevel="1"/>
    <col min="19" max="19" width="10" style="71" customWidth="1" collapsed="1"/>
    <col min="20" max="20" width="10" style="71" hidden="1" customWidth="1" outlineLevel="1"/>
    <col min="21" max="21" width="7.85546875" style="71" hidden="1" customWidth="1" outlineLevel="1"/>
    <col min="22" max="30" width="8.42578125" style="71" hidden="1" customWidth="1" outlineLevel="1"/>
    <col min="31" max="31" width="11.5703125" style="71" hidden="1" customWidth="1" outlineLevel="1"/>
    <col min="32" max="32" width="12" style="26" customWidth="1" collapsed="1"/>
    <col min="33" max="16384" width="9.140625" style="26"/>
  </cols>
  <sheetData>
    <row r="1" spans="1:32" x14ac:dyDescent="0.2">
      <c r="AF1" s="338" t="s">
        <v>745</v>
      </c>
    </row>
    <row r="2" spans="1:32" x14ac:dyDescent="0.2">
      <c r="AF2" s="338" t="s">
        <v>743</v>
      </c>
    </row>
    <row r="3" spans="1:32" x14ac:dyDescent="0.2">
      <c r="AF3" s="338" t="s">
        <v>744</v>
      </c>
    </row>
    <row r="4" spans="1:32" ht="18" customHeight="1" x14ac:dyDescent="0.35">
      <c r="A4" s="427" t="s">
        <v>577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</row>
    <row r="5" spans="1:32" ht="12.7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2" ht="33" customHeight="1" x14ac:dyDescent="0.2">
      <c r="A6" s="415" t="s">
        <v>25</v>
      </c>
      <c r="B6" s="416"/>
      <c r="C6" s="416"/>
      <c r="D6" s="114" t="s">
        <v>26</v>
      </c>
      <c r="E6" s="122" t="s">
        <v>715</v>
      </c>
      <c r="F6" s="144" t="s">
        <v>714</v>
      </c>
      <c r="G6" s="144" t="s">
        <v>716</v>
      </c>
      <c r="H6" s="144" t="s">
        <v>751</v>
      </c>
      <c r="I6" s="335" t="s">
        <v>735</v>
      </c>
      <c r="J6" s="144"/>
      <c r="K6" s="144"/>
      <c r="L6" s="144"/>
      <c r="M6" s="144"/>
      <c r="N6" s="144"/>
      <c r="O6" s="144"/>
      <c r="P6" s="144"/>
      <c r="Q6" s="144"/>
      <c r="R6" s="144" t="s">
        <v>717</v>
      </c>
      <c r="S6" s="144" t="s">
        <v>463</v>
      </c>
      <c r="T6" s="144" t="s">
        <v>718</v>
      </c>
      <c r="U6" s="144" t="s">
        <v>751</v>
      </c>
      <c r="V6" s="335" t="s">
        <v>735</v>
      </c>
      <c r="W6" s="144"/>
      <c r="X6" s="144"/>
      <c r="Y6" s="144"/>
      <c r="Z6" s="144"/>
      <c r="AA6" s="144"/>
      <c r="AB6" s="144"/>
      <c r="AC6" s="144"/>
      <c r="AD6" s="144"/>
      <c r="AE6" s="292" t="s">
        <v>719</v>
      </c>
      <c r="AF6" s="292" t="s">
        <v>746</v>
      </c>
    </row>
    <row r="7" spans="1:32" ht="10.5" customHeight="1" thickBot="1" x14ac:dyDescent="0.25">
      <c r="A7" s="417">
        <v>1</v>
      </c>
      <c r="B7" s="418"/>
      <c r="C7" s="419"/>
      <c r="D7" s="76">
        <v>2</v>
      </c>
      <c r="E7" s="121">
        <v>7</v>
      </c>
      <c r="F7" s="121">
        <v>3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>
        <v>8</v>
      </c>
      <c r="S7" s="121">
        <v>4</v>
      </c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77">
        <v>9</v>
      </c>
      <c r="AF7" s="77">
        <v>5</v>
      </c>
    </row>
    <row r="8" spans="1:32" s="115" customFormat="1" ht="12.75" customHeight="1" thickTop="1" x14ac:dyDescent="0.2">
      <c r="A8" s="420" t="s">
        <v>114</v>
      </c>
      <c r="B8" s="421"/>
      <c r="C8" s="421"/>
      <c r="D8" s="422"/>
      <c r="E8" s="27">
        <f>SUM(E93,E125,E95)</f>
        <v>109730956</v>
      </c>
      <c r="F8" s="27">
        <f>SUM(F93,F125,F95)</f>
        <v>116702484</v>
      </c>
      <c r="G8" s="27">
        <f t="shared" ref="G8:Q8" si="0">SUM(G93,G125,G95)</f>
        <v>6971528</v>
      </c>
      <c r="H8" s="27">
        <f t="shared" si="0"/>
        <v>122832</v>
      </c>
      <c r="I8" s="27">
        <f t="shared" si="0"/>
        <v>6848696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>SUM(R93,R125,R95)</f>
        <v>-1047228</v>
      </c>
      <c r="S8" s="27">
        <f>SUM(S93,S125,S95)</f>
        <v>-1264796</v>
      </c>
      <c r="T8" s="27">
        <f t="shared" ref="T8:AD8" si="1">SUM(T93,T125,T95)</f>
        <v>-217568</v>
      </c>
      <c r="U8" s="27">
        <f t="shared" si="1"/>
        <v>-11045</v>
      </c>
      <c r="V8" s="27">
        <f t="shared" si="1"/>
        <v>-206523</v>
      </c>
      <c r="W8" s="27">
        <f t="shared" si="1"/>
        <v>0</v>
      </c>
      <c r="X8" s="27">
        <f t="shared" si="1"/>
        <v>0</v>
      </c>
      <c r="Y8" s="27">
        <f t="shared" si="1"/>
        <v>0</v>
      </c>
      <c r="Z8" s="27">
        <f t="shared" si="1"/>
        <v>0</v>
      </c>
      <c r="AA8" s="27">
        <f t="shared" si="1"/>
        <v>0</v>
      </c>
      <c r="AB8" s="27">
        <f t="shared" si="1"/>
        <v>0</v>
      </c>
      <c r="AC8" s="27">
        <f t="shared" si="1"/>
        <v>0</v>
      </c>
      <c r="AD8" s="27">
        <f t="shared" si="1"/>
        <v>0</v>
      </c>
      <c r="AE8" s="27">
        <f>SUM(AE93,AE125,AE95)</f>
        <v>108920152</v>
      </c>
      <c r="AF8" s="27">
        <f t="shared" ref="AF8" si="2">SUM(AF93,AF125,AF95)</f>
        <v>115437688</v>
      </c>
    </row>
    <row r="9" spans="1:32" s="115" customFormat="1" x14ac:dyDescent="0.2">
      <c r="A9" s="28"/>
      <c r="B9" s="29"/>
      <c r="C9" s="30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s="116" customFormat="1" x14ac:dyDescent="0.2">
      <c r="A10" s="402" t="s">
        <v>27</v>
      </c>
      <c r="B10" s="403"/>
      <c r="C10" s="403"/>
      <c r="D10" s="33" t="s">
        <v>28</v>
      </c>
      <c r="E10" s="34">
        <f t="shared" ref="E10:AE11" si="3">E11</f>
        <v>50828804</v>
      </c>
      <c r="F10" s="34">
        <f t="shared" si="3"/>
        <v>51057536</v>
      </c>
      <c r="G10" s="34">
        <f t="shared" si="3"/>
        <v>228732</v>
      </c>
      <c r="H10" s="34">
        <f t="shared" si="3"/>
        <v>0</v>
      </c>
      <c r="I10" s="34">
        <f t="shared" si="3"/>
        <v>228732</v>
      </c>
      <c r="J10" s="34">
        <f t="shared" si="3"/>
        <v>0</v>
      </c>
      <c r="K10" s="34">
        <f t="shared" si="3"/>
        <v>0</v>
      </c>
      <c r="L10" s="34">
        <f t="shared" si="3"/>
        <v>0</v>
      </c>
      <c r="M10" s="34">
        <f t="shared" si="3"/>
        <v>0</v>
      </c>
      <c r="N10" s="34">
        <f t="shared" si="3"/>
        <v>0</v>
      </c>
      <c r="O10" s="34">
        <f t="shared" si="3"/>
        <v>0</v>
      </c>
      <c r="P10" s="34">
        <f t="shared" si="3"/>
        <v>0</v>
      </c>
      <c r="Q10" s="34">
        <f t="shared" si="3"/>
        <v>0</v>
      </c>
      <c r="R10" s="34">
        <f t="shared" si="3"/>
        <v>0</v>
      </c>
      <c r="S10" s="34">
        <f>S11</f>
        <v>0</v>
      </c>
      <c r="T10" s="34">
        <f t="shared" ref="S10:AF11" si="4">T11</f>
        <v>0</v>
      </c>
      <c r="U10" s="34">
        <f t="shared" si="4"/>
        <v>0</v>
      </c>
      <c r="V10" s="34">
        <f t="shared" si="4"/>
        <v>0</v>
      </c>
      <c r="W10" s="34">
        <f t="shared" si="4"/>
        <v>0</v>
      </c>
      <c r="X10" s="34">
        <f t="shared" si="4"/>
        <v>0</v>
      </c>
      <c r="Y10" s="34">
        <f t="shared" si="4"/>
        <v>0</v>
      </c>
      <c r="Z10" s="34">
        <f t="shared" si="4"/>
        <v>0</v>
      </c>
      <c r="AA10" s="34">
        <f t="shared" si="4"/>
        <v>0</v>
      </c>
      <c r="AB10" s="34">
        <f t="shared" si="4"/>
        <v>0</v>
      </c>
      <c r="AC10" s="34">
        <f t="shared" si="4"/>
        <v>0</v>
      </c>
      <c r="AD10" s="34">
        <f t="shared" si="4"/>
        <v>0</v>
      </c>
      <c r="AE10" s="34">
        <f t="shared" si="3"/>
        <v>50828804</v>
      </c>
      <c r="AF10" s="34">
        <f t="shared" si="4"/>
        <v>51057536</v>
      </c>
    </row>
    <row r="11" spans="1:32" s="115" customFormat="1" x14ac:dyDescent="0.2">
      <c r="A11" s="35"/>
      <c r="B11" s="397" t="s">
        <v>29</v>
      </c>
      <c r="C11" s="397"/>
      <c r="D11" s="36" t="s">
        <v>30</v>
      </c>
      <c r="E11" s="182">
        <f t="shared" si="3"/>
        <v>50828804</v>
      </c>
      <c r="F11" s="182">
        <f t="shared" si="3"/>
        <v>51057536</v>
      </c>
      <c r="G11" s="182">
        <f t="shared" si="3"/>
        <v>228732</v>
      </c>
      <c r="H11" s="182">
        <f t="shared" si="3"/>
        <v>0</v>
      </c>
      <c r="I11" s="182">
        <f t="shared" si="3"/>
        <v>228732</v>
      </c>
      <c r="J11" s="182">
        <f t="shared" si="3"/>
        <v>0</v>
      </c>
      <c r="K11" s="182">
        <f t="shared" si="3"/>
        <v>0</v>
      </c>
      <c r="L11" s="182">
        <f t="shared" si="3"/>
        <v>0</v>
      </c>
      <c r="M11" s="182">
        <f t="shared" si="3"/>
        <v>0</v>
      </c>
      <c r="N11" s="182">
        <f t="shared" si="3"/>
        <v>0</v>
      </c>
      <c r="O11" s="182">
        <f t="shared" si="3"/>
        <v>0</v>
      </c>
      <c r="P11" s="182">
        <f t="shared" si="3"/>
        <v>0</v>
      </c>
      <c r="Q11" s="182">
        <f t="shared" si="3"/>
        <v>0</v>
      </c>
      <c r="R11" s="182">
        <f t="shared" si="3"/>
        <v>0</v>
      </c>
      <c r="S11" s="182">
        <f t="shared" si="4"/>
        <v>0</v>
      </c>
      <c r="T11" s="182">
        <f t="shared" si="4"/>
        <v>0</v>
      </c>
      <c r="U11" s="182">
        <f t="shared" si="4"/>
        <v>0</v>
      </c>
      <c r="V11" s="182">
        <f t="shared" si="4"/>
        <v>0</v>
      </c>
      <c r="W11" s="182">
        <f t="shared" si="4"/>
        <v>0</v>
      </c>
      <c r="X11" s="182">
        <f t="shared" si="4"/>
        <v>0</v>
      </c>
      <c r="Y11" s="182">
        <f t="shared" si="4"/>
        <v>0</v>
      </c>
      <c r="Z11" s="182">
        <f t="shared" si="4"/>
        <v>0</v>
      </c>
      <c r="AA11" s="182">
        <f t="shared" si="4"/>
        <v>0</v>
      </c>
      <c r="AB11" s="182">
        <f t="shared" si="4"/>
        <v>0</v>
      </c>
      <c r="AC11" s="182">
        <f t="shared" si="4"/>
        <v>0</v>
      </c>
      <c r="AD11" s="182">
        <f t="shared" si="4"/>
        <v>0</v>
      </c>
      <c r="AE11" s="182">
        <f t="shared" si="3"/>
        <v>50828804</v>
      </c>
      <c r="AF11" s="182">
        <f t="shared" si="4"/>
        <v>51057536</v>
      </c>
    </row>
    <row r="12" spans="1:32" x14ac:dyDescent="0.2">
      <c r="A12" s="37"/>
      <c r="B12" s="406" t="s">
        <v>31</v>
      </c>
      <c r="C12" s="406"/>
      <c r="D12" s="38" t="s">
        <v>32</v>
      </c>
      <c r="E12" s="183">
        <f>SUM(E13:E14)</f>
        <v>50828804</v>
      </c>
      <c r="F12" s="183">
        <f>SUM(F13:F14)</f>
        <v>51057536</v>
      </c>
      <c r="G12" s="183">
        <f t="shared" ref="G12:AF12" si="5">SUM(G13:G14)</f>
        <v>228732</v>
      </c>
      <c r="H12" s="183">
        <f t="shared" si="5"/>
        <v>0</v>
      </c>
      <c r="I12" s="183">
        <f t="shared" si="5"/>
        <v>228732</v>
      </c>
      <c r="J12" s="183">
        <f t="shared" si="5"/>
        <v>0</v>
      </c>
      <c r="K12" s="183">
        <f t="shared" si="5"/>
        <v>0</v>
      </c>
      <c r="L12" s="183">
        <f t="shared" si="5"/>
        <v>0</v>
      </c>
      <c r="M12" s="183">
        <f t="shared" si="5"/>
        <v>0</v>
      </c>
      <c r="N12" s="183">
        <f t="shared" si="5"/>
        <v>0</v>
      </c>
      <c r="O12" s="183">
        <f t="shared" si="5"/>
        <v>0</v>
      </c>
      <c r="P12" s="183">
        <f t="shared" si="5"/>
        <v>0</v>
      </c>
      <c r="Q12" s="183">
        <f t="shared" si="5"/>
        <v>0</v>
      </c>
      <c r="R12" s="183">
        <f t="shared" si="5"/>
        <v>0</v>
      </c>
      <c r="S12" s="183">
        <f t="shared" si="5"/>
        <v>0</v>
      </c>
      <c r="T12" s="183">
        <f t="shared" si="5"/>
        <v>0</v>
      </c>
      <c r="U12" s="183">
        <f t="shared" si="5"/>
        <v>0</v>
      </c>
      <c r="V12" s="183">
        <f t="shared" si="5"/>
        <v>0</v>
      </c>
      <c r="W12" s="183">
        <f t="shared" si="5"/>
        <v>0</v>
      </c>
      <c r="X12" s="183">
        <f t="shared" si="5"/>
        <v>0</v>
      </c>
      <c r="Y12" s="183">
        <f t="shared" si="5"/>
        <v>0</v>
      </c>
      <c r="Z12" s="183">
        <f t="shared" si="5"/>
        <v>0</v>
      </c>
      <c r="AA12" s="183">
        <f t="shared" si="5"/>
        <v>0</v>
      </c>
      <c r="AB12" s="183">
        <f t="shared" si="5"/>
        <v>0</v>
      </c>
      <c r="AC12" s="183">
        <f t="shared" si="5"/>
        <v>0</v>
      </c>
      <c r="AD12" s="183">
        <f t="shared" si="5"/>
        <v>0</v>
      </c>
      <c r="AE12" s="183">
        <f t="shared" si="5"/>
        <v>50828804</v>
      </c>
      <c r="AF12" s="183">
        <f t="shared" si="5"/>
        <v>51057536</v>
      </c>
    </row>
    <row r="13" spans="1:32" ht="24" x14ac:dyDescent="0.2">
      <c r="A13" s="39"/>
      <c r="B13" s="423" t="s">
        <v>33</v>
      </c>
      <c r="C13" s="423"/>
      <c r="D13" s="274" t="s">
        <v>138</v>
      </c>
      <c r="E13" s="184">
        <v>50828804</v>
      </c>
      <c r="F13" s="184">
        <f>E13+G13</f>
        <v>228732</v>
      </c>
      <c r="G13" s="184">
        <f>SUBTOTAL(9,H13:Q13)</f>
        <v>-50600072</v>
      </c>
      <c r="H13" s="184"/>
      <c r="I13" s="184">
        <f>-50828804+228732</f>
        <v>-50600072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>
        <f>R13+T13</f>
        <v>0</v>
      </c>
      <c r="T13" s="184">
        <f>SUBTOTAL(9,U13:AD13)</f>
        <v>0</v>
      </c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>
        <f>E13+R13</f>
        <v>50828804</v>
      </c>
      <c r="AF13" s="184">
        <f>S13+F13</f>
        <v>228732</v>
      </c>
    </row>
    <row r="14" spans="1:32" ht="24" x14ac:dyDescent="0.2">
      <c r="A14" s="47"/>
      <c r="B14" s="424" t="s">
        <v>758</v>
      </c>
      <c r="C14" s="424"/>
      <c r="D14" s="41" t="s">
        <v>759</v>
      </c>
      <c r="E14" s="186"/>
      <c r="F14" s="186">
        <f>E14+G14</f>
        <v>50828804</v>
      </c>
      <c r="G14" s="186">
        <f>SUBTOTAL(9,H14:Q14)</f>
        <v>50828804</v>
      </c>
      <c r="H14" s="186"/>
      <c r="I14" s="186">
        <f>50828804</f>
        <v>50828804</v>
      </c>
      <c r="J14" s="186"/>
      <c r="K14" s="186"/>
      <c r="L14" s="186"/>
      <c r="M14" s="186"/>
      <c r="N14" s="186"/>
      <c r="O14" s="186"/>
      <c r="P14" s="186"/>
      <c r="Q14" s="186"/>
      <c r="R14" s="186"/>
      <c r="S14" s="186">
        <f>R14+T14</f>
        <v>0</v>
      </c>
      <c r="T14" s="186">
        <f>SUBTOTAL(9,U14:AD14)</f>
        <v>0</v>
      </c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>
        <f>E14+R14</f>
        <v>0</v>
      </c>
      <c r="AF14" s="186">
        <f>S14+F14</f>
        <v>50828804</v>
      </c>
    </row>
    <row r="15" spans="1:32" s="116" customFormat="1" x14ac:dyDescent="0.2">
      <c r="A15" s="402" t="s">
        <v>34</v>
      </c>
      <c r="B15" s="403"/>
      <c r="C15" s="403"/>
      <c r="D15" s="33" t="s">
        <v>35</v>
      </c>
      <c r="E15" s="42">
        <f t="shared" ref="E15:R15" si="6">SUM(E16)</f>
        <v>8782613</v>
      </c>
      <c r="F15" s="42">
        <f t="shared" si="6"/>
        <v>8782613</v>
      </c>
      <c r="G15" s="42">
        <f t="shared" si="6"/>
        <v>0</v>
      </c>
      <c r="H15" s="42">
        <f t="shared" si="6"/>
        <v>0</v>
      </c>
      <c r="I15" s="42">
        <f t="shared" si="6"/>
        <v>0</v>
      </c>
      <c r="J15" s="42">
        <f t="shared" si="6"/>
        <v>0</v>
      </c>
      <c r="K15" s="42">
        <f t="shared" si="6"/>
        <v>0</v>
      </c>
      <c r="L15" s="42">
        <f t="shared" si="6"/>
        <v>0</v>
      </c>
      <c r="M15" s="42">
        <f t="shared" si="6"/>
        <v>0</v>
      </c>
      <c r="N15" s="42">
        <f t="shared" si="6"/>
        <v>0</v>
      </c>
      <c r="O15" s="42">
        <f t="shared" si="6"/>
        <v>0</v>
      </c>
      <c r="P15" s="42">
        <f t="shared" si="6"/>
        <v>0</v>
      </c>
      <c r="Q15" s="42">
        <f t="shared" si="6"/>
        <v>0</v>
      </c>
      <c r="R15" s="42">
        <f t="shared" si="6"/>
        <v>0</v>
      </c>
      <c r="S15" s="42">
        <f t="shared" ref="S15:AF15" si="7">SUM(S16)</f>
        <v>0</v>
      </c>
      <c r="T15" s="42">
        <f t="shared" si="7"/>
        <v>0</v>
      </c>
      <c r="U15" s="42">
        <f t="shared" si="7"/>
        <v>0</v>
      </c>
      <c r="V15" s="42">
        <f t="shared" si="7"/>
        <v>0</v>
      </c>
      <c r="W15" s="42">
        <f t="shared" si="7"/>
        <v>0</v>
      </c>
      <c r="X15" s="42">
        <f t="shared" si="7"/>
        <v>0</v>
      </c>
      <c r="Y15" s="42">
        <f t="shared" si="7"/>
        <v>0</v>
      </c>
      <c r="Z15" s="42">
        <f t="shared" si="7"/>
        <v>0</v>
      </c>
      <c r="AA15" s="42">
        <f t="shared" si="7"/>
        <v>0</v>
      </c>
      <c r="AB15" s="42">
        <f t="shared" si="7"/>
        <v>0</v>
      </c>
      <c r="AC15" s="42">
        <f t="shared" si="7"/>
        <v>0</v>
      </c>
      <c r="AD15" s="42">
        <f t="shared" si="7"/>
        <v>0</v>
      </c>
      <c r="AE15" s="42">
        <f t="shared" si="7"/>
        <v>8782613</v>
      </c>
      <c r="AF15" s="42">
        <f t="shared" si="7"/>
        <v>8782613</v>
      </c>
    </row>
    <row r="16" spans="1:32" s="115" customFormat="1" x14ac:dyDescent="0.2">
      <c r="A16" s="35"/>
      <c r="B16" s="397" t="s">
        <v>36</v>
      </c>
      <c r="C16" s="397"/>
      <c r="D16" s="36" t="s">
        <v>37</v>
      </c>
      <c r="E16" s="187">
        <f t="shared" ref="E16:R16" si="8">SUM(E17,E20,E23)</f>
        <v>8782613</v>
      </c>
      <c r="F16" s="187">
        <f t="shared" ref="F16:Q16" si="9">SUM(F17,F20,F23)</f>
        <v>8782613</v>
      </c>
      <c r="G16" s="187">
        <f t="shared" si="9"/>
        <v>0</v>
      </c>
      <c r="H16" s="187">
        <f t="shared" si="9"/>
        <v>0</v>
      </c>
      <c r="I16" s="187">
        <f t="shared" si="9"/>
        <v>0</v>
      </c>
      <c r="J16" s="187">
        <f t="shared" si="9"/>
        <v>0</v>
      </c>
      <c r="K16" s="187">
        <f t="shared" si="9"/>
        <v>0</v>
      </c>
      <c r="L16" s="187">
        <f t="shared" si="9"/>
        <v>0</v>
      </c>
      <c r="M16" s="187">
        <f t="shared" si="9"/>
        <v>0</v>
      </c>
      <c r="N16" s="187">
        <f t="shared" si="9"/>
        <v>0</v>
      </c>
      <c r="O16" s="187">
        <f t="shared" si="9"/>
        <v>0</v>
      </c>
      <c r="P16" s="187">
        <f t="shared" si="9"/>
        <v>0</v>
      </c>
      <c r="Q16" s="187">
        <f t="shared" si="9"/>
        <v>0</v>
      </c>
      <c r="R16" s="187">
        <f t="shared" si="8"/>
        <v>0</v>
      </c>
      <c r="S16" s="187">
        <f t="shared" ref="S16:AD16" si="10">SUM(S17,S20,S23)</f>
        <v>0</v>
      </c>
      <c r="T16" s="187">
        <f t="shared" si="10"/>
        <v>0</v>
      </c>
      <c r="U16" s="187">
        <f t="shared" si="10"/>
        <v>0</v>
      </c>
      <c r="V16" s="187">
        <f t="shared" si="10"/>
        <v>0</v>
      </c>
      <c r="W16" s="187">
        <f t="shared" si="10"/>
        <v>0</v>
      </c>
      <c r="X16" s="187">
        <f t="shared" si="10"/>
        <v>0</v>
      </c>
      <c r="Y16" s="187">
        <f t="shared" si="10"/>
        <v>0</v>
      </c>
      <c r="Z16" s="187">
        <f t="shared" si="10"/>
        <v>0</v>
      </c>
      <c r="AA16" s="187">
        <f t="shared" si="10"/>
        <v>0</v>
      </c>
      <c r="AB16" s="187">
        <f t="shared" si="10"/>
        <v>0</v>
      </c>
      <c r="AC16" s="187">
        <f t="shared" si="10"/>
        <v>0</v>
      </c>
      <c r="AD16" s="187">
        <f t="shared" si="10"/>
        <v>0</v>
      </c>
      <c r="AE16" s="187">
        <f>SUM(AE17,AE20,AE23)</f>
        <v>8782613</v>
      </c>
      <c r="AF16" s="187">
        <f t="shared" ref="AF16" si="11">SUM(AF17,AF20,AF23)</f>
        <v>8782613</v>
      </c>
    </row>
    <row r="17" spans="1:32" x14ac:dyDescent="0.2">
      <c r="A17" s="43"/>
      <c r="B17" s="401" t="s">
        <v>171</v>
      </c>
      <c r="C17" s="401"/>
      <c r="D17" s="44" t="s">
        <v>170</v>
      </c>
      <c r="E17" s="45">
        <f>SUM(E18:E19)</f>
        <v>3921267</v>
      </c>
      <c r="F17" s="45">
        <f>SUM(F18:F19)</f>
        <v>3921267</v>
      </c>
      <c r="G17" s="45">
        <f t="shared" ref="G17:Q17" si="12">SUM(G18:G19)</f>
        <v>0</v>
      </c>
      <c r="H17" s="45">
        <f t="shared" si="12"/>
        <v>0</v>
      </c>
      <c r="I17" s="45">
        <f t="shared" si="12"/>
        <v>0</v>
      </c>
      <c r="J17" s="45">
        <f t="shared" si="12"/>
        <v>0</v>
      </c>
      <c r="K17" s="45">
        <f t="shared" si="12"/>
        <v>0</v>
      </c>
      <c r="L17" s="45">
        <f t="shared" si="12"/>
        <v>0</v>
      </c>
      <c r="M17" s="45">
        <f t="shared" si="12"/>
        <v>0</v>
      </c>
      <c r="N17" s="45">
        <f t="shared" si="12"/>
        <v>0</v>
      </c>
      <c r="O17" s="45">
        <f t="shared" si="12"/>
        <v>0</v>
      </c>
      <c r="P17" s="45">
        <f t="shared" si="12"/>
        <v>0</v>
      </c>
      <c r="Q17" s="45">
        <f t="shared" si="12"/>
        <v>0</v>
      </c>
      <c r="R17" s="45">
        <f>SUM(R18:R19)</f>
        <v>0</v>
      </c>
      <c r="S17" s="45">
        <f>SUM(S18:S19)</f>
        <v>0</v>
      </c>
      <c r="T17" s="45">
        <f t="shared" ref="T17" si="13">SUM(T18:T19)</f>
        <v>0</v>
      </c>
      <c r="U17" s="45">
        <f t="shared" ref="U17" si="14">SUM(U18:U19)</f>
        <v>0</v>
      </c>
      <c r="V17" s="45">
        <f t="shared" ref="V17" si="15">SUM(V18:V19)</f>
        <v>0</v>
      </c>
      <c r="W17" s="45">
        <f t="shared" ref="W17" si="16">SUM(W18:W19)</f>
        <v>0</v>
      </c>
      <c r="X17" s="45">
        <f t="shared" ref="X17" si="17">SUM(X18:X19)</f>
        <v>0</v>
      </c>
      <c r="Y17" s="45">
        <f t="shared" ref="Y17" si="18">SUM(Y18:Y19)</f>
        <v>0</v>
      </c>
      <c r="Z17" s="45">
        <f t="shared" ref="Z17" si="19">SUM(Z18:Z19)</f>
        <v>0</v>
      </c>
      <c r="AA17" s="45">
        <f t="shared" ref="AA17" si="20">SUM(AA18:AA19)</f>
        <v>0</v>
      </c>
      <c r="AB17" s="45">
        <f t="shared" ref="AB17" si="21">SUM(AB18:AB19)</f>
        <v>0</v>
      </c>
      <c r="AC17" s="45">
        <f t="shared" ref="AC17" si="22">SUM(AC18:AC19)</f>
        <v>0</v>
      </c>
      <c r="AD17" s="45">
        <f t="shared" ref="AD17:AF17" si="23">SUM(AD18:AD19)</f>
        <v>0</v>
      </c>
      <c r="AE17" s="45">
        <f>SUM(AE18:AE19)</f>
        <v>3921267</v>
      </c>
      <c r="AF17" s="45">
        <f t="shared" si="23"/>
        <v>3921267</v>
      </c>
    </row>
    <row r="18" spans="1:32" ht="24" x14ac:dyDescent="0.2">
      <c r="A18" s="39"/>
      <c r="B18" s="423" t="s">
        <v>38</v>
      </c>
      <c r="C18" s="423"/>
      <c r="D18" s="274" t="s">
        <v>39</v>
      </c>
      <c r="E18" s="184">
        <v>3445367</v>
      </c>
      <c r="F18" s="184">
        <f t="shared" ref="F18:F19" si="24">E18+G18</f>
        <v>3445367</v>
      </c>
      <c r="G18" s="184">
        <f t="shared" ref="G18:G19" si="25">SUBTOTAL(9,H18:Q18)</f>
        <v>0</v>
      </c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>
        <f t="shared" ref="S18:S19" si="26">R18+T18</f>
        <v>0</v>
      </c>
      <c r="T18" s="184">
        <f t="shared" ref="T18:T19" si="27">SUBTOTAL(9,U18:AD18)</f>
        <v>0</v>
      </c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>
        <f t="shared" ref="AE18:AE19" si="28">E18+R18</f>
        <v>3445367</v>
      </c>
      <c r="AF18" s="184">
        <f t="shared" ref="AF18:AF19" si="29">S18+F18</f>
        <v>3445367</v>
      </c>
    </row>
    <row r="19" spans="1:32" ht="24" x14ac:dyDescent="0.2">
      <c r="A19" s="40"/>
      <c r="B19" s="408" t="s">
        <v>40</v>
      </c>
      <c r="C19" s="408"/>
      <c r="D19" s="41" t="s">
        <v>41</v>
      </c>
      <c r="E19" s="185">
        <v>475900</v>
      </c>
      <c r="F19" s="186">
        <f t="shared" si="24"/>
        <v>475900</v>
      </c>
      <c r="G19" s="186">
        <f t="shared" si="25"/>
        <v>0</v>
      </c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>
        <f t="shared" si="26"/>
        <v>0</v>
      </c>
      <c r="T19" s="186">
        <f t="shared" si="27"/>
        <v>0</v>
      </c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>
        <f t="shared" si="28"/>
        <v>475900</v>
      </c>
      <c r="AF19" s="186">
        <f t="shared" si="29"/>
        <v>475900</v>
      </c>
    </row>
    <row r="20" spans="1:32" x14ac:dyDescent="0.2">
      <c r="A20" s="43"/>
      <c r="B20" s="401" t="s">
        <v>42</v>
      </c>
      <c r="C20" s="401"/>
      <c r="D20" s="44" t="s">
        <v>139</v>
      </c>
      <c r="E20" s="45">
        <f>SUM(E21:E22)</f>
        <v>3161300</v>
      </c>
      <c r="F20" s="45">
        <f>SUM(F21:F22)</f>
        <v>3161300</v>
      </c>
      <c r="G20" s="45">
        <f t="shared" ref="G20:Q20" si="30">SUM(G21:G22)</f>
        <v>0</v>
      </c>
      <c r="H20" s="45">
        <f t="shared" si="30"/>
        <v>0</v>
      </c>
      <c r="I20" s="45">
        <f t="shared" si="30"/>
        <v>0</v>
      </c>
      <c r="J20" s="45">
        <f t="shared" si="30"/>
        <v>0</v>
      </c>
      <c r="K20" s="45">
        <f t="shared" si="30"/>
        <v>0</v>
      </c>
      <c r="L20" s="45">
        <f t="shared" si="30"/>
        <v>0</v>
      </c>
      <c r="M20" s="45">
        <f t="shared" si="30"/>
        <v>0</v>
      </c>
      <c r="N20" s="45">
        <f t="shared" si="30"/>
        <v>0</v>
      </c>
      <c r="O20" s="45">
        <f t="shared" si="30"/>
        <v>0</v>
      </c>
      <c r="P20" s="45">
        <f t="shared" si="30"/>
        <v>0</v>
      </c>
      <c r="Q20" s="45">
        <f t="shared" si="30"/>
        <v>0</v>
      </c>
      <c r="R20" s="45">
        <f>SUM(R21:R22)</f>
        <v>0</v>
      </c>
      <c r="S20" s="45">
        <f>SUM(S21:S22)</f>
        <v>0</v>
      </c>
      <c r="T20" s="45">
        <f t="shared" ref="T20" si="31">SUM(T21:T22)</f>
        <v>0</v>
      </c>
      <c r="U20" s="45">
        <f t="shared" ref="U20" si="32">SUM(U21:U22)</f>
        <v>0</v>
      </c>
      <c r="V20" s="45">
        <f t="shared" ref="V20" si="33">SUM(V21:V22)</f>
        <v>0</v>
      </c>
      <c r="W20" s="45">
        <f t="shared" ref="W20" si="34">SUM(W21:W22)</f>
        <v>0</v>
      </c>
      <c r="X20" s="45">
        <f t="shared" ref="X20" si="35">SUM(X21:X22)</f>
        <v>0</v>
      </c>
      <c r="Y20" s="45">
        <f t="shared" ref="Y20" si="36">SUM(Y21:Y22)</f>
        <v>0</v>
      </c>
      <c r="Z20" s="45">
        <f t="shared" ref="Z20" si="37">SUM(Z21:Z22)</f>
        <v>0</v>
      </c>
      <c r="AA20" s="45">
        <f t="shared" ref="AA20" si="38">SUM(AA21:AA22)</f>
        <v>0</v>
      </c>
      <c r="AB20" s="45">
        <f t="shared" ref="AB20" si="39">SUM(AB21:AB22)</f>
        <v>0</v>
      </c>
      <c r="AC20" s="45">
        <f t="shared" ref="AC20" si="40">SUM(AC21:AC22)</f>
        <v>0</v>
      </c>
      <c r="AD20" s="45">
        <f t="shared" ref="AD20:AF20" si="41">SUM(AD21:AD22)</f>
        <v>0</v>
      </c>
      <c r="AE20" s="45">
        <f>SUM(AE21:AE22)</f>
        <v>3161300</v>
      </c>
      <c r="AF20" s="45">
        <f t="shared" si="41"/>
        <v>3161300</v>
      </c>
    </row>
    <row r="21" spans="1:32" ht="24" x14ac:dyDescent="0.2">
      <c r="A21" s="39"/>
      <c r="B21" s="409" t="s">
        <v>43</v>
      </c>
      <c r="C21" s="409"/>
      <c r="D21" s="274" t="s">
        <v>148</v>
      </c>
      <c r="E21" s="184">
        <v>2731300</v>
      </c>
      <c r="F21" s="184">
        <f t="shared" ref="F21:F22" si="42">E21+G21</f>
        <v>2731300</v>
      </c>
      <c r="G21" s="184">
        <f t="shared" ref="G21:G22" si="43">SUBTOTAL(9,H21:Q21)</f>
        <v>0</v>
      </c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>
        <f t="shared" ref="S21:S22" si="44">R21+T21</f>
        <v>0</v>
      </c>
      <c r="T21" s="184">
        <f t="shared" ref="T21:T22" si="45">SUBTOTAL(9,U21:AD21)</f>
        <v>0</v>
      </c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>
        <f t="shared" ref="AE21:AE22" si="46">E21+R21</f>
        <v>2731300</v>
      </c>
      <c r="AF21" s="184">
        <f t="shared" ref="AF21:AF22" si="47">S21+F21</f>
        <v>2731300</v>
      </c>
    </row>
    <row r="22" spans="1:32" ht="24" x14ac:dyDescent="0.2">
      <c r="A22" s="40"/>
      <c r="B22" s="408" t="s">
        <v>44</v>
      </c>
      <c r="C22" s="408"/>
      <c r="D22" s="41" t="s">
        <v>149</v>
      </c>
      <c r="E22" s="185">
        <v>430000</v>
      </c>
      <c r="F22" s="186">
        <f t="shared" si="42"/>
        <v>430000</v>
      </c>
      <c r="G22" s="186">
        <f t="shared" si="43"/>
        <v>0</v>
      </c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>
        <f t="shared" si="44"/>
        <v>0</v>
      </c>
      <c r="T22" s="186">
        <f t="shared" si="45"/>
        <v>0</v>
      </c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275">
        <f t="shared" si="46"/>
        <v>430000</v>
      </c>
      <c r="AF22" s="186">
        <f t="shared" si="47"/>
        <v>430000</v>
      </c>
    </row>
    <row r="23" spans="1:32" x14ac:dyDescent="0.2">
      <c r="A23" s="47"/>
      <c r="B23" s="401" t="s">
        <v>293</v>
      </c>
      <c r="C23" s="401"/>
      <c r="D23" s="44" t="s">
        <v>296</v>
      </c>
      <c r="E23" s="45">
        <f>SUM(E24:E25)</f>
        <v>1700046</v>
      </c>
      <c r="F23" s="45">
        <f>SUM(F24:F25)</f>
        <v>1700046</v>
      </c>
      <c r="G23" s="45">
        <f t="shared" ref="G23:Q23" si="48">SUM(G24:G25)</f>
        <v>0</v>
      </c>
      <c r="H23" s="45">
        <f t="shared" si="48"/>
        <v>0</v>
      </c>
      <c r="I23" s="45">
        <f t="shared" si="48"/>
        <v>0</v>
      </c>
      <c r="J23" s="45">
        <f t="shared" si="48"/>
        <v>0</v>
      </c>
      <c r="K23" s="45">
        <f t="shared" si="48"/>
        <v>0</v>
      </c>
      <c r="L23" s="45">
        <f t="shared" si="48"/>
        <v>0</v>
      </c>
      <c r="M23" s="45">
        <f t="shared" si="48"/>
        <v>0</v>
      </c>
      <c r="N23" s="45">
        <f t="shared" si="48"/>
        <v>0</v>
      </c>
      <c r="O23" s="45">
        <f t="shared" si="48"/>
        <v>0</v>
      </c>
      <c r="P23" s="45">
        <f t="shared" si="48"/>
        <v>0</v>
      </c>
      <c r="Q23" s="45">
        <f t="shared" si="48"/>
        <v>0</v>
      </c>
      <c r="R23" s="45">
        <f>SUM(R24:R25)</f>
        <v>0</v>
      </c>
      <c r="S23" s="45">
        <f>SUM(S24:S25)</f>
        <v>0</v>
      </c>
      <c r="T23" s="45">
        <f t="shared" ref="T23" si="49">SUM(T24:T25)</f>
        <v>0</v>
      </c>
      <c r="U23" s="45">
        <f t="shared" ref="U23" si="50">SUM(U24:U25)</f>
        <v>0</v>
      </c>
      <c r="V23" s="45">
        <f t="shared" ref="V23" si="51">SUM(V24:V25)</f>
        <v>0</v>
      </c>
      <c r="W23" s="45">
        <f t="shared" ref="W23" si="52">SUM(W24:W25)</f>
        <v>0</v>
      </c>
      <c r="X23" s="45">
        <f t="shared" ref="X23" si="53">SUM(X24:X25)</f>
        <v>0</v>
      </c>
      <c r="Y23" s="45">
        <f t="shared" ref="Y23" si="54">SUM(Y24:Y25)</f>
        <v>0</v>
      </c>
      <c r="Z23" s="45">
        <f t="shared" ref="Z23" si="55">SUM(Z24:Z25)</f>
        <v>0</v>
      </c>
      <c r="AA23" s="45">
        <f t="shared" ref="AA23" si="56">SUM(AA24:AA25)</f>
        <v>0</v>
      </c>
      <c r="AB23" s="45">
        <f t="shared" ref="AB23" si="57">SUM(AB24:AB25)</f>
        <v>0</v>
      </c>
      <c r="AC23" s="45">
        <f t="shared" ref="AC23" si="58">SUM(AC24:AC25)</f>
        <v>0</v>
      </c>
      <c r="AD23" s="45">
        <f t="shared" ref="AD23:AF23" si="59">SUM(AD24:AD25)</f>
        <v>0</v>
      </c>
      <c r="AE23" s="183">
        <f>SUM(AE24:AE25)</f>
        <v>1700046</v>
      </c>
      <c r="AF23" s="45">
        <f t="shared" si="59"/>
        <v>1700046</v>
      </c>
    </row>
    <row r="24" spans="1:32" ht="24" x14ac:dyDescent="0.2">
      <c r="A24" s="47"/>
      <c r="B24" s="409" t="s">
        <v>294</v>
      </c>
      <c r="C24" s="409"/>
      <c r="D24" s="274" t="s">
        <v>297</v>
      </c>
      <c r="E24" s="276">
        <v>1552346</v>
      </c>
      <c r="F24" s="276">
        <f t="shared" ref="F24:F25" si="60">E24+G24</f>
        <v>1552346</v>
      </c>
      <c r="G24" s="276">
        <f t="shared" ref="G24:G25" si="61">SUBTOTAL(9,H24:Q24)</f>
        <v>0</v>
      </c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>
        <f t="shared" ref="S24:S25" si="62">R24+T24</f>
        <v>0</v>
      </c>
      <c r="T24" s="276">
        <f t="shared" ref="T24:T25" si="63">SUBTOTAL(9,U24:AD24)</f>
        <v>0</v>
      </c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>
        <f t="shared" ref="AE24:AE25" si="64">E24+R24</f>
        <v>1552346</v>
      </c>
      <c r="AF24" s="276">
        <f t="shared" ref="AF24:AF25" si="65">S24+F24</f>
        <v>1552346</v>
      </c>
    </row>
    <row r="25" spans="1:32" ht="24" x14ac:dyDescent="0.2">
      <c r="A25" s="47"/>
      <c r="B25" s="408" t="s">
        <v>295</v>
      </c>
      <c r="C25" s="408"/>
      <c r="D25" s="41" t="s">
        <v>298</v>
      </c>
      <c r="E25" s="186">
        <v>147700</v>
      </c>
      <c r="F25" s="186">
        <f t="shared" si="60"/>
        <v>147700</v>
      </c>
      <c r="G25" s="186">
        <f t="shared" si="61"/>
        <v>0</v>
      </c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>
        <f t="shared" si="62"/>
        <v>0</v>
      </c>
      <c r="T25" s="186">
        <f t="shared" si="63"/>
        <v>0</v>
      </c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>
        <f t="shared" si="64"/>
        <v>147700</v>
      </c>
      <c r="AF25" s="186">
        <f t="shared" si="65"/>
        <v>147700</v>
      </c>
    </row>
    <row r="26" spans="1:32" s="116" customFormat="1" x14ac:dyDescent="0.2">
      <c r="A26" s="402" t="s">
        <v>45</v>
      </c>
      <c r="B26" s="403"/>
      <c r="C26" s="403"/>
      <c r="D26" s="33" t="s">
        <v>46</v>
      </c>
      <c r="E26" s="42">
        <f t="shared" ref="E26:F26" si="66">SUM(E27,E29)</f>
        <v>328000</v>
      </c>
      <c r="F26" s="42">
        <f t="shared" si="66"/>
        <v>335692</v>
      </c>
      <c r="G26" s="42">
        <f t="shared" ref="G26:Q26" si="67">SUM(G27,G29)</f>
        <v>7692</v>
      </c>
      <c r="H26" s="42">
        <f t="shared" si="67"/>
        <v>0</v>
      </c>
      <c r="I26" s="42">
        <f t="shared" si="67"/>
        <v>7692</v>
      </c>
      <c r="J26" s="42">
        <f t="shared" si="67"/>
        <v>0</v>
      </c>
      <c r="K26" s="42">
        <f t="shared" si="67"/>
        <v>0</v>
      </c>
      <c r="L26" s="42">
        <f t="shared" si="67"/>
        <v>0</v>
      </c>
      <c r="M26" s="42">
        <f t="shared" si="67"/>
        <v>0</v>
      </c>
      <c r="N26" s="42">
        <f t="shared" si="67"/>
        <v>0</v>
      </c>
      <c r="O26" s="42">
        <f t="shared" si="67"/>
        <v>0</v>
      </c>
      <c r="P26" s="42">
        <f t="shared" si="67"/>
        <v>0</v>
      </c>
      <c r="Q26" s="42">
        <f t="shared" si="67"/>
        <v>0</v>
      </c>
      <c r="R26" s="42">
        <f t="shared" ref="R26" si="68">SUM(R27,R29)</f>
        <v>0</v>
      </c>
      <c r="S26" s="42">
        <f t="shared" ref="S26:AD26" si="69">SUM(S27,S29)</f>
        <v>0</v>
      </c>
      <c r="T26" s="42">
        <f t="shared" si="69"/>
        <v>0</v>
      </c>
      <c r="U26" s="42">
        <f t="shared" si="69"/>
        <v>0</v>
      </c>
      <c r="V26" s="42">
        <f t="shared" si="69"/>
        <v>0</v>
      </c>
      <c r="W26" s="42">
        <f t="shared" si="69"/>
        <v>0</v>
      </c>
      <c r="X26" s="42">
        <f t="shared" si="69"/>
        <v>0</v>
      </c>
      <c r="Y26" s="42">
        <f t="shared" si="69"/>
        <v>0</v>
      </c>
      <c r="Z26" s="42">
        <f t="shared" si="69"/>
        <v>0</v>
      </c>
      <c r="AA26" s="42">
        <f t="shared" si="69"/>
        <v>0</v>
      </c>
      <c r="AB26" s="42">
        <f t="shared" si="69"/>
        <v>0</v>
      </c>
      <c r="AC26" s="42">
        <f t="shared" si="69"/>
        <v>0</v>
      </c>
      <c r="AD26" s="42">
        <f t="shared" si="69"/>
        <v>0</v>
      </c>
      <c r="AE26" s="42">
        <f t="shared" ref="AE26" si="70">SUM(AE27,AE29)</f>
        <v>328000</v>
      </c>
      <c r="AF26" s="42">
        <f>SUM(AF27,AF29)</f>
        <v>335692</v>
      </c>
    </row>
    <row r="27" spans="1:32" s="115" customFormat="1" ht="24" x14ac:dyDescent="0.2">
      <c r="A27" s="35"/>
      <c r="B27" s="397" t="s">
        <v>47</v>
      </c>
      <c r="C27" s="397"/>
      <c r="D27" s="46" t="s">
        <v>48</v>
      </c>
      <c r="E27" s="187">
        <f t="shared" ref="E27:AE27" si="71">E28</f>
        <v>220000</v>
      </c>
      <c r="F27" s="187">
        <f t="shared" si="71"/>
        <v>220000</v>
      </c>
      <c r="G27" s="187">
        <f t="shared" si="71"/>
        <v>0</v>
      </c>
      <c r="H27" s="187">
        <f t="shared" si="71"/>
        <v>0</v>
      </c>
      <c r="I27" s="187">
        <f t="shared" si="71"/>
        <v>0</v>
      </c>
      <c r="J27" s="187">
        <f t="shared" si="71"/>
        <v>0</v>
      </c>
      <c r="K27" s="187">
        <f t="shared" si="71"/>
        <v>0</v>
      </c>
      <c r="L27" s="187">
        <f t="shared" si="71"/>
        <v>0</v>
      </c>
      <c r="M27" s="187">
        <f t="shared" si="71"/>
        <v>0</v>
      </c>
      <c r="N27" s="187">
        <f t="shared" si="71"/>
        <v>0</v>
      </c>
      <c r="O27" s="187">
        <f t="shared" si="71"/>
        <v>0</v>
      </c>
      <c r="P27" s="187">
        <f t="shared" si="71"/>
        <v>0</v>
      </c>
      <c r="Q27" s="187">
        <f t="shared" si="71"/>
        <v>0</v>
      </c>
      <c r="R27" s="187">
        <f t="shared" si="71"/>
        <v>0</v>
      </c>
      <c r="S27" s="187">
        <f t="shared" ref="S27:AD27" si="72">S28</f>
        <v>0</v>
      </c>
      <c r="T27" s="187">
        <f t="shared" si="72"/>
        <v>0</v>
      </c>
      <c r="U27" s="187">
        <f t="shared" si="72"/>
        <v>0</v>
      </c>
      <c r="V27" s="187">
        <f t="shared" si="72"/>
        <v>0</v>
      </c>
      <c r="W27" s="187">
        <f t="shared" si="72"/>
        <v>0</v>
      </c>
      <c r="X27" s="187">
        <f t="shared" si="72"/>
        <v>0</v>
      </c>
      <c r="Y27" s="187">
        <f t="shared" si="72"/>
        <v>0</v>
      </c>
      <c r="Z27" s="187">
        <f t="shared" si="72"/>
        <v>0</v>
      </c>
      <c r="AA27" s="187">
        <f t="shared" si="72"/>
        <v>0</v>
      </c>
      <c r="AB27" s="187">
        <f t="shared" si="72"/>
        <v>0</v>
      </c>
      <c r="AC27" s="187">
        <f t="shared" si="72"/>
        <v>0</v>
      </c>
      <c r="AD27" s="187">
        <f t="shared" si="72"/>
        <v>0</v>
      </c>
      <c r="AE27" s="187">
        <f t="shared" si="71"/>
        <v>220000</v>
      </c>
      <c r="AF27" s="187">
        <f>AF28</f>
        <v>220000</v>
      </c>
    </row>
    <row r="28" spans="1:32" x14ac:dyDescent="0.2">
      <c r="A28" s="47"/>
      <c r="B28" s="410" t="s">
        <v>49</v>
      </c>
      <c r="C28" s="410"/>
      <c r="D28" s="48" t="s">
        <v>50</v>
      </c>
      <c r="E28" s="186">
        <v>220000</v>
      </c>
      <c r="F28" s="186">
        <f>E28+G28</f>
        <v>220000</v>
      </c>
      <c r="G28" s="186">
        <f>SUBTOTAL(9,H28:Q28)</f>
        <v>0</v>
      </c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>
        <f>R28+T28</f>
        <v>0</v>
      </c>
      <c r="T28" s="186">
        <f>SUBTOTAL(9,U28:AD28)</f>
        <v>0</v>
      </c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>
        <f>E28+R28</f>
        <v>220000</v>
      </c>
      <c r="AF28" s="186">
        <f>S28+F28</f>
        <v>220000</v>
      </c>
    </row>
    <row r="29" spans="1:32" s="115" customFormat="1" ht="24" x14ac:dyDescent="0.2">
      <c r="A29" s="35"/>
      <c r="B29" s="411" t="s">
        <v>51</v>
      </c>
      <c r="C29" s="412"/>
      <c r="D29" s="49" t="s">
        <v>52</v>
      </c>
      <c r="E29" s="187">
        <f t="shared" ref="E29:AE30" si="73">SUM(E30)</f>
        <v>108000</v>
      </c>
      <c r="F29" s="187">
        <f t="shared" si="73"/>
        <v>115692</v>
      </c>
      <c r="G29" s="187">
        <f t="shared" si="73"/>
        <v>7692</v>
      </c>
      <c r="H29" s="187">
        <f t="shared" si="73"/>
        <v>0</v>
      </c>
      <c r="I29" s="187">
        <f t="shared" si="73"/>
        <v>7692</v>
      </c>
      <c r="J29" s="187">
        <f t="shared" si="73"/>
        <v>0</v>
      </c>
      <c r="K29" s="187">
        <f t="shared" si="73"/>
        <v>0</v>
      </c>
      <c r="L29" s="187">
        <f t="shared" si="73"/>
        <v>0</v>
      </c>
      <c r="M29" s="187">
        <f t="shared" si="73"/>
        <v>0</v>
      </c>
      <c r="N29" s="187">
        <f t="shared" si="73"/>
        <v>0</v>
      </c>
      <c r="O29" s="187">
        <f t="shared" si="73"/>
        <v>0</v>
      </c>
      <c r="P29" s="187">
        <f t="shared" si="73"/>
        <v>0</v>
      </c>
      <c r="Q29" s="187">
        <f t="shared" si="73"/>
        <v>0</v>
      </c>
      <c r="R29" s="187">
        <f t="shared" si="73"/>
        <v>0</v>
      </c>
      <c r="S29" s="187">
        <f>SUM(S30)</f>
        <v>0</v>
      </c>
      <c r="T29" s="187">
        <f t="shared" ref="S29:AF30" si="74">SUM(T30)</f>
        <v>0</v>
      </c>
      <c r="U29" s="187">
        <f t="shared" si="74"/>
        <v>0</v>
      </c>
      <c r="V29" s="187">
        <f t="shared" si="74"/>
        <v>0</v>
      </c>
      <c r="W29" s="187">
        <f t="shared" si="74"/>
        <v>0</v>
      </c>
      <c r="X29" s="187">
        <f t="shared" si="74"/>
        <v>0</v>
      </c>
      <c r="Y29" s="187">
        <f t="shared" si="74"/>
        <v>0</v>
      </c>
      <c r="Z29" s="187">
        <f t="shared" si="74"/>
        <v>0</v>
      </c>
      <c r="AA29" s="187">
        <f t="shared" si="74"/>
        <v>0</v>
      </c>
      <c r="AB29" s="187">
        <f t="shared" si="74"/>
        <v>0</v>
      </c>
      <c r="AC29" s="187">
        <f t="shared" si="74"/>
        <v>0</v>
      </c>
      <c r="AD29" s="187">
        <f t="shared" si="74"/>
        <v>0</v>
      </c>
      <c r="AE29" s="187">
        <f t="shared" si="73"/>
        <v>108000</v>
      </c>
      <c r="AF29" s="187">
        <f t="shared" si="74"/>
        <v>115692</v>
      </c>
    </row>
    <row r="30" spans="1:32" x14ac:dyDescent="0.2">
      <c r="A30" s="47"/>
      <c r="B30" s="413" t="s">
        <v>53</v>
      </c>
      <c r="C30" s="414"/>
      <c r="D30" s="51" t="s">
        <v>54</v>
      </c>
      <c r="E30" s="45">
        <f t="shared" si="73"/>
        <v>108000</v>
      </c>
      <c r="F30" s="45">
        <f t="shared" si="73"/>
        <v>115692</v>
      </c>
      <c r="G30" s="45">
        <f t="shared" si="73"/>
        <v>7692</v>
      </c>
      <c r="H30" s="45">
        <f>SUM(H31)</f>
        <v>0</v>
      </c>
      <c r="I30" s="45">
        <f>SUM(I31)</f>
        <v>7692</v>
      </c>
      <c r="J30" s="45">
        <f t="shared" si="73"/>
        <v>0</v>
      </c>
      <c r="K30" s="45">
        <f t="shared" si="73"/>
        <v>0</v>
      </c>
      <c r="L30" s="45">
        <f t="shared" si="73"/>
        <v>0</v>
      </c>
      <c r="M30" s="45">
        <f t="shared" si="73"/>
        <v>0</v>
      </c>
      <c r="N30" s="45">
        <f t="shared" si="73"/>
        <v>0</v>
      </c>
      <c r="O30" s="45">
        <f t="shared" si="73"/>
        <v>0</v>
      </c>
      <c r="P30" s="45">
        <f t="shared" si="73"/>
        <v>0</v>
      </c>
      <c r="Q30" s="45">
        <f t="shared" si="73"/>
        <v>0</v>
      </c>
      <c r="R30" s="45">
        <f t="shared" si="73"/>
        <v>0</v>
      </c>
      <c r="S30" s="45">
        <f t="shared" si="74"/>
        <v>0</v>
      </c>
      <c r="T30" s="45">
        <f t="shared" si="74"/>
        <v>0</v>
      </c>
      <c r="U30" s="45">
        <f t="shared" si="74"/>
        <v>0</v>
      </c>
      <c r="V30" s="45">
        <f t="shared" si="74"/>
        <v>0</v>
      </c>
      <c r="W30" s="45">
        <f t="shared" si="74"/>
        <v>0</v>
      </c>
      <c r="X30" s="45">
        <f t="shared" si="74"/>
        <v>0</v>
      </c>
      <c r="Y30" s="45">
        <f t="shared" si="74"/>
        <v>0</v>
      </c>
      <c r="Z30" s="45">
        <f t="shared" si="74"/>
        <v>0</v>
      </c>
      <c r="AA30" s="45">
        <f t="shared" si="74"/>
        <v>0</v>
      </c>
      <c r="AB30" s="45">
        <f t="shared" si="74"/>
        <v>0</v>
      </c>
      <c r="AC30" s="45">
        <f t="shared" si="74"/>
        <v>0</v>
      </c>
      <c r="AD30" s="45">
        <f t="shared" si="74"/>
        <v>0</v>
      </c>
      <c r="AE30" s="45">
        <f t="shared" si="73"/>
        <v>108000</v>
      </c>
      <c r="AF30" s="45">
        <f>SUM(AF31)</f>
        <v>115692</v>
      </c>
    </row>
    <row r="31" spans="1:32" ht="24" x14ac:dyDescent="0.2">
      <c r="A31" s="47"/>
      <c r="B31" s="269"/>
      <c r="C31" s="277" t="s">
        <v>250</v>
      </c>
      <c r="D31" s="101" t="s">
        <v>251</v>
      </c>
      <c r="E31" s="186">
        <v>108000</v>
      </c>
      <c r="F31" s="186">
        <f>E31+G31</f>
        <v>115692</v>
      </c>
      <c r="G31" s="186">
        <f>SUBTOTAL(9,H31:Q31)</f>
        <v>7692</v>
      </c>
      <c r="H31" s="186"/>
      <c r="I31" s="186">
        <v>7692</v>
      </c>
      <c r="J31" s="186"/>
      <c r="K31" s="186"/>
      <c r="L31" s="186"/>
      <c r="M31" s="186"/>
      <c r="N31" s="186"/>
      <c r="O31" s="186"/>
      <c r="P31" s="186"/>
      <c r="Q31" s="186"/>
      <c r="R31" s="186"/>
      <c r="S31" s="186">
        <f>R31+T31</f>
        <v>0</v>
      </c>
      <c r="T31" s="186">
        <f>SUBTOTAL(9,U31:AD31)</f>
        <v>0</v>
      </c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>
        <f>E31+R31</f>
        <v>108000</v>
      </c>
      <c r="AF31" s="186">
        <f>S31+F31</f>
        <v>115692</v>
      </c>
    </row>
    <row r="32" spans="1:32" s="116" customFormat="1" ht="14.25" customHeight="1" x14ac:dyDescent="0.2">
      <c r="A32" s="402" t="s">
        <v>55</v>
      </c>
      <c r="B32" s="403"/>
      <c r="C32" s="403"/>
      <c r="D32" s="52" t="s">
        <v>123</v>
      </c>
      <c r="E32" s="42">
        <f>SUM(E33)</f>
        <v>2000</v>
      </c>
      <c r="F32" s="42">
        <f>SUM(F33)</f>
        <v>2000</v>
      </c>
      <c r="G32" s="42">
        <f t="shared" ref="G32" si="75">SUM(G33)</f>
        <v>0</v>
      </c>
      <c r="H32" s="42">
        <f t="shared" ref="H32" si="76">SUM(H33)</f>
        <v>0</v>
      </c>
      <c r="I32" s="42">
        <f t="shared" ref="I32" si="77">SUM(I33)</f>
        <v>0</v>
      </c>
      <c r="J32" s="42">
        <f t="shared" ref="J32" si="78">SUM(J33)</f>
        <v>0</v>
      </c>
      <c r="K32" s="42">
        <f t="shared" ref="K32" si="79">SUM(K33)</f>
        <v>0</v>
      </c>
      <c r="L32" s="42">
        <f t="shared" ref="L32" si="80">SUM(L33)</f>
        <v>0</v>
      </c>
      <c r="M32" s="42">
        <f t="shared" ref="M32" si="81">SUM(M33)</f>
        <v>0</v>
      </c>
      <c r="N32" s="42">
        <f t="shared" ref="N32" si="82">SUM(N33)</f>
        <v>0</v>
      </c>
      <c r="O32" s="42">
        <f t="shared" ref="O32" si="83">SUM(O33)</f>
        <v>0</v>
      </c>
      <c r="P32" s="42">
        <f t="shared" ref="P32" si="84">SUM(P33)</f>
        <v>0</v>
      </c>
      <c r="Q32" s="42">
        <f t="shared" ref="Q32" si="85">SUM(Q33)</f>
        <v>0</v>
      </c>
      <c r="R32" s="42">
        <f t="shared" ref="R32:AE32" si="86">SUM(R33)</f>
        <v>0</v>
      </c>
      <c r="S32" s="42">
        <f t="shared" ref="S32" si="87">SUM(S33)</f>
        <v>0</v>
      </c>
      <c r="T32" s="42">
        <f t="shared" ref="T32" si="88">SUM(T33)</f>
        <v>0</v>
      </c>
      <c r="U32" s="42">
        <f t="shared" ref="U32" si="89">SUM(U33)</f>
        <v>0</v>
      </c>
      <c r="V32" s="42">
        <f t="shared" ref="V32" si="90">SUM(V33)</f>
        <v>0</v>
      </c>
      <c r="W32" s="42">
        <f t="shared" ref="W32" si="91">SUM(W33)</f>
        <v>0</v>
      </c>
      <c r="X32" s="42">
        <f t="shared" ref="X32" si="92">SUM(X33)</f>
        <v>0</v>
      </c>
      <c r="Y32" s="42">
        <f t="shared" ref="Y32" si="93">SUM(Y33)</f>
        <v>0</v>
      </c>
      <c r="Z32" s="42">
        <f t="shared" ref="Z32" si="94">SUM(Z33)</f>
        <v>0</v>
      </c>
      <c r="AA32" s="42">
        <f t="shared" ref="AA32" si="95">SUM(AA33)</f>
        <v>0</v>
      </c>
      <c r="AB32" s="42">
        <f t="shared" ref="AB32" si="96">SUM(AB33)</f>
        <v>0</v>
      </c>
      <c r="AC32" s="42">
        <f t="shared" ref="AC32" si="97">SUM(AC33)</f>
        <v>0</v>
      </c>
      <c r="AD32" s="42">
        <f t="shared" ref="AD32:AF32" si="98">SUM(AD33)</f>
        <v>0</v>
      </c>
      <c r="AE32" s="42">
        <f t="shared" si="86"/>
        <v>2000</v>
      </c>
      <c r="AF32" s="42">
        <f t="shared" si="98"/>
        <v>2000</v>
      </c>
    </row>
    <row r="33" spans="1:32" s="115" customFormat="1" ht="36" x14ac:dyDescent="0.2">
      <c r="A33" s="35"/>
      <c r="B33" s="397" t="s">
        <v>56</v>
      </c>
      <c r="C33" s="397"/>
      <c r="D33" s="36" t="s">
        <v>288</v>
      </c>
      <c r="E33" s="187">
        <f>SUM(E34)</f>
        <v>2000</v>
      </c>
      <c r="F33" s="187">
        <f t="shared" ref="F33:AE33" si="99">SUM(F34)</f>
        <v>2000</v>
      </c>
      <c r="G33" s="187">
        <f t="shared" si="99"/>
        <v>0</v>
      </c>
      <c r="H33" s="187">
        <f>SUM(H34)</f>
        <v>0</v>
      </c>
      <c r="I33" s="187">
        <f t="shared" si="99"/>
        <v>0</v>
      </c>
      <c r="J33" s="187">
        <f t="shared" si="99"/>
        <v>0</v>
      </c>
      <c r="K33" s="187">
        <f t="shared" si="99"/>
        <v>0</v>
      </c>
      <c r="L33" s="187">
        <f t="shared" si="99"/>
        <v>0</v>
      </c>
      <c r="M33" s="187">
        <f t="shared" si="99"/>
        <v>0</v>
      </c>
      <c r="N33" s="187">
        <f t="shared" si="99"/>
        <v>0</v>
      </c>
      <c r="O33" s="187">
        <f t="shared" si="99"/>
        <v>0</v>
      </c>
      <c r="P33" s="187">
        <f t="shared" si="99"/>
        <v>0</v>
      </c>
      <c r="Q33" s="187">
        <f t="shared" si="99"/>
        <v>0</v>
      </c>
      <c r="R33" s="187">
        <f t="shared" si="99"/>
        <v>0</v>
      </c>
      <c r="S33" s="187">
        <f t="shared" ref="S33:AD33" si="100">SUM(S34)</f>
        <v>0</v>
      </c>
      <c r="T33" s="187">
        <f t="shared" si="100"/>
        <v>0</v>
      </c>
      <c r="U33" s="187">
        <f t="shared" si="100"/>
        <v>0</v>
      </c>
      <c r="V33" s="187">
        <f t="shared" si="100"/>
        <v>0</v>
      </c>
      <c r="W33" s="187">
        <f t="shared" si="100"/>
        <v>0</v>
      </c>
      <c r="X33" s="187">
        <f t="shared" si="100"/>
        <v>0</v>
      </c>
      <c r="Y33" s="187">
        <f t="shared" si="100"/>
        <v>0</v>
      </c>
      <c r="Z33" s="187">
        <f t="shared" si="100"/>
        <v>0</v>
      </c>
      <c r="AA33" s="187">
        <f t="shared" si="100"/>
        <v>0</v>
      </c>
      <c r="AB33" s="187">
        <f t="shared" si="100"/>
        <v>0</v>
      </c>
      <c r="AC33" s="187">
        <f t="shared" si="100"/>
        <v>0</v>
      </c>
      <c r="AD33" s="187">
        <f t="shared" si="100"/>
        <v>0</v>
      </c>
      <c r="AE33" s="187">
        <f t="shared" si="99"/>
        <v>2000</v>
      </c>
      <c r="AF33" s="187">
        <f>SUM(AF34)</f>
        <v>2000</v>
      </c>
    </row>
    <row r="34" spans="1:32" ht="24" x14ac:dyDescent="0.2">
      <c r="A34" s="43"/>
      <c r="B34" s="401" t="s">
        <v>490</v>
      </c>
      <c r="C34" s="401"/>
      <c r="D34" s="44" t="s">
        <v>527</v>
      </c>
      <c r="E34" s="45">
        <v>2000</v>
      </c>
      <c r="F34" s="45">
        <f>E34+G34</f>
        <v>2000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>
        <f>R34+T34</f>
        <v>0</v>
      </c>
      <c r="T34" s="45">
        <f>SUBTOTAL(9,U34:AD34)</f>
        <v>0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>
        <f>E34+R34</f>
        <v>2000</v>
      </c>
      <c r="AF34" s="45">
        <f>S34+F34</f>
        <v>2000</v>
      </c>
    </row>
    <row r="35" spans="1:32" s="116" customFormat="1" ht="24" x14ac:dyDescent="0.2">
      <c r="A35" s="402" t="s">
        <v>57</v>
      </c>
      <c r="B35" s="403"/>
      <c r="C35" s="403"/>
      <c r="D35" s="52" t="s">
        <v>58</v>
      </c>
      <c r="E35" s="42">
        <f>SUM(E36,E39)</f>
        <v>3084715</v>
      </c>
      <c r="F35" s="42">
        <f>SUM(F36,F39)</f>
        <v>3084715</v>
      </c>
      <c r="G35" s="42">
        <f t="shared" ref="G35:Q35" si="101">SUM(G36,G39)</f>
        <v>0</v>
      </c>
      <c r="H35" s="42">
        <f t="shared" si="101"/>
        <v>0</v>
      </c>
      <c r="I35" s="42">
        <f t="shared" si="101"/>
        <v>0</v>
      </c>
      <c r="J35" s="42">
        <f t="shared" si="101"/>
        <v>0</v>
      </c>
      <c r="K35" s="42">
        <f t="shared" si="101"/>
        <v>0</v>
      </c>
      <c r="L35" s="42">
        <f t="shared" si="101"/>
        <v>0</v>
      </c>
      <c r="M35" s="42">
        <f t="shared" si="101"/>
        <v>0</v>
      </c>
      <c r="N35" s="42">
        <f t="shared" si="101"/>
        <v>0</v>
      </c>
      <c r="O35" s="42">
        <f t="shared" si="101"/>
        <v>0</v>
      </c>
      <c r="P35" s="42">
        <f t="shared" si="101"/>
        <v>0</v>
      </c>
      <c r="Q35" s="42">
        <f t="shared" si="101"/>
        <v>0</v>
      </c>
      <c r="R35" s="42">
        <f>SUM(R36,R39)</f>
        <v>0</v>
      </c>
      <c r="S35" s="42">
        <f>SUM(S36,S39)</f>
        <v>0</v>
      </c>
      <c r="T35" s="42">
        <f t="shared" ref="T35" si="102">SUM(T36,T39)</f>
        <v>0</v>
      </c>
      <c r="U35" s="42">
        <f t="shared" ref="U35" si="103">SUM(U36,U39)</f>
        <v>0</v>
      </c>
      <c r="V35" s="42">
        <f t="shared" ref="V35" si="104">SUM(V36,V39)</f>
        <v>0</v>
      </c>
      <c r="W35" s="42">
        <f t="shared" ref="W35" si="105">SUM(W36,W39)</f>
        <v>0</v>
      </c>
      <c r="X35" s="42">
        <f t="shared" ref="X35" si="106">SUM(X36,X39)</f>
        <v>0</v>
      </c>
      <c r="Y35" s="42">
        <f t="shared" ref="Y35" si="107">SUM(Y36,Y39)</f>
        <v>0</v>
      </c>
      <c r="Z35" s="42">
        <f t="shared" ref="Z35" si="108">SUM(Z36,Z39)</f>
        <v>0</v>
      </c>
      <c r="AA35" s="42">
        <f t="shared" ref="AA35" si="109">SUM(AA36,AA39)</f>
        <v>0</v>
      </c>
      <c r="AB35" s="42">
        <f t="shared" ref="AB35" si="110">SUM(AB36,AB39)</f>
        <v>0</v>
      </c>
      <c r="AC35" s="42">
        <f t="shared" ref="AC35" si="111">SUM(AC36,AC39)</f>
        <v>0</v>
      </c>
      <c r="AD35" s="42">
        <f t="shared" ref="AD35:AF35" si="112">SUM(AD36,AD39)</f>
        <v>0</v>
      </c>
      <c r="AE35" s="42">
        <f>SUM(AE36,AE39)</f>
        <v>3084715</v>
      </c>
      <c r="AF35" s="42">
        <f t="shared" si="112"/>
        <v>3084715</v>
      </c>
    </row>
    <row r="36" spans="1:32" s="115" customFormat="1" x14ac:dyDescent="0.2">
      <c r="A36" s="35"/>
      <c r="B36" s="397" t="s">
        <v>59</v>
      </c>
      <c r="C36" s="397"/>
      <c r="D36" s="36" t="s">
        <v>60</v>
      </c>
      <c r="E36" s="187">
        <f>SUM(E37:E38)</f>
        <v>11715</v>
      </c>
      <c r="F36" s="187">
        <f>SUM(F37:F38)</f>
        <v>11715</v>
      </c>
      <c r="G36" s="187">
        <f t="shared" ref="G36:Q36" si="113">SUM(G37:G38)</f>
        <v>0</v>
      </c>
      <c r="H36" s="187">
        <f t="shared" si="113"/>
        <v>0</v>
      </c>
      <c r="I36" s="187">
        <f t="shared" si="113"/>
        <v>0</v>
      </c>
      <c r="J36" s="187">
        <f t="shared" si="113"/>
        <v>0</v>
      </c>
      <c r="K36" s="187">
        <f t="shared" si="113"/>
        <v>0</v>
      </c>
      <c r="L36" s="187">
        <f t="shared" si="113"/>
        <v>0</v>
      </c>
      <c r="M36" s="187">
        <f t="shared" si="113"/>
        <v>0</v>
      </c>
      <c r="N36" s="187">
        <f t="shared" si="113"/>
        <v>0</v>
      </c>
      <c r="O36" s="187">
        <f t="shared" si="113"/>
        <v>0</v>
      </c>
      <c r="P36" s="187">
        <f t="shared" si="113"/>
        <v>0</v>
      </c>
      <c r="Q36" s="187">
        <f t="shared" si="113"/>
        <v>0</v>
      </c>
      <c r="R36" s="187">
        <f>SUM(R37:R38)</f>
        <v>0</v>
      </c>
      <c r="S36" s="187">
        <f>SUM(S37:S38)</f>
        <v>0</v>
      </c>
      <c r="T36" s="187">
        <f t="shared" ref="T36" si="114">SUM(T37:T38)</f>
        <v>0</v>
      </c>
      <c r="U36" s="187">
        <f t="shared" ref="U36" si="115">SUM(U37:U38)</f>
        <v>0</v>
      </c>
      <c r="V36" s="187">
        <f t="shared" ref="V36" si="116">SUM(V37:V38)</f>
        <v>0</v>
      </c>
      <c r="W36" s="187">
        <f t="shared" ref="W36" si="117">SUM(W37:W38)</f>
        <v>0</v>
      </c>
      <c r="X36" s="187">
        <f t="shared" ref="X36" si="118">SUM(X37:X38)</f>
        <v>0</v>
      </c>
      <c r="Y36" s="187">
        <f t="shared" ref="Y36" si="119">SUM(Y37:Y38)</f>
        <v>0</v>
      </c>
      <c r="Z36" s="187">
        <f t="shared" ref="Z36" si="120">SUM(Z37:Z38)</f>
        <v>0</v>
      </c>
      <c r="AA36" s="187">
        <f t="shared" ref="AA36" si="121">SUM(AA37:AA38)</f>
        <v>0</v>
      </c>
      <c r="AB36" s="187">
        <f t="shared" ref="AB36" si="122">SUM(AB37:AB38)</f>
        <v>0</v>
      </c>
      <c r="AC36" s="187">
        <f t="shared" ref="AC36" si="123">SUM(AC37:AC38)</f>
        <v>0</v>
      </c>
      <c r="AD36" s="187">
        <f t="shared" ref="AD36:AF36" si="124">SUM(AD37:AD38)</f>
        <v>0</v>
      </c>
      <c r="AE36" s="187">
        <f>SUM(AE37:AE38)</f>
        <v>11715</v>
      </c>
      <c r="AF36" s="187">
        <f t="shared" si="124"/>
        <v>11715</v>
      </c>
    </row>
    <row r="37" spans="1:32" ht="48" x14ac:dyDescent="0.2">
      <c r="A37" s="43"/>
      <c r="B37" s="401" t="s">
        <v>61</v>
      </c>
      <c r="C37" s="401"/>
      <c r="D37" s="44" t="s">
        <v>528</v>
      </c>
      <c r="E37" s="45">
        <v>7815</v>
      </c>
      <c r="F37" s="183">
        <f t="shared" ref="F37:F38" si="125">E37+G37</f>
        <v>7815</v>
      </c>
      <c r="G37" s="183">
        <f t="shared" ref="G37:G38" si="126">SUBTOTAL(9,H37:Q37)</f>
        <v>0</v>
      </c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>
        <f t="shared" ref="S37:S38" si="127">R37+T37</f>
        <v>0</v>
      </c>
      <c r="T37" s="183">
        <f t="shared" ref="T37:T38" si="128">SUBTOTAL(9,U37:AD37)</f>
        <v>0</v>
      </c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>
        <f>E37+R37</f>
        <v>7815</v>
      </c>
      <c r="AF37" s="183">
        <f t="shared" ref="AF37:AF38" si="129">S37+F37</f>
        <v>7815</v>
      </c>
    </row>
    <row r="38" spans="1:32" ht="14.25" customHeight="1" x14ac:dyDescent="0.2">
      <c r="A38" s="53"/>
      <c r="B38" s="407" t="s">
        <v>62</v>
      </c>
      <c r="C38" s="407"/>
      <c r="D38" s="54" t="s">
        <v>193</v>
      </c>
      <c r="E38" s="55">
        <v>3900</v>
      </c>
      <c r="F38" s="55">
        <f t="shared" si="125"/>
        <v>3900</v>
      </c>
      <c r="G38" s="55">
        <f t="shared" si="126"/>
        <v>0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45"/>
      <c r="S38" s="55">
        <f t="shared" si="127"/>
        <v>0</v>
      </c>
      <c r="T38" s="55">
        <f t="shared" si="128"/>
        <v>0</v>
      </c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45">
        <f>E38+R38</f>
        <v>3900</v>
      </c>
      <c r="AF38" s="55">
        <f t="shared" si="129"/>
        <v>3900</v>
      </c>
    </row>
    <row r="39" spans="1:32" s="115" customFormat="1" x14ac:dyDescent="0.2">
      <c r="A39" s="35"/>
      <c r="B39" s="397" t="s">
        <v>63</v>
      </c>
      <c r="C39" s="397"/>
      <c r="D39" s="36" t="s">
        <v>64</v>
      </c>
      <c r="E39" s="187">
        <f>SUM(E40:E43)</f>
        <v>3073000</v>
      </c>
      <c r="F39" s="187">
        <f>SUM(F40:F43)</f>
        <v>3073000</v>
      </c>
      <c r="G39" s="187">
        <f t="shared" ref="G39:Q39" si="130">SUM(G40:G43)</f>
        <v>0</v>
      </c>
      <c r="H39" s="187">
        <f t="shared" si="130"/>
        <v>0</v>
      </c>
      <c r="I39" s="187">
        <f t="shared" si="130"/>
        <v>0</v>
      </c>
      <c r="J39" s="187">
        <f t="shared" si="130"/>
        <v>0</v>
      </c>
      <c r="K39" s="187">
        <f t="shared" si="130"/>
        <v>0</v>
      </c>
      <c r="L39" s="187">
        <f t="shared" si="130"/>
        <v>0</v>
      </c>
      <c r="M39" s="187">
        <f t="shared" si="130"/>
        <v>0</v>
      </c>
      <c r="N39" s="187">
        <f t="shared" si="130"/>
        <v>0</v>
      </c>
      <c r="O39" s="187">
        <f t="shared" si="130"/>
        <v>0</v>
      </c>
      <c r="P39" s="187">
        <f t="shared" si="130"/>
        <v>0</v>
      </c>
      <c r="Q39" s="187">
        <f t="shared" si="130"/>
        <v>0</v>
      </c>
      <c r="R39" s="187">
        <f>SUM(R40:R43)</f>
        <v>0</v>
      </c>
      <c r="S39" s="187">
        <f>SUM(S40:S43)</f>
        <v>0</v>
      </c>
      <c r="T39" s="187">
        <f t="shared" ref="T39" si="131">SUM(T40:T43)</f>
        <v>0</v>
      </c>
      <c r="U39" s="187">
        <f t="shared" ref="U39" si="132">SUM(U40:U43)</f>
        <v>0</v>
      </c>
      <c r="V39" s="187">
        <f t="shared" ref="V39" si="133">SUM(V40:V43)</f>
        <v>0</v>
      </c>
      <c r="W39" s="187">
        <f t="shared" ref="W39" si="134">SUM(W40:W43)</f>
        <v>0</v>
      </c>
      <c r="X39" s="187">
        <f t="shared" ref="X39" si="135">SUM(X40:X43)</f>
        <v>0</v>
      </c>
      <c r="Y39" s="187">
        <f t="shared" ref="Y39" si="136">SUM(Y40:Y43)</f>
        <v>0</v>
      </c>
      <c r="Z39" s="187">
        <f t="shared" ref="Z39" si="137">SUM(Z40:Z43)</f>
        <v>0</v>
      </c>
      <c r="AA39" s="187">
        <f t="shared" ref="AA39" si="138">SUM(AA40:AA43)</f>
        <v>0</v>
      </c>
      <c r="AB39" s="187">
        <f t="shared" ref="AB39" si="139">SUM(AB40:AB43)</f>
        <v>0</v>
      </c>
      <c r="AC39" s="187">
        <f t="shared" ref="AC39" si="140">SUM(AC40:AC43)</f>
        <v>0</v>
      </c>
      <c r="AD39" s="187">
        <f t="shared" ref="AD39:AF39" si="141">SUM(AD40:AD43)</f>
        <v>0</v>
      </c>
      <c r="AE39" s="191">
        <f>SUM(AE40:AE43)</f>
        <v>3073000</v>
      </c>
      <c r="AF39" s="187">
        <f t="shared" si="141"/>
        <v>3073000</v>
      </c>
    </row>
    <row r="40" spans="1:32" x14ac:dyDescent="0.2">
      <c r="A40" s="56"/>
      <c r="B40" s="398" t="s">
        <v>65</v>
      </c>
      <c r="C40" s="398"/>
      <c r="D40" s="57" t="s">
        <v>140</v>
      </c>
      <c r="E40" s="188">
        <v>41000</v>
      </c>
      <c r="F40" s="188">
        <f t="shared" ref="F40:F43" si="142">E40+G40</f>
        <v>41000</v>
      </c>
      <c r="G40" s="188">
        <f t="shared" ref="G40:G43" si="143">SUBTOTAL(9,H40:Q40)</f>
        <v>0</v>
      </c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>
        <f t="shared" ref="S40:S43" si="144">R40+T40</f>
        <v>0</v>
      </c>
      <c r="T40" s="188">
        <f t="shared" ref="T40:T43" si="145">SUBTOTAL(9,U40:AD40)</f>
        <v>0</v>
      </c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>
        <f>E40+R40</f>
        <v>41000</v>
      </c>
      <c r="AF40" s="188">
        <f t="shared" ref="AF40:AF43" si="146">S40+F40</f>
        <v>41000</v>
      </c>
    </row>
    <row r="41" spans="1:32" ht="24" x14ac:dyDescent="0.2">
      <c r="A41" s="56"/>
      <c r="B41" s="398" t="s">
        <v>66</v>
      </c>
      <c r="C41" s="398"/>
      <c r="D41" s="57" t="s">
        <v>141</v>
      </c>
      <c r="E41" s="188">
        <v>2900000</v>
      </c>
      <c r="F41" s="188">
        <f t="shared" si="142"/>
        <v>2900000</v>
      </c>
      <c r="G41" s="188">
        <f t="shared" si="143"/>
        <v>0</v>
      </c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>
        <f t="shared" si="144"/>
        <v>0</v>
      </c>
      <c r="T41" s="188">
        <f t="shared" si="145"/>
        <v>0</v>
      </c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>
        <f>E41+R41</f>
        <v>2900000</v>
      </c>
      <c r="AF41" s="188">
        <f t="shared" si="146"/>
        <v>2900000</v>
      </c>
    </row>
    <row r="42" spans="1:32" ht="24" x14ac:dyDescent="0.2">
      <c r="A42" s="56"/>
      <c r="B42" s="398" t="s">
        <v>67</v>
      </c>
      <c r="C42" s="398"/>
      <c r="D42" s="57" t="s">
        <v>142</v>
      </c>
      <c r="E42" s="188">
        <v>52000</v>
      </c>
      <c r="F42" s="188">
        <f t="shared" si="142"/>
        <v>52000</v>
      </c>
      <c r="G42" s="188">
        <f t="shared" si="143"/>
        <v>0</v>
      </c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>
        <f t="shared" si="144"/>
        <v>0</v>
      </c>
      <c r="T42" s="188">
        <f t="shared" si="145"/>
        <v>0</v>
      </c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>
        <f>E42+R42</f>
        <v>52000</v>
      </c>
      <c r="AF42" s="188">
        <f t="shared" si="146"/>
        <v>52000</v>
      </c>
    </row>
    <row r="43" spans="1:32" ht="24" x14ac:dyDescent="0.2">
      <c r="A43" s="40"/>
      <c r="B43" s="408" t="s">
        <v>130</v>
      </c>
      <c r="C43" s="408"/>
      <c r="D43" s="41" t="s">
        <v>529</v>
      </c>
      <c r="E43" s="185">
        <v>80000</v>
      </c>
      <c r="F43" s="186">
        <f t="shared" si="142"/>
        <v>80000</v>
      </c>
      <c r="G43" s="186">
        <f t="shared" si="143"/>
        <v>0</v>
      </c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>
        <f t="shared" si="144"/>
        <v>0</v>
      </c>
      <c r="T43" s="186">
        <f t="shared" si="145"/>
        <v>0</v>
      </c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>
        <f>E43+R43</f>
        <v>80000</v>
      </c>
      <c r="AF43" s="186">
        <f t="shared" si="146"/>
        <v>80000</v>
      </c>
    </row>
    <row r="44" spans="1:32" s="116" customFormat="1" x14ac:dyDescent="0.2">
      <c r="A44" s="402" t="s">
        <v>68</v>
      </c>
      <c r="B44" s="403"/>
      <c r="C44" s="403"/>
      <c r="D44" s="52" t="s">
        <v>69</v>
      </c>
      <c r="E44" s="42">
        <f t="shared" ref="E44:AE44" si="147">SUM(E45)</f>
        <v>821100</v>
      </c>
      <c r="F44" s="42">
        <f t="shared" si="147"/>
        <v>821100</v>
      </c>
      <c r="G44" s="42">
        <f t="shared" si="147"/>
        <v>0</v>
      </c>
      <c r="H44" s="42">
        <f t="shared" si="147"/>
        <v>0</v>
      </c>
      <c r="I44" s="42">
        <f t="shared" si="147"/>
        <v>0</v>
      </c>
      <c r="J44" s="42">
        <f t="shared" si="147"/>
        <v>0</v>
      </c>
      <c r="K44" s="42">
        <f t="shared" si="147"/>
        <v>0</v>
      </c>
      <c r="L44" s="42">
        <f t="shared" si="147"/>
        <v>0</v>
      </c>
      <c r="M44" s="42">
        <f t="shared" si="147"/>
        <v>0</v>
      </c>
      <c r="N44" s="42">
        <f t="shared" si="147"/>
        <v>0</v>
      </c>
      <c r="O44" s="42">
        <f t="shared" si="147"/>
        <v>0</v>
      </c>
      <c r="P44" s="42">
        <f t="shared" si="147"/>
        <v>0</v>
      </c>
      <c r="Q44" s="42">
        <f t="shared" si="147"/>
        <v>0</v>
      </c>
      <c r="R44" s="42">
        <f t="shared" si="147"/>
        <v>0</v>
      </c>
      <c r="S44" s="42">
        <f t="shared" ref="S44:AD44" si="148">SUM(S45)</f>
        <v>0</v>
      </c>
      <c r="T44" s="42">
        <f t="shared" si="148"/>
        <v>0</v>
      </c>
      <c r="U44" s="42">
        <f t="shared" si="148"/>
        <v>0</v>
      </c>
      <c r="V44" s="42">
        <f t="shared" si="148"/>
        <v>0</v>
      </c>
      <c r="W44" s="42">
        <f t="shared" si="148"/>
        <v>0</v>
      </c>
      <c r="X44" s="42">
        <f t="shared" si="148"/>
        <v>0</v>
      </c>
      <c r="Y44" s="42">
        <f t="shared" si="148"/>
        <v>0</v>
      </c>
      <c r="Z44" s="42">
        <f t="shared" si="148"/>
        <v>0</v>
      </c>
      <c r="AA44" s="42">
        <f t="shared" si="148"/>
        <v>0</v>
      </c>
      <c r="AB44" s="42">
        <f t="shared" si="148"/>
        <v>0</v>
      </c>
      <c r="AC44" s="42">
        <f t="shared" si="148"/>
        <v>0</v>
      </c>
      <c r="AD44" s="42">
        <f t="shared" si="148"/>
        <v>0</v>
      </c>
      <c r="AE44" s="42">
        <f t="shared" si="147"/>
        <v>821100</v>
      </c>
      <c r="AF44" s="42">
        <f>SUM(AF45)</f>
        <v>821100</v>
      </c>
    </row>
    <row r="45" spans="1:32" s="115" customFormat="1" x14ac:dyDescent="0.2">
      <c r="A45" s="35"/>
      <c r="B45" s="397" t="s">
        <v>70</v>
      </c>
      <c r="C45" s="397"/>
      <c r="D45" s="36" t="s">
        <v>71</v>
      </c>
      <c r="E45" s="187">
        <f t="shared" ref="E45:AE45" si="149">E46</f>
        <v>821100</v>
      </c>
      <c r="F45" s="187">
        <f t="shared" si="149"/>
        <v>821100</v>
      </c>
      <c r="G45" s="187">
        <f t="shared" si="149"/>
        <v>0</v>
      </c>
      <c r="H45" s="187">
        <f t="shared" si="149"/>
        <v>0</v>
      </c>
      <c r="I45" s="187">
        <f t="shared" si="149"/>
        <v>0</v>
      </c>
      <c r="J45" s="187">
        <f t="shared" si="149"/>
        <v>0</v>
      </c>
      <c r="K45" s="187">
        <f t="shared" si="149"/>
        <v>0</v>
      </c>
      <c r="L45" s="187">
        <f t="shared" si="149"/>
        <v>0</v>
      </c>
      <c r="M45" s="187">
        <f t="shared" si="149"/>
        <v>0</v>
      </c>
      <c r="N45" s="187">
        <f t="shared" si="149"/>
        <v>0</v>
      </c>
      <c r="O45" s="187">
        <f t="shared" si="149"/>
        <v>0</v>
      </c>
      <c r="P45" s="187">
        <f t="shared" si="149"/>
        <v>0</v>
      </c>
      <c r="Q45" s="187">
        <f t="shared" si="149"/>
        <v>0</v>
      </c>
      <c r="R45" s="187">
        <f t="shared" si="149"/>
        <v>0</v>
      </c>
      <c r="S45" s="187">
        <f t="shared" ref="S45:AD45" si="150">S46</f>
        <v>0</v>
      </c>
      <c r="T45" s="187">
        <f t="shared" si="150"/>
        <v>0</v>
      </c>
      <c r="U45" s="187">
        <f t="shared" si="150"/>
        <v>0</v>
      </c>
      <c r="V45" s="187">
        <f t="shared" si="150"/>
        <v>0</v>
      </c>
      <c r="W45" s="187">
        <f t="shared" si="150"/>
        <v>0</v>
      </c>
      <c r="X45" s="187">
        <f t="shared" si="150"/>
        <v>0</v>
      </c>
      <c r="Y45" s="187">
        <f t="shared" si="150"/>
        <v>0</v>
      </c>
      <c r="Z45" s="187">
        <f t="shared" si="150"/>
        <v>0</v>
      </c>
      <c r="AA45" s="187">
        <f t="shared" si="150"/>
        <v>0</v>
      </c>
      <c r="AB45" s="187">
        <f t="shared" si="150"/>
        <v>0</v>
      </c>
      <c r="AC45" s="187">
        <f t="shared" si="150"/>
        <v>0</v>
      </c>
      <c r="AD45" s="187">
        <f t="shared" si="150"/>
        <v>0</v>
      </c>
      <c r="AE45" s="187">
        <f t="shared" si="149"/>
        <v>821100</v>
      </c>
      <c r="AF45" s="187">
        <f>AF46</f>
        <v>821100</v>
      </c>
    </row>
    <row r="46" spans="1:32" x14ac:dyDescent="0.2">
      <c r="A46" s="118"/>
      <c r="B46" s="405" t="s">
        <v>72</v>
      </c>
      <c r="C46" s="405"/>
      <c r="D46" s="278" t="s">
        <v>73</v>
      </c>
      <c r="E46" s="276">
        <f>48000+100000+673100</f>
        <v>821100</v>
      </c>
      <c r="F46" s="55">
        <f>E46+G46</f>
        <v>821100</v>
      </c>
      <c r="G46" s="55">
        <f>SUBTOTAL(9,H46:Q46)</f>
        <v>0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45"/>
      <c r="S46" s="55">
        <f>R46+T46</f>
        <v>0</v>
      </c>
      <c r="T46" s="55">
        <f>SUBTOTAL(9,U46:AD46)</f>
        <v>0</v>
      </c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45">
        <f>E46+R46</f>
        <v>821100</v>
      </c>
      <c r="AF46" s="55">
        <f>S46+F46</f>
        <v>821100</v>
      </c>
    </row>
    <row r="47" spans="1:32" s="116" customFormat="1" x14ac:dyDescent="0.2">
      <c r="A47" s="402" t="s">
        <v>74</v>
      </c>
      <c r="B47" s="403"/>
      <c r="C47" s="403"/>
      <c r="D47" s="52" t="s">
        <v>75</v>
      </c>
      <c r="E47" s="42">
        <f t="shared" ref="E47:F47" si="151">SUM(E48,E50)</f>
        <v>288124</v>
      </c>
      <c r="F47" s="42">
        <f t="shared" si="151"/>
        <v>328199</v>
      </c>
      <c r="G47" s="42">
        <f t="shared" ref="G47:Q47" si="152">SUM(G48,G50)</f>
        <v>40075</v>
      </c>
      <c r="H47" s="42">
        <f t="shared" si="152"/>
        <v>0</v>
      </c>
      <c r="I47" s="42">
        <f t="shared" si="152"/>
        <v>40075</v>
      </c>
      <c r="J47" s="42">
        <f t="shared" si="152"/>
        <v>0</v>
      </c>
      <c r="K47" s="42">
        <f t="shared" si="152"/>
        <v>0</v>
      </c>
      <c r="L47" s="42">
        <f t="shared" si="152"/>
        <v>0</v>
      </c>
      <c r="M47" s="42">
        <f t="shared" si="152"/>
        <v>0</v>
      </c>
      <c r="N47" s="42">
        <f t="shared" si="152"/>
        <v>0</v>
      </c>
      <c r="O47" s="42">
        <f t="shared" si="152"/>
        <v>0</v>
      </c>
      <c r="P47" s="42">
        <f t="shared" si="152"/>
        <v>0</v>
      </c>
      <c r="Q47" s="42">
        <f t="shared" si="152"/>
        <v>0</v>
      </c>
      <c r="R47" s="42">
        <f t="shared" ref="R47" si="153">SUM(R48,R50)</f>
        <v>0</v>
      </c>
      <c r="S47" s="42">
        <f t="shared" ref="S47:AD47" si="154">SUM(S48,S50)</f>
        <v>0</v>
      </c>
      <c r="T47" s="42">
        <f t="shared" si="154"/>
        <v>0</v>
      </c>
      <c r="U47" s="42">
        <f t="shared" si="154"/>
        <v>0</v>
      </c>
      <c r="V47" s="42">
        <f t="shared" si="154"/>
        <v>0</v>
      </c>
      <c r="W47" s="42">
        <f t="shared" si="154"/>
        <v>0</v>
      </c>
      <c r="X47" s="42">
        <f t="shared" si="154"/>
        <v>0</v>
      </c>
      <c r="Y47" s="42">
        <f t="shared" si="154"/>
        <v>0</v>
      </c>
      <c r="Z47" s="42">
        <f t="shared" si="154"/>
        <v>0</v>
      </c>
      <c r="AA47" s="42">
        <f t="shared" si="154"/>
        <v>0</v>
      </c>
      <c r="AB47" s="42">
        <f t="shared" si="154"/>
        <v>0</v>
      </c>
      <c r="AC47" s="42">
        <f t="shared" si="154"/>
        <v>0</v>
      </c>
      <c r="AD47" s="42">
        <f t="shared" si="154"/>
        <v>0</v>
      </c>
      <c r="AE47" s="42">
        <f t="shared" ref="AE47" si="155">SUM(AE48,AE50)</f>
        <v>524548</v>
      </c>
      <c r="AF47" s="42">
        <f>SUM(AF48,AF50)</f>
        <v>328199</v>
      </c>
    </row>
    <row r="48" spans="1:32" s="115" customFormat="1" ht="24" x14ac:dyDescent="0.2">
      <c r="A48" s="35"/>
      <c r="B48" s="428" t="s">
        <v>76</v>
      </c>
      <c r="C48" s="429"/>
      <c r="D48" s="58" t="s">
        <v>77</v>
      </c>
      <c r="E48" s="187">
        <f t="shared" ref="E48:AE48" si="156">SUM(E49)</f>
        <v>51700</v>
      </c>
      <c r="F48" s="187">
        <f t="shared" si="156"/>
        <v>51700</v>
      </c>
      <c r="G48" s="187">
        <f t="shared" si="156"/>
        <v>0</v>
      </c>
      <c r="H48" s="187">
        <f t="shared" si="156"/>
        <v>0</v>
      </c>
      <c r="I48" s="187">
        <f t="shared" si="156"/>
        <v>0</v>
      </c>
      <c r="J48" s="187">
        <f t="shared" si="156"/>
        <v>0</v>
      </c>
      <c r="K48" s="187">
        <f t="shared" si="156"/>
        <v>0</v>
      </c>
      <c r="L48" s="187">
        <f t="shared" si="156"/>
        <v>0</v>
      </c>
      <c r="M48" s="187">
        <f t="shared" si="156"/>
        <v>0</v>
      </c>
      <c r="N48" s="187">
        <f t="shared" si="156"/>
        <v>0</v>
      </c>
      <c r="O48" s="187">
        <f t="shared" si="156"/>
        <v>0</v>
      </c>
      <c r="P48" s="187">
        <f t="shared" si="156"/>
        <v>0</v>
      </c>
      <c r="Q48" s="187">
        <f t="shared" si="156"/>
        <v>0</v>
      </c>
      <c r="R48" s="187">
        <f t="shared" si="156"/>
        <v>0</v>
      </c>
      <c r="S48" s="187">
        <f t="shared" ref="S48:AD48" si="157">SUM(S49)</f>
        <v>0</v>
      </c>
      <c r="T48" s="187">
        <f t="shared" si="157"/>
        <v>0</v>
      </c>
      <c r="U48" s="187">
        <f t="shared" si="157"/>
        <v>0</v>
      </c>
      <c r="V48" s="187">
        <f t="shared" si="157"/>
        <v>0</v>
      </c>
      <c r="W48" s="187">
        <f t="shared" si="157"/>
        <v>0</v>
      </c>
      <c r="X48" s="187">
        <f t="shared" si="157"/>
        <v>0</v>
      </c>
      <c r="Y48" s="187">
        <f t="shared" si="157"/>
        <v>0</v>
      </c>
      <c r="Z48" s="187">
        <f t="shared" si="157"/>
        <v>0</v>
      </c>
      <c r="AA48" s="187">
        <f t="shared" si="157"/>
        <v>0</v>
      </c>
      <c r="AB48" s="187">
        <f t="shared" si="157"/>
        <v>0</v>
      </c>
      <c r="AC48" s="187">
        <f t="shared" si="157"/>
        <v>0</v>
      </c>
      <c r="AD48" s="187">
        <f t="shared" si="157"/>
        <v>0</v>
      </c>
      <c r="AE48" s="191">
        <f t="shared" si="156"/>
        <v>51700</v>
      </c>
      <c r="AF48" s="187">
        <f>SUM(AF49)</f>
        <v>51700</v>
      </c>
    </row>
    <row r="49" spans="1:32" ht="24" x14ac:dyDescent="0.2">
      <c r="A49" s="37"/>
      <c r="B49" s="430" t="s">
        <v>78</v>
      </c>
      <c r="C49" s="431"/>
      <c r="D49" s="279" t="s">
        <v>79</v>
      </c>
      <c r="E49" s="183">
        <v>51700</v>
      </c>
      <c r="F49" s="183">
        <f>E49+G49</f>
        <v>51700</v>
      </c>
      <c r="G49" s="183">
        <f>SUBTOTAL(9,H49:Q49)</f>
        <v>0</v>
      </c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>
        <f>R49+T49</f>
        <v>0</v>
      </c>
      <c r="T49" s="183">
        <f>SUBTOTAL(9,U49:AD49)</f>
        <v>0</v>
      </c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>
        <f>E49+R49</f>
        <v>51700</v>
      </c>
      <c r="AF49" s="183">
        <f>S49+F49</f>
        <v>51700</v>
      </c>
    </row>
    <row r="50" spans="1:32" s="115" customFormat="1" x14ac:dyDescent="0.2">
      <c r="A50" s="35"/>
      <c r="B50" s="397" t="s">
        <v>80</v>
      </c>
      <c r="C50" s="397"/>
      <c r="D50" s="36" t="s">
        <v>116</v>
      </c>
      <c r="E50" s="187">
        <f>SUM(E51+E53)</f>
        <v>236424</v>
      </c>
      <c r="F50" s="187">
        <f>SUM(F51+F53)</f>
        <v>276499</v>
      </c>
      <c r="G50" s="187">
        <f t="shared" ref="G50:Q50" si="158">SUM(G51+G53)</f>
        <v>40075</v>
      </c>
      <c r="H50" s="187">
        <f t="shared" si="158"/>
        <v>0</v>
      </c>
      <c r="I50" s="187">
        <f t="shared" si="158"/>
        <v>40075</v>
      </c>
      <c r="J50" s="187">
        <f t="shared" si="158"/>
        <v>0</v>
      </c>
      <c r="K50" s="187">
        <f t="shared" si="158"/>
        <v>0</v>
      </c>
      <c r="L50" s="187">
        <f t="shared" si="158"/>
        <v>0</v>
      </c>
      <c r="M50" s="187">
        <f t="shared" si="158"/>
        <v>0</v>
      </c>
      <c r="N50" s="187">
        <f t="shared" si="158"/>
        <v>0</v>
      </c>
      <c r="O50" s="187">
        <f t="shared" si="158"/>
        <v>0</v>
      </c>
      <c r="P50" s="187">
        <f t="shared" si="158"/>
        <v>0</v>
      </c>
      <c r="Q50" s="187">
        <f t="shared" si="158"/>
        <v>0</v>
      </c>
      <c r="R50" s="187">
        <f>SUM(R51+R53)</f>
        <v>0</v>
      </c>
      <c r="S50" s="187">
        <f>SUM(S51+S53)</f>
        <v>0</v>
      </c>
      <c r="T50" s="187">
        <f t="shared" ref="T50" si="159">SUM(T51+T53)</f>
        <v>0</v>
      </c>
      <c r="U50" s="187">
        <f t="shared" ref="U50" si="160">SUM(U51+U53)</f>
        <v>0</v>
      </c>
      <c r="V50" s="187">
        <f t="shared" ref="V50" si="161">SUM(V51+V53)</f>
        <v>0</v>
      </c>
      <c r="W50" s="187">
        <f t="shared" ref="W50" si="162">SUM(W51+W53)</f>
        <v>0</v>
      </c>
      <c r="X50" s="187">
        <f t="shared" ref="X50" si="163">SUM(X51+X53)</f>
        <v>0</v>
      </c>
      <c r="Y50" s="187">
        <f t="shared" ref="Y50" si="164">SUM(Y51+Y53)</f>
        <v>0</v>
      </c>
      <c r="Z50" s="187">
        <f t="shared" ref="Z50" si="165">SUM(Z51+Z53)</f>
        <v>0</v>
      </c>
      <c r="AA50" s="187">
        <f t="shared" ref="AA50" si="166">SUM(AA51+AA53)</f>
        <v>0</v>
      </c>
      <c r="AB50" s="187">
        <f t="shared" ref="AB50" si="167">SUM(AB51+AB53)</f>
        <v>0</v>
      </c>
      <c r="AC50" s="187">
        <f t="shared" ref="AC50" si="168">SUM(AC51+AC53)</f>
        <v>0</v>
      </c>
      <c r="AD50" s="187">
        <f t="shared" ref="AD50:AF50" si="169">SUM(AD51+AD53)</f>
        <v>0</v>
      </c>
      <c r="AE50" s="187">
        <f>SUM(AE51+AE53)</f>
        <v>472848</v>
      </c>
      <c r="AF50" s="187">
        <f t="shared" si="169"/>
        <v>276499</v>
      </c>
    </row>
    <row r="51" spans="1:32" s="115" customFormat="1" x14ac:dyDescent="0.2">
      <c r="A51" s="130"/>
      <c r="B51" s="401" t="s">
        <v>276</v>
      </c>
      <c r="C51" s="404"/>
      <c r="D51" s="38" t="s">
        <v>623</v>
      </c>
      <c r="E51" s="183">
        <f>SUM(E52:E52)</f>
        <v>0</v>
      </c>
      <c r="F51" s="183">
        <f>SUM(F52:F52)</f>
        <v>0</v>
      </c>
      <c r="G51" s="183">
        <f t="shared" ref="G51:Q51" si="170">SUM(G52:G52)</f>
        <v>0</v>
      </c>
      <c r="H51" s="183">
        <f t="shared" si="170"/>
        <v>0</v>
      </c>
      <c r="I51" s="183">
        <f t="shared" si="170"/>
        <v>0</v>
      </c>
      <c r="J51" s="183">
        <f t="shared" si="170"/>
        <v>0</v>
      </c>
      <c r="K51" s="183">
        <f t="shared" si="170"/>
        <v>0</v>
      </c>
      <c r="L51" s="183">
        <f t="shared" si="170"/>
        <v>0</v>
      </c>
      <c r="M51" s="183">
        <f t="shared" si="170"/>
        <v>0</v>
      </c>
      <c r="N51" s="183">
        <f t="shared" si="170"/>
        <v>0</v>
      </c>
      <c r="O51" s="183">
        <f t="shared" si="170"/>
        <v>0</v>
      </c>
      <c r="P51" s="183">
        <f t="shared" si="170"/>
        <v>0</v>
      </c>
      <c r="Q51" s="183">
        <f t="shared" si="170"/>
        <v>0</v>
      </c>
      <c r="R51" s="183">
        <f>SUM(R52:R52)</f>
        <v>0</v>
      </c>
      <c r="S51" s="183">
        <f>SUM(S52:S52)</f>
        <v>0</v>
      </c>
      <c r="T51" s="183">
        <f t="shared" ref="T51" si="171">SUM(T52:T52)</f>
        <v>0</v>
      </c>
      <c r="U51" s="183">
        <f t="shared" ref="U51" si="172">SUM(U52:U52)</f>
        <v>0</v>
      </c>
      <c r="V51" s="183">
        <f t="shared" ref="V51" si="173">SUM(V52:V52)</f>
        <v>0</v>
      </c>
      <c r="W51" s="183">
        <f t="shared" ref="W51" si="174">SUM(W52:W52)</f>
        <v>0</v>
      </c>
      <c r="X51" s="183">
        <f t="shared" ref="X51" si="175">SUM(X52:X52)</f>
        <v>0</v>
      </c>
      <c r="Y51" s="183">
        <f t="shared" ref="Y51" si="176">SUM(Y52:Y52)</f>
        <v>0</v>
      </c>
      <c r="Z51" s="183">
        <f t="shared" ref="Z51" si="177">SUM(Z52:Z52)</f>
        <v>0</v>
      </c>
      <c r="AA51" s="183">
        <f t="shared" ref="AA51" si="178">SUM(AA52:AA52)</f>
        <v>0</v>
      </c>
      <c r="AB51" s="183">
        <f t="shared" ref="AB51" si="179">SUM(AB52:AB52)</f>
        <v>0</v>
      </c>
      <c r="AC51" s="183">
        <f t="shared" ref="AC51" si="180">SUM(AC52:AC52)</f>
        <v>0</v>
      </c>
      <c r="AD51" s="183">
        <f t="shared" ref="AD51" si="181">SUM(AD52:AD52)</f>
        <v>0</v>
      </c>
      <c r="AE51" s="183">
        <f>SUM(AE52:AE52)</f>
        <v>236424</v>
      </c>
      <c r="AF51" s="183">
        <f>SUM(AF52:AF52)</f>
        <v>0</v>
      </c>
    </row>
    <row r="52" spans="1:32" s="115" customFormat="1" x14ac:dyDescent="0.2">
      <c r="A52" s="130"/>
      <c r="B52" s="277"/>
      <c r="C52" s="337" t="s">
        <v>621</v>
      </c>
      <c r="D52" s="38" t="s">
        <v>622</v>
      </c>
      <c r="E52" s="183"/>
      <c r="F52" s="183">
        <f>E52+G52</f>
        <v>0</v>
      </c>
      <c r="G52" s="183">
        <f>SUBTOTAL(9,H52:Q52)</f>
        <v>0</v>
      </c>
      <c r="H52" s="183"/>
      <c r="I52" s="183">
        <f>236424-236424</f>
        <v>0</v>
      </c>
      <c r="J52" s="183"/>
      <c r="K52" s="183"/>
      <c r="L52" s="183"/>
      <c r="M52" s="183"/>
      <c r="N52" s="183"/>
      <c r="O52" s="183"/>
      <c r="P52" s="183"/>
      <c r="Q52" s="183"/>
      <c r="R52" s="183"/>
      <c r="S52" s="183">
        <f>R52+T52</f>
        <v>0</v>
      </c>
      <c r="T52" s="183">
        <f>SUBTOTAL(9,U52:AD52)</f>
        <v>0</v>
      </c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>
        <f>SUM(AE53:AE53)</f>
        <v>236424</v>
      </c>
      <c r="AF52" s="275">
        <f>S52+F52</f>
        <v>0</v>
      </c>
    </row>
    <row r="53" spans="1:32" x14ac:dyDescent="0.2">
      <c r="A53" s="37"/>
      <c r="B53" s="406" t="s">
        <v>117</v>
      </c>
      <c r="C53" s="406"/>
      <c r="D53" s="38" t="s">
        <v>81</v>
      </c>
      <c r="E53" s="183">
        <f>SUM(E54:E54)</f>
        <v>236424</v>
      </c>
      <c r="F53" s="183">
        <f>SUM(F54:F54)</f>
        <v>276499</v>
      </c>
      <c r="G53" s="183">
        <f t="shared" ref="G53:Q53" si="182">SUM(G54:G54)</f>
        <v>40075</v>
      </c>
      <c r="H53" s="183">
        <f t="shared" si="182"/>
        <v>0</v>
      </c>
      <c r="I53" s="183">
        <f t="shared" si="182"/>
        <v>40075</v>
      </c>
      <c r="J53" s="183">
        <f t="shared" si="182"/>
        <v>0</v>
      </c>
      <c r="K53" s="183">
        <f t="shared" si="182"/>
        <v>0</v>
      </c>
      <c r="L53" s="183">
        <f t="shared" si="182"/>
        <v>0</v>
      </c>
      <c r="M53" s="183">
        <f t="shared" si="182"/>
        <v>0</v>
      </c>
      <c r="N53" s="183">
        <f t="shared" si="182"/>
        <v>0</v>
      </c>
      <c r="O53" s="183">
        <f t="shared" si="182"/>
        <v>0</v>
      </c>
      <c r="P53" s="183">
        <f t="shared" si="182"/>
        <v>0</v>
      </c>
      <c r="Q53" s="183">
        <f t="shared" si="182"/>
        <v>0</v>
      </c>
      <c r="R53" s="183">
        <f>SUM(R54:R54)</f>
        <v>0</v>
      </c>
      <c r="S53" s="183">
        <f>SUM(S54:S54)</f>
        <v>0</v>
      </c>
      <c r="T53" s="183">
        <f t="shared" ref="T53" si="183">SUM(T54:T54)</f>
        <v>0</v>
      </c>
      <c r="U53" s="183">
        <f t="shared" ref="U53" si="184">SUM(U54:U54)</f>
        <v>0</v>
      </c>
      <c r="V53" s="183">
        <f t="shared" ref="V53" si="185">SUM(V54:V54)</f>
        <v>0</v>
      </c>
      <c r="W53" s="183">
        <f t="shared" ref="W53" si="186">SUM(W54:W54)</f>
        <v>0</v>
      </c>
      <c r="X53" s="183">
        <f t="shared" ref="X53" si="187">SUM(X54:X54)</f>
        <v>0</v>
      </c>
      <c r="Y53" s="183">
        <f t="shared" ref="Y53" si="188">SUM(Y54:Y54)</f>
        <v>0</v>
      </c>
      <c r="Z53" s="183">
        <f t="shared" ref="Z53" si="189">SUM(Z54:Z54)</f>
        <v>0</v>
      </c>
      <c r="AA53" s="183">
        <f t="shared" ref="AA53" si="190">SUM(AA54:AA54)</f>
        <v>0</v>
      </c>
      <c r="AB53" s="183">
        <f t="shared" ref="AB53" si="191">SUM(AB54:AB54)</f>
        <v>0</v>
      </c>
      <c r="AC53" s="183">
        <f t="shared" ref="AC53" si="192">SUM(AC54:AC54)</f>
        <v>0</v>
      </c>
      <c r="AD53" s="183">
        <f t="shared" ref="AD53" si="193">SUM(AD54:AD54)</f>
        <v>0</v>
      </c>
      <c r="AE53" s="183">
        <f>SUM(AE54:AE54)</f>
        <v>236424</v>
      </c>
      <c r="AF53" s="183">
        <f>SUM(AF54:AF54)</f>
        <v>276499</v>
      </c>
    </row>
    <row r="54" spans="1:32" ht="24" x14ac:dyDescent="0.2">
      <c r="A54" s="117"/>
      <c r="B54" s="399" t="s">
        <v>118</v>
      </c>
      <c r="C54" s="400"/>
      <c r="D54" s="280" t="s">
        <v>119</v>
      </c>
      <c r="E54" s="275">
        <f>500+10000+33000+1400+121524+70000</f>
        <v>236424</v>
      </c>
      <c r="F54" s="275">
        <f>E54+G54</f>
        <v>276499</v>
      </c>
      <c r="G54" s="275">
        <f>SUBTOTAL(9,H54:Q54)</f>
        <v>40075</v>
      </c>
      <c r="H54" s="275"/>
      <c r="I54" s="275">
        <v>40075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>
        <f>R54+T54</f>
        <v>0</v>
      </c>
      <c r="T54" s="275">
        <f>SUBTOTAL(9,U54:AD54)</f>
        <v>0</v>
      </c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>
        <f>E54+R54</f>
        <v>236424</v>
      </c>
      <c r="AF54" s="275">
        <f>S54+F54</f>
        <v>276499</v>
      </c>
    </row>
    <row r="55" spans="1:32" s="116" customFormat="1" ht="36.75" customHeight="1" x14ac:dyDescent="0.2">
      <c r="A55" s="402" t="s">
        <v>82</v>
      </c>
      <c r="B55" s="403"/>
      <c r="C55" s="403"/>
      <c r="D55" s="52" t="s">
        <v>150</v>
      </c>
      <c r="E55" s="42">
        <f>SUM(E58,E56,)</f>
        <v>2380304</v>
      </c>
      <c r="F55" s="42">
        <f t="shared" ref="F55" si="194">SUM(F58,F56,)</f>
        <v>2380304</v>
      </c>
      <c r="G55" s="42">
        <f t="shared" ref="G55" si="195">SUM(G58,G56,)</f>
        <v>0</v>
      </c>
      <c r="H55" s="42">
        <f t="shared" ref="H55" si="196">SUM(H58,H56,)</f>
        <v>0</v>
      </c>
      <c r="I55" s="42">
        <f t="shared" ref="I55" si="197">SUM(I58,I56,)</f>
        <v>0</v>
      </c>
      <c r="J55" s="42">
        <f t="shared" ref="J55" si="198">SUM(J58,J56,)</f>
        <v>0</v>
      </c>
      <c r="K55" s="42">
        <f t="shared" ref="K55" si="199">SUM(K58,K56,)</f>
        <v>0</v>
      </c>
      <c r="L55" s="42">
        <f t="shared" ref="L55" si="200">SUM(L58,L56,)</f>
        <v>0</v>
      </c>
      <c r="M55" s="42">
        <f t="shared" ref="M55" si="201">SUM(M58,M56,)</f>
        <v>0</v>
      </c>
      <c r="N55" s="42">
        <f t="shared" ref="N55" si="202">SUM(N58,N56,)</f>
        <v>0</v>
      </c>
      <c r="O55" s="42">
        <f t="shared" ref="O55" si="203">SUM(O58,O56,)</f>
        <v>0</v>
      </c>
      <c r="P55" s="42">
        <f t="shared" ref="P55" si="204">SUM(P58,P56,)</f>
        <v>0</v>
      </c>
      <c r="Q55" s="42">
        <f t="shared" ref="Q55" si="205">SUM(Q58,Q56,)</f>
        <v>0</v>
      </c>
      <c r="R55" s="42">
        <f t="shared" ref="R55:AE55" si="206">SUM(R58,R56,)</f>
        <v>0</v>
      </c>
      <c r="S55" s="42">
        <f t="shared" ref="S55" si="207">SUM(S58,S56,)</f>
        <v>0</v>
      </c>
      <c r="T55" s="42">
        <f t="shared" ref="T55" si="208">SUM(T58,T56,)</f>
        <v>0</v>
      </c>
      <c r="U55" s="42">
        <f t="shared" ref="U55" si="209">SUM(U58,U56,)</f>
        <v>0</v>
      </c>
      <c r="V55" s="42">
        <f t="shared" ref="V55" si="210">SUM(V58,V56,)</f>
        <v>0</v>
      </c>
      <c r="W55" s="42">
        <f t="shared" ref="W55" si="211">SUM(W58,W56,)</f>
        <v>0</v>
      </c>
      <c r="X55" s="42">
        <f t="shared" ref="X55" si="212">SUM(X58,X56,)</f>
        <v>0</v>
      </c>
      <c r="Y55" s="42">
        <f t="shared" ref="Y55" si="213">SUM(Y58,Y56,)</f>
        <v>0</v>
      </c>
      <c r="Z55" s="42">
        <f t="shared" ref="Z55" si="214">SUM(Z58,Z56,)</f>
        <v>0</v>
      </c>
      <c r="AA55" s="42">
        <f t="shared" ref="AA55" si="215">SUM(AA58,AA56,)</f>
        <v>0</v>
      </c>
      <c r="AB55" s="42">
        <f t="shared" ref="AB55" si="216">SUM(AB58,AB56,)</f>
        <v>0</v>
      </c>
      <c r="AC55" s="42">
        <f t="shared" ref="AC55" si="217">SUM(AC58,AC56,)</f>
        <v>0</v>
      </c>
      <c r="AD55" s="42">
        <f t="shared" ref="AD55:AF55" si="218">SUM(AD58,AD56,)</f>
        <v>0</v>
      </c>
      <c r="AE55" s="42">
        <f t="shared" si="206"/>
        <v>2380304</v>
      </c>
      <c r="AF55" s="42">
        <f t="shared" si="218"/>
        <v>2380304</v>
      </c>
    </row>
    <row r="56" spans="1:32" s="115" customFormat="1" x14ac:dyDescent="0.2">
      <c r="A56" s="35"/>
      <c r="B56" s="397" t="s">
        <v>213</v>
      </c>
      <c r="C56" s="397"/>
      <c r="D56" s="36" t="s">
        <v>214</v>
      </c>
      <c r="E56" s="187">
        <f t="shared" ref="E56:AE56" si="219">SUM(E57:E57)</f>
        <v>2000000</v>
      </c>
      <c r="F56" s="187">
        <f t="shared" si="219"/>
        <v>2000000</v>
      </c>
      <c r="G56" s="187">
        <f t="shared" si="219"/>
        <v>0</v>
      </c>
      <c r="H56" s="187">
        <f t="shared" si="219"/>
        <v>0</v>
      </c>
      <c r="I56" s="187">
        <f t="shared" si="219"/>
        <v>0</v>
      </c>
      <c r="J56" s="187">
        <f t="shared" si="219"/>
        <v>0</v>
      </c>
      <c r="K56" s="187">
        <f t="shared" si="219"/>
        <v>0</v>
      </c>
      <c r="L56" s="187">
        <f t="shared" si="219"/>
        <v>0</v>
      </c>
      <c r="M56" s="187">
        <f t="shared" si="219"/>
        <v>0</v>
      </c>
      <c r="N56" s="187">
        <f t="shared" si="219"/>
        <v>0</v>
      </c>
      <c r="O56" s="187">
        <f t="shared" si="219"/>
        <v>0</v>
      </c>
      <c r="P56" s="187">
        <f t="shared" si="219"/>
        <v>0</v>
      </c>
      <c r="Q56" s="187">
        <f t="shared" si="219"/>
        <v>0</v>
      </c>
      <c r="R56" s="187">
        <f t="shared" si="219"/>
        <v>0</v>
      </c>
      <c r="S56" s="187">
        <f t="shared" ref="S56:AD56" si="220">SUM(S57:S57)</f>
        <v>0</v>
      </c>
      <c r="T56" s="187">
        <f t="shared" si="220"/>
        <v>0</v>
      </c>
      <c r="U56" s="187">
        <f t="shared" si="220"/>
        <v>0</v>
      </c>
      <c r="V56" s="187">
        <f t="shared" si="220"/>
        <v>0</v>
      </c>
      <c r="W56" s="187">
        <f t="shared" si="220"/>
        <v>0</v>
      </c>
      <c r="X56" s="187">
        <f t="shared" si="220"/>
        <v>0</v>
      </c>
      <c r="Y56" s="187">
        <f t="shared" si="220"/>
        <v>0</v>
      </c>
      <c r="Z56" s="187">
        <f t="shared" si="220"/>
        <v>0</v>
      </c>
      <c r="AA56" s="187">
        <f t="shared" si="220"/>
        <v>0</v>
      </c>
      <c r="AB56" s="187">
        <f t="shared" si="220"/>
        <v>0</v>
      </c>
      <c r="AC56" s="187">
        <f t="shared" si="220"/>
        <v>0</v>
      </c>
      <c r="AD56" s="187">
        <f t="shared" si="220"/>
        <v>0</v>
      </c>
      <c r="AE56" s="187">
        <f t="shared" si="219"/>
        <v>2000000</v>
      </c>
      <c r="AF56" s="187">
        <f>SUM(AF57:AF57)</f>
        <v>2000000</v>
      </c>
    </row>
    <row r="57" spans="1:32" s="115" customFormat="1" x14ac:dyDescent="0.2">
      <c r="A57" s="35"/>
      <c r="B57" s="406" t="s">
        <v>131</v>
      </c>
      <c r="C57" s="406"/>
      <c r="D57" s="44" t="s">
        <v>132</v>
      </c>
      <c r="E57" s="45">
        <v>2000000</v>
      </c>
      <c r="F57" s="45">
        <f>E57+G57</f>
        <v>2000000</v>
      </c>
      <c r="G57" s="45">
        <f>SUBTOTAL(9,H57:Q57)</f>
        <v>0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>
        <f>R57+T57</f>
        <v>0</v>
      </c>
      <c r="T57" s="45">
        <f>SUBTOTAL(9,U57:AD57)</f>
        <v>0</v>
      </c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>
        <f>E57+R57</f>
        <v>2000000</v>
      </c>
      <c r="AF57" s="45">
        <f>S57+F57</f>
        <v>2000000</v>
      </c>
    </row>
    <row r="58" spans="1:32" s="115" customFormat="1" ht="24" x14ac:dyDescent="0.2">
      <c r="A58" s="35"/>
      <c r="B58" s="397" t="s">
        <v>133</v>
      </c>
      <c r="C58" s="397"/>
      <c r="D58" s="36" t="s">
        <v>110</v>
      </c>
      <c r="E58" s="187">
        <f t="shared" ref="E58:R58" si="221">SUM(E59:E61)</f>
        <v>380304</v>
      </c>
      <c r="F58" s="187">
        <f t="shared" ref="F58:Q58" si="222">SUM(F59:F61)</f>
        <v>380304</v>
      </c>
      <c r="G58" s="187">
        <f t="shared" si="222"/>
        <v>0</v>
      </c>
      <c r="H58" s="187">
        <f t="shared" si="222"/>
        <v>0</v>
      </c>
      <c r="I58" s="187">
        <f t="shared" si="222"/>
        <v>0</v>
      </c>
      <c r="J58" s="187">
        <f t="shared" si="222"/>
        <v>0</v>
      </c>
      <c r="K58" s="187">
        <f t="shared" si="222"/>
        <v>0</v>
      </c>
      <c r="L58" s="187">
        <f t="shared" si="222"/>
        <v>0</v>
      </c>
      <c r="M58" s="187">
        <f t="shared" si="222"/>
        <v>0</v>
      </c>
      <c r="N58" s="187">
        <f t="shared" si="222"/>
        <v>0</v>
      </c>
      <c r="O58" s="187">
        <f t="shared" si="222"/>
        <v>0</v>
      </c>
      <c r="P58" s="187">
        <f t="shared" si="222"/>
        <v>0</v>
      </c>
      <c r="Q58" s="187">
        <f t="shared" si="222"/>
        <v>0</v>
      </c>
      <c r="R58" s="187">
        <f t="shared" si="221"/>
        <v>0</v>
      </c>
      <c r="S58" s="187">
        <f t="shared" ref="S58:AD58" si="223">SUM(S59:S61)</f>
        <v>0</v>
      </c>
      <c r="T58" s="187">
        <f t="shared" si="223"/>
        <v>0</v>
      </c>
      <c r="U58" s="187">
        <f t="shared" si="223"/>
        <v>0</v>
      </c>
      <c r="V58" s="187">
        <f t="shared" si="223"/>
        <v>0</v>
      </c>
      <c r="W58" s="187">
        <f t="shared" si="223"/>
        <v>0</v>
      </c>
      <c r="X58" s="187">
        <f t="shared" si="223"/>
        <v>0</v>
      </c>
      <c r="Y58" s="187">
        <f t="shared" si="223"/>
        <v>0</v>
      </c>
      <c r="Z58" s="187">
        <f t="shared" si="223"/>
        <v>0</v>
      </c>
      <c r="AA58" s="187">
        <f t="shared" si="223"/>
        <v>0</v>
      </c>
      <c r="AB58" s="187">
        <f t="shared" si="223"/>
        <v>0</v>
      </c>
      <c r="AC58" s="187">
        <f t="shared" si="223"/>
        <v>0</v>
      </c>
      <c r="AD58" s="187">
        <f t="shared" si="223"/>
        <v>0</v>
      </c>
      <c r="AE58" s="187">
        <f t="shared" ref="AE58" si="224">SUM(AE59:AE61)</f>
        <v>380304</v>
      </c>
      <c r="AF58" s="187">
        <f>SUM(AF59:AF61)</f>
        <v>380304</v>
      </c>
    </row>
    <row r="59" spans="1:32" x14ac:dyDescent="0.2">
      <c r="A59" s="37"/>
      <c r="B59" s="406" t="s">
        <v>134</v>
      </c>
      <c r="C59" s="406"/>
      <c r="D59" s="38" t="s">
        <v>111</v>
      </c>
      <c r="E59" s="183">
        <f>176717-16751</f>
        <v>159966</v>
      </c>
      <c r="F59" s="183">
        <f t="shared" ref="F59:F61" si="225">E59+G59</f>
        <v>159966</v>
      </c>
      <c r="G59" s="183">
        <f t="shared" ref="G59:G61" si="226">SUBTOTAL(9,H59:Q59)</f>
        <v>0</v>
      </c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>
        <f t="shared" ref="S59:S61" si="227">R59+T59</f>
        <v>0</v>
      </c>
      <c r="T59" s="183">
        <f t="shared" ref="T59:T61" si="228">SUBTOTAL(9,U59:AD59)</f>
        <v>0</v>
      </c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>
        <f t="shared" ref="AE59:AE61" si="229">E59+R59</f>
        <v>159966</v>
      </c>
      <c r="AF59" s="183">
        <f t="shared" ref="AF59:AF61" si="230">S59+F59</f>
        <v>159966</v>
      </c>
    </row>
    <row r="60" spans="1:32" x14ac:dyDescent="0.2">
      <c r="A60" s="43"/>
      <c r="B60" s="401" t="s">
        <v>135</v>
      </c>
      <c r="C60" s="401"/>
      <c r="D60" s="44" t="s">
        <v>112</v>
      </c>
      <c r="E60" s="45">
        <v>33764</v>
      </c>
      <c r="F60" s="45">
        <f t="shared" si="225"/>
        <v>33764</v>
      </c>
      <c r="G60" s="45">
        <f t="shared" si="226"/>
        <v>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>
        <f t="shared" si="227"/>
        <v>0</v>
      </c>
      <c r="T60" s="45">
        <f t="shared" si="228"/>
        <v>0</v>
      </c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>
        <f t="shared" si="229"/>
        <v>33764</v>
      </c>
      <c r="AF60" s="45">
        <f t="shared" si="230"/>
        <v>33764</v>
      </c>
    </row>
    <row r="61" spans="1:32" x14ac:dyDescent="0.2">
      <c r="A61" s="53"/>
      <c r="B61" s="407" t="s">
        <v>136</v>
      </c>
      <c r="C61" s="407"/>
      <c r="D61" s="54" t="s">
        <v>113</v>
      </c>
      <c r="E61" s="45">
        <v>186574</v>
      </c>
      <c r="F61" s="45">
        <f t="shared" si="225"/>
        <v>186574</v>
      </c>
      <c r="G61" s="45">
        <f t="shared" si="226"/>
        <v>0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>
        <f t="shared" si="227"/>
        <v>0</v>
      </c>
      <c r="T61" s="45">
        <f t="shared" si="228"/>
        <v>0</v>
      </c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>
        <f t="shared" si="229"/>
        <v>186574</v>
      </c>
      <c r="AF61" s="45">
        <f t="shared" si="230"/>
        <v>186574</v>
      </c>
    </row>
    <row r="62" spans="1:32" ht="36.75" customHeight="1" x14ac:dyDescent="0.2">
      <c r="A62" s="402" t="s">
        <v>533</v>
      </c>
      <c r="B62" s="403"/>
      <c r="C62" s="403"/>
      <c r="D62" s="52" t="s">
        <v>534</v>
      </c>
      <c r="E62" s="190">
        <f t="shared" ref="E62:AE62" si="231">SUM(E63)</f>
        <v>212000</v>
      </c>
      <c r="F62" s="190">
        <f>SUM(F63)</f>
        <v>212000</v>
      </c>
      <c r="G62" s="190">
        <f t="shared" ref="G62:Q62" si="232">SUM(G63)</f>
        <v>0</v>
      </c>
      <c r="H62" s="190">
        <f t="shared" si="232"/>
        <v>0</v>
      </c>
      <c r="I62" s="190">
        <f t="shared" si="232"/>
        <v>0</v>
      </c>
      <c r="J62" s="190">
        <f t="shared" si="232"/>
        <v>0</v>
      </c>
      <c r="K62" s="190">
        <f t="shared" si="232"/>
        <v>0</v>
      </c>
      <c r="L62" s="190">
        <f t="shared" si="232"/>
        <v>0</v>
      </c>
      <c r="M62" s="190">
        <f t="shared" si="232"/>
        <v>0</v>
      </c>
      <c r="N62" s="190">
        <f t="shared" si="232"/>
        <v>0</v>
      </c>
      <c r="O62" s="190">
        <f t="shared" si="232"/>
        <v>0</v>
      </c>
      <c r="P62" s="190">
        <f t="shared" si="232"/>
        <v>0</v>
      </c>
      <c r="Q62" s="190">
        <f t="shared" si="232"/>
        <v>0</v>
      </c>
      <c r="R62" s="190">
        <f>SUM(R63)</f>
        <v>0</v>
      </c>
      <c r="S62" s="190">
        <f>SUM(S63)</f>
        <v>0</v>
      </c>
      <c r="T62" s="190">
        <f t="shared" ref="T62" si="233">SUM(T63)</f>
        <v>0</v>
      </c>
      <c r="U62" s="190">
        <f t="shared" ref="U62" si="234">SUM(U63)</f>
        <v>0</v>
      </c>
      <c r="V62" s="190">
        <f t="shared" ref="V62" si="235">SUM(V63)</f>
        <v>0</v>
      </c>
      <c r="W62" s="190">
        <f t="shared" ref="W62" si="236">SUM(W63)</f>
        <v>0</v>
      </c>
      <c r="X62" s="190">
        <f t="shared" ref="X62" si="237">SUM(X63)</f>
        <v>0</v>
      </c>
      <c r="Y62" s="190">
        <f t="shared" ref="Y62" si="238">SUM(Y63)</f>
        <v>0</v>
      </c>
      <c r="Z62" s="190">
        <f t="shared" ref="Z62" si="239">SUM(Z63)</f>
        <v>0</v>
      </c>
      <c r="AA62" s="190">
        <f t="shared" ref="AA62" si="240">SUM(AA63)</f>
        <v>0</v>
      </c>
      <c r="AB62" s="190">
        <f t="shared" ref="AB62" si="241">SUM(AB63)</f>
        <v>0</v>
      </c>
      <c r="AC62" s="190">
        <f t="shared" ref="AC62" si="242">SUM(AC63)</f>
        <v>0</v>
      </c>
      <c r="AD62" s="190">
        <f t="shared" ref="AD62:AF62" si="243">SUM(AD63)</f>
        <v>0</v>
      </c>
      <c r="AE62" s="190">
        <f t="shared" si="231"/>
        <v>212000</v>
      </c>
      <c r="AF62" s="190">
        <f t="shared" si="243"/>
        <v>212000</v>
      </c>
    </row>
    <row r="63" spans="1:32" ht="36" x14ac:dyDescent="0.2">
      <c r="A63" s="43"/>
      <c r="B63" s="178" t="s">
        <v>535</v>
      </c>
      <c r="C63" s="272"/>
      <c r="D63" s="36" t="s">
        <v>536</v>
      </c>
      <c r="E63" s="281">
        <v>212000</v>
      </c>
      <c r="F63" s="281">
        <f>E63+G63</f>
        <v>212000</v>
      </c>
      <c r="G63" s="281">
        <f>SUBTOTAL(9,H63:Q63)</f>
        <v>0</v>
      </c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>
        <f>R63+T63</f>
        <v>0</v>
      </c>
      <c r="T63" s="281">
        <f>SUBTOTAL(9,U63:AD63)</f>
        <v>0</v>
      </c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>
        <f t="shared" ref="AE63" si="244">E63+R63</f>
        <v>212000</v>
      </c>
      <c r="AF63" s="281">
        <f>S63+F63</f>
        <v>212000</v>
      </c>
    </row>
    <row r="64" spans="1:32" s="116" customFormat="1" x14ac:dyDescent="0.2">
      <c r="A64" s="402" t="s">
        <v>83</v>
      </c>
      <c r="B64" s="403"/>
      <c r="C64" s="403"/>
      <c r="D64" s="52" t="s">
        <v>84</v>
      </c>
      <c r="E64" s="42">
        <f>SUM(E65)</f>
        <v>19354111</v>
      </c>
      <c r="F64" s="42">
        <f t="shared" ref="F64:Q64" si="245">SUM(F65)</f>
        <v>21219988</v>
      </c>
      <c r="G64" s="42">
        <f t="shared" si="245"/>
        <v>1865877</v>
      </c>
      <c r="H64" s="42">
        <f t="shared" si="245"/>
        <v>95940</v>
      </c>
      <c r="I64" s="42">
        <f t="shared" si="245"/>
        <v>1769937</v>
      </c>
      <c r="J64" s="42">
        <f t="shared" si="245"/>
        <v>0</v>
      </c>
      <c r="K64" s="42">
        <f t="shared" si="245"/>
        <v>0</v>
      </c>
      <c r="L64" s="42">
        <f t="shared" si="245"/>
        <v>0</v>
      </c>
      <c r="M64" s="42">
        <f t="shared" si="245"/>
        <v>0</v>
      </c>
      <c r="N64" s="42">
        <f t="shared" si="245"/>
        <v>0</v>
      </c>
      <c r="O64" s="42">
        <f t="shared" si="245"/>
        <v>0</v>
      </c>
      <c r="P64" s="42">
        <f t="shared" si="245"/>
        <v>0</v>
      </c>
      <c r="Q64" s="42">
        <f t="shared" si="245"/>
        <v>0</v>
      </c>
      <c r="R64" s="42">
        <f t="shared" ref="R64:AE64" si="246">SUM(R65)</f>
        <v>0</v>
      </c>
      <c r="S64" s="42">
        <f t="shared" ref="S64:AD64" si="247">SUM(S65)</f>
        <v>0</v>
      </c>
      <c r="T64" s="42">
        <f t="shared" si="247"/>
        <v>0</v>
      </c>
      <c r="U64" s="42">
        <f t="shared" si="247"/>
        <v>0</v>
      </c>
      <c r="V64" s="42">
        <f t="shared" si="247"/>
        <v>0</v>
      </c>
      <c r="W64" s="42">
        <f t="shared" si="247"/>
        <v>0</v>
      </c>
      <c r="X64" s="42">
        <f t="shared" si="247"/>
        <v>0</v>
      </c>
      <c r="Y64" s="42">
        <f t="shared" si="247"/>
        <v>0</v>
      </c>
      <c r="Z64" s="42">
        <f t="shared" si="247"/>
        <v>0</v>
      </c>
      <c r="AA64" s="42">
        <f t="shared" si="247"/>
        <v>0</v>
      </c>
      <c r="AB64" s="42">
        <f t="shared" si="247"/>
        <v>0</v>
      </c>
      <c r="AC64" s="42">
        <f t="shared" si="247"/>
        <v>0</v>
      </c>
      <c r="AD64" s="42">
        <f t="shared" si="247"/>
        <v>0</v>
      </c>
      <c r="AE64" s="42">
        <f t="shared" si="246"/>
        <v>19354111</v>
      </c>
      <c r="AF64" s="42">
        <f>SUM(AF65)</f>
        <v>21219988</v>
      </c>
    </row>
    <row r="65" spans="1:32" s="115" customFormat="1" x14ac:dyDescent="0.2">
      <c r="A65" s="35"/>
      <c r="B65" s="397" t="s">
        <v>85</v>
      </c>
      <c r="C65" s="397"/>
      <c r="D65" s="36" t="s">
        <v>231</v>
      </c>
      <c r="E65" s="187">
        <f>SUM(E66:E67)</f>
        <v>19354111</v>
      </c>
      <c r="F65" s="187">
        <f t="shared" ref="F65" si="248">SUM(F66:F67)</f>
        <v>21219988</v>
      </c>
      <c r="G65" s="187">
        <f t="shared" ref="G65" si="249">SUM(G66:G67)</f>
        <v>1865877</v>
      </c>
      <c r="H65" s="187">
        <f t="shared" ref="H65" si="250">SUM(H66:H67)</f>
        <v>95940</v>
      </c>
      <c r="I65" s="187">
        <f t="shared" ref="I65" si="251">SUM(I66:I67)</f>
        <v>1769937</v>
      </c>
      <c r="J65" s="187">
        <f t="shared" ref="J65" si="252">SUM(J66:J67)</f>
        <v>0</v>
      </c>
      <c r="K65" s="187">
        <f t="shared" ref="K65" si="253">SUM(K66:K67)</f>
        <v>0</v>
      </c>
      <c r="L65" s="187">
        <f t="shared" ref="L65" si="254">SUM(L66:L67)</f>
        <v>0</v>
      </c>
      <c r="M65" s="187">
        <f t="shared" ref="M65" si="255">SUM(M66:M67)</f>
        <v>0</v>
      </c>
      <c r="N65" s="187">
        <f t="shared" ref="N65" si="256">SUM(N66:N67)</f>
        <v>0</v>
      </c>
      <c r="O65" s="187">
        <f t="shared" ref="O65" si="257">SUM(O66:O67)</f>
        <v>0</v>
      </c>
      <c r="P65" s="187">
        <f t="shared" ref="P65" si="258">SUM(P66:P67)</f>
        <v>0</v>
      </c>
      <c r="Q65" s="187">
        <f t="shared" ref="Q65" si="259">SUM(Q66:Q67)</f>
        <v>0</v>
      </c>
      <c r="R65" s="187">
        <f t="shared" ref="R65:AE65" si="260">SUM(R66:R67)</f>
        <v>0</v>
      </c>
      <c r="S65" s="187">
        <f t="shared" ref="S65" si="261">SUM(S66:S67)</f>
        <v>0</v>
      </c>
      <c r="T65" s="187">
        <f t="shared" ref="T65" si="262">SUM(T66:T67)</f>
        <v>0</v>
      </c>
      <c r="U65" s="187">
        <f t="shared" ref="U65" si="263">SUM(U66:U67)</f>
        <v>0</v>
      </c>
      <c r="V65" s="187">
        <f t="shared" ref="V65" si="264">SUM(V66:V67)</f>
        <v>0</v>
      </c>
      <c r="W65" s="187">
        <f t="shared" ref="W65" si="265">SUM(W66:W67)</f>
        <v>0</v>
      </c>
      <c r="X65" s="187">
        <f t="shared" ref="X65" si="266">SUM(X66:X67)</f>
        <v>0</v>
      </c>
      <c r="Y65" s="187">
        <f t="shared" ref="Y65" si="267">SUM(Y66:Y67)</f>
        <v>0</v>
      </c>
      <c r="Z65" s="187">
        <f t="shared" ref="Z65" si="268">SUM(Z66:Z67)</f>
        <v>0</v>
      </c>
      <c r="AA65" s="187">
        <f t="shared" ref="AA65" si="269">SUM(AA66:AA67)</f>
        <v>0</v>
      </c>
      <c r="AB65" s="187">
        <f t="shared" ref="AB65" si="270">SUM(AB66:AB67)</f>
        <v>0</v>
      </c>
      <c r="AC65" s="187">
        <f t="shared" ref="AC65" si="271">SUM(AC66:AC67)</f>
        <v>0</v>
      </c>
      <c r="AD65" s="187">
        <f t="shared" ref="AD65:AF65" si="272">SUM(AD66:AD67)</f>
        <v>0</v>
      </c>
      <c r="AE65" s="187">
        <f t="shared" si="260"/>
        <v>19354111</v>
      </c>
      <c r="AF65" s="187">
        <f t="shared" si="272"/>
        <v>21219988</v>
      </c>
    </row>
    <row r="66" spans="1:32" x14ac:dyDescent="0.2">
      <c r="A66" s="43"/>
      <c r="B66" s="401" t="s">
        <v>86</v>
      </c>
      <c r="C66" s="401"/>
      <c r="D66" s="44" t="s">
        <v>645</v>
      </c>
      <c r="E66" s="45">
        <v>12681718</v>
      </c>
      <c r="F66" s="183">
        <f t="shared" ref="F66:F67" si="273">E66+G66</f>
        <v>12896342</v>
      </c>
      <c r="G66" s="183">
        <f t="shared" ref="G66:G67" si="274">SUBTOTAL(9,H66:Q66)</f>
        <v>214624</v>
      </c>
      <c r="H66" s="183">
        <f>2+987+1001+4130+2968+791+679+2247+4536+1183+2226+735+2394+3213+973+1995+210</f>
        <v>30270</v>
      </c>
      <c r="I66" s="183">
        <f>53502+24592+48097+11004+40495+55903-49239</f>
        <v>184354</v>
      </c>
      <c r="J66" s="183"/>
      <c r="K66" s="183"/>
      <c r="L66" s="183"/>
      <c r="M66" s="183"/>
      <c r="N66" s="183"/>
      <c r="O66" s="183"/>
      <c r="P66" s="183"/>
      <c r="Q66" s="183"/>
      <c r="R66" s="183"/>
      <c r="S66" s="183">
        <f t="shared" ref="S66:S67" si="275">R66+T66</f>
        <v>0</v>
      </c>
      <c r="T66" s="183">
        <f t="shared" ref="T66:T67" si="276">SUBTOTAL(9,U66:AD66)</f>
        <v>0</v>
      </c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>
        <f>E66+R66</f>
        <v>12681718</v>
      </c>
      <c r="AF66" s="183">
        <f t="shared" ref="AF66:AF67" si="277">S66+F66</f>
        <v>12896342</v>
      </c>
    </row>
    <row r="67" spans="1:32" ht="48" x14ac:dyDescent="0.2">
      <c r="A67" s="43"/>
      <c r="B67" s="401" t="s">
        <v>120</v>
      </c>
      <c r="C67" s="401"/>
      <c r="D67" s="44" t="s">
        <v>229</v>
      </c>
      <c r="E67" s="45">
        <v>6672393</v>
      </c>
      <c r="F67" s="183">
        <f t="shared" si="273"/>
        <v>8323646</v>
      </c>
      <c r="G67" s="183">
        <f t="shared" si="274"/>
        <v>1651253</v>
      </c>
      <c r="H67" s="183">
        <f>25072+2718+37880</f>
        <v>65670</v>
      </c>
      <c r="I67" s="183">
        <f>1+78748+19750+31906-296299-40494+442142-1689-162+4897+85145+535010+5652+720976</f>
        <v>1585583</v>
      </c>
      <c r="J67" s="183"/>
      <c r="K67" s="183"/>
      <c r="L67" s="183"/>
      <c r="M67" s="183"/>
      <c r="N67" s="183"/>
      <c r="O67" s="183"/>
      <c r="P67" s="183"/>
      <c r="Q67" s="183"/>
      <c r="R67" s="283"/>
      <c r="S67" s="183">
        <f t="shared" si="275"/>
        <v>0</v>
      </c>
      <c r="T67" s="183">
        <f t="shared" si="276"/>
        <v>0</v>
      </c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>
        <f>E67+R67</f>
        <v>6672393</v>
      </c>
      <c r="AF67" s="183">
        <f t="shared" si="277"/>
        <v>8323646</v>
      </c>
    </row>
    <row r="68" spans="1:32" s="116" customFormat="1" x14ac:dyDescent="0.2">
      <c r="A68" s="402" t="s">
        <v>87</v>
      </c>
      <c r="B68" s="403"/>
      <c r="C68" s="403"/>
      <c r="D68" s="52" t="s">
        <v>88</v>
      </c>
      <c r="E68" s="42">
        <f>SUM(E69:E70)</f>
        <v>1782576</v>
      </c>
      <c r="F68" s="42">
        <f t="shared" ref="F68" si="278">SUM(F69:F70)</f>
        <v>1976819</v>
      </c>
      <c r="G68" s="42">
        <f t="shared" ref="G68" si="279">SUM(G69:G70)</f>
        <v>194243</v>
      </c>
      <c r="H68" s="42">
        <f t="shared" ref="H68" si="280">SUM(H69:H70)</f>
        <v>11045</v>
      </c>
      <c r="I68" s="42">
        <f t="shared" ref="I68" si="281">SUM(I69:I70)</f>
        <v>183198</v>
      </c>
      <c r="J68" s="42">
        <f t="shared" ref="J68" si="282">SUM(J69:J70)</f>
        <v>0</v>
      </c>
      <c r="K68" s="42">
        <f t="shared" ref="K68" si="283">SUM(K69:K70)</f>
        <v>0</v>
      </c>
      <c r="L68" s="42">
        <f t="shared" ref="L68" si="284">SUM(L69:L70)</f>
        <v>0</v>
      </c>
      <c r="M68" s="42">
        <f t="shared" ref="M68" si="285">SUM(M69:M70)</f>
        <v>0</v>
      </c>
      <c r="N68" s="42">
        <f t="shared" ref="N68" si="286">SUM(N69:N70)</f>
        <v>0</v>
      </c>
      <c r="O68" s="42">
        <f t="shared" ref="O68" si="287">SUM(O69:O70)</f>
        <v>0</v>
      </c>
      <c r="P68" s="42">
        <f t="shared" ref="P68" si="288">SUM(P69:P70)</f>
        <v>0</v>
      </c>
      <c r="Q68" s="42">
        <f t="shared" ref="Q68" si="289">SUM(Q69:Q70)</f>
        <v>0</v>
      </c>
      <c r="R68" s="42">
        <f t="shared" ref="R68:AE68" si="290">SUM(R69:R70)</f>
        <v>-1041776</v>
      </c>
      <c r="S68" s="42">
        <f t="shared" ref="S68" si="291">SUM(S69:S70)</f>
        <v>-1236019</v>
      </c>
      <c r="T68" s="42">
        <f t="shared" ref="T68" si="292">SUM(T69:T70)</f>
        <v>-194243</v>
      </c>
      <c r="U68" s="42">
        <f t="shared" ref="U68" si="293">SUM(U69:U70)</f>
        <v>-11045</v>
      </c>
      <c r="V68" s="42">
        <f t="shared" ref="V68" si="294">SUM(V69:V70)</f>
        <v>-183198</v>
      </c>
      <c r="W68" s="42">
        <f t="shared" ref="W68" si="295">SUM(W69:W70)</f>
        <v>0</v>
      </c>
      <c r="X68" s="42">
        <f t="shared" ref="X68" si="296">SUM(X69:X70)</f>
        <v>0</v>
      </c>
      <c r="Y68" s="42">
        <f t="shared" ref="Y68" si="297">SUM(Y69:Y70)</f>
        <v>0</v>
      </c>
      <c r="Z68" s="42">
        <f t="shared" ref="Z68" si="298">SUM(Z69:Z70)</f>
        <v>0</v>
      </c>
      <c r="AA68" s="42">
        <f t="shared" ref="AA68" si="299">SUM(AA69:AA70)</f>
        <v>0</v>
      </c>
      <c r="AB68" s="42">
        <f t="shared" ref="AB68" si="300">SUM(AB69:AB70)</f>
        <v>0</v>
      </c>
      <c r="AC68" s="42">
        <f t="shared" ref="AC68" si="301">SUM(AC69:AC70)</f>
        <v>0</v>
      </c>
      <c r="AD68" s="42">
        <f t="shared" ref="AD68:AF68" si="302">SUM(AD69:AD70)</f>
        <v>0</v>
      </c>
      <c r="AE68" s="42">
        <f t="shared" si="290"/>
        <v>740800</v>
      </c>
      <c r="AF68" s="42">
        <f t="shared" si="302"/>
        <v>740800</v>
      </c>
    </row>
    <row r="69" spans="1:32" s="115" customFormat="1" ht="14.25" customHeight="1" x14ac:dyDescent="0.2">
      <c r="A69" s="35"/>
      <c r="B69" s="397" t="s">
        <v>89</v>
      </c>
      <c r="C69" s="397"/>
      <c r="D69" s="36" t="s">
        <v>230</v>
      </c>
      <c r="E69" s="187">
        <v>740800</v>
      </c>
      <c r="F69" s="187">
        <f t="shared" ref="F69:F70" si="303">E69+G69</f>
        <v>740800</v>
      </c>
      <c r="G69" s="187">
        <f t="shared" ref="G69:G70" si="304">SUBTOTAL(9,H69:Q69)</f>
        <v>0</v>
      </c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>
        <f>R69+T69</f>
        <v>0</v>
      </c>
      <c r="T69" s="187">
        <f>SUBTOTAL(9,U69:AD69)</f>
        <v>0</v>
      </c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>
        <f t="shared" ref="AE69" si="305">E69+R69</f>
        <v>740800</v>
      </c>
      <c r="AF69" s="187">
        <f t="shared" ref="AF69" si="306">S69+F69</f>
        <v>740800</v>
      </c>
    </row>
    <row r="70" spans="1:32" x14ac:dyDescent="0.2">
      <c r="A70" s="53"/>
      <c r="B70" s="272" t="s">
        <v>455</v>
      </c>
      <c r="C70" s="272"/>
      <c r="D70" s="284" t="s">
        <v>477</v>
      </c>
      <c r="E70" s="55">
        <v>1041776</v>
      </c>
      <c r="F70" s="55">
        <f t="shared" si="303"/>
        <v>1236019</v>
      </c>
      <c r="G70" s="55">
        <f t="shared" si="304"/>
        <v>194243</v>
      </c>
      <c r="H70" s="55">
        <f>750+2719+7576</f>
        <v>11045</v>
      </c>
      <c r="I70" s="55">
        <f>101+6450+37949+1+25845+3777+4897+85145+19033</f>
        <v>183198</v>
      </c>
      <c r="J70" s="55"/>
      <c r="K70" s="55"/>
      <c r="L70" s="55"/>
      <c r="M70" s="55"/>
      <c r="N70" s="55"/>
      <c r="O70" s="55"/>
      <c r="P70" s="55"/>
      <c r="Q70" s="55"/>
      <c r="R70" s="55">
        <v>-1041776</v>
      </c>
      <c r="S70" s="183">
        <f t="shared" ref="S70" si="307">R70+T70</f>
        <v>-1236019</v>
      </c>
      <c r="T70" s="183">
        <f t="shared" ref="T70" si="308">SUBTOTAL(9,U70:AD70)</f>
        <v>-194243</v>
      </c>
      <c r="U70" s="55">
        <f>-750-2719-7576</f>
        <v>-11045</v>
      </c>
      <c r="V70" s="55">
        <f>1-1-101-6450-37949-1-25845-3777-4897-85145-19033</f>
        <v>-183198</v>
      </c>
      <c r="W70" s="55"/>
      <c r="X70" s="55"/>
      <c r="Y70" s="55"/>
      <c r="Z70" s="55"/>
      <c r="AA70" s="55"/>
      <c r="AB70" s="55"/>
      <c r="AC70" s="55"/>
      <c r="AD70" s="55"/>
      <c r="AE70" s="183">
        <f t="shared" ref="AE70" si="309">E70+R70</f>
        <v>0</v>
      </c>
      <c r="AF70" s="55">
        <f>S70+F70</f>
        <v>0</v>
      </c>
    </row>
    <row r="71" spans="1:32" s="116" customFormat="1" x14ac:dyDescent="0.2">
      <c r="A71" s="402" t="s">
        <v>90</v>
      </c>
      <c r="B71" s="403"/>
      <c r="C71" s="426"/>
      <c r="D71" s="52" t="s">
        <v>289</v>
      </c>
      <c r="E71" s="42">
        <f>SUM(E72,E75,E88)</f>
        <v>1698441</v>
      </c>
      <c r="F71" s="42">
        <f>SUM(F72,F75,F88)</f>
        <v>1752928</v>
      </c>
      <c r="G71" s="42">
        <f t="shared" ref="G71:Q71" si="310">SUM(G72,G75,G88)</f>
        <v>54487</v>
      </c>
      <c r="H71" s="42">
        <f t="shared" si="310"/>
        <v>5000</v>
      </c>
      <c r="I71" s="42">
        <f t="shared" si="310"/>
        <v>49487</v>
      </c>
      <c r="J71" s="42">
        <f t="shared" si="310"/>
        <v>0</v>
      </c>
      <c r="K71" s="42">
        <f t="shared" si="310"/>
        <v>0</v>
      </c>
      <c r="L71" s="42">
        <f t="shared" si="310"/>
        <v>0</v>
      </c>
      <c r="M71" s="42">
        <f t="shared" si="310"/>
        <v>0</v>
      </c>
      <c r="N71" s="42">
        <f t="shared" si="310"/>
        <v>0</v>
      </c>
      <c r="O71" s="42">
        <f t="shared" si="310"/>
        <v>0</v>
      </c>
      <c r="P71" s="42">
        <f t="shared" si="310"/>
        <v>0</v>
      </c>
      <c r="Q71" s="42">
        <f t="shared" si="310"/>
        <v>0</v>
      </c>
      <c r="R71" s="42">
        <f>SUM(R72,R75,R88)</f>
        <v>-5452</v>
      </c>
      <c r="S71" s="42">
        <f>SUM(S72,S75,S88)</f>
        <v>-28777</v>
      </c>
      <c r="T71" s="42">
        <f t="shared" ref="T71" si="311">SUM(T72,T75,T88)</f>
        <v>-23325</v>
      </c>
      <c r="U71" s="42">
        <f t="shared" ref="U71" si="312">SUM(U72,U75,U88)</f>
        <v>0</v>
      </c>
      <c r="V71" s="42">
        <f t="shared" ref="V71" si="313">SUM(V72,V75,V88)</f>
        <v>-23325</v>
      </c>
      <c r="W71" s="42">
        <f t="shared" ref="W71" si="314">SUM(W72,W75,W88)</f>
        <v>0</v>
      </c>
      <c r="X71" s="42">
        <f t="shared" ref="X71" si="315">SUM(X72,X75,X88)</f>
        <v>0</v>
      </c>
      <c r="Y71" s="42">
        <f t="shared" ref="Y71" si="316">SUM(Y72,Y75,Y88)</f>
        <v>0</v>
      </c>
      <c r="Z71" s="42">
        <f t="shared" ref="Z71" si="317">SUM(Z72,Z75,Z88)</f>
        <v>0</v>
      </c>
      <c r="AA71" s="42">
        <f t="shared" ref="AA71" si="318">SUM(AA72,AA75,AA88)</f>
        <v>0</v>
      </c>
      <c r="AB71" s="42">
        <f t="shared" ref="AB71" si="319">SUM(AB72,AB75,AB88)</f>
        <v>0</v>
      </c>
      <c r="AC71" s="42">
        <f t="shared" ref="AC71" si="320">SUM(AC72,AC75,AC88)</f>
        <v>0</v>
      </c>
      <c r="AD71" s="42">
        <f t="shared" ref="AD71:AF71" si="321">SUM(AD72,AD75,AD88)</f>
        <v>0</v>
      </c>
      <c r="AE71" s="42">
        <f>SUM(AE72,AE75,AE88)</f>
        <v>1692989</v>
      </c>
      <c r="AF71" s="42">
        <f t="shared" si="321"/>
        <v>1724151</v>
      </c>
    </row>
    <row r="72" spans="1:32" s="115" customFormat="1" x14ac:dyDescent="0.2">
      <c r="A72" s="59"/>
      <c r="B72" s="397" t="s">
        <v>91</v>
      </c>
      <c r="C72" s="425"/>
      <c r="D72" s="93" t="s">
        <v>290</v>
      </c>
      <c r="E72" s="187">
        <f t="shared" ref="E72:AE72" si="322">SUM(E73:E74)</f>
        <v>20512</v>
      </c>
      <c r="F72" s="187">
        <f t="shared" ref="F72:Q72" si="323">SUM(F73:F74)</f>
        <v>25351</v>
      </c>
      <c r="G72" s="187">
        <f t="shared" si="323"/>
        <v>4839</v>
      </c>
      <c r="H72" s="187">
        <f t="shared" si="323"/>
        <v>5000</v>
      </c>
      <c r="I72" s="187">
        <f t="shared" si="323"/>
        <v>-161</v>
      </c>
      <c r="J72" s="187">
        <f t="shared" si="323"/>
        <v>0</v>
      </c>
      <c r="K72" s="187">
        <f t="shared" si="323"/>
        <v>0</v>
      </c>
      <c r="L72" s="187">
        <f t="shared" si="323"/>
        <v>0</v>
      </c>
      <c r="M72" s="187">
        <f t="shared" si="323"/>
        <v>0</v>
      </c>
      <c r="N72" s="187">
        <f t="shared" si="323"/>
        <v>0</v>
      </c>
      <c r="O72" s="187">
        <f t="shared" si="323"/>
        <v>0</v>
      </c>
      <c r="P72" s="187">
        <f t="shared" si="323"/>
        <v>0</v>
      </c>
      <c r="Q72" s="187">
        <f t="shared" si="323"/>
        <v>0</v>
      </c>
      <c r="R72" s="187">
        <f t="shared" si="322"/>
        <v>0</v>
      </c>
      <c r="S72" s="187">
        <f t="shared" ref="S72:AD72" si="324">SUM(S73:S74)</f>
        <v>0</v>
      </c>
      <c r="T72" s="187">
        <f t="shared" si="324"/>
        <v>0</v>
      </c>
      <c r="U72" s="187">
        <f t="shared" si="324"/>
        <v>0</v>
      </c>
      <c r="V72" s="187">
        <f t="shared" si="324"/>
        <v>0</v>
      </c>
      <c r="W72" s="187">
        <f t="shared" si="324"/>
        <v>0</v>
      </c>
      <c r="X72" s="187">
        <f t="shared" si="324"/>
        <v>0</v>
      </c>
      <c r="Y72" s="187">
        <f t="shared" si="324"/>
        <v>0</v>
      </c>
      <c r="Z72" s="187">
        <f t="shared" si="324"/>
        <v>0</v>
      </c>
      <c r="AA72" s="187">
        <f t="shared" si="324"/>
        <v>0</v>
      </c>
      <c r="AB72" s="187">
        <f t="shared" si="324"/>
        <v>0</v>
      </c>
      <c r="AC72" s="187">
        <f t="shared" si="324"/>
        <v>0</v>
      </c>
      <c r="AD72" s="187">
        <f t="shared" si="324"/>
        <v>0</v>
      </c>
      <c r="AE72" s="187">
        <f t="shared" si="322"/>
        <v>20512</v>
      </c>
      <c r="AF72" s="187">
        <f>SUM(AF73:AF74)</f>
        <v>25351</v>
      </c>
    </row>
    <row r="73" spans="1:32" ht="24" x14ac:dyDescent="0.2">
      <c r="A73" s="119"/>
      <c r="B73" s="399" t="s">
        <v>221</v>
      </c>
      <c r="C73" s="400"/>
      <c r="D73" s="280" t="s">
        <v>222</v>
      </c>
      <c r="E73" s="275">
        <v>3932</v>
      </c>
      <c r="F73" s="275">
        <f t="shared" ref="F73:F74" si="325">E73+G73</f>
        <v>8932</v>
      </c>
      <c r="G73" s="275">
        <f t="shared" ref="G73:G74" si="326">SUBTOTAL(9,H73:Q73)</f>
        <v>5000</v>
      </c>
      <c r="H73" s="275">
        <v>5000</v>
      </c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>
        <f t="shared" ref="S73:S74" si="327">R73+T73</f>
        <v>0</v>
      </c>
      <c r="T73" s="275">
        <f t="shared" ref="T73:T74" si="328">SUBTOTAL(9,U73:AD73)</f>
        <v>0</v>
      </c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>
        <f>E73+R73</f>
        <v>3932</v>
      </c>
      <c r="AF73" s="275">
        <f t="shared" ref="AF73:AF74" si="329">S73+F73</f>
        <v>8932</v>
      </c>
    </row>
    <row r="74" spans="1:32" ht="24" x14ac:dyDescent="0.2">
      <c r="A74" s="169"/>
      <c r="B74" s="399" t="s">
        <v>493</v>
      </c>
      <c r="C74" s="400"/>
      <c r="D74" s="280" t="s">
        <v>646</v>
      </c>
      <c r="E74" s="183">
        <v>16580</v>
      </c>
      <c r="F74" s="183">
        <f t="shared" si="325"/>
        <v>16419</v>
      </c>
      <c r="G74" s="183">
        <f t="shared" si="326"/>
        <v>-161</v>
      </c>
      <c r="H74" s="183"/>
      <c r="I74" s="183">
        <f>6-167</f>
        <v>-161</v>
      </c>
      <c r="J74" s="183"/>
      <c r="K74" s="183"/>
      <c r="L74" s="183"/>
      <c r="M74" s="183"/>
      <c r="N74" s="183"/>
      <c r="O74" s="183"/>
      <c r="P74" s="183"/>
      <c r="Q74" s="183"/>
      <c r="R74" s="183"/>
      <c r="S74" s="183">
        <f t="shared" si="327"/>
        <v>0</v>
      </c>
      <c r="T74" s="183">
        <f t="shared" si="328"/>
        <v>0</v>
      </c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>
        <f t="shared" ref="AE74" si="330">E74+R74</f>
        <v>16580</v>
      </c>
      <c r="AF74" s="183">
        <f t="shared" si="329"/>
        <v>16419</v>
      </c>
    </row>
    <row r="75" spans="1:32" s="115" customFormat="1" ht="24" x14ac:dyDescent="0.2">
      <c r="A75" s="35"/>
      <c r="B75" s="397" t="s">
        <v>92</v>
      </c>
      <c r="C75" s="425"/>
      <c r="D75" s="36" t="s">
        <v>291</v>
      </c>
      <c r="E75" s="187">
        <f>SUM(E76,E79,E81,E84)</f>
        <v>1644025</v>
      </c>
      <c r="F75" s="187">
        <f>SUM(F76,F79,F81,F84)</f>
        <v>1674407</v>
      </c>
      <c r="G75" s="187">
        <f t="shared" ref="G75:Q75" si="331">SUM(G76,G79,G81,G84)</f>
        <v>30382</v>
      </c>
      <c r="H75" s="187">
        <f t="shared" si="331"/>
        <v>0</v>
      </c>
      <c r="I75" s="187">
        <f t="shared" si="331"/>
        <v>30382</v>
      </c>
      <c r="J75" s="187">
        <f t="shared" si="331"/>
        <v>0</v>
      </c>
      <c r="K75" s="187">
        <f t="shared" si="331"/>
        <v>0</v>
      </c>
      <c r="L75" s="187">
        <f t="shared" si="331"/>
        <v>0</v>
      </c>
      <c r="M75" s="187">
        <f t="shared" si="331"/>
        <v>0</v>
      </c>
      <c r="N75" s="187">
        <f t="shared" si="331"/>
        <v>0</v>
      </c>
      <c r="O75" s="187">
        <f t="shared" si="331"/>
        <v>0</v>
      </c>
      <c r="P75" s="187">
        <f t="shared" si="331"/>
        <v>0</v>
      </c>
      <c r="Q75" s="187">
        <f t="shared" si="331"/>
        <v>0</v>
      </c>
      <c r="R75" s="187">
        <f>SUM(R76,R79,R81,R84)</f>
        <v>0</v>
      </c>
      <c r="S75" s="187">
        <f>SUM(S76,S79,S81,S84)</f>
        <v>-23199</v>
      </c>
      <c r="T75" s="187">
        <f t="shared" ref="T75" si="332">SUM(T76,T79,T81,T84)</f>
        <v>-23199</v>
      </c>
      <c r="U75" s="187">
        <f t="shared" ref="U75" si="333">SUM(U76,U79,U81,U84)</f>
        <v>0</v>
      </c>
      <c r="V75" s="187">
        <f t="shared" ref="V75" si="334">SUM(V76,V79,V81,V84)</f>
        <v>-23199</v>
      </c>
      <c r="W75" s="187">
        <f t="shared" ref="W75" si="335">SUM(W76,W79,W81,W84)</f>
        <v>0</v>
      </c>
      <c r="X75" s="187">
        <f t="shared" ref="X75" si="336">SUM(X76,X79,X81,X84)</f>
        <v>0</v>
      </c>
      <c r="Y75" s="187">
        <f t="shared" ref="Y75" si="337">SUM(Y76,Y79,Y81,Y84)</f>
        <v>0</v>
      </c>
      <c r="Z75" s="187">
        <f t="shared" ref="Z75" si="338">SUM(Z76,Z79,Z81,Z84)</f>
        <v>0</v>
      </c>
      <c r="AA75" s="187">
        <f t="shared" ref="AA75" si="339">SUM(AA76,AA79,AA81,AA84)</f>
        <v>0</v>
      </c>
      <c r="AB75" s="187">
        <f t="shared" ref="AB75" si="340">SUM(AB76,AB79,AB81,AB84)</f>
        <v>0</v>
      </c>
      <c r="AC75" s="187">
        <f t="shared" ref="AC75" si="341">SUM(AC76,AC79,AC81,AC84)</f>
        <v>0</v>
      </c>
      <c r="AD75" s="187">
        <f t="shared" ref="AD75:AF75" si="342">SUM(AD76,AD79,AD81,AD84)</f>
        <v>0</v>
      </c>
      <c r="AE75" s="187">
        <f>SUM(AE76,AE79,AE81,AE84)</f>
        <v>1644025</v>
      </c>
      <c r="AF75" s="187">
        <f t="shared" si="342"/>
        <v>1651208</v>
      </c>
    </row>
    <row r="76" spans="1:32" x14ac:dyDescent="0.2">
      <c r="A76" s="37"/>
      <c r="B76" s="401" t="s">
        <v>93</v>
      </c>
      <c r="C76" s="404"/>
      <c r="D76" s="38" t="s">
        <v>94</v>
      </c>
      <c r="E76" s="183">
        <f>SUM(E77:E78)</f>
        <v>154353</v>
      </c>
      <c r="F76" s="183">
        <f>SUM(F77:F78)</f>
        <v>154353</v>
      </c>
      <c r="G76" s="183">
        <f t="shared" ref="G76:Q76" si="343">SUM(G77:G78)</f>
        <v>0</v>
      </c>
      <c r="H76" s="183">
        <f t="shared" si="343"/>
        <v>0</v>
      </c>
      <c r="I76" s="183">
        <f t="shared" si="343"/>
        <v>0</v>
      </c>
      <c r="J76" s="183">
        <f t="shared" si="343"/>
        <v>0</v>
      </c>
      <c r="K76" s="183">
        <f t="shared" si="343"/>
        <v>0</v>
      </c>
      <c r="L76" s="183">
        <f t="shared" si="343"/>
        <v>0</v>
      </c>
      <c r="M76" s="183">
        <f t="shared" si="343"/>
        <v>0</v>
      </c>
      <c r="N76" s="183">
        <f t="shared" si="343"/>
        <v>0</v>
      </c>
      <c r="O76" s="183">
        <f t="shared" si="343"/>
        <v>0</v>
      </c>
      <c r="P76" s="183">
        <f t="shared" si="343"/>
        <v>0</v>
      </c>
      <c r="Q76" s="183">
        <f t="shared" si="343"/>
        <v>0</v>
      </c>
      <c r="R76" s="183">
        <f>SUM(R77:R78)</f>
        <v>0</v>
      </c>
      <c r="S76" s="183">
        <f>SUM(S77:S78)</f>
        <v>0</v>
      </c>
      <c r="T76" s="183">
        <f t="shared" ref="T76" si="344">SUM(T77:T78)</f>
        <v>0</v>
      </c>
      <c r="U76" s="183">
        <f t="shared" ref="U76" si="345">SUM(U77:U78)</f>
        <v>0</v>
      </c>
      <c r="V76" s="183">
        <f t="shared" ref="V76" si="346">SUM(V77:V78)</f>
        <v>0</v>
      </c>
      <c r="W76" s="183">
        <f t="shared" ref="W76" si="347">SUM(W77:W78)</f>
        <v>0</v>
      </c>
      <c r="X76" s="183">
        <f t="shared" ref="X76" si="348">SUM(X77:X78)</f>
        <v>0</v>
      </c>
      <c r="Y76" s="183">
        <f t="shared" ref="Y76" si="349">SUM(Y77:Y78)</f>
        <v>0</v>
      </c>
      <c r="Z76" s="183">
        <f t="shared" ref="Z76" si="350">SUM(Z77:Z78)</f>
        <v>0</v>
      </c>
      <c r="AA76" s="183">
        <f t="shared" ref="AA76" si="351">SUM(AA77:AA78)</f>
        <v>0</v>
      </c>
      <c r="AB76" s="183">
        <f t="shared" ref="AB76" si="352">SUM(AB77:AB78)</f>
        <v>0</v>
      </c>
      <c r="AC76" s="183">
        <f t="shared" ref="AC76" si="353">SUM(AC77:AC78)</f>
        <v>0</v>
      </c>
      <c r="AD76" s="183">
        <f t="shared" ref="AD76:AF76" si="354">SUM(AD77:AD78)</f>
        <v>0</v>
      </c>
      <c r="AE76" s="183">
        <f>SUM(AE77:AE78)</f>
        <v>154353</v>
      </c>
      <c r="AF76" s="183">
        <f t="shared" si="354"/>
        <v>154353</v>
      </c>
    </row>
    <row r="77" spans="1:32" x14ac:dyDescent="0.2">
      <c r="A77" s="39"/>
      <c r="B77" s="432" t="s">
        <v>95</v>
      </c>
      <c r="C77" s="433"/>
      <c r="D77" s="41" t="s">
        <v>172</v>
      </c>
      <c r="E77" s="184">
        <v>13515</v>
      </c>
      <c r="F77" s="184">
        <f t="shared" ref="F77:F78" si="355">E77+G77</f>
        <v>13515</v>
      </c>
      <c r="G77" s="184">
        <f t="shared" ref="G77:G78" si="356">SUBTOTAL(9,H77:Q77)</f>
        <v>0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276"/>
      <c r="S77" s="184">
        <f t="shared" ref="S77:S78" si="357">R77+T77</f>
        <v>0</v>
      </c>
      <c r="T77" s="184">
        <f t="shared" ref="T77:T78" si="358">SUBTOTAL(9,U77:AD77)</f>
        <v>0</v>
      </c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276">
        <f>E77+R77</f>
        <v>13515</v>
      </c>
      <c r="AF77" s="184">
        <f t="shared" ref="AF77:AF78" si="359">S77+F77</f>
        <v>13515</v>
      </c>
    </row>
    <row r="78" spans="1:32" x14ac:dyDescent="0.2">
      <c r="A78" s="40"/>
      <c r="B78" s="399" t="s">
        <v>96</v>
      </c>
      <c r="C78" s="400"/>
      <c r="D78" s="41" t="s">
        <v>173</v>
      </c>
      <c r="E78" s="184">
        <v>140838</v>
      </c>
      <c r="F78" s="186">
        <f t="shared" si="355"/>
        <v>140838</v>
      </c>
      <c r="G78" s="186">
        <f t="shared" si="356"/>
        <v>0</v>
      </c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>
        <f t="shared" si="357"/>
        <v>0</v>
      </c>
      <c r="T78" s="186">
        <f t="shared" si="358"/>
        <v>0</v>
      </c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>
        <f>E78+R78</f>
        <v>140838</v>
      </c>
      <c r="AF78" s="186">
        <f t="shared" si="359"/>
        <v>140838</v>
      </c>
    </row>
    <row r="79" spans="1:32" ht="24" x14ac:dyDescent="0.2">
      <c r="A79" s="43"/>
      <c r="B79" s="401" t="s">
        <v>97</v>
      </c>
      <c r="C79" s="404"/>
      <c r="D79" s="44" t="s">
        <v>98</v>
      </c>
      <c r="E79" s="45">
        <f t="shared" ref="E79:AE79" si="360">SUM(E80:E80)</f>
        <v>135117</v>
      </c>
      <c r="F79" s="45">
        <f t="shared" si="360"/>
        <v>130278</v>
      </c>
      <c r="G79" s="45">
        <f t="shared" si="360"/>
        <v>-4839</v>
      </c>
      <c r="H79" s="45">
        <f t="shared" si="360"/>
        <v>0</v>
      </c>
      <c r="I79" s="45">
        <f t="shared" si="360"/>
        <v>-4839</v>
      </c>
      <c r="J79" s="45">
        <f t="shared" si="360"/>
        <v>0</v>
      </c>
      <c r="K79" s="45">
        <f t="shared" si="360"/>
        <v>0</v>
      </c>
      <c r="L79" s="45">
        <f t="shared" si="360"/>
        <v>0</v>
      </c>
      <c r="M79" s="45">
        <f t="shared" si="360"/>
        <v>0</v>
      </c>
      <c r="N79" s="45">
        <f t="shared" si="360"/>
        <v>0</v>
      </c>
      <c r="O79" s="45">
        <f t="shared" si="360"/>
        <v>0</v>
      </c>
      <c r="P79" s="45">
        <f t="shared" si="360"/>
        <v>0</v>
      </c>
      <c r="Q79" s="45">
        <f t="shared" si="360"/>
        <v>0</v>
      </c>
      <c r="R79" s="45">
        <f t="shared" si="360"/>
        <v>0</v>
      </c>
      <c r="S79" s="45">
        <f t="shared" ref="S79:AD79" si="361">SUM(S80:S80)</f>
        <v>0</v>
      </c>
      <c r="T79" s="45">
        <f t="shared" si="361"/>
        <v>0</v>
      </c>
      <c r="U79" s="45">
        <f t="shared" si="361"/>
        <v>0</v>
      </c>
      <c r="V79" s="45">
        <f t="shared" si="361"/>
        <v>0</v>
      </c>
      <c r="W79" s="45">
        <f t="shared" si="361"/>
        <v>0</v>
      </c>
      <c r="X79" s="45">
        <f t="shared" si="361"/>
        <v>0</v>
      </c>
      <c r="Y79" s="45">
        <f t="shared" si="361"/>
        <v>0</v>
      </c>
      <c r="Z79" s="45">
        <f t="shared" si="361"/>
        <v>0</v>
      </c>
      <c r="AA79" s="45">
        <f t="shared" si="361"/>
        <v>0</v>
      </c>
      <c r="AB79" s="45">
        <f t="shared" si="361"/>
        <v>0</v>
      </c>
      <c r="AC79" s="45">
        <f t="shared" si="361"/>
        <v>0</v>
      </c>
      <c r="AD79" s="45">
        <f t="shared" si="361"/>
        <v>0</v>
      </c>
      <c r="AE79" s="45">
        <f t="shared" si="360"/>
        <v>135117</v>
      </c>
      <c r="AF79" s="45">
        <f>SUM(AF80:AF80)</f>
        <v>130278</v>
      </c>
    </row>
    <row r="80" spans="1:32" ht="24" x14ac:dyDescent="0.2">
      <c r="A80" s="47"/>
      <c r="B80" s="435" t="s">
        <v>99</v>
      </c>
      <c r="C80" s="436"/>
      <c r="D80" s="57" t="s">
        <v>174</v>
      </c>
      <c r="E80" s="184">
        <v>135117</v>
      </c>
      <c r="F80" s="186">
        <f>E80+G80</f>
        <v>130278</v>
      </c>
      <c r="G80" s="186">
        <f>SUBTOTAL(9,H80:Q80)</f>
        <v>-4839</v>
      </c>
      <c r="H80" s="186"/>
      <c r="I80" s="186">
        <v>-4839</v>
      </c>
      <c r="J80" s="186"/>
      <c r="K80" s="186"/>
      <c r="L80" s="186"/>
      <c r="M80" s="186"/>
      <c r="N80" s="186"/>
      <c r="O80" s="186"/>
      <c r="P80" s="186"/>
      <c r="Q80" s="186"/>
      <c r="R80" s="186"/>
      <c r="S80" s="186">
        <f>R80+T80</f>
        <v>0</v>
      </c>
      <c r="T80" s="186">
        <f>SUBTOTAL(9,U80:AD80)</f>
        <v>0</v>
      </c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>
        <f>E80+R80</f>
        <v>135117</v>
      </c>
      <c r="AF80" s="186">
        <f>S80+F80</f>
        <v>130278</v>
      </c>
    </row>
    <row r="81" spans="1:32" x14ac:dyDescent="0.2">
      <c r="A81" s="43"/>
      <c r="B81" s="401" t="s">
        <v>100</v>
      </c>
      <c r="C81" s="404"/>
      <c r="D81" s="44" t="s">
        <v>176</v>
      </c>
      <c r="E81" s="45">
        <f t="shared" ref="E81:AE81" si="362">SUM(E82:E83)</f>
        <v>291693</v>
      </c>
      <c r="F81" s="45">
        <f t="shared" ref="F81:Q81" si="363">SUM(F82:F83)</f>
        <v>291061</v>
      </c>
      <c r="G81" s="45">
        <f t="shared" si="363"/>
        <v>-632</v>
      </c>
      <c r="H81" s="45">
        <f t="shared" si="363"/>
        <v>0</v>
      </c>
      <c r="I81" s="45">
        <f t="shared" si="363"/>
        <v>-632</v>
      </c>
      <c r="J81" s="45">
        <f t="shared" si="363"/>
        <v>0</v>
      </c>
      <c r="K81" s="45">
        <f t="shared" si="363"/>
        <v>0</v>
      </c>
      <c r="L81" s="45">
        <f t="shared" si="363"/>
        <v>0</v>
      </c>
      <c r="M81" s="45">
        <f t="shared" si="363"/>
        <v>0</v>
      </c>
      <c r="N81" s="45">
        <f t="shared" si="363"/>
        <v>0</v>
      </c>
      <c r="O81" s="45">
        <f t="shared" si="363"/>
        <v>0</v>
      </c>
      <c r="P81" s="45">
        <f t="shared" si="363"/>
        <v>0</v>
      </c>
      <c r="Q81" s="45">
        <f t="shared" si="363"/>
        <v>0</v>
      </c>
      <c r="R81" s="45">
        <f t="shared" si="362"/>
        <v>0</v>
      </c>
      <c r="S81" s="45">
        <f t="shared" ref="S81:AD81" si="364">SUM(S82:S83)</f>
        <v>0</v>
      </c>
      <c r="T81" s="45">
        <f t="shared" si="364"/>
        <v>0</v>
      </c>
      <c r="U81" s="45">
        <f t="shared" si="364"/>
        <v>0</v>
      </c>
      <c r="V81" s="45">
        <f t="shared" si="364"/>
        <v>0</v>
      </c>
      <c r="W81" s="45">
        <f t="shared" si="364"/>
        <v>0</v>
      </c>
      <c r="X81" s="45">
        <f t="shared" si="364"/>
        <v>0</v>
      </c>
      <c r="Y81" s="45">
        <f t="shared" si="364"/>
        <v>0</v>
      </c>
      <c r="Z81" s="45">
        <f t="shared" si="364"/>
        <v>0</v>
      </c>
      <c r="AA81" s="45">
        <f t="shared" si="364"/>
        <v>0</v>
      </c>
      <c r="AB81" s="45">
        <f t="shared" si="364"/>
        <v>0</v>
      </c>
      <c r="AC81" s="45">
        <f t="shared" si="364"/>
        <v>0</v>
      </c>
      <c r="AD81" s="45">
        <f t="shared" si="364"/>
        <v>0</v>
      </c>
      <c r="AE81" s="45">
        <f t="shared" si="362"/>
        <v>291693</v>
      </c>
      <c r="AF81" s="45">
        <f>SUM(AF82:AF83)</f>
        <v>291061</v>
      </c>
    </row>
    <row r="82" spans="1:32" x14ac:dyDescent="0.2">
      <c r="A82" s="39"/>
      <c r="B82" s="432" t="s">
        <v>101</v>
      </c>
      <c r="C82" s="433"/>
      <c r="D82" s="274" t="s">
        <v>144</v>
      </c>
      <c r="E82" s="184">
        <v>288692</v>
      </c>
      <c r="F82" s="184">
        <f t="shared" ref="F82:F83" si="365">E82+G82</f>
        <v>288060</v>
      </c>
      <c r="G82" s="184">
        <f t="shared" ref="G82:G83" si="366">SUBTOTAL(9,H82:Q82)</f>
        <v>-632</v>
      </c>
      <c r="H82" s="184"/>
      <c r="I82" s="184">
        <f>-936+120+184-1+1</f>
        <v>-632</v>
      </c>
      <c r="J82" s="184"/>
      <c r="K82" s="184"/>
      <c r="L82" s="184"/>
      <c r="M82" s="184"/>
      <c r="N82" s="184"/>
      <c r="O82" s="184"/>
      <c r="P82" s="184"/>
      <c r="Q82" s="184"/>
      <c r="R82" s="184"/>
      <c r="S82" s="184">
        <f t="shared" ref="S82:S83" si="367">R82+T82</f>
        <v>0</v>
      </c>
      <c r="T82" s="184">
        <f t="shared" ref="T82:T83" si="368">SUBTOTAL(9,U82:AD82)</f>
        <v>0</v>
      </c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>
        <f t="shared" ref="AE82:AE83" si="369">E82+R82</f>
        <v>288692</v>
      </c>
      <c r="AF82" s="184">
        <f t="shared" ref="AF82:AF83" si="370">S82+F82</f>
        <v>288060</v>
      </c>
    </row>
    <row r="83" spans="1:32" x14ac:dyDescent="0.2">
      <c r="A83" s="56"/>
      <c r="B83" s="398" t="s">
        <v>102</v>
      </c>
      <c r="C83" s="434"/>
      <c r="D83" s="57" t="s">
        <v>175</v>
      </c>
      <c r="E83" s="184">
        <v>3001</v>
      </c>
      <c r="F83" s="184">
        <f t="shared" si="365"/>
        <v>3001</v>
      </c>
      <c r="G83" s="184">
        <f t="shared" si="366"/>
        <v>0</v>
      </c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>
        <f t="shared" si="367"/>
        <v>0</v>
      </c>
      <c r="T83" s="184">
        <f t="shared" si="368"/>
        <v>0</v>
      </c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>
        <f t="shared" si="369"/>
        <v>3001</v>
      </c>
      <c r="AF83" s="184">
        <f t="shared" si="370"/>
        <v>3001</v>
      </c>
    </row>
    <row r="84" spans="1:32" ht="24" x14ac:dyDescent="0.2">
      <c r="A84" s="43"/>
      <c r="B84" s="401" t="s">
        <v>103</v>
      </c>
      <c r="C84" s="404"/>
      <c r="D84" s="44" t="s">
        <v>530</v>
      </c>
      <c r="E84" s="45">
        <f t="shared" ref="E84:AE84" si="371">SUM(E85:E87)</f>
        <v>1062862</v>
      </c>
      <c r="F84" s="45">
        <f t="shared" ref="F84:Q84" si="372">SUM(F85:F87)</f>
        <v>1098715</v>
      </c>
      <c r="G84" s="45">
        <f t="shared" si="372"/>
        <v>35853</v>
      </c>
      <c r="H84" s="45">
        <f t="shared" si="372"/>
        <v>0</v>
      </c>
      <c r="I84" s="45">
        <f t="shared" si="372"/>
        <v>35853</v>
      </c>
      <c r="J84" s="45">
        <f t="shared" si="372"/>
        <v>0</v>
      </c>
      <c r="K84" s="45">
        <f t="shared" si="372"/>
        <v>0</v>
      </c>
      <c r="L84" s="45">
        <f t="shared" si="372"/>
        <v>0</v>
      </c>
      <c r="M84" s="45">
        <f t="shared" si="372"/>
        <v>0</v>
      </c>
      <c r="N84" s="45">
        <f t="shared" si="372"/>
        <v>0</v>
      </c>
      <c r="O84" s="45">
        <f t="shared" si="372"/>
        <v>0</v>
      </c>
      <c r="P84" s="45">
        <f t="shared" si="372"/>
        <v>0</v>
      </c>
      <c r="Q84" s="45">
        <f t="shared" si="372"/>
        <v>0</v>
      </c>
      <c r="R84" s="45">
        <f t="shared" si="371"/>
        <v>0</v>
      </c>
      <c r="S84" s="45">
        <f t="shared" ref="S84:AD84" si="373">SUM(S85:S87)</f>
        <v>-23199</v>
      </c>
      <c r="T84" s="45">
        <f t="shared" si="373"/>
        <v>-23199</v>
      </c>
      <c r="U84" s="45">
        <f t="shared" si="373"/>
        <v>0</v>
      </c>
      <c r="V84" s="45">
        <f t="shared" si="373"/>
        <v>-23199</v>
      </c>
      <c r="W84" s="45">
        <f t="shared" si="373"/>
        <v>0</v>
      </c>
      <c r="X84" s="45">
        <f t="shared" si="373"/>
        <v>0</v>
      </c>
      <c r="Y84" s="45">
        <f t="shared" si="373"/>
        <v>0</v>
      </c>
      <c r="Z84" s="45">
        <f t="shared" si="373"/>
        <v>0</v>
      </c>
      <c r="AA84" s="45">
        <f t="shared" si="373"/>
        <v>0</v>
      </c>
      <c r="AB84" s="45">
        <f t="shared" si="373"/>
        <v>0</v>
      </c>
      <c r="AC84" s="45">
        <f t="shared" si="373"/>
        <v>0</v>
      </c>
      <c r="AD84" s="45">
        <f t="shared" si="373"/>
        <v>0</v>
      </c>
      <c r="AE84" s="45">
        <f t="shared" si="371"/>
        <v>1062862</v>
      </c>
      <c r="AF84" s="45">
        <f>SUM(AF85:AF87)</f>
        <v>1075516</v>
      </c>
    </row>
    <row r="85" spans="1:32" ht="14.25" customHeight="1" x14ac:dyDescent="0.2">
      <c r="A85" s="39"/>
      <c r="B85" s="432" t="s">
        <v>104</v>
      </c>
      <c r="C85" s="433"/>
      <c r="D85" s="41" t="s">
        <v>177</v>
      </c>
      <c r="E85" s="184">
        <v>502190</v>
      </c>
      <c r="F85" s="184">
        <f t="shared" ref="F85:F87" si="374">E85+G85</f>
        <v>502190</v>
      </c>
      <c r="G85" s="184">
        <f t="shared" ref="G85:G87" si="375">SUBTOTAL(9,H85:Q85)</f>
        <v>0</v>
      </c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>
        <f t="shared" ref="S85:S87" si="376">R85+T85</f>
        <v>0</v>
      </c>
      <c r="T85" s="184">
        <f t="shared" ref="T85:T87" si="377">SUBTOTAL(9,U85:AD85)</f>
        <v>0</v>
      </c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>
        <f t="shared" ref="AE85:AE87" si="378">E85+R85</f>
        <v>502190</v>
      </c>
      <c r="AF85" s="184">
        <f t="shared" ref="AF85:AF87" si="379">S85+F85</f>
        <v>502190</v>
      </c>
    </row>
    <row r="86" spans="1:32" x14ac:dyDescent="0.2">
      <c r="A86" s="56"/>
      <c r="B86" s="398" t="s">
        <v>105</v>
      </c>
      <c r="C86" s="434"/>
      <c r="D86" s="41" t="s">
        <v>194</v>
      </c>
      <c r="E86" s="184">
        <v>23285</v>
      </c>
      <c r="F86" s="184">
        <f t="shared" si="374"/>
        <v>23285</v>
      </c>
      <c r="G86" s="184">
        <f t="shared" si="375"/>
        <v>0</v>
      </c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>
        <f t="shared" si="376"/>
        <v>0</v>
      </c>
      <c r="T86" s="184">
        <f t="shared" si="377"/>
        <v>0</v>
      </c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>
        <f t="shared" si="378"/>
        <v>23285</v>
      </c>
      <c r="AF86" s="184">
        <f t="shared" si="379"/>
        <v>23285</v>
      </c>
    </row>
    <row r="87" spans="1:32" x14ac:dyDescent="0.2">
      <c r="A87" s="40"/>
      <c r="B87" s="399" t="s">
        <v>106</v>
      </c>
      <c r="C87" s="400"/>
      <c r="D87" s="41" t="s">
        <v>178</v>
      </c>
      <c r="E87" s="184">
        <v>537387</v>
      </c>
      <c r="F87" s="275">
        <f t="shared" si="374"/>
        <v>573240</v>
      </c>
      <c r="G87" s="275">
        <f t="shared" si="375"/>
        <v>35853</v>
      </c>
      <c r="H87" s="275"/>
      <c r="I87" s="275">
        <f>12654+23199</f>
        <v>35853</v>
      </c>
      <c r="J87" s="275"/>
      <c r="K87" s="275"/>
      <c r="L87" s="275"/>
      <c r="M87" s="275"/>
      <c r="N87" s="275"/>
      <c r="O87" s="275"/>
      <c r="P87" s="275"/>
      <c r="Q87" s="275"/>
      <c r="R87" s="275"/>
      <c r="S87" s="275">
        <f t="shared" si="376"/>
        <v>-23199</v>
      </c>
      <c r="T87" s="275">
        <f t="shared" si="377"/>
        <v>-23199</v>
      </c>
      <c r="U87" s="275"/>
      <c r="V87" s="275">
        <v>-23199</v>
      </c>
      <c r="W87" s="275"/>
      <c r="X87" s="275"/>
      <c r="Y87" s="275"/>
      <c r="Z87" s="275"/>
      <c r="AA87" s="275"/>
      <c r="AB87" s="275"/>
      <c r="AC87" s="275"/>
      <c r="AD87" s="275"/>
      <c r="AE87" s="275">
        <f t="shared" si="378"/>
        <v>537387</v>
      </c>
      <c r="AF87" s="275">
        <f t="shared" si="379"/>
        <v>550041</v>
      </c>
    </row>
    <row r="88" spans="1:32" ht="36" x14ac:dyDescent="0.2">
      <c r="A88" s="43"/>
      <c r="B88" s="397" t="s">
        <v>235</v>
      </c>
      <c r="C88" s="425"/>
      <c r="D88" s="286" t="s">
        <v>292</v>
      </c>
      <c r="E88" s="187">
        <f t="shared" ref="E88" si="380">SUM(E89,E91)</f>
        <v>33904</v>
      </c>
      <c r="F88" s="282">
        <f>SUM(F89,F91)</f>
        <v>53170</v>
      </c>
      <c r="G88" s="282">
        <f t="shared" ref="G88:Q88" si="381">SUM(G89,G91)</f>
        <v>19266</v>
      </c>
      <c r="H88" s="282">
        <f t="shared" si="381"/>
        <v>0</v>
      </c>
      <c r="I88" s="282">
        <f t="shared" si="381"/>
        <v>19266</v>
      </c>
      <c r="J88" s="282">
        <f t="shared" si="381"/>
        <v>0</v>
      </c>
      <c r="K88" s="282">
        <f t="shared" si="381"/>
        <v>0</v>
      </c>
      <c r="L88" s="282">
        <f t="shared" si="381"/>
        <v>0</v>
      </c>
      <c r="M88" s="282">
        <f t="shared" si="381"/>
        <v>0</v>
      </c>
      <c r="N88" s="282">
        <f t="shared" si="381"/>
        <v>0</v>
      </c>
      <c r="O88" s="282">
        <f t="shared" si="381"/>
        <v>0</v>
      </c>
      <c r="P88" s="282">
        <f t="shared" si="381"/>
        <v>0</v>
      </c>
      <c r="Q88" s="282">
        <f t="shared" si="381"/>
        <v>0</v>
      </c>
      <c r="R88" s="282">
        <f>SUM(R89,R91)</f>
        <v>-5452</v>
      </c>
      <c r="S88" s="282">
        <f>SUM(S89,S91)</f>
        <v>-5578</v>
      </c>
      <c r="T88" s="282">
        <f t="shared" ref="T88" si="382">SUM(T89,T91)</f>
        <v>-126</v>
      </c>
      <c r="U88" s="282">
        <f t="shared" ref="U88" si="383">SUM(U89,U91)</f>
        <v>0</v>
      </c>
      <c r="V88" s="282">
        <f t="shared" ref="V88" si="384">SUM(V89,V91)</f>
        <v>-126</v>
      </c>
      <c r="W88" s="282">
        <f t="shared" ref="W88" si="385">SUM(W89,W91)</f>
        <v>0</v>
      </c>
      <c r="X88" s="282">
        <f t="shared" ref="X88" si="386">SUM(X89,X91)</f>
        <v>0</v>
      </c>
      <c r="Y88" s="282">
        <f t="shared" ref="Y88" si="387">SUM(Y89,Y91)</f>
        <v>0</v>
      </c>
      <c r="Z88" s="282">
        <f t="shared" ref="Z88" si="388">SUM(Z89,Z91)</f>
        <v>0</v>
      </c>
      <c r="AA88" s="282">
        <f t="shared" ref="AA88" si="389">SUM(AA89,AA91)</f>
        <v>0</v>
      </c>
      <c r="AB88" s="282">
        <f t="shared" ref="AB88" si="390">SUM(AB89,AB91)</f>
        <v>0</v>
      </c>
      <c r="AC88" s="282">
        <f t="shared" ref="AC88" si="391">SUM(AC89,AC91)</f>
        <v>0</v>
      </c>
      <c r="AD88" s="282">
        <f t="shared" ref="AD88:AF88" si="392">SUM(AD89,AD91)</f>
        <v>0</v>
      </c>
      <c r="AE88" s="282">
        <f>SUM(AE89,AE91)</f>
        <v>28452</v>
      </c>
      <c r="AF88" s="282">
        <f t="shared" si="392"/>
        <v>47592</v>
      </c>
    </row>
    <row r="89" spans="1:32" s="115" customFormat="1" x14ac:dyDescent="0.2">
      <c r="A89" s="35"/>
      <c r="B89" s="401" t="s">
        <v>107</v>
      </c>
      <c r="C89" s="404"/>
      <c r="D89" s="44" t="s">
        <v>531</v>
      </c>
      <c r="E89" s="189">
        <f t="shared" ref="E89:R89" si="393">SUM(E90:E90)</f>
        <v>800</v>
      </c>
      <c r="F89" s="189">
        <f t="shared" si="393"/>
        <v>19833</v>
      </c>
      <c r="G89" s="189">
        <f t="shared" si="393"/>
        <v>19033</v>
      </c>
      <c r="H89" s="189">
        <f t="shared" si="393"/>
        <v>0</v>
      </c>
      <c r="I89" s="189">
        <f t="shared" si="393"/>
        <v>19033</v>
      </c>
      <c r="J89" s="189">
        <f t="shared" si="393"/>
        <v>0</v>
      </c>
      <c r="K89" s="189">
        <f t="shared" si="393"/>
        <v>0</v>
      </c>
      <c r="L89" s="189">
        <f t="shared" si="393"/>
        <v>0</v>
      </c>
      <c r="M89" s="189">
        <f t="shared" si="393"/>
        <v>0</v>
      </c>
      <c r="N89" s="189">
        <f t="shared" si="393"/>
        <v>0</v>
      </c>
      <c r="O89" s="189">
        <f t="shared" si="393"/>
        <v>0</v>
      </c>
      <c r="P89" s="189">
        <f t="shared" si="393"/>
        <v>0</v>
      </c>
      <c r="Q89" s="189">
        <f t="shared" si="393"/>
        <v>0</v>
      </c>
      <c r="R89" s="189">
        <f t="shared" si="393"/>
        <v>0</v>
      </c>
      <c r="S89" s="189">
        <f t="shared" ref="S89:AF89" si="394">SUM(S90:S90)</f>
        <v>0</v>
      </c>
      <c r="T89" s="189">
        <f t="shared" si="394"/>
        <v>0</v>
      </c>
      <c r="U89" s="189">
        <f t="shared" si="394"/>
        <v>0</v>
      </c>
      <c r="V89" s="189">
        <f t="shared" si="394"/>
        <v>0</v>
      </c>
      <c r="W89" s="189">
        <f t="shared" si="394"/>
        <v>0</v>
      </c>
      <c r="X89" s="189">
        <f t="shared" si="394"/>
        <v>0</v>
      </c>
      <c r="Y89" s="189">
        <f t="shared" si="394"/>
        <v>0</v>
      </c>
      <c r="Z89" s="189">
        <f t="shared" si="394"/>
        <v>0</v>
      </c>
      <c r="AA89" s="189">
        <f t="shared" si="394"/>
        <v>0</v>
      </c>
      <c r="AB89" s="189">
        <f t="shared" si="394"/>
        <v>0</v>
      </c>
      <c r="AC89" s="189">
        <f t="shared" si="394"/>
        <v>0</v>
      </c>
      <c r="AD89" s="189">
        <f t="shared" si="394"/>
        <v>0</v>
      </c>
      <c r="AE89" s="189">
        <f t="shared" si="394"/>
        <v>800</v>
      </c>
      <c r="AF89" s="189">
        <f t="shared" si="394"/>
        <v>19833</v>
      </c>
    </row>
    <row r="90" spans="1:32" ht="24" x14ac:dyDescent="0.2">
      <c r="A90" s="40"/>
      <c r="B90" s="408" t="s">
        <v>202</v>
      </c>
      <c r="C90" s="455"/>
      <c r="D90" s="41" t="s">
        <v>532</v>
      </c>
      <c r="E90" s="185">
        <v>800</v>
      </c>
      <c r="F90" s="186">
        <f t="shared" ref="F90:F91" si="395">E90+G90</f>
        <v>19833</v>
      </c>
      <c r="G90" s="186">
        <f t="shared" ref="G90:G91" si="396">SUBTOTAL(9,H90:Q90)</f>
        <v>19033</v>
      </c>
      <c r="H90" s="186"/>
      <c r="I90" s="186">
        <v>19033</v>
      </c>
      <c r="J90" s="186"/>
      <c r="K90" s="186"/>
      <c r="L90" s="186"/>
      <c r="M90" s="186"/>
      <c r="N90" s="186"/>
      <c r="O90" s="186"/>
      <c r="P90" s="186"/>
      <c r="Q90" s="186"/>
      <c r="R90" s="186"/>
      <c r="S90" s="186">
        <f>R90+T90</f>
        <v>0</v>
      </c>
      <c r="T90" s="45">
        <f>SUBTOTAL(9,U90:AD90)</f>
        <v>0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>
        <f t="shared" ref="AE90:AE91" si="397">E90+R90</f>
        <v>800</v>
      </c>
      <c r="AF90" s="186">
        <f t="shared" ref="AF90:AF91" si="398">S90+F90</f>
        <v>19833</v>
      </c>
    </row>
    <row r="91" spans="1:32" s="115" customFormat="1" x14ac:dyDescent="0.2">
      <c r="A91" s="60"/>
      <c r="B91" s="413" t="s">
        <v>233</v>
      </c>
      <c r="C91" s="414"/>
      <c r="D91" s="44" t="s">
        <v>234</v>
      </c>
      <c r="E91" s="189">
        <v>33104</v>
      </c>
      <c r="F91" s="189">
        <f t="shared" si="395"/>
        <v>33337</v>
      </c>
      <c r="G91" s="189">
        <f t="shared" si="396"/>
        <v>233</v>
      </c>
      <c r="H91" s="189"/>
      <c r="I91" s="189">
        <f>13+13+94+113</f>
        <v>233</v>
      </c>
      <c r="J91" s="189"/>
      <c r="K91" s="189"/>
      <c r="L91" s="189"/>
      <c r="M91" s="189"/>
      <c r="N91" s="189"/>
      <c r="O91" s="189"/>
      <c r="P91" s="189"/>
      <c r="Q91" s="189"/>
      <c r="R91" s="189">
        <v>-5452</v>
      </c>
      <c r="S91" s="45">
        <f>R91+T91</f>
        <v>-5578</v>
      </c>
      <c r="T91" s="45">
        <f>SUBTOTAL(9,U91:AD91)</f>
        <v>-126</v>
      </c>
      <c r="U91" s="189"/>
      <c r="V91" s="189">
        <f>-13-113</f>
        <v>-126</v>
      </c>
      <c r="W91" s="189"/>
      <c r="X91" s="189"/>
      <c r="Y91" s="189"/>
      <c r="Z91" s="189"/>
      <c r="AA91" s="189"/>
      <c r="AB91" s="189"/>
      <c r="AC91" s="189"/>
      <c r="AD91" s="189"/>
      <c r="AE91" s="189">
        <f t="shared" si="397"/>
        <v>27652</v>
      </c>
      <c r="AF91" s="189">
        <f t="shared" si="398"/>
        <v>27759</v>
      </c>
    </row>
    <row r="92" spans="1:32" s="115" customFormat="1" x14ac:dyDescent="0.2">
      <c r="A92" s="179"/>
      <c r="B92" s="180"/>
      <c r="C92" s="181"/>
      <c r="D92" s="54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</row>
    <row r="93" spans="1:32" s="120" customFormat="1" ht="24" customHeight="1" x14ac:dyDescent="0.2">
      <c r="A93" s="450" t="s">
        <v>122</v>
      </c>
      <c r="B93" s="451"/>
      <c r="C93" s="451"/>
      <c r="D93" s="452"/>
      <c r="E93" s="192">
        <f t="shared" ref="E93:AF93" si="399">SUM(E10,E15,E26,E32,E35,E44,E55,E47,E62,E64,E68,E71,)</f>
        <v>89562788</v>
      </c>
      <c r="F93" s="192">
        <f t="shared" si="399"/>
        <v>91953894</v>
      </c>
      <c r="G93" s="192">
        <f t="shared" si="399"/>
        <v>2391106</v>
      </c>
      <c r="H93" s="192">
        <f t="shared" si="399"/>
        <v>111985</v>
      </c>
      <c r="I93" s="192">
        <f t="shared" si="399"/>
        <v>2279121</v>
      </c>
      <c r="J93" s="192">
        <f t="shared" si="399"/>
        <v>0</v>
      </c>
      <c r="K93" s="192">
        <f t="shared" si="399"/>
        <v>0</v>
      </c>
      <c r="L93" s="192">
        <f t="shared" si="399"/>
        <v>0</v>
      </c>
      <c r="M93" s="192">
        <f t="shared" si="399"/>
        <v>0</v>
      </c>
      <c r="N93" s="192">
        <f t="shared" si="399"/>
        <v>0</v>
      </c>
      <c r="O93" s="192">
        <f t="shared" si="399"/>
        <v>0</v>
      </c>
      <c r="P93" s="192">
        <f t="shared" si="399"/>
        <v>0</v>
      </c>
      <c r="Q93" s="192">
        <f t="shared" si="399"/>
        <v>0</v>
      </c>
      <c r="R93" s="192">
        <f t="shared" si="399"/>
        <v>-1047228</v>
      </c>
      <c r="S93" s="192">
        <f t="shared" si="399"/>
        <v>-1264796</v>
      </c>
      <c r="T93" s="192">
        <f t="shared" si="399"/>
        <v>-217568</v>
      </c>
      <c r="U93" s="192">
        <f t="shared" si="399"/>
        <v>-11045</v>
      </c>
      <c r="V93" s="192">
        <f t="shared" si="399"/>
        <v>-206523</v>
      </c>
      <c r="W93" s="192">
        <f t="shared" si="399"/>
        <v>0</v>
      </c>
      <c r="X93" s="192">
        <f t="shared" si="399"/>
        <v>0</v>
      </c>
      <c r="Y93" s="192">
        <f t="shared" si="399"/>
        <v>0</v>
      </c>
      <c r="Z93" s="192">
        <f t="shared" si="399"/>
        <v>0</v>
      </c>
      <c r="AA93" s="192">
        <f t="shared" si="399"/>
        <v>0</v>
      </c>
      <c r="AB93" s="192">
        <f t="shared" si="399"/>
        <v>0</v>
      </c>
      <c r="AC93" s="192">
        <f t="shared" si="399"/>
        <v>0</v>
      </c>
      <c r="AD93" s="192">
        <f t="shared" si="399"/>
        <v>0</v>
      </c>
      <c r="AE93" s="192">
        <f t="shared" si="399"/>
        <v>88751984</v>
      </c>
      <c r="AF93" s="192">
        <f t="shared" si="399"/>
        <v>90689098</v>
      </c>
    </row>
    <row r="94" spans="1:32" x14ac:dyDescent="0.2">
      <c r="A94" s="43"/>
      <c r="B94" s="62"/>
      <c r="C94" s="63"/>
      <c r="D94" s="41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x14ac:dyDescent="0.2">
      <c r="A95" s="60"/>
      <c r="B95" s="456" t="s">
        <v>578</v>
      </c>
      <c r="C95" s="457"/>
      <c r="D95" s="36" t="s">
        <v>179</v>
      </c>
      <c r="E95" s="187">
        <f>SUM(E96:E124)</f>
        <v>10618037</v>
      </c>
      <c r="F95" s="187">
        <f t="shared" ref="F95:AF95" si="400">SUM(F96:F124)</f>
        <v>13029650</v>
      </c>
      <c r="G95" s="187">
        <f t="shared" si="400"/>
        <v>2411613</v>
      </c>
      <c r="H95" s="187">
        <f t="shared" si="400"/>
        <v>10847</v>
      </c>
      <c r="I95" s="187">
        <f>SUM(I96:I124)</f>
        <v>2400766</v>
      </c>
      <c r="J95" s="187">
        <f t="shared" si="400"/>
        <v>0</v>
      </c>
      <c r="K95" s="187">
        <f t="shared" si="400"/>
        <v>0</v>
      </c>
      <c r="L95" s="187">
        <f t="shared" si="400"/>
        <v>0</v>
      </c>
      <c r="M95" s="187">
        <f t="shared" si="400"/>
        <v>0</v>
      </c>
      <c r="N95" s="187">
        <f t="shared" si="400"/>
        <v>0</v>
      </c>
      <c r="O95" s="187">
        <f t="shared" si="400"/>
        <v>0</v>
      </c>
      <c r="P95" s="187">
        <f t="shared" si="400"/>
        <v>0</v>
      </c>
      <c r="Q95" s="187">
        <f t="shared" si="400"/>
        <v>0</v>
      </c>
      <c r="R95" s="187">
        <f t="shared" si="400"/>
        <v>0</v>
      </c>
      <c r="S95" s="187">
        <f t="shared" si="400"/>
        <v>0</v>
      </c>
      <c r="T95" s="187">
        <f t="shared" si="400"/>
        <v>0</v>
      </c>
      <c r="U95" s="187">
        <f t="shared" si="400"/>
        <v>0</v>
      </c>
      <c r="V95" s="187">
        <f t="shared" si="400"/>
        <v>0</v>
      </c>
      <c r="W95" s="187">
        <f t="shared" si="400"/>
        <v>0</v>
      </c>
      <c r="X95" s="187">
        <f t="shared" si="400"/>
        <v>0</v>
      </c>
      <c r="Y95" s="187">
        <f t="shared" si="400"/>
        <v>0</v>
      </c>
      <c r="Z95" s="187">
        <f t="shared" si="400"/>
        <v>0</v>
      </c>
      <c r="AA95" s="187">
        <f t="shared" si="400"/>
        <v>0</v>
      </c>
      <c r="AB95" s="187">
        <f t="shared" si="400"/>
        <v>0</v>
      </c>
      <c r="AC95" s="187">
        <f t="shared" si="400"/>
        <v>0</v>
      </c>
      <c r="AD95" s="187">
        <f t="shared" si="400"/>
        <v>0</v>
      </c>
      <c r="AE95" s="187">
        <f t="shared" si="400"/>
        <v>10618037</v>
      </c>
      <c r="AF95" s="187">
        <f t="shared" si="400"/>
        <v>13029650</v>
      </c>
    </row>
    <row r="96" spans="1:32" hidden="1" outlineLevel="1" x14ac:dyDescent="0.2">
      <c r="A96" s="50"/>
      <c r="B96" s="64"/>
      <c r="C96" s="65"/>
      <c r="D96" s="255" t="s">
        <v>180</v>
      </c>
      <c r="E96" s="45">
        <f>11230654-1596300</f>
        <v>9634354</v>
      </c>
      <c r="F96" s="45">
        <f t="shared" ref="F96:F120" si="401">E96+G96</f>
        <v>11324258</v>
      </c>
      <c r="G96" s="45">
        <f t="shared" ref="G96:G120" si="402">SUBTOTAL(9,H96:Q96)</f>
        <v>1689904</v>
      </c>
      <c r="H96" s="45">
        <f>-1-53</f>
        <v>-54</v>
      </c>
      <c r="I96" s="45">
        <v>1689958</v>
      </c>
      <c r="J96" s="45"/>
      <c r="K96" s="45"/>
      <c r="L96" s="45"/>
      <c r="M96" s="45"/>
      <c r="N96" s="45"/>
      <c r="O96" s="45"/>
      <c r="P96" s="45"/>
      <c r="Q96" s="45"/>
      <c r="R96" s="45"/>
      <c r="S96" s="45">
        <f t="shared" ref="S96:S120" si="403">R96+T96</f>
        <v>0</v>
      </c>
      <c r="T96" s="45">
        <f t="shared" ref="T96:T120" si="404">SUBTOTAL(9,U96:AD96)</f>
        <v>0</v>
      </c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>
        <f t="shared" ref="AE96:AE107" si="405">E96+R96</f>
        <v>9634354</v>
      </c>
      <c r="AF96" s="45">
        <f t="shared" ref="AF96:AF120" si="406">S96+F96</f>
        <v>11324258</v>
      </c>
    </row>
    <row r="97" spans="1:32" hidden="1" outlineLevel="1" x14ac:dyDescent="0.2">
      <c r="A97" s="50"/>
      <c r="B97" s="64"/>
      <c r="C97" s="65"/>
      <c r="D97" s="44" t="s">
        <v>582</v>
      </c>
      <c r="E97" s="45">
        <v>22972</v>
      </c>
      <c r="F97" s="45">
        <f t="shared" si="401"/>
        <v>90087</v>
      </c>
      <c r="G97" s="45">
        <f t="shared" si="402"/>
        <v>67115</v>
      </c>
      <c r="H97" s="45"/>
      <c r="I97" s="45">
        <f>250+4839+2498+2+48981+10545</f>
        <v>67115</v>
      </c>
      <c r="J97" s="45"/>
      <c r="K97" s="45"/>
      <c r="L97" s="45"/>
      <c r="M97" s="45"/>
      <c r="N97" s="45"/>
      <c r="O97" s="45"/>
      <c r="P97" s="45"/>
      <c r="Q97" s="45"/>
      <c r="R97" s="45"/>
      <c r="S97" s="45">
        <f t="shared" si="403"/>
        <v>0</v>
      </c>
      <c r="T97" s="45">
        <f t="shared" si="404"/>
        <v>0</v>
      </c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>
        <f t="shared" si="405"/>
        <v>22972</v>
      </c>
      <c r="AF97" s="45">
        <f t="shared" si="406"/>
        <v>90087</v>
      </c>
    </row>
    <row r="98" spans="1:32" hidden="1" outlineLevel="1" x14ac:dyDescent="0.2">
      <c r="A98" s="50"/>
      <c r="B98" s="64"/>
      <c r="C98" s="65"/>
      <c r="D98" s="255" t="s">
        <v>614</v>
      </c>
      <c r="E98" s="45">
        <v>51900</v>
      </c>
      <c r="F98" s="45">
        <f t="shared" si="401"/>
        <v>137059</v>
      </c>
      <c r="G98" s="45">
        <f t="shared" si="402"/>
        <v>85159</v>
      </c>
      <c r="H98" s="45"/>
      <c r="I98" s="45">
        <f>1604-822+5337+11002+2063+3608+8429-3957+361+450+6078+822+100+5401+5456+737+166+832+2778+81+76+12+40+160+565+526+408+1551+1135+2020+25242+1+1004-1+1894</f>
        <v>85159</v>
      </c>
      <c r="J98" s="45"/>
      <c r="K98" s="45"/>
      <c r="L98" s="45"/>
      <c r="M98" s="45"/>
      <c r="N98" s="45"/>
      <c r="O98" s="45"/>
      <c r="P98" s="45"/>
      <c r="Q98" s="45"/>
      <c r="R98" s="45"/>
      <c r="S98" s="45">
        <f t="shared" si="403"/>
        <v>0</v>
      </c>
      <c r="T98" s="45">
        <f t="shared" si="404"/>
        <v>0</v>
      </c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>
        <f t="shared" si="405"/>
        <v>51900</v>
      </c>
      <c r="AF98" s="45">
        <f t="shared" si="406"/>
        <v>137059</v>
      </c>
    </row>
    <row r="99" spans="1:32" hidden="1" outlineLevel="1" x14ac:dyDescent="0.2">
      <c r="A99" s="50"/>
      <c r="B99" s="64"/>
      <c r="C99" s="65"/>
      <c r="D99" s="41" t="s">
        <v>615</v>
      </c>
      <c r="E99" s="45">
        <v>318154</v>
      </c>
      <c r="F99" s="45">
        <f t="shared" si="401"/>
        <v>535664</v>
      </c>
      <c r="G99" s="45">
        <f t="shared" si="402"/>
        <v>217510</v>
      </c>
      <c r="H99" s="45">
        <f>-27</f>
        <v>-27</v>
      </c>
      <c r="I99" s="45">
        <f>-12169+101-70701-5500-31906+296295+40495+1165-243</f>
        <v>217537</v>
      </c>
      <c r="J99" s="45"/>
      <c r="K99" s="45"/>
      <c r="L99" s="45"/>
      <c r="M99" s="45"/>
      <c r="N99" s="45"/>
      <c r="O99" s="45"/>
      <c r="P99" s="45"/>
      <c r="Q99" s="45"/>
      <c r="R99" s="45"/>
      <c r="S99" s="45">
        <f t="shared" si="403"/>
        <v>0</v>
      </c>
      <c r="T99" s="45">
        <f t="shared" si="404"/>
        <v>0</v>
      </c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>
        <f t="shared" si="405"/>
        <v>318154</v>
      </c>
      <c r="AF99" s="45">
        <f t="shared" si="406"/>
        <v>535664</v>
      </c>
    </row>
    <row r="100" spans="1:32" hidden="1" outlineLevel="1" x14ac:dyDescent="0.2">
      <c r="A100" s="50"/>
      <c r="B100" s="64"/>
      <c r="C100" s="65"/>
      <c r="D100" s="255" t="s">
        <v>616</v>
      </c>
      <c r="E100" s="45">
        <v>56982</v>
      </c>
      <c r="F100" s="45">
        <f t="shared" si="401"/>
        <v>110793</v>
      </c>
      <c r="G100" s="45">
        <f t="shared" si="402"/>
        <v>53811</v>
      </c>
      <c r="H100" s="45">
        <v>10874</v>
      </c>
      <c r="I100" s="45">
        <f>2352+5760-1+1+3+750+44+312+2+26197+3683+203+1462+2169</f>
        <v>42937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>
        <f t="shared" si="403"/>
        <v>0</v>
      </c>
      <c r="T100" s="45">
        <f t="shared" si="404"/>
        <v>0</v>
      </c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>
        <f t="shared" si="405"/>
        <v>56982</v>
      </c>
      <c r="AF100" s="45">
        <f t="shared" si="406"/>
        <v>110793</v>
      </c>
    </row>
    <row r="101" spans="1:32" hidden="1" outlineLevel="1" x14ac:dyDescent="0.2">
      <c r="A101" s="50"/>
      <c r="B101" s="64"/>
      <c r="C101" s="65"/>
      <c r="D101" s="255" t="s">
        <v>81</v>
      </c>
      <c r="E101" s="45">
        <v>5559</v>
      </c>
      <c r="F101" s="45">
        <f t="shared" si="401"/>
        <v>5559</v>
      </c>
      <c r="G101" s="45">
        <f t="shared" si="402"/>
        <v>0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>
        <f t="shared" si="403"/>
        <v>0</v>
      </c>
      <c r="T101" s="45">
        <f t="shared" si="404"/>
        <v>0</v>
      </c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>
        <f t="shared" si="405"/>
        <v>5559</v>
      </c>
      <c r="AF101" s="45">
        <f t="shared" si="406"/>
        <v>5559</v>
      </c>
    </row>
    <row r="102" spans="1:32" hidden="1" outlineLevel="1" x14ac:dyDescent="0.2">
      <c r="A102" s="50"/>
      <c r="B102" s="64"/>
      <c r="C102" s="65"/>
      <c r="D102" s="255" t="s">
        <v>127</v>
      </c>
      <c r="E102" s="45">
        <v>41531</v>
      </c>
      <c r="F102" s="45">
        <f t="shared" si="401"/>
        <v>125966</v>
      </c>
      <c r="G102" s="45">
        <f t="shared" si="402"/>
        <v>84435</v>
      </c>
      <c r="H102" s="45"/>
      <c r="I102" s="45">
        <f>84722-287</f>
        <v>84435</v>
      </c>
      <c r="J102" s="45"/>
      <c r="K102" s="45"/>
      <c r="L102" s="45"/>
      <c r="M102" s="45"/>
      <c r="N102" s="45"/>
      <c r="O102" s="45"/>
      <c r="P102" s="45"/>
      <c r="Q102" s="45"/>
      <c r="R102" s="45"/>
      <c r="S102" s="45">
        <f t="shared" si="403"/>
        <v>0</v>
      </c>
      <c r="T102" s="45">
        <f t="shared" si="404"/>
        <v>0</v>
      </c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>
        <f t="shared" si="405"/>
        <v>41531</v>
      </c>
      <c r="AF102" s="45">
        <f t="shared" si="406"/>
        <v>125966</v>
      </c>
    </row>
    <row r="103" spans="1:32" hidden="1" outlineLevel="1" x14ac:dyDescent="0.2">
      <c r="A103" s="50"/>
      <c r="B103" s="64"/>
      <c r="C103" s="65"/>
      <c r="D103" s="255" t="s">
        <v>572</v>
      </c>
      <c r="E103" s="45">
        <v>20343</v>
      </c>
      <c r="F103" s="45">
        <f t="shared" si="401"/>
        <v>52436</v>
      </c>
      <c r="G103" s="45">
        <f t="shared" si="402"/>
        <v>32093</v>
      </c>
      <c r="H103" s="45"/>
      <c r="I103" s="45">
        <f>31806+287</f>
        <v>32093</v>
      </c>
      <c r="J103" s="45"/>
      <c r="K103" s="45"/>
      <c r="L103" s="45"/>
      <c r="M103" s="45"/>
      <c r="N103" s="45"/>
      <c r="O103" s="45"/>
      <c r="P103" s="45"/>
      <c r="Q103" s="45"/>
      <c r="R103" s="45"/>
      <c r="S103" s="45">
        <f t="shared" si="403"/>
        <v>0</v>
      </c>
      <c r="T103" s="45">
        <f t="shared" si="404"/>
        <v>0</v>
      </c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>
        <f t="shared" si="405"/>
        <v>20343</v>
      </c>
      <c r="AF103" s="45">
        <f t="shared" si="406"/>
        <v>52436</v>
      </c>
    </row>
    <row r="104" spans="1:32" ht="24" hidden="1" outlineLevel="1" x14ac:dyDescent="0.2">
      <c r="A104" s="50"/>
      <c r="B104" s="64"/>
      <c r="C104" s="65"/>
      <c r="D104" s="255" t="s">
        <v>617</v>
      </c>
      <c r="E104" s="45"/>
      <c r="F104" s="45">
        <f t="shared" si="401"/>
        <v>2973</v>
      </c>
      <c r="G104" s="45">
        <f t="shared" si="402"/>
        <v>2973</v>
      </c>
      <c r="H104" s="45"/>
      <c r="I104" s="45">
        <f>612+2361</f>
        <v>2973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>
        <f t="shared" si="403"/>
        <v>0</v>
      </c>
      <c r="T104" s="45">
        <f t="shared" si="404"/>
        <v>0</v>
      </c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>
        <f t="shared" si="405"/>
        <v>0</v>
      </c>
      <c r="AF104" s="45">
        <f t="shared" si="406"/>
        <v>2973</v>
      </c>
    </row>
    <row r="105" spans="1:32" ht="24" hidden="1" outlineLevel="1" x14ac:dyDescent="0.2">
      <c r="A105" s="50"/>
      <c r="B105" s="64"/>
      <c r="C105" s="65"/>
      <c r="D105" s="255" t="s">
        <v>618</v>
      </c>
      <c r="E105" s="45"/>
      <c r="F105" s="45">
        <f t="shared" si="401"/>
        <v>0</v>
      </c>
      <c r="G105" s="45">
        <f t="shared" si="402"/>
        <v>0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>
        <f t="shared" si="403"/>
        <v>0</v>
      </c>
      <c r="T105" s="45">
        <f t="shared" si="404"/>
        <v>0</v>
      </c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>
        <f t="shared" si="405"/>
        <v>0</v>
      </c>
      <c r="AF105" s="45">
        <f t="shared" si="406"/>
        <v>0</v>
      </c>
    </row>
    <row r="106" spans="1:32" ht="24" hidden="1" outlineLevel="1" x14ac:dyDescent="0.2">
      <c r="A106" s="50"/>
      <c r="B106" s="64"/>
      <c r="C106" s="65"/>
      <c r="D106" s="255" t="s">
        <v>573</v>
      </c>
      <c r="E106" s="45">
        <v>662</v>
      </c>
      <c r="F106" s="45">
        <f t="shared" si="401"/>
        <v>17241</v>
      </c>
      <c r="G106" s="45">
        <f t="shared" si="402"/>
        <v>16579</v>
      </c>
      <c r="H106" s="45"/>
      <c r="I106" s="45">
        <v>16579</v>
      </c>
      <c r="J106" s="45"/>
      <c r="K106" s="45"/>
      <c r="L106" s="45"/>
      <c r="M106" s="45"/>
      <c r="N106" s="45"/>
      <c r="O106" s="45"/>
      <c r="P106" s="45"/>
      <c r="Q106" s="45"/>
      <c r="R106" s="45"/>
      <c r="S106" s="45">
        <f t="shared" si="403"/>
        <v>0</v>
      </c>
      <c r="T106" s="45">
        <f t="shared" si="404"/>
        <v>0</v>
      </c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>
        <f t="shared" si="405"/>
        <v>662</v>
      </c>
      <c r="AF106" s="45">
        <f t="shared" si="406"/>
        <v>17241</v>
      </c>
    </row>
    <row r="107" spans="1:32" hidden="1" outlineLevel="1" x14ac:dyDescent="0.2">
      <c r="A107" s="50"/>
      <c r="B107" s="64"/>
      <c r="C107" s="65"/>
      <c r="D107" s="255" t="s">
        <v>537</v>
      </c>
      <c r="E107" s="45"/>
      <c r="F107" s="45">
        <f t="shared" si="401"/>
        <v>565</v>
      </c>
      <c r="G107" s="45">
        <f t="shared" si="402"/>
        <v>565</v>
      </c>
      <c r="H107" s="45"/>
      <c r="I107" s="45">
        <f>3+562</f>
        <v>565</v>
      </c>
      <c r="J107" s="45"/>
      <c r="K107" s="45"/>
      <c r="L107" s="45"/>
      <c r="M107" s="45"/>
      <c r="N107" s="45"/>
      <c r="O107" s="45"/>
      <c r="P107" s="45"/>
      <c r="Q107" s="45"/>
      <c r="R107" s="45"/>
      <c r="S107" s="45">
        <f t="shared" si="403"/>
        <v>0</v>
      </c>
      <c r="T107" s="45">
        <f t="shared" si="404"/>
        <v>0</v>
      </c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>
        <f t="shared" si="405"/>
        <v>0</v>
      </c>
      <c r="AF107" s="45">
        <f t="shared" si="406"/>
        <v>565</v>
      </c>
    </row>
    <row r="108" spans="1:32" hidden="1" outlineLevel="1" x14ac:dyDescent="0.2">
      <c r="A108" s="50"/>
      <c r="B108" s="64"/>
      <c r="C108" s="65"/>
      <c r="D108" s="255" t="s">
        <v>703</v>
      </c>
      <c r="E108" s="45">
        <v>0</v>
      </c>
      <c r="F108" s="45">
        <f t="shared" si="401"/>
        <v>1321</v>
      </c>
      <c r="G108" s="45">
        <f t="shared" si="402"/>
        <v>1321</v>
      </c>
      <c r="H108" s="45">
        <v>53</v>
      </c>
      <c r="I108" s="45">
        <v>1268</v>
      </c>
      <c r="J108" s="45"/>
      <c r="K108" s="45"/>
      <c r="L108" s="45"/>
      <c r="M108" s="45"/>
      <c r="N108" s="45"/>
      <c r="O108" s="45"/>
      <c r="P108" s="45"/>
      <c r="Q108" s="45"/>
      <c r="R108" s="45"/>
      <c r="S108" s="45">
        <f t="shared" si="403"/>
        <v>0</v>
      </c>
      <c r="T108" s="45">
        <f t="shared" si="404"/>
        <v>0</v>
      </c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>
        <f t="shared" ref="AE108" si="407">E108+R108</f>
        <v>0</v>
      </c>
      <c r="AF108" s="45">
        <f t="shared" ref="AF108" si="408">S108+F108</f>
        <v>1321</v>
      </c>
    </row>
    <row r="109" spans="1:32" hidden="1" outlineLevel="1" x14ac:dyDescent="0.2">
      <c r="A109" s="50"/>
      <c r="B109" s="64"/>
      <c r="C109" s="65"/>
      <c r="D109" s="255" t="s">
        <v>764</v>
      </c>
      <c r="E109" s="45"/>
      <c r="F109" s="45">
        <f t="shared" ref="F109" si="409">E109+G109</f>
        <v>44</v>
      </c>
      <c r="G109" s="45">
        <f t="shared" ref="G109" si="410">SUBTOTAL(9,H109:Q109)</f>
        <v>44</v>
      </c>
      <c r="H109" s="45"/>
      <c r="I109" s="45">
        <v>44</v>
      </c>
      <c r="J109" s="45"/>
      <c r="K109" s="45"/>
      <c r="L109" s="45"/>
      <c r="M109" s="45"/>
      <c r="N109" s="45"/>
      <c r="O109" s="45"/>
      <c r="P109" s="45"/>
      <c r="Q109" s="45"/>
      <c r="R109" s="45"/>
      <c r="S109" s="45">
        <f t="shared" ref="S109" si="411">R109+T109</f>
        <v>0</v>
      </c>
      <c r="T109" s="45">
        <f t="shared" ref="T109" si="412">SUBTOTAL(9,U109:AD109)</f>
        <v>0</v>
      </c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>
        <f t="shared" ref="AE109" si="413">E109+R109</f>
        <v>0</v>
      </c>
      <c r="AF109" s="45">
        <f t="shared" ref="AF109" si="414">S109+F109</f>
        <v>44</v>
      </c>
    </row>
    <row r="110" spans="1:32" hidden="1" outlineLevel="1" x14ac:dyDescent="0.2">
      <c r="A110" s="50"/>
      <c r="B110" s="64"/>
      <c r="C110" s="65"/>
      <c r="D110" s="255" t="s">
        <v>147</v>
      </c>
      <c r="E110" s="45">
        <v>0</v>
      </c>
      <c r="F110" s="45">
        <f t="shared" si="401"/>
        <v>62722</v>
      </c>
      <c r="G110" s="45">
        <f t="shared" si="402"/>
        <v>62722</v>
      </c>
      <c r="H110" s="45"/>
      <c r="I110" s="45">
        <f>13483+49239</f>
        <v>62722</v>
      </c>
      <c r="J110" s="45"/>
      <c r="K110" s="45"/>
      <c r="L110" s="45"/>
      <c r="M110" s="45"/>
      <c r="N110" s="45"/>
      <c r="O110" s="45"/>
      <c r="P110" s="45"/>
      <c r="Q110" s="45"/>
      <c r="R110" s="45"/>
      <c r="S110" s="45">
        <f t="shared" si="403"/>
        <v>0</v>
      </c>
      <c r="T110" s="45">
        <f t="shared" si="404"/>
        <v>0</v>
      </c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>
        <f t="shared" ref="AE110:AE120" si="415">E110+R110</f>
        <v>0</v>
      </c>
      <c r="AF110" s="45">
        <f t="shared" si="406"/>
        <v>62722</v>
      </c>
    </row>
    <row r="111" spans="1:32" hidden="1" outlineLevel="1" x14ac:dyDescent="0.2">
      <c r="A111" s="50"/>
      <c r="B111" s="64"/>
      <c r="C111" s="65"/>
      <c r="D111" s="255" t="s">
        <v>619</v>
      </c>
      <c r="E111" s="45">
        <v>0</v>
      </c>
      <c r="F111" s="45">
        <f t="shared" si="401"/>
        <v>160</v>
      </c>
      <c r="G111" s="45">
        <f t="shared" si="402"/>
        <v>160</v>
      </c>
      <c r="H111" s="45"/>
      <c r="I111" s="45">
        <f>153+7</f>
        <v>160</v>
      </c>
      <c r="J111" s="45"/>
      <c r="K111" s="45"/>
      <c r="L111" s="45"/>
      <c r="M111" s="45"/>
      <c r="N111" s="45"/>
      <c r="O111" s="45"/>
      <c r="P111" s="45"/>
      <c r="Q111" s="45"/>
      <c r="R111" s="45"/>
      <c r="S111" s="45">
        <f t="shared" si="403"/>
        <v>0</v>
      </c>
      <c r="T111" s="45">
        <f t="shared" si="404"/>
        <v>0</v>
      </c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>
        <f t="shared" si="415"/>
        <v>0</v>
      </c>
      <c r="AF111" s="45">
        <f t="shared" si="406"/>
        <v>160</v>
      </c>
    </row>
    <row r="112" spans="1:32" ht="24" hidden="1" outlineLevel="1" x14ac:dyDescent="0.2">
      <c r="A112" s="50"/>
      <c r="B112" s="64"/>
      <c r="C112" s="65"/>
      <c r="D112" s="255" t="s">
        <v>286</v>
      </c>
      <c r="E112" s="45">
        <v>0</v>
      </c>
      <c r="F112" s="45">
        <f t="shared" si="401"/>
        <v>4882</v>
      </c>
      <c r="G112" s="45">
        <f t="shared" si="402"/>
        <v>4882</v>
      </c>
      <c r="H112" s="45"/>
      <c r="I112" s="45">
        <f>599+4283</f>
        <v>4882</v>
      </c>
      <c r="J112" s="45"/>
      <c r="K112" s="45"/>
      <c r="L112" s="45"/>
      <c r="M112" s="45"/>
      <c r="N112" s="45"/>
      <c r="O112" s="45"/>
      <c r="P112" s="45"/>
      <c r="Q112" s="45"/>
      <c r="R112" s="45"/>
      <c r="S112" s="45">
        <f t="shared" si="403"/>
        <v>0</v>
      </c>
      <c r="T112" s="45">
        <f t="shared" si="404"/>
        <v>0</v>
      </c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>
        <f t="shared" si="415"/>
        <v>0</v>
      </c>
      <c r="AF112" s="45">
        <f t="shared" si="406"/>
        <v>4882</v>
      </c>
    </row>
    <row r="113" spans="1:32" hidden="1" outlineLevel="1" x14ac:dyDescent="0.2">
      <c r="A113" s="50"/>
      <c r="B113" s="64"/>
      <c r="C113" s="65"/>
      <c r="D113" s="255" t="s">
        <v>620</v>
      </c>
      <c r="E113" s="45">
        <v>0</v>
      </c>
      <c r="F113" s="45">
        <f t="shared" si="401"/>
        <v>5685</v>
      </c>
      <c r="G113" s="45">
        <f t="shared" si="402"/>
        <v>5685</v>
      </c>
      <c r="H113" s="45"/>
      <c r="I113" s="45">
        <f>4682+1003</f>
        <v>5685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>
        <f t="shared" si="403"/>
        <v>0</v>
      </c>
      <c r="T113" s="45">
        <f t="shared" si="404"/>
        <v>0</v>
      </c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>
        <f t="shared" si="415"/>
        <v>0</v>
      </c>
      <c r="AF113" s="45">
        <f t="shared" si="406"/>
        <v>5685</v>
      </c>
    </row>
    <row r="114" spans="1:32" ht="24" hidden="1" outlineLevel="1" x14ac:dyDescent="0.2">
      <c r="A114" s="50"/>
      <c r="B114" s="64"/>
      <c r="C114" s="65"/>
      <c r="D114" s="255" t="s">
        <v>654</v>
      </c>
      <c r="E114" s="45">
        <v>2205</v>
      </c>
      <c r="F114" s="45">
        <f t="shared" si="401"/>
        <v>5401</v>
      </c>
      <c r="G114" s="45">
        <f t="shared" si="402"/>
        <v>3196</v>
      </c>
      <c r="H114" s="45"/>
      <c r="I114" s="45">
        <v>3196</v>
      </c>
      <c r="J114" s="45"/>
      <c r="K114" s="45"/>
      <c r="L114" s="45"/>
      <c r="M114" s="45"/>
      <c r="N114" s="45"/>
      <c r="O114" s="45"/>
      <c r="P114" s="45"/>
      <c r="Q114" s="45"/>
      <c r="R114" s="45"/>
      <c r="S114" s="45">
        <f t="shared" si="403"/>
        <v>0</v>
      </c>
      <c r="T114" s="45">
        <f t="shared" si="404"/>
        <v>0</v>
      </c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>
        <f t="shared" si="415"/>
        <v>2205</v>
      </c>
      <c r="AF114" s="45">
        <f t="shared" si="406"/>
        <v>5401</v>
      </c>
    </row>
    <row r="115" spans="1:32" hidden="1" outlineLevel="1" x14ac:dyDescent="0.2">
      <c r="A115" s="50"/>
      <c r="B115" s="64"/>
      <c r="C115" s="65"/>
      <c r="D115" s="255" t="s">
        <v>763</v>
      </c>
      <c r="E115" s="45"/>
      <c r="F115" s="45">
        <f t="shared" ref="F115" si="416">E115+G115</f>
        <v>36</v>
      </c>
      <c r="G115" s="45">
        <f t="shared" ref="G115" si="417">SUBTOTAL(9,H115:Q115)</f>
        <v>36</v>
      </c>
      <c r="H115" s="45"/>
      <c r="I115" s="45">
        <v>36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>
        <f t="shared" ref="S115" si="418">R115+T115</f>
        <v>0</v>
      </c>
      <c r="T115" s="45">
        <f t="shared" ref="T115" si="419">SUBTOTAL(9,U115:AD115)</f>
        <v>0</v>
      </c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>
        <f t="shared" ref="AE115" si="420">E115+R115</f>
        <v>0</v>
      </c>
      <c r="AF115" s="45">
        <f t="shared" ref="AF115" si="421">S115+F115</f>
        <v>36</v>
      </c>
    </row>
    <row r="116" spans="1:32" hidden="1" outlineLevel="1" x14ac:dyDescent="0.2">
      <c r="A116" s="50"/>
      <c r="B116" s="64"/>
      <c r="C116" s="65"/>
      <c r="D116" s="51" t="s">
        <v>54</v>
      </c>
      <c r="E116" s="45">
        <v>779</v>
      </c>
      <c r="F116" s="45">
        <f t="shared" si="401"/>
        <v>779</v>
      </c>
      <c r="G116" s="45">
        <f t="shared" si="402"/>
        <v>0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>
        <f t="shared" si="403"/>
        <v>0</v>
      </c>
      <c r="T116" s="45">
        <f t="shared" si="404"/>
        <v>0</v>
      </c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>
        <f t="shared" si="415"/>
        <v>779</v>
      </c>
      <c r="AF116" s="45">
        <f t="shared" si="406"/>
        <v>779</v>
      </c>
    </row>
    <row r="117" spans="1:32" ht="24" hidden="1" outlineLevel="1" x14ac:dyDescent="0.2">
      <c r="A117" s="50"/>
      <c r="B117" s="64"/>
      <c r="C117" s="65"/>
      <c r="D117" s="51" t="s">
        <v>79</v>
      </c>
      <c r="E117" s="45">
        <v>153972</v>
      </c>
      <c r="F117" s="45">
        <f t="shared" si="401"/>
        <v>160698</v>
      </c>
      <c r="G117" s="45">
        <f t="shared" si="402"/>
        <v>6726</v>
      </c>
      <c r="H117" s="45"/>
      <c r="I117" s="45">
        <v>6726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>
        <f t="shared" si="403"/>
        <v>0</v>
      </c>
      <c r="T117" s="45">
        <f t="shared" si="404"/>
        <v>0</v>
      </c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>
        <f t="shared" si="415"/>
        <v>153972</v>
      </c>
      <c r="AF117" s="45">
        <f t="shared" si="406"/>
        <v>160698</v>
      </c>
    </row>
    <row r="118" spans="1:32" hidden="1" outlineLevel="1" x14ac:dyDescent="0.2">
      <c r="A118" s="50"/>
      <c r="B118" s="64"/>
      <c r="C118" s="65"/>
      <c r="D118" s="51" t="s">
        <v>169</v>
      </c>
      <c r="E118" s="45">
        <v>12930</v>
      </c>
      <c r="F118" s="45">
        <f t="shared" si="401"/>
        <v>14599</v>
      </c>
      <c r="G118" s="45">
        <f t="shared" si="402"/>
        <v>1669</v>
      </c>
      <c r="H118" s="45"/>
      <c r="I118" s="45">
        <v>1669</v>
      </c>
      <c r="J118" s="45"/>
      <c r="K118" s="45"/>
      <c r="L118" s="45"/>
      <c r="M118" s="45"/>
      <c r="N118" s="45"/>
      <c r="O118" s="45"/>
      <c r="P118" s="45"/>
      <c r="Q118" s="45"/>
      <c r="R118" s="45"/>
      <c r="S118" s="45">
        <f t="shared" si="403"/>
        <v>0</v>
      </c>
      <c r="T118" s="45">
        <f t="shared" si="404"/>
        <v>0</v>
      </c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>
        <f t="shared" si="415"/>
        <v>12930</v>
      </c>
      <c r="AF118" s="45">
        <f t="shared" si="406"/>
        <v>14599</v>
      </c>
    </row>
    <row r="119" spans="1:32" hidden="1" outlineLevel="1" x14ac:dyDescent="0.2">
      <c r="A119" s="50"/>
      <c r="B119" s="64"/>
      <c r="C119" s="65"/>
      <c r="D119" s="51" t="s">
        <v>121</v>
      </c>
      <c r="E119" s="45">
        <f>64932+209383+21379</f>
        <v>295694</v>
      </c>
      <c r="F119" s="45">
        <f t="shared" si="401"/>
        <v>328771</v>
      </c>
      <c r="G119" s="45">
        <f t="shared" si="402"/>
        <v>33077</v>
      </c>
      <c r="H119" s="45"/>
      <c r="I119" s="45">
        <v>33077</v>
      </c>
      <c r="J119" s="45"/>
      <c r="K119" s="45"/>
      <c r="L119" s="45"/>
      <c r="M119" s="45"/>
      <c r="N119" s="45"/>
      <c r="O119" s="45"/>
      <c r="P119" s="45"/>
      <c r="Q119" s="45"/>
      <c r="R119" s="45"/>
      <c r="S119" s="45">
        <f t="shared" si="403"/>
        <v>0</v>
      </c>
      <c r="T119" s="45">
        <f t="shared" si="404"/>
        <v>0</v>
      </c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>
        <f t="shared" si="415"/>
        <v>295694</v>
      </c>
      <c r="AF119" s="45">
        <f t="shared" si="406"/>
        <v>328771</v>
      </c>
    </row>
    <row r="120" spans="1:32" ht="24" hidden="1" outlineLevel="1" x14ac:dyDescent="0.2">
      <c r="A120" s="50"/>
      <c r="B120" s="64"/>
      <c r="C120" s="65"/>
      <c r="D120" s="51" t="s">
        <v>143</v>
      </c>
      <c r="E120" s="45">
        <v>0</v>
      </c>
      <c r="F120" s="45">
        <f t="shared" si="401"/>
        <v>0</v>
      </c>
      <c r="G120" s="45">
        <f t="shared" si="402"/>
        <v>0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>
        <f t="shared" si="403"/>
        <v>0</v>
      </c>
      <c r="T120" s="45">
        <f t="shared" si="404"/>
        <v>0</v>
      </c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>
        <f t="shared" si="415"/>
        <v>0</v>
      </c>
      <c r="AF120" s="45">
        <f t="shared" si="406"/>
        <v>0</v>
      </c>
    </row>
    <row r="121" spans="1:32" hidden="1" outlineLevel="1" x14ac:dyDescent="0.2">
      <c r="A121" s="50"/>
      <c r="B121" s="64"/>
      <c r="C121" s="65"/>
      <c r="D121" s="51" t="s">
        <v>753</v>
      </c>
      <c r="E121" s="45"/>
      <c r="F121" s="45">
        <f t="shared" ref="F121" si="422">E121+G121</f>
        <v>4000</v>
      </c>
      <c r="G121" s="45">
        <f t="shared" ref="G121" si="423">SUBTOTAL(9,H121:Q121)</f>
        <v>4000</v>
      </c>
      <c r="H121" s="45"/>
      <c r="I121" s="45">
        <v>4000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>
        <f t="shared" ref="S121" si="424">R121+T121</f>
        <v>0</v>
      </c>
      <c r="T121" s="45">
        <f t="shared" ref="T121" si="425">SUBTOTAL(9,U121:AD121)</f>
        <v>0</v>
      </c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>
        <f t="shared" ref="AE121" si="426">E121+R121</f>
        <v>0</v>
      </c>
      <c r="AF121" s="45">
        <f t="shared" ref="AF121" si="427">S121+F121</f>
        <v>4000</v>
      </c>
    </row>
    <row r="122" spans="1:32" hidden="1" outlineLevel="1" x14ac:dyDescent="0.2">
      <c r="A122" s="43"/>
      <c r="B122" s="62"/>
      <c r="C122" s="63"/>
      <c r="D122" s="44" t="s">
        <v>741</v>
      </c>
      <c r="E122" s="45"/>
      <c r="F122" s="45">
        <f t="shared" ref="F122" si="428">E122+G122</f>
        <v>1</v>
      </c>
      <c r="G122" s="45">
        <f t="shared" ref="G122" si="429">SUBTOTAL(9,H122:Q122)</f>
        <v>1</v>
      </c>
      <c r="H122" s="45">
        <v>1</v>
      </c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>
        <f t="shared" ref="S122" si="430">R122+T122</f>
        <v>0</v>
      </c>
      <c r="T122" s="45">
        <f t="shared" ref="T122" si="431">SUBTOTAL(9,U122:AD122)</f>
        <v>0</v>
      </c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>
        <f t="shared" ref="AE122" si="432">E122+R122</f>
        <v>0</v>
      </c>
      <c r="AF122" s="45">
        <f t="shared" ref="AF122" si="433">S122+F122</f>
        <v>1</v>
      </c>
    </row>
    <row r="123" spans="1:32" hidden="1" outlineLevel="1" x14ac:dyDescent="0.2">
      <c r="A123" s="43"/>
      <c r="B123" s="62"/>
      <c r="C123" s="63"/>
      <c r="D123" s="44" t="s">
        <v>760</v>
      </c>
      <c r="E123" s="45"/>
      <c r="F123" s="45">
        <f t="shared" ref="F123" si="434">E123+G123</f>
        <v>37950</v>
      </c>
      <c r="G123" s="45">
        <f t="shared" ref="G123" si="435">SUBTOTAL(9,H123:Q123)</f>
        <v>37950</v>
      </c>
      <c r="H123" s="45"/>
      <c r="I123" s="45">
        <f>37949+1</f>
        <v>37950</v>
      </c>
      <c r="J123" s="45"/>
      <c r="K123" s="45"/>
      <c r="L123" s="45"/>
      <c r="M123" s="45"/>
      <c r="N123" s="45"/>
      <c r="O123" s="45"/>
      <c r="P123" s="45"/>
      <c r="Q123" s="45"/>
      <c r="R123" s="45"/>
      <c r="S123" s="45">
        <f t="shared" ref="S123" si="436">R123+T123</f>
        <v>0</v>
      </c>
      <c r="T123" s="45">
        <f t="shared" ref="T123" si="437">SUBTOTAL(9,U123:AD123)</f>
        <v>0</v>
      </c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>
        <f t="shared" ref="AE123" si="438">E123+R123</f>
        <v>0</v>
      </c>
      <c r="AF123" s="45">
        <f t="shared" ref="AF123" si="439">S123+F123</f>
        <v>37950</v>
      </c>
    </row>
    <row r="124" spans="1:32" collapsed="1" x14ac:dyDescent="0.2">
      <c r="A124" s="43"/>
      <c r="B124" s="62"/>
      <c r="C124" s="63"/>
      <c r="D124" s="48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:32" s="115" customFormat="1" x14ac:dyDescent="0.2">
      <c r="A125" s="35"/>
      <c r="B125" s="453" t="s">
        <v>287</v>
      </c>
      <c r="C125" s="454"/>
      <c r="D125" s="36" t="s">
        <v>129</v>
      </c>
      <c r="E125" s="187">
        <f t="shared" ref="E125:AE125" si="440">SUM(,E126)</f>
        <v>9550131</v>
      </c>
      <c r="F125" s="187">
        <f t="shared" si="440"/>
        <v>11718940</v>
      </c>
      <c r="G125" s="187">
        <f t="shared" si="440"/>
        <v>2168809</v>
      </c>
      <c r="H125" s="187">
        <f t="shared" si="440"/>
        <v>0</v>
      </c>
      <c r="I125" s="187">
        <f t="shared" si="440"/>
        <v>2168809</v>
      </c>
      <c r="J125" s="187">
        <f t="shared" si="440"/>
        <v>0</v>
      </c>
      <c r="K125" s="187">
        <f t="shared" si="440"/>
        <v>0</v>
      </c>
      <c r="L125" s="187">
        <f t="shared" si="440"/>
        <v>0</v>
      </c>
      <c r="M125" s="187">
        <f t="shared" si="440"/>
        <v>0</v>
      </c>
      <c r="N125" s="187">
        <f t="shared" si="440"/>
        <v>0</v>
      </c>
      <c r="O125" s="187">
        <f t="shared" si="440"/>
        <v>0</v>
      </c>
      <c r="P125" s="187">
        <f t="shared" si="440"/>
        <v>0</v>
      </c>
      <c r="Q125" s="187">
        <f t="shared" si="440"/>
        <v>0</v>
      </c>
      <c r="R125" s="187">
        <f t="shared" si="440"/>
        <v>0</v>
      </c>
      <c r="S125" s="187">
        <f t="shared" ref="S125:AD125" si="441">SUM(,S126)</f>
        <v>0</v>
      </c>
      <c r="T125" s="187">
        <f t="shared" si="441"/>
        <v>0</v>
      </c>
      <c r="U125" s="187">
        <f t="shared" si="441"/>
        <v>0</v>
      </c>
      <c r="V125" s="187">
        <f t="shared" si="441"/>
        <v>0</v>
      </c>
      <c r="W125" s="187">
        <f t="shared" si="441"/>
        <v>0</v>
      </c>
      <c r="X125" s="187">
        <f t="shared" si="441"/>
        <v>0</v>
      </c>
      <c r="Y125" s="187">
        <f t="shared" si="441"/>
        <v>0</v>
      </c>
      <c r="Z125" s="187">
        <f t="shared" si="441"/>
        <v>0</v>
      </c>
      <c r="AA125" s="187">
        <f t="shared" si="441"/>
        <v>0</v>
      </c>
      <c r="AB125" s="187">
        <f t="shared" si="441"/>
        <v>0</v>
      </c>
      <c r="AC125" s="187">
        <f t="shared" si="441"/>
        <v>0</v>
      </c>
      <c r="AD125" s="187">
        <f t="shared" si="441"/>
        <v>0</v>
      </c>
      <c r="AE125" s="187">
        <f t="shared" si="440"/>
        <v>9550131</v>
      </c>
      <c r="AF125" s="187">
        <f>SUM(,AF126)</f>
        <v>11718940</v>
      </c>
    </row>
    <row r="126" spans="1:32" s="115" customFormat="1" x14ac:dyDescent="0.2">
      <c r="A126" s="35"/>
      <c r="B126" s="113"/>
      <c r="C126" s="113"/>
      <c r="D126" s="84" t="s">
        <v>232</v>
      </c>
      <c r="E126" s="187">
        <f>SUM(E127)</f>
        <v>9550131</v>
      </c>
      <c r="F126" s="187">
        <f t="shared" ref="F126" si="442">SUM(F127)</f>
        <v>11718940</v>
      </c>
      <c r="G126" s="187">
        <f t="shared" ref="G126" si="443">SUM(G127)</f>
        <v>2168809</v>
      </c>
      <c r="H126" s="187">
        <f t="shared" ref="H126" si="444">SUM(H127)</f>
        <v>0</v>
      </c>
      <c r="I126" s="187">
        <f t="shared" ref="I126" si="445">SUM(I127)</f>
        <v>2168809</v>
      </c>
      <c r="J126" s="187">
        <f t="shared" ref="J126" si="446">SUM(J127)</f>
        <v>0</v>
      </c>
      <c r="K126" s="187">
        <f t="shared" ref="K126" si="447">SUM(K127)</f>
        <v>0</v>
      </c>
      <c r="L126" s="187">
        <f t="shared" ref="L126" si="448">SUM(L127)</f>
        <v>0</v>
      </c>
      <c r="M126" s="187">
        <f t="shared" ref="M126" si="449">SUM(M127)</f>
        <v>0</v>
      </c>
      <c r="N126" s="187">
        <f t="shared" ref="N126" si="450">SUM(N127)</f>
        <v>0</v>
      </c>
      <c r="O126" s="187">
        <f t="shared" ref="O126" si="451">SUM(O127)</f>
        <v>0</v>
      </c>
      <c r="P126" s="187">
        <f t="shared" ref="P126" si="452">SUM(P127)</f>
        <v>0</v>
      </c>
      <c r="Q126" s="187">
        <f t="shared" ref="Q126" si="453">SUM(Q127)</f>
        <v>0</v>
      </c>
      <c r="R126" s="187">
        <f t="shared" ref="R126:AE126" si="454">SUM(R127)</f>
        <v>0</v>
      </c>
      <c r="S126" s="187">
        <f t="shared" ref="S126" si="455">SUM(S127)</f>
        <v>0</v>
      </c>
      <c r="T126" s="187">
        <f t="shared" ref="T126" si="456">SUM(T127)</f>
        <v>0</v>
      </c>
      <c r="U126" s="187">
        <f t="shared" ref="U126" si="457">SUM(U127)</f>
        <v>0</v>
      </c>
      <c r="V126" s="187">
        <f t="shared" ref="V126" si="458">SUM(V127)</f>
        <v>0</v>
      </c>
      <c r="W126" s="187">
        <f t="shared" ref="W126" si="459">SUM(W127)</f>
        <v>0</v>
      </c>
      <c r="X126" s="187">
        <f t="shared" ref="X126" si="460">SUM(X127)</f>
        <v>0</v>
      </c>
      <c r="Y126" s="187">
        <f t="shared" ref="Y126" si="461">SUM(Y127)</f>
        <v>0</v>
      </c>
      <c r="Z126" s="187">
        <f t="shared" ref="Z126" si="462">SUM(Z127)</f>
        <v>0</v>
      </c>
      <c r="AA126" s="187">
        <f t="shared" ref="AA126" si="463">SUM(AA127)</f>
        <v>0</v>
      </c>
      <c r="AB126" s="187">
        <f t="shared" ref="AB126" si="464">SUM(AB127)</f>
        <v>0</v>
      </c>
      <c r="AC126" s="187">
        <f t="shared" ref="AC126" si="465">SUM(AC127)</f>
        <v>0</v>
      </c>
      <c r="AD126" s="187">
        <f t="shared" ref="AD126:AF126" si="466">SUM(AD127)</f>
        <v>0</v>
      </c>
      <c r="AE126" s="187">
        <f t="shared" si="454"/>
        <v>9550131</v>
      </c>
      <c r="AF126" s="187">
        <f t="shared" si="466"/>
        <v>11718940</v>
      </c>
    </row>
    <row r="127" spans="1:32" s="115" customFormat="1" x14ac:dyDescent="0.2">
      <c r="A127" s="60"/>
      <c r="B127" s="66"/>
      <c r="C127" s="285" t="s">
        <v>285</v>
      </c>
      <c r="D127" s="61" t="s">
        <v>236</v>
      </c>
      <c r="E127" s="187">
        <f t="shared" ref="E127:AF127" si="467">SUM(E128:E138)</f>
        <v>9550131</v>
      </c>
      <c r="F127" s="187">
        <f t="shared" si="467"/>
        <v>11718940</v>
      </c>
      <c r="G127" s="187">
        <f t="shared" si="467"/>
        <v>2168809</v>
      </c>
      <c r="H127" s="187">
        <f t="shared" si="467"/>
        <v>0</v>
      </c>
      <c r="I127" s="187">
        <f t="shared" si="467"/>
        <v>2168809</v>
      </c>
      <c r="J127" s="187">
        <f t="shared" si="467"/>
        <v>0</v>
      </c>
      <c r="K127" s="187">
        <f t="shared" si="467"/>
        <v>0</v>
      </c>
      <c r="L127" s="187">
        <f t="shared" si="467"/>
        <v>0</v>
      </c>
      <c r="M127" s="187">
        <f t="shared" si="467"/>
        <v>0</v>
      </c>
      <c r="N127" s="187">
        <f t="shared" si="467"/>
        <v>0</v>
      </c>
      <c r="O127" s="187">
        <f t="shared" si="467"/>
        <v>0</v>
      </c>
      <c r="P127" s="187">
        <f t="shared" si="467"/>
        <v>0</v>
      </c>
      <c r="Q127" s="187">
        <f t="shared" si="467"/>
        <v>0</v>
      </c>
      <c r="R127" s="187">
        <f t="shared" si="467"/>
        <v>0</v>
      </c>
      <c r="S127" s="187">
        <f t="shared" si="467"/>
        <v>0</v>
      </c>
      <c r="T127" s="187">
        <f t="shared" si="467"/>
        <v>0</v>
      </c>
      <c r="U127" s="187">
        <f t="shared" si="467"/>
        <v>0</v>
      </c>
      <c r="V127" s="187">
        <f t="shared" si="467"/>
        <v>0</v>
      </c>
      <c r="W127" s="187">
        <f t="shared" si="467"/>
        <v>0</v>
      </c>
      <c r="X127" s="187">
        <f t="shared" si="467"/>
        <v>0</v>
      </c>
      <c r="Y127" s="187">
        <f t="shared" si="467"/>
        <v>0</v>
      </c>
      <c r="Z127" s="187">
        <f t="shared" si="467"/>
        <v>0</v>
      </c>
      <c r="AA127" s="187">
        <f t="shared" si="467"/>
        <v>0</v>
      </c>
      <c r="AB127" s="187">
        <f t="shared" si="467"/>
        <v>0</v>
      </c>
      <c r="AC127" s="187">
        <f t="shared" si="467"/>
        <v>0</v>
      </c>
      <c r="AD127" s="187">
        <f t="shared" si="467"/>
        <v>0</v>
      </c>
      <c r="AE127" s="187">
        <f t="shared" si="467"/>
        <v>9550131</v>
      </c>
      <c r="AF127" s="187">
        <f t="shared" si="467"/>
        <v>11718940</v>
      </c>
    </row>
    <row r="128" spans="1:32" x14ac:dyDescent="0.2">
      <c r="A128" s="56"/>
      <c r="B128" s="398"/>
      <c r="C128" s="434"/>
      <c r="D128" s="4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</row>
    <row r="129" spans="1:32" ht="24" x14ac:dyDescent="0.2">
      <c r="A129" s="56"/>
      <c r="B129" s="270"/>
      <c r="C129" s="271"/>
      <c r="D129" s="41" t="s">
        <v>566</v>
      </c>
      <c r="E129" s="188">
        <v>762516</v>
      </c>
      <c r="F129" s="188">
        <f t="shared" ref="F129:F136" si="468">E129+G129</f>
        <v>762516</v>
      </c>
      <c r="G129" s="188">
        <f t="shared" ref="G129:G136" si="469">SUBTOTAL(9,H129:Q129)</f>
        <v>0</v>
      </c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>
        <f t="shared" ref="S129:S135" si="470">R129+T129</f>
        <v>0</v>
      </c>
      <c r="T129" s="188">
        <f t="shared" ref="T129:T135" si="471">SUBTOTAL(9,U129:AD129)</f>
        <v>0</v>
      </c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>
        <f t="shared" ref="AE129:AE135" si="472">E129+R129</f>
        <v>762516</v>
      </c>
      <c r="AF129" s="188">
        <f t="shared" ref="AF129:AF135" si="473">S129+F129</f>
        <v>762516</v>
      </c>
    </row>
    <row r="130" spans="1:32" x14ac:dyDescent="0.2">
      <c r="A130" s="56"/>
      <c r="B130" s="270"/>
      <c r="C130" s="271"/>
      <c r="D130" s="41" t="s">
        <v>491</v>
      </c>
      <c r="E130" s="188">
        <v>4924140</v>
      </c>
      <c r="F130" s="188">
        <f t="shared" si="468"/>
        <v>4924140</v>
      </c>
      <c r="G130" s="188">
        <f t="shared" si="469"/>
        <v>0</v>
      </c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>
        <f t="shared" si="470"/>
        <v>0</v>
      </c>
      <c r="T130" s="188">
        <f t="shared" si="471"/>
        <v>0</v>
      </c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>
        <f t="shared" si="472"/>
        <v>4924140</v>
      </c>
      <c r="AF130" s="188">
        <f t="shared" si="473"/>
        <v>4924140</v>
      </c>
    </row>
    <row r="131" spans="1:32" ht="24" x14ac:dyDescent="0.2">
      <c r="A131" s="56"/>
      <c r="B131" s="398"/>
      <c r="C131" s="434"/>
      <c r="D131" s="41" t="s">
        <v>512</v>
      </c>
      <c r="E131" s="188">
        <v>780270</v>
      </c>
      <c r="F131" s="188">
        <f t="shared" si="468"/>
        <v>780270</v>
      </c>
      <c r="G131" s="188">
        <f t="shared" si="469"/>
        <v>0</v>
      </c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>
        <f t="shared" si="470"/>
        <v>0</v>
      </c>
      <c r="T131" s="188">
        <f t="shared" si="471"/>
        <v>0</v>
      </c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>
        <f t="shared" si="472"/>
        <v>780270</v>
      </c>
      <c r="AF131" s="188">
        <f t="shared" si="473"/>
        <v>780270</v>
      </c>
    </row>
    <row r="132" spans="1:32" x14ac:dyDescent="0.2">
      <c r="A132" s="56"/>
      <c r="B132" s="257"/>
      <c r="C132" s="258"/>
      <c r="D132" s="41" t="s">
        <v>511</v>
      </c>
      <c r="E132" s="188">
        <v>1596300</v>
      </c>
      <c r="F132" s="188">
        <f t="shared" si="468"/>
        <v>1596300</v>
      </c>
      <c r="G132" s="188">
        <f t="shared" si="469"/>
        <v>0</v>
      </c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>
        <f t="shared" si="470"/>
        <v>0</v>
      </c>
      <c r="T132" s="188">
        <f t="shared" si="471"/>
        <v>0</v>
      </c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>
        <f t="shared" si="472"/>
        <v>1596300</v>
      </c>
      <c r="AF132" s="188">
        <f t="shared" si="473"/>
        <v>1596300</v>
      </c>
    </row>
    <row r="133" spans="1:32" ht="24" x14ac:dyDescent="0.2">
      <c r="A133" s="56"/>
      <c r="B133" s="398"/>
      <c r="C133" s="434"/>
      <c r="D133" s="41" t="s">
        <v>650</v>
      </c>
      <c r="E133" s="188">
        <v>450058</v>
      </c>
      <c r="F133" s="188">
        <f t="shared" si="468"/>
        <v>450058</v>
      </c>
      <c r="G133" s="188">
        <f t="shared" si="469"/>
        <v>0</v>
      </c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>
        <f t="shared" si="470"/>
        <v>0</v>
      </c>
      <c r="T133" s="188">
        <f t="shared" si="471"/>
        <v>0</v>
      </c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>
        <f t="shared" si="472"/>
        <v>450058</v>
      </c>
      <c r="AF133" s="188">
        <f t="shared" si="473"/>
        <v>450058</v>
      </c>
    </row>
    <row r="134" spans="1:32" ht="24" x14ac:dyDescent="0.2">
      <c r="A134" s="56"/>
      <c r="B134" s="167"/>
      <c r="C134" s="168"/>
      <c r="D134" s="256" t="s">
        <v>651</v>
      </c>
      <c r="E134" s="188">
        <v>534114</v>
      </c>
      <c r="F134" s="188">
        <f t="shared" si="468"/>
        <v>534114</v>
      </c>
      <c r="G134" s="188">
        <f t="shared" si="469"/>
        <v>0</v>
      </c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>
        <f t="shared" si="470"/>
        <v>0</v>
      </c>
      <c r="T134" s="188">
        <f t="shared" si="471"/>
        <v>0</v>
      </c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>
        <f t="shared" si="472"/>
        <v>534114</v>
      </c>
      <c r="AF134" s="188">
        <f t="shared" si="473"/>
        <v>534114</v>
      </c>
    </row>
    <row r="135" spans="1:32" ht="36" x14ac:dyDescent="0.2">
      <c r="A135" s="56"/>
      <c r="B135" s="267"/>
      <c r="C135" s="268"/>
      <c r="D135" s="256" t="s">
        <v>707</v>
      </c>
      <c r="E135" s="188">
        <v>502733</v>
      </c>
      <c r="F135" s="188">
        <f t="shared" si="468"/>
        <v>502733</v>
      </c>
      <c r="G135" s="188">
        <f t="shared" si="469"/>
        <v>0</v>
      </c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>
        <f t="shared" si="470"/>
        <v>0</v>
      </c>
      <c r="T135" s="188">
        <f t="shared" si="471"/>
        <v>0</v>
      </c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>
        <f t="shared" si="472"/>
        <v>502733</v>
      </c>
      <c r="AF135" s="188">
        <f t="shared" si="473"/>
        <v>502733</v>
      </c>
    </row>
    <row r="136" spans="1:32" ht="24" x14ac:dyDescent="0.2">
      <c r="A136" s="56"/>
      <c r="B136" s="345"/>
      <c r="C136" s="346"/>
      <c r="D136" s="256" t="s">
        <v>769</v>
      </c>
      <c r="E136" s="188"/>
      <c r="F136" s="188">
        <f t="shared" si="468"/>
        <v>693397</v>
      </c>
      <c r="G136" s="188">
        <f t="shared" si="469"/>
        <v>693397</v>
      </c>
      <c r="H136" s="188"/>
      <c r="I136" s="188">
        <v>693397</v>
      </c>
      <c r="J136" s="188"/>
      <c r="K136" s="188"/>
      <c r="L136" s="188"/>
      <c r="M136" s="188"/>
      <c r="N136" s="188"/>
      <c r="O136" s="188"/>
      <c r="P136" s="188"/>
      <c r="Q136" s="188"/>
      <c r="R136" s="188"/>
      <c r="S136" s="188">
        <f t="shared" ref="S136" si="474">R136+T136</f>
        <v>0</v>
      </c>
      <c r="T136" s="188">
        <f t="shared" ref="T136" si="475">SUBTOTAL(9,U136:AD136)</f>
        <v>0</v>
      </c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>
        <f t="shared" ref="AE136" si="476">E136+R136</f>
        <v>0</v>
      </c>
      <c r="AF136" s="188">
        <f t="shared" ref="AF136" si="477">S136+F136</f>
        <v>693397</v>
      </c>
    </row>
    <row r="137" spans="1:32" ht="24.75" customHeight="1" x14ac:dyDescent="0.2">
      <c r="A137" s="56"/>
      <c r="B137" s="353"/>
      <c r="C137" s="354"/>
      <c r="D137" s="256" t="s">
        <v>785</v>
      </c>
      <c r="E137" s="188"/>
      <c r="F137" s="188">
        <f t="shared" ref="F137" si="478">E137+G137</f>
        <v>83621</v>
      </c>
      <c r="G137" s="188">
        <f t="shared" ref="G137" si="479">SUBTOTAL(9,H137:Q137)</f>
        <v>83621</v>
      </c>
      <c r="H137" s="188"/>
      <c r="I137" s="188">
        <v>83621</v>
      </c>
      <c r="J137" s="188"/>
      <c r="K137" s="188"/>
      <c r="L137" s="188"/>
      <c r="M137" s="188"/>
      <c r="N137" s="188"/>
      <c r="O137" s="188"/>
      <c r="P137" s="188"/>
      <c r="Q137" s="188"/>
      <c r="R137" s="188"/>
      <c r="S137" s="188">
        <f t="shared" ref="S137" si="480">R137+T137</f>
        <v>0</v>
      </c>
      <c r="T137" s="188">
        <f t="shared" ref="T137" si="481">SUBTOTAL(9,U137:AD137)</f>
        <v>0</v>
      </c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>
        <f t="shared" ref="AE137" si="482">E137+R137</f>
        <v>0</v>
      </c>
      <c r="AF137" s="188">
        <f t="shared" ref="AF137" si="483">S137+F137</f>
        <v>83621</v>
      </c>
    </row>
    <row r="138" spans="1:32" ht="22.5" customHeight="1" x14ac:dyDescent="0.2">
      <c r="A138" s="56"/>
      <c r="B138" s="398"/>
      <c r="C138" s="434"/>
      <c r="D138" s="41" t="s">
        <v>781</v>
      </c>
      <c r="E138" s="188"/>
      <c r="F138" s="188">
        <f t="shared" ref="F138" si="484">E138+G138</f>
        <v>1391791</v>
      </c>
      <c r="G138" s="188">
        <f t="shared" ref="G138" si="485">SUBTOTAL(9,H138:Q138)</f>
        <v>1391791</v>
      </c>
      <c r="H138" s="188"/>
      <c r="I138" s="188">
        <v>1391791</v>
      </c>
      <c r="J138" s="188"/>
      <c r="K138" s="188"/>
      <c r="L138" s="188"/>
      <c r="M138" s="188"/>
      <c r="N138" s="188"/>
      <c r="O138" s="188"/>
      <c r="P138" s="188"/>
      <c r="Q138" s="188"/>
      <c r="R138" s="188"/>
      <c r="S138" s="188">
        <f t="shared" ref="S138" si="486">R138+T138</f>
        <v>0</v>
      </c>
      <c r="T138" s="188">
        <f t="shared" ref="T138" si="487">SUBTOTAL(9,U138:AD138)</f>
        <v>0</v>
      </c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>
        <f t="shared" ref="AE138" si="488">E138+R138</f>
        <v>0</v>
      </c>
      <c r="AF138" s="188">
        <f t="shared" ref="AF138" si="489">S138+F138</f>
        <v>1391791</v>
      </c>
    </row>
    <row r="139" spans="1:32" x14ac:dyDescent="0.2">
      <c r="A139" s="67"/>
      <c r="B139" s="68"/>
      <c r="C139" s="69"/>
      <c r="D139" s="51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</row>
    <row r="140" spans="1:32" x14ac:dyDescent="0.2">
      <c r="A140" s="447" t="s">
        <v>157</v>
      </c>
      <c r="B140" s="448"/>
      <c r="C140" s="448"/>
      <c r="D140" s="449"/>
      <c r="E140" s="147">
        <f t="shared" ref="E140:AF140" si="490">SUM(E142,E146)</f>
        <v>538</v>
      </c>
      <c r="F140" s="147">
        <f t="shared" si="490"/>
        <v>569</v>
      </c>
      <c r="G140" s="147">
        <f t="shared" si="490"/>
        <v>31</v>
      </c>
      <c r="H140" s="147">
        <f t="shared" si="490"/>
        <v>0</v>
      </c>
      <c r="I140" s="147">
        <f t="shared" si="490"/>
        <v>31</v>
      </c>
      <c r="J140" s="147">
        <f t="shared" si="490"/>
        <v>0</v>
      </c>
      <c r="K140" s="147">
        <f t="shared" si="490"/>
        <v>0</v>
      </c>
      <c r="L140" s="147">
        <f t="shared" si="490"/>
        <v>0</v>
      </c>
      <c r="M140" s="147">
        <f t="shared" si="490"/>
        <v>0</v>
      </c>
      <c r="N140" s="147">
        <f t="shared" si="490"/>
        <v>0</v>
      </c>
      <c r="O140" s="147">
        <f t="shared" si="490"/>
        <v>0</v>
      </c>
      <c r="P140" s="147">
        <f t="shared" si="490"/>
        <v>0</v>
      </c>
      <c r="Q140" s="147">
        <f t="shared" si="490"/>
        <v>0</v>
      </c>
      <c r="R140" s="147">
        <f t="shared" si="490"/>
        <v>0</v>
      </c>
      <c r="S140" s="147">
        <f t="shared" si="490"/>
        <v>0</v>
      </c>
      <c r="T140" s="147">
        <f t="shared" si="490"/>
        <v>0</v>
      </c>
      <c r="U140" s="147">
        <f t="shared" si="490"/>
        <v>0</v>
      </c>
      <c r="V140" s="147">
        <f t="shared" si="490"/>
        <v>0</v>
      </c>
      <c r="W140" s="147">
        <f t="shared" si="490"/>
        <v>0</v>
      </c>
      <c r="X140" s="147">
        <f t="shared" si="490"/>
        <v>0</v>
      </c>
      <c r="Y140" s="147">
        <f t="shared" si="490"/>
        <v>0</v>
      </c>
      <c r="Z140" s="147">
        <f t="shared" si="490"/>
        <v>0</v>
      </c>
      <c r="AA140" s="147">
        <f t="shared" si="490"/>
        <v>0</v>
      </c>
      <c r="AB140" s="147">
        <f t="shared" si="490"/>
        <v>0</v>
      </c>
      <c r="AC140" s="147">
        <f t="shared" si="490"/>
        <v>0</v>
      </c>
      <c r="AD140" s="147">
        <f t="shared" si="490"/>
        <v>0</v>
      </c>
      <c r="AE140" s="147">
        <f t="shared" si="490"/>
        <v>538</v>
      </c>
      <c r="AF140" s="147">
        <f t="shared" si="490"/>
        <v>569</v>
      </c>
    </row>
    <row r="141" spans="1:32" x14ac:dyDescent="0.2">
      <c r="A141" s="67"/>
      <c r="B141" s="68"/>
      <c r="C141" s="69"/>
      <c r="D141" s="51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</row>
    <row r="142" spans="1:32" x14ac:dyDescent="0.2">
      <c r="A142" s="438" t="s">
        <v>108</v>
      </c>
      <c r="B142" s="439"/>
      <c r="C142" s="440"/>
      <c r="D142" s="78" t="s">
        <v>158</v>
      </c>
      <c r="E142" s="79">
        <f>SUM(E143:E144)</f>
        <v>0</v>
      </c>
      <c r="F142" s="79">
        <f>SUM(F143:F144)</f>
        <v>0</v>
      </c>
      <c r="G142" s="79">
        <f t="shared" ref="G142:Q142" si="491">SUM(G143:G144)</f>
        <v>0</v>
      </c>
      <c r="H142" s="79">
        <f t="shared" si="491"/>
        <v>0</v>
      </c>
      <c r="I142" s="79">
        <f t="shared" si="491"/>
        <v>0</v>
      </c>
      <c r="J142" s="79">
        <f t="shared" si="491"/>
        <v>0</v>
      </c>
      <c r="K142" s="79">
        <f t="shared" si="491"/>
        <v>0</v>
      </c>
      <c r="L142" s="79">
        <f t="shared" si="491"/>
        <v>0</v>
      </c>
      <c r="M142" s="79">
        <f t="shared" si="491"/>
        <v>0</v>
      </c>
      <c r="N142" s="79">
        <f t="shared" si="491"/>
        <v>0</v>
      </c>
      <c r="O142" s="79">
        <f t="shared" si="491"/>
        <v>0</v>
      </c>
      <c r="P142" s="79">
        <f t="shared" si="491"/>
        <v>0</v>
      </c>
      <c r="Q142" s="79">
        <f t="shared" si="491"/>
        <v>0</v>
      </c>
      <c r="R142" s="79">
        <f>SUM(R143:R144)</f>
        <v>0</v>
      </c>
      <c r="S142" s="79">
        <f>SUM(S143:S144)</f>
        <v>0</v>
      </c>
      <c r="T142" s="79">
        <f t="shared" ref="T142" si="492">SUM(T143:T144)</f>
        <v>0</v>
      </c>
      <c r="U142" s="79">
        <f t="shared" ref="U142" si="493">SUM(U143:U144)</f>
        <v>0</v>
      </c>
      <c r="V142" s="79">
        <f t="shared" ref="V142" si="494">SUM(V143:V144)</f>
        <v>0</v>
      </c>
      <c r="W142" s="79">
        <f t="shared" ref="W142" si="495">SUM(W143:W144)</f>
        <v>0</v>
      </c>
      <c r="X142" s="79">
        <f t="shared" ref="X142" si="496">SUM(X143:X144)</f>
        <v>0</v>
      </c>
      <c r="Y142" s="79">
        <f t="shared" ref="Y142" si="497">SUM(Y143:Y144)</f>
        <v>0</v>
      </c>
      <c r="Z142" s="79">
        <f t="shared" ref="Z142" si="498">SUM(Z143:Z144)</f>
        <v>0</v>
      </c>
      <c r="AA142" s="79">
        <f t="shared" ref="AA142" si="499">SUM(AA143:AA144)</f>
        <v>0</v>
      </c>
      <c r="AB142" s="79">
        <f t="shared" ref="AB142" si="500">SUM(AB143:AB144)</f>
        <v>0</v>
      </c>
      <c r="AC142" s="79">
        <f t="shared" ref="AC142" si="501">SUM(AC143:AC144)</f>
        <v>0</v>
      </c>
      <c r="AD142" s="79">
        <f t="shared" ref="AD142:AF142" si="502">SUM(AD143:AD144)</f>
        <v>0</v>
      </c>
      <c r="AE142" s="79">
        <f>SUM(AE143:AE144)</f>
        <v>0</v>
      </c>
      <c r="AF142" s="79">
        <f t="shared" si="502"/>
        <v>0</v>
      </c>
    </row>
    <row r="143" spans="1:32" s="115" customFormat="1" x14ac:dyDescent="0.2">
      <c r="A143" s="60"/>
      <c r="B143" s="413" t="s">
        <v>145</v>
      </c>
      <c r="C143" s="414"/>
      <c r="D143" s="51" t="s">
        <v>146</v>
      </c>
      <c r="E143" s="45"/>
      <c r="F143" s="45">
        <f t="shared" ref="F143:F144" si="503">E143+G143</f>
        <v>0</v>
      </c>
      <c r="G143" s="45">
        <f t="shared" ref="G143:G144" si="504">SUBTOTAL(9,H143:Q143)</f>
        <v>0</v>
      </c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>
        <f t="shared" ref="S143:S144" si="505">R143+T143</f>
        <v>0</v>
      </c>
      <c r="T143" s="45">
        <f t="shared" ref="T143:T144" si="506">SUBTOTAL(9,U143:AD143)</f>
        <v>0</v>
      </c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>
        <f t="shared" ref="AE143:AE144" si="507">E143+R143</f>
        <v>0</v>
      </c>
      <c r="AF143" s="45">
        <f t="shared" ref="AF143:AF144" si="508">S143+F143</f>
        <v>0</v>
      </c>
    </row>
    <row r="144" spans="1:32" s="115" customFormat="1" ht="24" x14ac:dyDescent="0.2">
      <c r="A144" s="60"/>
      <c r="B144" s="401" t="s">
        <v>109</v>
      </c>
      <c r="C144" s="404"/>
      <c r="D144" s="51" t="s">
        <v>163</v>
      </c>
      <c r="E144" s="45"/>
      <c r="F144" s="45">
        <f t="shared" si="503"/>
        <v>0</v>
      </c>
      <c r="G144" s="45">
        <f t="shared" si="504"/>
        <v>0</v>
      </c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>
        <f t="shared" si="505"/>
        <v>0</v>
      </c>
      <c r="T144" s="45">
        <f t="shared" si="506"/>
        <v>0</v>
      </c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>
        <f t="shared" si="507"/>
        <v>0</v>
      </c>
      <c r="AF144" s="45">
        <f t="shared" si="508"/>
        <v>0</v>
      </c>
    </row>
    <row r="145" spans="1:33" x14ac:dyDescent="0.2">
      <c r="A145" s="67"/>
      <c r="B145" s="68"/>
      <c r="C145" s="69"/>
      <c r="D145" s="51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</row>
    <row r="146" spans="1:33" x14ac:dyDescent="0.2">
      <c r="A146" s="67"/>
      <c r="B146" s="68"/>
      <c r="C146" s="197" t="s">
        <v>578</v>
      </c>
      <c r="D146" s="61" t="s">
        <v>159</v>
      </c>
      <c r="E146" s="193">
        <f t="shared" ref="E146:AE146" si="509">SUM(E147)</f>
        <v>538</v>
      </c>
      <c r="F146" s="193">
        <f t="shared" si="509"/>
        <v>569</v>
      </c>
      <c r="G146" s="193">
        <f t="shared" si="509"/>
        <v>31</v>
      </c>
      <c r="H146" s="193">
        <f t="shared" si="509"/>
        <v>0</v>
      </c>
      <c r="I146" s="193">
        <f t="shared" si="509"/>
        <v>31</v>
      </c>
      <c r="J146" s="193">
        <f t="shared" si="509"/>
        <v>0</v>
      </c>
      <c r="K146" s="193">
        <f t="shared" si="509"/>
        <v>0</v>
      </c>
      <c r="L146" s="193">
        <f t="shared" si="509"/>
        <v>0</v>
      </c>
      <c r="M146" s="193">
        <f t="shared" si="509"/>
        <v>0</v>
      </c>
      <c r="N146" s="193">
        <f t="shared" si="509"/>
        <v>0</v>
      </c>
      <c r="O146" s="193">
        <f t="shared" si="509"/>
        <v>0</v>
      </c>
      <c r="P146" s="193">
        <f t="shared" si="509"/>
        <v>0</v>
      </c>
      <c r="Q146" s="193">
        <f t="shared" si="509"/>
        <v>0</v>
      </c>
      <c r="R146" s="193">
        <f t="shared" si="509"/>
        <v>0</v>
      </c>
      <c r="S146" s="193">
        <f t="shared" ref="S146:AD146" si="510">SUM(S147)</f>
        <v>0</v>
      </c>
      <c r="T146" s="193">
        <f t="shared" si="510"/>
        <v>0</v>
      </c>
      <c r="U146" s="193">
        <f t="shared" si="510"/>
        <v>0</v>
      </c>
      <c r="V146" s="193">
        <f t="shared" si="510"/>
        <v>0</v>
      </c>
      <c r="W146" s="193">
        <f t="shared" si="510"/>
        <v>0</v>
      </c>
      <c r="X146" s="193">
        <f t="shared" si="510"/>
        <v>0</v>
      </c>
      <c r="Y146" s="193">
        <f t="shared" si="510"/>
        <v>0</v>
      </c>
      <c r="Z146" s="193">
        <f t="shared" si="510"/>
        <v>0</v>
      </c>
      <c r="AA146" s="193">
        <f t="shared" si="510"/>
        <v>0</v>
      </c>
      <c r="AB146" s="193">
        <f t="shared" si="510"/>
        <v>0</v>
      </c>
      <c r="AC146" s="193">
        <f t="shared" si="510"/>
        <v>0</v>
      </c>
      <c r="AD146" s="193">
        <f t="shared" si="510"/>
        <v>0</v>
      </c>
      <c r="AE146" s="193">
        <f t="shared" si="509"/>
        <v>538</v>
      </c>
      <c r="AF146" s="193">
        <f>SUM(AF147)</f>
        <v>569</v>
      </c>
    </row>
    <row r="147" spans="1:33" x14ac:dyDescent="0.2">
      <c r="A147" s="67"/>
      <c r="B147" s="68"/>
      <c r="C147" s="69"/>
      <c r="D147" s="51" t="s">
        <v>160</v>
      </c>
      <c r="E147" s="55">
        <f t="shared" ref="E147:F147" si="511">SUM(E148:E149)</f>
        <v>538</v>
      </c>
      <c r="F147" s="55">
        <f t="shared" si="511"/>
        <v>569</v>
      </c>
      <c r="G147" s="55">
        <f t="shared" ref="G147:Q147" si="512">SUM(G148:G149)</f>
        <v>31</v>
      </c>
      <c r="H147" s="55">
        <f t="shared" si="512"/>
        <v>0</v>
      </c>
      <c r="I147" s="55">
        <f t="shared" si="512"/>
        <v>31</v>
      </c>
      <c r="J147" s="55">
        <f t="shared" si="512"/>
        <v>0</v>
      </c>
      <c r="K147" s="55">
        <f t="shared" si="512"/>
        <v>0</v>
      </c>
      <c r="L147" s="55">
        <f t="shared" si="512"/>
        <v>0</v>
      </c>
      <c r="M147" s="55">
        <f t="shared" si="512"/>
        <v>0</v>
      </c>
      <c r="N147" s="55">
        <f t="shared" si="512"/>
        <v>0</v>
      </c>
      <c r="O147" s="55">
        <f t="shared" si="512"/>
        <v>0</v>
      </c>
      <c r="P147" s="55">
        <f t="shared" si="512"/>
        <v>0</v>
      </c>
      <c r="Q147" s="55">
        <f t="shared" si="512"/>
        <v>0</v>
      </c>
      <c r="R147" s="55">
        <f t="shared" ref="R147" si="513">SUM(R148:R149)</f>
        <v>0</v>
      </c>
      <c r="S147" s="55">
        <f t="shared" ref="S147:AD147" si="514">SUM(S148:S149)</f>
        <v>0</v>
      </c>
      <c r="T147" s="55">
        <f t="shared" si="514"/>
        <v>0</v>
      </c>
      <c r="U147" s="55">
        <f t="shared" si="514"/>
        <v>0</v>
      </c>
      <c r="V147" s="55">
        <f t="shared" si="514"/>
        <v>0</v>
      </c>
      <c r="W147" s="55">
        <f t="shared" si="514"/>
        <v>0</v>
      </c>
      <c r="X147" s="55">
        <f t="shared" si="514"/>
        <v>0</v>
      </c>
      <c r="Y147" s="55">
        <f t="shared" si="514"/>
        <v>0</v>
      </c>
      <c r="Z147" s="55">
        <f t="shared" si="514"/>
        <v>0</v>
      </c>
      <c r="AA147" s="55">
        <f t="shared" si="514"/>
        <v>0</v>
      </c>
      <c r="AB147" s="55">
        <f t="shared" si="514"/>
        <v>0</v>
      </c>
      <c r="AC147" s="55">
        <f t="shared" si="514"/>
        <v>0</v>
      </c>
      <c r="AD147" s="55">
        <f t="shared" si="514"/>
        <v>0</v>
      </c>
      <c r="AE147" s="55">
        <f t="shared" ref="AE147" si="515">SUM(AE148:AE149)</f>
        <v>538</v>
      </c>
      <c r="AF147" s="55">
        <f>SUM(AF148:AF149)</f>
        <v>569</v>
      </c>
    </row>
    <row r="148" spans="1:33" ht="24" x14ac:dyDescent="0.2">
      <c r="A148" s="67"/>
      <c r="B148" s="68"/>
      <c r="C148" s="69"/>
      <c r="D148" s="254" t="s">
        <v>161</v>
      </c>
      <c r="E148" s="55">
        <v>538</v>
      </c>
      <c r="F148" s="55">
        <f t="shared" ref="F148:F149" si="516">E148+G148</f>
        <v>538</v>
      </c>
      <c r="G148" s="55">
        <f t="shared" ref="G148:G149" si="517">SUBTOTAL(9,H148:Q148)</f>
        <v>0</v>
      </c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>
        <f t="shared" ref="S148:S149" si="518">R148+T148</f>
        <v>0</v>
      </c>
      <c r="T148" s="55">
        <f t="shared" ref="T148:T149" si="519">SUBTOTAL(9,U148:AD148)</f>
        <v>0</v>
      </c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>
        <f t="shared" ref="AE148:AE149" si="520">E148+R148</f>
        <v>538</v>
      </c>
      <c r="AF148" s="55">
        <f t="shared" ref="AF148:AF149" si="521">S148+F148</f>
        <v>538</v>
      </c>
    </row>
    <row r="149" spans="1:33" ht="24" x14ac:dyDescent="0.2">
      <c r="A149" s="67"/>
      <c r="B149" s="68"/>
      <c r="C149" s="69"/>
      <c r="D149" s="254" t="s">
        <v>162</v>
      </c>
      <c r="E149" s="55"/>
      <c r="F149" s="55">
        <f t="shared" si="516"/>
        <v>31</v>
      </c>
      <c r="G149" s="55">
        <f t="shared" si="517"/>
        <v>31</v>
      </c>
      <c r="H149" s="55"/>
      <c r="I149" s="55">
        <f>30+1</f>
        <v>31</v>
      </c>
      <c r="J149" s="55"/>
      <c r="K149" s="55"/>
      <c r="L149" s="55"/>
      <c r="M149" s="55"/>
      <c r="N149" s="55"/>
      <c r="O149" s="55"/>
      <c r="P149" s="55"/>
      <c r="Q149" s="55"/>
      <c r="R149" s="55"/>
      <c r="S149" s="55">
        <f t="shared" si="518"/>
        <v>0</v>
      </c>
      <c r="T149" s="55">
        <f t="shared" si="519"/>
        <v>0</v>
      </c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>
        <f t="shared" si="520"/>
        <v>0</v>
      </c>
      <c r="AF149" s="55">
        <f t="shared" si="521"/>
        <v>31</v>
      </c>
    </row>
    <row r="150" spans="1:33" hidden="1" x14ac:dyDescent="0.2">
      <c r="A150" s="67"/>
      <c r="B150" s="68"/>
      <c r="C150" s="69"/>
      <c r="D150" s="51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</row>
    <row r="151" spans="1:33" x14ac:dyDescent="0.2">
      <c r="A151" s="50"/>
      <c r="B151" s="64"/>
      <c r="C151" s="65"/>
      <c r="D151" s="51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</row>
    <row r="152" spans="1:33" s="115" customFormat="1" ht="24.75" customHeight="1" thickBot="1" x14ac:dyDescent="0.25">
      <c r="A152" s="441" t="s">
        <v>126</v>
      </c>
      <c r="B152" s="442"/>
      <c r="C152" s="442"/>
      <c r="D152" s="443"/>
      <c r="E152" s="70">
        <f t="shared" ref="E152:AF152" si="522">SUM(E142,E93)</f>
        <v>89562788</v>
      </c>
      <c r="F152" s="70">
        <f t="shared" si="522"/>
        <v>91953894</v>
      </c>
      <c r="G152" s="70">
        <f t="shared" si="522"/>
        <v>2391106</v>
      </c>
      <c r="H152" s="70">
        <f t="shared" si="522"/>
        <v>111985</v>
      </c>
      <c r="I152" s="70">
        <f t="shared" si="522"/>
        <v>2279121</v>
      </c>
      <c r="J152" s="70">
        <f t="shared" si="522"/>
        <v>0</v>
      </c>
      <c r="K152" s="70">
        <f t="shared" si="522"/>
        <v>0</v>
      </c>
      <c r="L152" s="70">
        <f t="shared" si="522"/>
        <v>0</v>
      </c>
      <c r="M152" s="70">
        <f t="shared" si="522"/>
        <v>0</v>
      </c>
      <c r="N152" s="70">
        <f t="shared" si="522"/>
        <v>0</v>
      </c>
      <c r="O152" s="70">
        <f t="shared" si="522"/>
        <v>0</v>
      </c>
      <c r="P152" s="70">
        <f t="shared" si="522"/>
        <v>0</v>
      </c>
      <c r="Q152" s="70">
        <f t="shared" si="522"/>
        <v>0</v>
      </c>
      <c r="R152" s="70">
        <f t="shared" si="522"/>
        <v>-1047228</v>
      </c>
      <c r="S152" s="70">
        <f t="shared" si="522"/>
        <v>-1264796</v>
      </c>
      <c r="T152" s="70">
        <f t="shared" si="522"/>
        <v>-217568</v>
      </c>
      <c r="U152" s="70">
        <f t="shared" si="522"/>
        <v>-11045</v>
      </c>
      <c r="V152" s="70">
        <f t="shared" si="522"/>
        <v>-206523</v>
      </c>
      <c r="W152" s="70">
        <f t="shared" si="522"/>
        <v>0</v>
      </c>
      <c r="X152" s="70">
        <f t="shared" si="522"/>
        <v>0</v>
      </c>
      <c r="Y152" s="70">
        <f t="shared" si="522"/>
        <v>0</v>
      </c>
      <c r="Z152" s="70">
        <f t="shared" si="522"/>
        <v>0</v>
      </c>
      <c r="AA152" s="70">
        <f t="shared" si="522"/>
        <v>0</v>
      </c>
      <c r="AB152" s="70">
        <f t="shared" si="522"/>
        <v>0</v>
      </c>
      <c r="AC152" s="70">
        <f t="shared" si="522"/>
        <v>0</v>
      </c>
      <c r="AD152" s="70">
        <f t="shared" si="522"/>
        <v>0</v>
      </c>
      <c r="AE152" s="70">
        <f t="shared" si="522"/>
        <v>88751984</v>
      </c>
      <c r="AF152" s="70">
        <f t="shared" si="522"/>
        <v>90689098</v>
      </c>
    </row>
    <row r="153" spans="1:33" s="115" customFormat="1" ht="12.75" thickBot="1" x14ac:dyDescent="0.25">
      <c r="A153" s="444" t="s">
        <v>115</v>
      </c>
      <c r="B153" s="445"/>
      <c r="C153" s="445"/>
      <c r="D153" s="446"/>
      <c r="E153" s="70">
        <f t="shared" ref="E153:AF153" si="523">SUM(E8,E140)</f>
        <v>109731494</v>
      </c>
      <c r="F153" s="145">
        <f t="shared" si="523"/>
        <v>116703053</v>
      </c>
      <c r="G153" s="145">
        <f t="shared" si="523"/>
        <v>6971559</v>
      </c>
      <c r="H153" s="145">
        <f t="shared" si="523"/>
        <v>122832</v>
      </c>
      <c r="I153" s="145">
        <f t="shared" si="523"/>
        <v>6848727</v>
      </c>
      <c r="J153" s="145">
        <f t="shared" si="523"/>
        <v>0</v>
      </c>
      <c r="K153" s="145">
        <f t="shared" si="523"/>
        <v>0</v>
      </c>
      <c r="L153" s="145">
        <f t="shared" si="523"/>
        <v>0</v>
      </c>
      <c r="M153" s="145">
        <f t="shared" si="523"/>
        <v>0</v>
      </c>
      <c r="N153" s="145">
        <f t="shared" si="523"/>
        <v>0</v>
      </c>
      <c r="O153" s="145">
        <f t="shared" si="523"/>
        <v>0</v>
      </c>
      <c r="P153" s="145">
        <f t="shared" si="523"/>
        <v>0</v>
      </c>
      <c r="Q153" s="145">
        <f t="shared" si="523"/>
        <v>0</v>
      </c>
      <c r="R153" s="145">
        <f t="shared" si="523"/>
        <v>-1047228</v>
      </c>
      <c r="S153" s="145">
        <f t="shared" si="523"/>
        <v>-1264796</v>
      </c>
      <c r="T153" s="145">
        <f t="shared" si="523"/>
        <v>-217568</v>
      </c>
      <c r="U153" s="145">
        <f t="shared" si="523"/>
        <v>-11045</v>
      </c>
      <c r="V153" s="145">
        <f t="shared" si="523"/>
        <v>-206523</v>
      </c>
      <c r="W153" s="145">
        <f t="shared" si="523"/>
        <v>0</v>
      </c>
      <c r="X153" s="145">
        <f t="shared" si="523"/>
        <v>0</v>
      </c>
      <c r="Y153" s="145">
        <f t="shared" si="523"/>
        <v>0</v>
      </c>
      <c r="Z153" s="145">
        <f t="shared" si="523"/>
        <v>0</v>
      </c>
      <c r="AA153" s="145">
        <f t="shared" si="523"/>
        <v>0</v>
      </c>
      <c r="AB153" s="145">
        <f t="shared" si="523"/>
        <v>0</v>
      </c>
      <c r="AC153" s="145">
        <f t="shared" si="523"/>
        <v>0</v>
      </c>
      <c r="AD153" s="145">
        <f t="shared" si="523"/>
        <v>0</v>
      </c>
      <c r="AE153" s="145">
        <f t="shared" si="523"/>
        <v>108920690</v>
      </c>
      <c r="AF153" s="145">
        <f t="shared" si="523"/>
        <v>115438257</v>
      </c>
    </row>
    <row r="155" spans="1:33" hidden="1" x14ac:dyDescent="0.2">
      <c r="AE155" s="173">
        <f>E153-AE153</f>
        <v>810804</v>
      </c>
    </row>
    <row r="156" spans="1:33" hidden="1" x14ac:dyDescent="0.2">
      <c r="A156" s="437"/>
      <c r="B156" s="437"/>
      <c r="C156" s="437"/>
      <c r="D156" s="437"/>
      <c r="E156" s="437"/>
      <c r="F156" s="437"/>
      <c r="G156" s="437"/>
      <c r="H156" s="437"/>
      <c r="I156" s="437"/>
      <c r="J156" s="437"/>
      <c r="K156" s="437"/>
      <c r="L156" s="437"/>
      <c r="M156" s="437"/>
      <c r="N156" s="437"/>
      <c r="O156" s="437"/>
      <c r="P156" s="437"/>
      <c r="Q156" s="437"/>
      <c r="R156" s="437"/>
      <c r="S156" s="437"/>
      <c r="T156" s="437"/>
      <c r="U156" s="437"/>
      <c r="V156" s="437"/>
      <c r="W156" s="437"/>
      <c r="X156" s="437"/>
      <c r="Y156" s="437"/>
      <c r="Z156" s="437"/>
      <c r="AA156" s="437"/>
      <c r="AB156" s="437"/>
      <c r="AC156" s="437"/>
      <c r="AD156" s="437"/>
      <c r="AE156" s="437"/>
    </row>
    <row r="157" spans="1:33" hidden="1" x14ac:dyDescent="0.2">
      <c r="A157" s="437"/>
      <c r="B157" s="437"/>
      <c r="C157" s="437"/>
      <c r="D157" s="437"/>
      <c r="E157" s="437"/>
      <c r="F157" s="437"/>
      <c r="G157" s="437"/>
      <c r="H157" s="437"/>
      <c r="I157" s="437"/>
      <c r="J157" s="437"/>
      <c r="K157" s="437"/>
      <c r="L157" s="437"/>
      <c r="M157" s="437"/>
      <c r="N157" s="437"/>
      <c r="O157" s="437"/>
      <c r="P157" s="437"/>
      <c r="Q157" s="437"/>
      <c r="R157" s="437"/>
      <c r="S157" s="437"/>
      <c r="T157" s="437"/>
      <c r="U157" s="437"/>
      <c r="V157" s="437"/>
      <c r="W157" s="437"/>
      <c r="X157" s="437"/>
      <c r="Y157" s="437"/>
      <c r="Z157" s="437"/>
      <c r="AA157" s="437"/>
      <c r="AB157" s="437"/>
      <c r="AC157" s="437"/>
      <c r="AD157" s="437"/>
      <c r="AE157" s="437"/>
    </row>
    <row r="158" spans="1:33" hidden="1" x14ac:dyDescent="0.2"/>
    <row r="159" spans="1:33" x14ac:dyDescent="0.2">
      <c r="AE159" s="173"/>
      <c r="AG159" s="293"/>
    </row>
    <row r="160" spans="1:33" x14ac:dyDescent="0.2">
      <c r="AE160" s="173"/>
    </row>
  </sheetData>
  <sheetProtection algorithmName="SHA-512" hashValue="gsUrOIEce83yFuuNEKT4yGIxGF5+dMsHCMSIa/4io7rysfAXnaWZplCwL4qEV6b9ig+1yP17SBJqPW7s1SDlww==" saltValue="UcaTs+M/FyvTyf1ay8RlVA==" spinCount="100000" sheet="1" objects="1" scenarios="1" formatCells="0" formatColumns="0" formatRows="0" insertHyperlinks="0"/>
  <autoFilter ref="A7:AF153">
    <filterColumn colId="0" showButton="0"/>
    <filterColumn colId="1" showButton="0"/>
  </autoFilter>
  <mergeCells count="97">
    <mergeCell ref="B87:C87"/>
    <mergeCell ref="B133:C133"/>
    <mergeCell ref="B88:C88"/>
    <mergeCell ref="B89:C89"/>
    <mergeCell ref="B90:C90"/>
    <mergeCell ref="B95:C95"/>
    <mergeCell ref="B138:C138"/>
    <mergeCell ref="A140:D140"/>
    <mergeCell ref="B128:C128"/>
    <mergeCell ref="B131:C131"/>
    <mergeCell ref="B91:C91"/>
    <mergeCell ref="A93:D93"/>
    <mergeCell ref="B125:C125"/>
    <mergeCell ref="A157:AE157"/>
    <mergeCell ref="A142:C142"/>
    <mergeCell ref="B143:C143"/>
    <mergeCell ref="B144:C144"/>
    <mergeCell ref="A152:D152"/>
    <mergeCell ref="A153:D153"/>
    <mergeCell ref="A156:AE15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A4:AF4"/>
    <mergeCell ref="B65:C65"/>
    <mergeCell ref="A62:C62"/>
    <mergeCell ref="B43:C43"/>
    <mergeCell ref="A44:C44"/>
    <mergeCell ref="B45:C45"/>
    <mergeCell ref="B56:C56"/>
    <mergeCell ref="B57:C57"/>
    <mergeCell ref="A47:C47"/>
    <mergeCell ref="B48:C48"/>
    <mergeCell ref="B49:C49"/>
    <mergeCell ref="B50:C50"/>
    <mergeCell ref="B53:C53"/>
    <mergeCell ref="B37:C37"/>
    <mergeCell ref="B38:C38"/>
    <mergeCell ref="A35:C35"/>
    <mergeCell ref="B75:C75"/>
    <mergeCell ref="B76:C76"/>
    <mergeCell ref="B73:C73"/>
    <mergeCell ref="B66:C66"/>
    <mergeCell ref="B67:C67"/>
    <mergeCell ref="A68:C68"/>
    <mergeCell ref="B69:C69"/>
    <mergeCell ref="B74:C74"/>
    <mergeCell ref="A71:C71"/>
    <mergeCell ref="B72:C72"/>
    <mergeCell ref="A6:C6"/>
    <mergeCell ref="A7:C7"/>
    <mergeCell ref="B21:C21"/>
    <mergeCell ref="B22:C22"/>
    <mergeCell ref="A8:D8"/>
    <mergeCell ref="A10:C10"/>
    <mergeCell ref="B11:C11"/>
    <mergeCell ref="B12:C12"/>
    <mergeCell ref="B13:C13"/>
    <mergeCell ref="A15:C15"/>
    <mergeCell ref="B16:C16"/>
    <mergeCell ref="B17:C17"/>
    <mergeCell ref="B18:C18"/>
    <mergeCell ref="B19:C19"/>
    <mergeCell ref="B14:C14"/>
    <mergeCell ref="B59:C59"/>
    <mergeCell ref="B60:C60"/>
    <mergeCell ref="B61:C61"/>
    <mergeCell ref="A64:C64"/>
    <mergeCell ref="B20:C20"/>
    <mergeCell ref="B25:C25"/>
    <mergeCell ref="B23:C23"/>
    <mergeCell ref="B24:C24"/>
    <mergeCell ref="B27:C27"/>
    <mergeCell ref="B28:C28"/>
    <mergeCell ref="B29:C29"/>
    <mergeCell ref="A26:C26"/>
    <mergeCell ref="B36:C36"/>
    <mergeCell ref="B30:C30"/>
    <mergeCell ref="A32:C32"/>
    <mergeCell ref="B33:C33"/>
    <mergeCell ref="A55:C55"/>
    <mergeCell ref="B42:C42"/>
    <mergeCell ref="B51:C51"/>
    <mergeCell ref="B46:C46"/>
    <mergeCell ref="B58:C58"/>
    <mergeCell ref="B39:C39"/>
    <mergeCell ref="B40:C40"/>
    <mergeCell ref="B41:C41"/>
    <mergeCell ref="B54:C54"/>
    <mergeCell ref="B34:C34"/>
  </mergeCells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Roman,Regular"&amp;8&amp;D&amp;T&amp;R&amp;"Times New Roman,Regular"&amp;8&amp;P (&amp;N)</oddFooter>
    <firstHeader>&amp;R&amp;"Times New Roman,Regular"&amp;9 1.pielikums Jūrmalas pilsētas domes
2019.gada 21.februāra saistošajiem noteikumiem Nr.8
(protokols Nr.2, 34.punkts)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3"/>
    </sheetView>
  </sheetViews>
  <sheetFormatPr defaultColWidth="9.140625" defaultRowHeight="16.5" x14ac:dyDescent="0.25"/>
  <cols>
    <col min="1" max="1" width="44.7109375" style="148" bestFit="1" customWidth="1"/>
    <col min="2" max="2" width="14.5703125" style="148" customWidth="1"/>
    <col min="3" max="3" width="6.28515625" style="148" customWidth="1"/>
    <col min="4" max="4" width="14.42578125" style="148" customWidth="1"/>
    <col min="5" max="5" width="6.140625" style="148" bestFit="1" customWidth="1"/>
    <col min="6" max="16384" width="9.140625" style="148"/>
  </cols>
  <sheetData>
    <row r="1" spans="1:5" x14ac:dyDescent="0.25">
      <c r="D1" s="149"/>
    </row>
    <row r="2" spans="1:5" ht="17.25" x14ac:dyDescent="0.3">
      <c r="A2" s="150"/>
      <c r="B2" s="458" t="s">
        <v>1</v>
      </c>
      <c r="C2" s="458"/>
      <c r="D2" s="459" t="s">
        <v>3</v>
      </c>
      <c r="E2" s="459"/>
    </row>
    <row r="3" spans="1:5" ht="11.25" customHeight="1" x14ac:dyDescent="0.25">
      <c r="A3" s="150"/>
      <c r="B3" s="151"/>
      <c r="C3" s="151"/>
      <c r="D3" s="152"/>
    </row>
    <row r="4" spans="1:5" ht="17.25" x14ac:dyDescent="0.3">
      <c r="A4" s="153" t="s">
        <v>574</v>
      </c>
      <c r="B4" s="154">
        <f>Ienemumi!AF93</f>
        <v>90689098</v>
      </c>
      <c r="C4" s="155" t="s">
        <v>466</v>
      </c>
      <c r="D4" s="348">
        <f>Ienemumi!AE142</f>
        <v>0</v>
      </c>
      <c r="E4" s="349" t="s">
        <v>466</v>
      </c>
    </row>
    <row r="5" spans="1:5" ht="17.25" x14ac:dyDescent="0.3">
      <c r="A5" s="153" t="s">
        <v>575</v>
      </c>
      <c r="B5" s="159">
        <f>Izdevumi!E246-D5</f>
        <v>107865819</v>
      </c>
      <c r="C5" s="155" t="s">
        <v>466</v>
      </c>
      <c r="D5" s="154">
        <f>Izdevumi!AU298</f>
        <v>569</v>
      </c>
      <c r="E5" s="155" t="s">
        <v>466</v>
      </c>
    </row>
    <row r="6" spans="1:5" ht="17.25" x14ac:dyDescent="0.3">
      <c r="A6" s="153"/>
      <c r="B6" s="154"/>
      <c r="C6" s="155"/>
      <c r="D6" s="154"/>
      <c r="E6" s="155"/>
    </row>
    <row r="7" spans="1:5" ht="17.25" x14ac:dyDescent="0.3">
      <c r="A7" s="158" t="s">
        <v>464</v>
      </c>
      <c r="B7" s="154">
        <f>B4-B5</f>
        <v>-17176721</v>
      </c>
      <c r="C7" s="155" t="s">
        <v>466</v>
      </c>
      <c r="D7" s="154">
        <f>D4-D5</f>
        <v>-569</v>
      </c>
      <c r="E7" s="155" t="s">
        <v>466</v>
      </c>
    </row>
    <row r="8" spans="1:5" ht="17.25" x14ac:dyDescent="0.3">
      <c r="A8" s="153" t="s">
        <v>465</v>
      </c>
      <c r="B8" s="154">
        <f>B9-B10+B11-B12-B13</f>
        <v>17176721</v>
      </c>
      <c r="C8" s="155" t="s">
        <v>466</v>
      </c>
      <c r="D8" s="154">
        <f>D9-D10+D11-D12-D13</f>
        <v>569</v>
      </c>
      <c r="E8" s="155" t="s">
        <v>466</v>
      </c>
    </row>
    <row r="9" spans="1:5" x14ac:dyDescent="0.25">
      <c r="A9" s="150" t="s">
        <v>467</v>
      </c>
      <c r="B9" s="156">
        <f>Ienemumi!AF95</f>
        <v>13029650</v>
      </c>
      <c r="C9" s="157" t="s">
        <v>466</v>
      </c>
      <c r="D9" s="156">
        <f>Ienemumi!AF146</f>
        <v>569</v>
      </c>
      <c r="E9" s="157" t="s">
        <v>466</v>
      </c>
    </row>
    <row r="10" spans="1:5" x14ac:dyDescent="0.25">
      <c r="A10" s="150" t="s">
        <v>468</v>
      </c>
      <c r="B10" s="156">
        <f>Izdevumi!E247</f>
        <v>2253167</v>
      </c>
      <c r="C10" s="157" t="s">
        <v>466</v>
      </c>
      <c r="D10" s="176">
        <v>0</v>
      </c>
      <c r="E10" s="177" t="s">
        <v>466</v>
      </c>
    </row>
    <row r="11" spans="1:5" x14ac:dyDescent="0.25">
      <c r="A11" s="150" t="s">
        <v>469</v>
      </c>
      <c r="B11" s="156">
        <f>Ienemumi!AF125</f>
        <v>11718940</v>
      </c>
      <c r="C11" s="157" t="s">
        <v>466</v>
      </c>
      <c r="D11" s="156"/>
    </row>
    <row r="12" spans="1:5" x14ac:dyDescent="0.25">
      <c r="A12" s="150" t="s">
        <v>470</v>
      </c>
      <c r="B12" s="156">
        <f>Izdevumi!E273</f>
        <v>5245096</v>
      </c>
      <c r="C12" s="157" t="s">
        <v>466</v>
      </c>
      <c r="D12" s="156"/>
    </row>
    <row r="13" spans="1:5" x14ac:dyDescent="0.25">
      <c r="A13" s="150" t="s">
        <v>471</v>
      </c>
      <c r="B13" s="175">
        <f>Izdevumi!E293+Izdevumi!E295</f>
        <v>73606</v>
      </c>
      <c r="C13" s="157" t="s">
        <v>466</v>
      </c>
      <c r="D13" s="156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Logina</cp:lastModifiedBy>
  <cp:lastPrinted>2019-02-22T09:57:49Z</cp:lastPrinted>
  <dcterms:created xsi:type="dcterms:W3CDTF">2006-10-31T12:58:11Z</dcterms:created>
  <dcterms:modified xsi:type="dcterms:W3CDTF">2019-02-22T09:58:53Z</dcterms:modified>
</cp:coreProperties>
</file>