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Ienemumi!$A$7:$AF$158</definedName>
    <definedName name="_xlnm._FilterDatabase" localSheetId="0" hidden="1">Izdevumi!$A$9:$BP$310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Ienemumi!$A$4:$AE$158</definedName>
    <definedName name="Z_C32C0FCD_AE7D_41A3_975E_D7367DDEA994_.wvu.PrintArea" localSheetId="0" hidden="1">Izdevumi!$B$4:$BP$307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M259" i="1" l="1"/>
  <c r="K70" i="4"/>
  <c r="X70" i="4"/>
  <c r="BH258" i="1"/>
  <c r="M258" i="1"/>
  <c r="K132" i="4"/>
  <c r="K274" i="1"/>
  <c r="K258" i="1"/>
  <c r="I117" i="4"/>
  <c r="I96" i="4"/>
  <c r="K259" i="1" l="1"/>
  <c r="K129" i="4" l="1"/>
  <c r="AE130" i="4"/>
  <c r="T130" i="4"/>
  <c r="S130" i="4" s="1"/>
  <c r="G130" i="4"/>
  <c r="F130" i="4" s="1"/>
  <c r="AF130" i="4" l="1"/>
  <c r="M57" i="1"/>
  <c r="M138" i="1" l="1"/>
  <c r="K67" i="4" l="1"/>
  <c r="K66" i="4" l="1"/>
  <c r="BD26" i="1"/>
  <c r="BC26" i="1" s="1"/>
  <c r="AV26" i="1"/>
  <c r="AU26" i="1" s="1"/>
  <c r="AI26" i="1"/>
  <c r="AH26" i="1" s="1"/>
  <c r="V26" i="1"/>
  <c r="U26" i="1" s="1"/>
  <c r="H26" i="1"/>
  <c r="G26" i="1" s="1"/>
  <c r="D26" i="1"/>
  <c r="E26" i="1" l="1"/>
  <c r="M233" i="1" l="1"/>
  <c r="M17" i="1"/>
  <c r="BE263" i="1" l="1"/>
  <c r="BE262" i="1"/>
  <c r="BD127" i="1" l="1"/>
  <c r="BC127" i="1" s="1"/>
  <c r="AV127" i="1"/>
  <c r="AU127" i="1" s="1"/>
  <c r="AI127" i="1"/>
  <c r="AH127" i="1" s="1"/>
  <c r="V127" i="1"/>
  <c r="U127" i="1" s="1"/>
  <c r="H127" i="1"/>
  <c r="G127" i="1" s="1"/>
  <c r="D127" i="1"/>
  <c r="E127" i="1" l="1"/>
  <c r="BD126" i="1" l="1"/>
  <c r="BC126" i="1" s="1"/>
  <c r="AV126" i="1"/>
  <c r="AU126" i="1" s="1"/>
  <c r="AI126" i="1"/>
  <c r="AH126" i="1" s="1"/>
  <c r="V126" i="1"/>
  <c r="U126" i="1" s="1"/>
  <c r="H126" i="1"/>
  <c r="G126" i="1" s="1"/>
  <c r="D126" i="1"/>
  <c r="E126" i="1" l="1"/>
  <c r="BD106" i="1" l="1"/>
  <c r="BC106" i="1" s="1"/>
  <c r="AV106" i="1"/>
  <c r="AU106" i="1" s="1"/>
  <c r="AI106" i="1"/>
  <c r="AH106" i="1" s="1"/>
  <c r="V106" i="1"/>
  <c r="U106" i="1" s="1"/>
  <c r="H106" i="1"/>
  <c r="G106" i="1" s="1"/>
  <c r="D106" i="1"/>
  <c r="E106" i="1" l="1"/>
  <c r="L258" i="1"/>
  <c r="AD136" i="4" l="1"/>
  <c r="AC136" i="4"/>
  <c r="AB136" i="4"/>
  <c r="AA136" i="4"/>
  <c r="Z136" i="4"/>
  <c r="Y136" i="4"/>
  <c r="X136" i="4"/>
  <c r="W136" i="4"/>
  <c r="V136" i="4"/>
  <c r="U136" i="4"/>
  <c r="R136" i="4"/>
  <c r="Q136" i="4"/>
  <c r="P136" i="4"/>
  <c r="O136" i="4"/>
  <c r="N136" i="4"/>
  <c r="M136" i="4"/>
  <c r="L136" i="4"/>
  <c r="K136" i="4"/>
  <c r="J136" i="4"/>
  <c r="I136" i="4"/>
  <c r="H136" i="4"/>
  <c r="E136" i="4"/>
  <c r="AD127" i="4"/>
  <c r="AC127" i="4"/>
  <c r="AB127" i="4"/>
  <c r="AA127" i="4"/>
  <c r="Z127" i="4"/>
  <c r="Y127" i="4"/>
  <c r="X127" i="4"/>
  <c r="X126" i="4" s="1"/>
  <c r="X125" i="4" s="1"/>
  <c r="W127" i="4"/>
  <c r="V127" i="4"/>
  <c r="U127" i="4"/>
  <c r="R127" i="4"/>
  <c r="R126" i="4" s="1"/>
  <c r="R125" i="4" s="1"/>
  <c r="Q127" i="4"/>
  <c r="P127" i="4"/>
  <c r="O127" i="4"/>
  <c r="N127" i="4"/>
  <c r="N126" i="4" s="1"/>
  <c r="N125" i="4" s="1"/>
  <c r="M127" i="4"/>
  <c r="L127" i="4"/>
  <c r="K127" i="4"/>
  <c r="J127" i="4"/>
  <c r="J126" i="4" s="1"/>
  <c r="J125" i="4" s="1"/>
  <c r="I127" i="4"/>
  <c r="H127" i="4"/>
  <c r="E127" i="4"/>
  <c r="AB126" i="4" l="1"/>
  <c r="AB125" i="4" s="1"/>
  <c r="E126" i="4"/>
  <c r="E125" i="4" s="1"/>
  <c r="K126" i="4"/>
  <c r="K125" i="4" s="1"/>
  <c r="O126" i="4"/>
  <c r="O125" i="4" s="1"/>
  <c r="U126" i="4"/>
  <c r="U125" i="4" s="1"/>
  <c r="Y126" i="4"/>
  <c r="Y125" i="4" s="1"/>
  <c r="AC126" i="4"/>
  <c r="AC125" i="4" s="1"/>
  <c r="L126" i="4"/>
  <c r="L125" i="4" s="1"/>
  <c r="V126" i="4"/>
  <c r="V125" i="4" s="1"/>
  <c r="AD126" i="4"/>
  <c r="AD125" i="4" s="1"/>
  <c r="H126" i="4"/>
  <c r="H125" i="4" s="1"/>
  <c r="P126" i="4"/>
  <c r="P125" i="4" s="1"/>
  <c r="Z126" i="4"/>
  <c r="Z125" i="4" s="1"/>
  <c r="I126" i="4"/>
  <c r="I125" i="4" s="1"/>
  <c r="M126" i="4"/>
  <c r="M125" i="4" s="1"/>
  <c r="Q126" i="4"/>
  <c r="Q125" i="4" s="1"/>
  <c r="W126" i="4"/>
  <c r="W125" i="4" s="1"/>
  <c r="AA126" i="4"/>
  <c r="AA125" i="4" s="1"/>
  <c r="L153" i="1"/>
  <c r="AE134" i="4" l="1"/>
  <c r="T134" i="4"/>
  <c r="S134" i="4" s="1"/>
  <c r="G134" i="4"/>
  <c r="F134" i="4" s="1"/>
  <c r="AF134" i="4" l="1"/>
  <c r="BD55" i="1"/>
  <c r="BC55" i="1" s="1"/>
  <c r="AV55" i="1"/>
  <c r="AU55" i="1" s="1"/>
  <c r="AI55" i="1"/>
  <c r="AH55" i="1" s="1"/>
  <c r="V55" i="1"/>
  <c r="U55" i="1" s="1"/>
  <c r="H55" i="1"/>
  <c r="G55" i="1" s="1"/>
  <c r="D55" i="1"/>
  <c r="E55" i="1" l="1"/>
  <c r="J66" i="4" l="1"/>
  <c r="L57" i="1"/>
  <c r="BD105" i="1"/>
  <c r="BC105" i="1" s="1"/>
  <c r="AV105" i="1"/>
  <c r="AU105" i="1" s="1"/>
  <c r="AI105" i="1"/>
  <c r="AH105" i="1" s="1"/>
  <c r="V105" i="1"/>
  <c r="U105" i="1" s="1"/>
  <c r="H105" i="1"/>
  <c r="G105" i="1" s="1"/>
  <c r="D105" i="1"/>
  <c r="E105" i="1" l="1"/>
  <c r="BD178" i="1"/>
  <c r="BC178" i="1" s="1"/>
  <c r="AV178" i="1"/>
  <c r="AU178" i="1" s="1"/>
  <c r="AI178" i="1"/>
  <c r="AH178" i="1" s="1"/>
  <c r="V178" i="1"/>
  <c r="U178" i="1" s="1"/>
  <c r="H178" i="1"/>
  <c r="G178" i="1" s="1"/>
  <c r="D178" i="1"/>
  <c r="BD185" i="1"/>
  <c r="BC185" i="1" s="1"/>
  <c r="AV185" i="1"/>
  <c r="AU185" i="1" s="1"/>
  <c r="AI185" i="1"/>
  <c r="AH185" i="1" s="1"/>
  <c r="V185" i="1"/>
  <c r="U185" i="1" s="1"/>
  <c r="H185" i="1"/>
  <c r="G185" i="1" s="1"/>
  <c r="D185" i="1"/>
  <c r="E178" i="1" l="1"/>
  <c r="E185" i="1"/>
  <c r="BD227" i="1" l="1"/>
  <c r="BC227" i="1" s="1"/>
  <c r="AV227" i="1"/>
  <c r="AU227" i="1" s="1"/>
  <c r="AI227" i="1"/>
  <c r="AH227" i="1" s="1"/>
  <c r="V227" i="1"/>
  <c r="U227" i="1" s="1"/>
  <c r="H227" i="1"/>
  <c r="G227" i="1" s="1"/>
  <c r="D227" i="1"/>
  <c r="E227" i="1" l="1"/>
  <c r="AE142" i="4" l="1"/>
  <c r="T142" i="4"/>
  <c r="S142" i="4" s="1"/>
  <c r="G142" i="4"/>
  <c r="F142" i="4" s="1"/>
  <c r="I67" i="4"/>
  <c r="K262" i="1"/>
  <c r="K139" i="1"/>
  <c r="AF142" i="4" l="1"/>
  <c r="K57" i="1"/>
  <c r="I70" i="4"/>
  <c r="BD152" i="1"/>
  <c r="BC152" i="1" s="1"/>
  <c r="AI152" i="1"/>
  <c r="AH152" i="1" s="1"/>
  <c r="AV152" i="1"/>
  <c r="AU152" i="1" s="1"/>
  <c r="AI151" i="1"/>
  <c r="AH151" i="1" s="1"/>
  <c r="V152" i="1"/>
  <c r="U152" i="1" s="1"/>
  <c r="H152" i="1"/>
  <c r="G152" i="1" s="1"/>
  <c r="D152" i="1"/>
  <c r="X269" i="1"/>
  <c r="X268" i="1"/>
  <c r="I102" i="4"/>
  <c r="I103" i="4"/>
  <c r="E152" i="1" l="1"/>
  <c r="I100" i="4" l="1"/>
  <c r="I98" i="4"/>
  <c r="I82" i="4" l="1"/>
  <c r="I14" i="4" l="1"/>
  <c r="I13" i="4"/>
  <c r="I87" i="4" l="1"/>
  <c r="BF20" i="1"/>
  <c r="K20" i="1"/>
  <c r="I97" i="4" l="1"/>
  <c r="K79" i="1" l="1"/>
  <c r="K67" i="1" l="1"/>
  <c r="AE143" i="4"/>
  <c r="T143" i="4"/>
  <c r="S143" i="4" s="1"/>
  <c r="G143" i="4"/>
  <c r="F143" i="4" s="1"/>
  <c r="H151" i="1"/>
  <c r="G151" i="1" s="1"/>
  <c r="BD151" i="1"/>
  <c r="BC151" i="1" s="1"/>
  <c r="AV151" i="1"/>
  <c r="AU151" i="1" s="1"/>
  <c r="V151" i="1"/>
  <c r="U151" i="1" s="1"/>
  <c r="D151" i="1"/>
  <c r="V70" i="4"/>
  <c r="BF262" i="1"/>
  <c r="AF143" i="4" l="1"/>
  <c r="E151" i="1"/>
  <c r="BD69" i="1" l="1"/>
  <c r="BC69" i="1" s="1"/>
  <c r="AV69" i="1"/>
  <c r="AU69" i="1" s="1"/>
  <c r="AI69" i="1"/>
  <c r="AH69" i="1" s="1"/>
  <c r="V69" i="1"/>
  <c r="U69" i="1" s="1"/>
  <c r="H69" i="1"/>
  <c r="G69" i="1" s="1"/>
  <c r="D69" i="1"/>
  <c r="E69" i="1" l="1"/>
  <c r="I99" i="4" l="1"/>
  <c r="K263" i="1"/>
  <c r="I66" i="4" l="1"/>
  <c r="I110" i="4"/>
  <c r="V91" i="4"/>
  <c r="I91" i="4"/>
  <c r="BD104" i="1" l="1"/>
  <c r="BC104" i="1" s="1"/>
  <c r="AV104" i="1"/>
  <c r="AU104" i="1" s="1"/>
  <c r="AI104" i="1"/>
  <c r="AH104" i="1" s="1"/>
  <c r="V104" i="1"/>
  <c r="U104" i="1" s="1"/>
  <c r="H104" i="1"/>
  <c r="G104" i="1" s="1"/>
  <c r="D104" i="1"/>
  <c r="E104" i="1" l="1"/>
  <c r="BD150" i="1" l="1"/>
  <c r="BC150" i="1" s="1"/>
  <c r="AV150" i="1"/>
  <c r="AU150" i="1" s="1"/>
  <c r="AI150" i="1"/>
  <c r="AH150" i="1" s="1"/>
  <c r="V150" i="1"/>
  <c r="U150" i="1" s="1"/>
  <c r="H150" i="1"/>
  <c r="G150" i="1" s="1"/>
  <c r="D150" i="1"/>
  <c r="E150" i="1" l="1"/>
  <c r="BF263" i="1" l="1"/>
  <c r="BD161" i="1"/>
  <c r="BC161" i="1" s="1"/>
  <c r="AV161" i="1"/>
  <c r="AU161" i="1" s="1"/>
  <c r="AI161" i="1"/>
  <c r="AH161" i="1" s="1"/>
  <c r="V161" i="1"/>
  <c r="U161" i="1" s="1"/>
  <c r="H161" i="1"/>
  <c r="G161" i="1" s="1"/>
  <c r="D161" i="1"/>
  <c r="E161" i="1" l="1"/>
  <c r="I74" i="4" l="1"/>
  <c r="AE133" i="4" l="1"/>
  <c r="T133" i="4"/>
  <c r="S133" i="4" s="1"/>
  <c r="G133" i="4"/>
  <c r="F133" i="4" s="1"/>
  <c r="BD54" i="1"/>
  <c r="BC54" i="1" s="1"/>
  <c r="AV54" i="1"/>
  <c r="AU54" i="1" s="1"/>
  <c r="AI54" i="1"/>
  <c r="AH54" i="1" s="1"/>
  <c r="V54" i="1"/>
  <c r="U54" i="1" s="1"/>
  <c r="H54" i="1"/>
  <c r="G54" i="1" s="1"/>
  <c r="D54" i="1"/>
  <c r="AF133" i="4" l="1"/>
  <c r="E54" i="1"/>
  <c r="BD244" i="1" l="1"/>
  <c r="BC244" i="1" s="1"/>
  <c r="AV244" i="1"/>
  <c r="AU244" i="1" s="1"/>
  <c r="AI244" i="1"/>
  <c r="AH244" i="1" s="1"/>
  <c r="V244" i="1"/>
  <c r="U244" i="1" s="1"/>
  <c r="H244" i="1"/>
  <c r="G244" i="1" s="1"/>
  <c r="D244" i="1"/>
  <c r="E244" i="1" l="1"/>
  <c r="I113" i="4" l="1"/>
  <c r="I112" i="4" l="1"/>
  <c r="X223" i="1"/>
  <c r="I104" i="4" l="1"/>
  <c r="X221" i="1"/>
  <c r="X206" i="1"/>
  <c r="I107" i="4"/>
  <c r="X217" i="1"/>
  <c r="X200" i="1"/>
  <c r="I111" i="4"/>
  <c r="X184" i="1"/>
  <c r="AE109" i="4"/>
  <c r="T109" i="4"/>
  <c r="S109" i="4" s="1"/>
  <c r="G109" i="4"/>
  <c r="F109" i="4" s="1"/>
  <c r="X25" i="1"/>
  <c r="X228" i="1"/>
  <c r="X168" i="1"/>
  <c r="AF109" i="4" l="1"/>
  <c r="AE115" i="4"/>
  <c r="T115" i="4"/>
  <c r="S115" i="4" s="1"/>
  <c r="G115" i="4"/>
  <c r="F115" i="4" s="1"/>
  <c r="AF115" i="4" l="1"/>
  <c r="BD32" i="1" l="1"/>
  <c r="BC32" i="1" s="1"/>
  <c r="AV32" i="1"/>
  <c r="AU32" i="1" s="1"/>
  <c r="V32" i="1"/>
  <c r="U32" i="1" s="1"/>
  <c r="H32" i="1"/>
  <c r="G32" i="1" s="1"/>
  <c r="D32" i="1"/>
  <c r="E32" i="1" l="1"/>
  <c r="X176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D20" i="1"/>
  <c r="BC20" i="1" s="1"/>
  <c r="AV20" i="1"/>
  <c r="AU20" i="1" s="1"/>
  <c r="AI20" i="1"/>
  <c r="AH20" i="1" s="1"/>
  <c r="V20" i="1"/>
  <c r="U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4" i="4" l="1"/>
  <c r="I95" i="4" l="1"/>
  <c r="F258" i="1" l="1"/>
  <c r="BD260" i="1"/>
  <c r="BC260" i="1" s="1"/>
  <c r="BD261" i="1"/>
  <c r="BC261" i="1" s="1"/>
  <c r="AV260" i="1"/>
  <c r="AU260" i="1" s="1"/>
  <c r="AV261" i="1"/>
  <c r="AU261" i="1" s="1"/>
  <c r="AI260" i="1"/>
  <c r="AH260" i="1" s="1"/>
  <c r="AI261" i="1"/>
  <c r="AH261" i="1" s="1"/>
  <c r="V260" i="1"/>
  <c r="U260" i="1" s="1"/>
  <c r="V261" i="1"/>
  <c r="U261" i="1" s="1"/>
  <c r="H260" i="1"/>
  <c r="G260" i="1" s="1"/>
  <c r="H261" i="1"/>
  <c r="G261" i="1" s="1"/>
  <c r="D260" i="1"/>
  <c r="D261" i="1"/>
  <c r="E261" i="1" l="1"/>
  <c r="E260" i="1"/>
  <c r="J23" i="1" l="1"/>
  <c r="J308" i="1" l="1"/>
  <c r="J304" i="1"/>
  <c r="J302" i="1"/>
  <c r="J298" i="1"/>
  <c r="J294" i="1"/>
  <c r="J290" i="1"/>
  <c r="J285" i="1"/>
  <c r="J283" i="1"/>
  <c r="J256" i="1"/>
  <c r="J232" i="1"/>
  <c r="J130" i="1"/>
  <c r="J92" i="1"/>
  <c r="J85" i="1"/>
  <c r="J73" i="1"/>
  <c r="J63" i="1"/>
  <c r="J36" i="1"/>
  <c r="J28" i="1"/>
  <c r="J11" i="1"/>
  <c r="J282" i="1" l="1"/>
  <c r="J309" i="1" s="1"/>
  <c r="J255" i="1"/>
  <c r="J307" i="1" l="1"/>
  <c r="AE121" i="4"/>
  <c r="T121" i="4"/>
  <c r="S121" i="4" s="1"/>
  <c r="G121" i="4"/>
  <c r="F121" i="4" s="1"/>
  <c r="AF121" i="4" l="1"/>
  <c r="V53" i="1" l="1"/>
  <c r="U53" i="1" s="1"/>
  <c r="AI53" i="1"/>
  <c r="AH53" i="1" s="1"/>
  <c r="AV53" i="1"/>
  <c r="AU53" i="1" s="1"/>
  <c r="BD53" i="1"/>
  <c r="BC53" i="1" s="1"/>
  <c r="H53" i="1"/>
  <c r="G53" i="1" s="1"/>
  <c r="D53" i="1"/>
  <c r="E53" i="1" l="1"/>
  <c r="I57" i="1" l="1"/>
  <c r="BD81" i="1"/>
  <c r="BC81" i="1" s="1"/>
  <c r="AV81" i="1"/>
  <c r="AU81" i="1" s="1"/>
  <c r="AI81" i="1"/>
  <c r="AH81" i="1" s="1"/>
  <c r="V81" i="1"/>
  <c r="U81" i="1" s="1"/>
  <c r="H81" i="1"/>
  <c r="G81" i="1" s="1"/>
  <c r="D81" i="1"/>
  <c r="E81" i="1" l="1"/>
  <c r="U70" i="4" l="1"/>
  <c r="H70" i="4"/>
  <c r="I259" i="1"/>
  <c r="I262" i="1"/>
  <c r="BD149" i="1"/>
  <c r="BC149" i="1" s="1"/>
  <c r="AV149" i="1"/>
  <c r="AU149" i="1" s="1"/>
  <c r="AI149" i="1"/>
  <c r="AH149" i="1" s="1"/>
  <c r="V149" i="1"/>
  <c r="U149" i="1" s="1"/>
  <c r="H149" i="1"/>
  <c r="G149" i="1" s="1"/>
  <c r="D149" i="1"/>
  <c r="H67" i="4"/>
  <c r="E149" i="1" l="1"/>
  <c r="H66" i="4"/>
  <c r="W168" i="1" l="1"/>
  <c r="W206" i="1" l="1"/>
  <c r="W179" i="1"/>
  <c r="I258" i="1" l="1"/>
  <c r="H99" i="4"/>
  <c r="H96" i="4" l="1"/>
  <c r="H95" i="4" s="1"/>
  <c r="AE108" i="4"/>
  <c r="AE122" i="4"/>
  <c r="T122" i="4"/>
  <c r="S122" i="4" s="1"/>
  <c r="G122" i="4"/>
  <c r="F122" i="4" s="1"/>
  <c r="AF122" i="4" l="1"/>
  <c r="I263" i="1"/>
  <c r="BD226" i="1"/>
  <c r="BC226" i="1" s="1"/>
  <c r="AV226" i="1"/>
  <c r="AU226" i="1" s="1"/>
  <c r="AI226" i="1"/>
  <c r="AH226" i="1" s="1"/>
  <c r="V226" i="1"/>
  <c r="U226" i="1" s="1"/>
  <c r="H226" i="1"/>
  <c r="G226" i="1" s="1"/>
  <c r="D226" i="1"/>
  <c r="E226" i="1" l="1"/>
  <c r="BD258" i="1" l="1"/>
  <c r="BC258" i="1" s="1"/>
  <c r="BD259" i="1"/>
  <c r="BC259" i="1" s="1"/>
  <c r="AV258" i="1"/>
  <c r="AU258" i="1" s="1"/>
  <c r="AV259" i="1"/>
  <c r="AU259" i="1" s="1"/>
  <c r="AV262" i="1"/>
  <c r="AU262" i="1" s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57" i="1"/>
  <c r="AI259" i="1"/>
  <c r="AH259" i="1" s="1"/>
  <c r="V259" i="1"/>
  <c r="U259" i="1" s="1"/>
  <c r="H259" i="1"/>
  <c r="G259" i="1" s="1"/>
  <c r="D259" i="1"/>
  <c r="E259" i="1" l="1"/>
  <c r="BD52" i="1" l="1"/>
  <c r="BC52" i="1" s="1"/>
  <c r="AV52" i="1"/>
  <c r="AU52" i="1" s="1"/>
  <c r="AI52" i="1"/>
  <c r="AH52" i="1" s="1"/>
  <c r="V52" i="1"/>
  <c r="U52" i="1" s="1"/>
  <c r="H52" i="1"/>
  <c r="G52" i="1" s="1"/>
  <c r="D52" i="1"/>
  <c r="E52" i="1" l="1"/>
  <c r="BD19" i="1" l="1"/>
  <c r="BC19" i="1" s="1"/>
  <c r="AV19" i="1"/>
  <c r="AU19" i="1" s="1"/>
  <c r="AI19" i="1"/>
  <c r="AH19" i="1" s="1"/>
  <c r="V19" i="1"/>
  <c r="U19" i="1" s="1"/>
  <c r="H19" i="1"/>
  <c r="G19" i="1" s="1"/>
  <c r="D19" i="1"/>
  <c r="E19" i="1" l="1"/>
  <c r="D305" i="1"/>
  <c r="D303" i="1"/>
  <c r="D300" i="1"/>
  <c r="D299" i="1"/>
  <c r="D297" i="1"/>
  <c r="D296" i="1"/>
  <c r="D295" i="1"/>
  <c r="D293" i="1"/>
  <c r="D292" i="1"/>
  <c r="D291" i="1"/>
  <c r="D289" i="1"/>
  <c r="D288" i="1"/>
  <c r="D287" i="1"/>
  <c r="D286" i="1"/>
  <c r="D284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57" i="1"/>
  <c r="D253" i="1"/>
  <c r="D252" i="1"/>
  <c r="D251" i="1"/>
  <c r="D250" i="1"/>
  <c r="D249" i="1"/>
  <c r="D248" i="1"/>
  <c r="D247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0" i="1"/>
  <c r="D229" i="1"/>
  <c r="D228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7" i="1"/>
  <c r="D156" i="1"/>
  <c r="D155" i="1"/>
  <c r="D154" i="1"/>
  <c r="D153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28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3" i="1"/>
  <c r="D102" i="1"/>
  <c r="D101" i="1"/>
  <c r="D100" i="1"/>
  <c r="D99" i="1"/>
  <c r="D98" i="1"/>
  <c r="D97" i="1"/>
  <c r="D96" i="1"/>
  <c r="D95" i="1"/>
  <c r="D94" i="1"/>
  <c r="D93" i="1"/>
  <c r="D90" i="1"/>
  <c r="D89" i="1"/>
  <c r="D88" i="1"/>
  <c r="D87" i="1"/>
  <c r="D86" i="1"/>
  <c r="D83" i="1"/>
  <c r="D82" i="1"/>
  <c r="D80" i="1"/>
  <c r="D79" i="1"/>
  <c r="D78" i="1"/>
  <c r="D77" i="1"/>
  <c r="D76" i="1"/>
  <c r="D75" i="1"/>
  <c r="D74" i="1"/>
  <c r="D71" i="1"/>
  <c r="D70" i="1"/>
  <c r="D68" i="1"/>
  <c r="D67" i="1"/>
  <c r="D66" i="1"/>
  <c r="D65" i="1"/>
  <c r="D64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D14" i="1"/>
  <c r="BC14" i="1" s="1"/>
  <c r="BD305" i="1"/>
  <c r="BC305" i="1" s="1"/>
  <c r="BC304" i="1" s="1"/>
  <c r="BD303" i="1"/>
  <c r="BC303" i="1" s="1"/>
  <c r="BC302" i="1" s="1"/>
  <c r="BD301" i="1"/>
  <c r="BC301" i="1" s="1"/>
  <c r="BD300" i="1"/>
  <c r="BC300" i="1" s="1"/>
  <c r="BD299" i="1"/>
  <c r="BC299" i="1" s="1"/>
  <c r="BD297" i="1"/>
  <c r="BC297" i="1" s="1"/>
  <c r="BD296" i="1"/>
  <c r="BC296" i="1" s="1"/>
  <c r="BD295" i="1"/>
  <c r="BC295" i="1" s="1"/>
  <c r="BD293" i="1"/>
  <c r="BC293" i="1" s="1"/>
  <c r="BD292" i="1"/>
  <c r="BC292" i="1" s="1"/>
  <c r="BD291" i="1"/>
  <c r="BC291" i="1" s="1"/>
  <c r="BD289" i="1"/>
  <c r="BC289" i="1" s="1"/>
  <c r="BD288" i="1"/>
  <c r="BC288" i="1" s="1"/>
  <c r="BD287" i="1"/>
  <c r="BC287" i="1" s="1"/>
  <c r="BD286" i="1"/>
  <c r="BC286" i="1" s="1"/>
  <c r="BD284" i="1"/>
  <c r="BC284" i="1" s="1"/>
  <c r="BC283" i="1" s="1"/>
  <c r="BD280" i="1"/>
  <c r="BC280" i="1" s="1"/>
  <c r="BD279" i="1"/>
  <c r="BC279" i="1" s="1"/>
  <c r="BD278" i="1"/>
  <c r="BC278" i="1" s="1"/>
  <c r="BD277" i="1"/>
  <c r="BC277" i="1" s="1"/>
  <c r="BD276" i="1"/>
  <c r="BC276" i="1" s="1"/>
  <c r="BD275" i="1"/>
  <c r="BC275" i="1" s="1"/>
  <c r="BD274" i="1"/>
  <c r="BC274" i="1" s="1"/>
  <c r="BD273" i="1"/>
  <c r="BC273" i="1" s="1"/>
  <c r="BD272" i="1"/>
  <c r="BC272" i="1" s="1"/>
  <c r="BD271" i="1"/>
  <c r="BC271" i="1" s="1"/>
  <c r="BD270" i="1"/>
  <c r="BC270" i="1" s="1"/>
  <c r="BD269" i="1"/>
  <c r="BC269" i="1" s="1"/>
  <c r="BD268" i="1"/>
  <c r="BC268" i="1" s="1"/>
  <c r="BD267" i="1"/>
  <c r="BC267" i="1" s="1"/>
  <c r="BD266" i="1"/>
  <c r="BC266" i="1" s="1"/>
  <c r="BD265" i="1"/>
  <c r="BC265" i="1" s="1"/>
  <c r="BD264" i="1"/>
  <c r="BC264" i="1" s="1"/>
  <c r="BD263" i="1"/>
  <c r="BC263" i="1" s="1"/>
  <c r="BD262" i="1"/>
  <c r="BC262" i="1" s="1"/>
  <c r="BD257" i="1"/>
  <c r="BC257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6" i="1"/>
  <c r="BC246" i="1" s="1"/>
  <c r="BD245" i="1"/>
  <c r="BC245" i="1" s="1"/>
  <c r="BD243" i="1"/>
  <c r="BC243" i="1" s="1"/>
  <c r="BD242" i="1"/>
  <c r="BC242" i="1" s="1"/>
  <c r="BD241" i="1"/>
  <c r="BC241" i="1" s="1"/>
  <c r="BD240" i="1"/>
  <c r="BC240" i="1" s="1"/>
  <c r="BD239" i="1"/>
  <c r="BC239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3" i="1"/>
  <c r="BC233" i="1" s="1"/>
  <c r="BD230" i="1"/>
  <c r="BC230" i="1" s="1"/>
  <c r="BD229" i="1"/>
  <c r="BC229" i="1" s="1"/>
  <c r="BD228" i="1"/>
  <c r="BC228" i="1" s="1"/>
  <c r="BD225" i="1"/>
  <c r="BC225" i="1" s="1"/>
  <c r="BD224" i="1"/>
  <c r="BC224" i="1" s="1"/>
  <c r="BD223" i="1"/>
  <c r="BC223" i="1" s="1"/>
  <c r="BD222" i="1"/>
  <c r="BC222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6" i="1"/>
  <c r="BC186" i="1" s="1"/>
  <c r="BD184" i="1"/>
  <c r="BC184" i="1" s="1"/>
  <c r="BD183" i="1"/>
  <c r="BC183" i="1" s="1"/>
  <c r="BD182" i="1"/>
  <c r="BC182" i="1" s="1"/>
  <c r="BD181" i="1"/>
  <c r="BC181" i="1" s="1"/>
  <c r="BD180" i="1"/>
  <c r="BC180" i="1" s="1"/>
  <c r="BD179" i="1"/>
  <c r="BC179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3" i="1"/>
  <c r="BC163" i="1" s="1"/>
  <c r="BD162" i="1"/>
  <c r="BC162" i="1" s="1"/>
  <c r="BD160" i="1"/>
  <c r="BC160" i="1" s="1"/>
  <c r="BD159" i="1"/>
  <c r="BC159" i="1" s="1"/>
  <c r="BD158" i="1"/>
  <c r="BC158" i="1" s="1"/>
  <c r="BD157" i="1"/>
  <c r="BC157" i="1" s="1"/>
  <c r="BD156" i="1"/>
  <c r="BC156" i="1" s="1"/>
  <c r="BD155" i="1"/>
  <c r="BC155" i="1" s="1"/>
  <c r="BD154" i="1"/>
  <c r="BC154" i="1" s="1"/>
  <c r="BD153" i="1"/>
  <c r="BC153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3" i="1"/>
  <c r="BC133" i="1" s="1"/>
  <c r="BD132" i="1"/>
  <c r="BC132" i="1" s="1"/>
  <c r="BD131" i="1"/>
  <c r="BC131" i="1" s="1"/>
  <c r="BD128" i="1"/>
  <c r="BC128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7" i="1"/>
  <c r="BC107" i="1" s="1"/>
  <c r="BD103" i="1"/>
  <c r="BC103" i="1" s="1"/>
  <c r="BD102" i="1"/>
  <c r="BC102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4" i="1"/>
  <c r="BC94" i="1" s="1"/>
  <c r="BD93" i="1"/>
  <c r="BC93" i="1" s="1"/>
  <c r="BD90" i="1"/>
  <c r="BC90" i="1" s="1"/>
  <c r="BD89" i="1"/>
  <c r="BC89" i="1" s="1"/>
  <c r="BD88" i="1"/>
  <c r="BC88" i="1" s="1"/>
  <c r="BD87" i="1"/>
  <c r="BC87" i="1" s="1"/>
  <c r="BD86" i="1"/>
  <c r="BC86" i="1" s="1"/>
  <c r="BD83" i="1"/>
  <c r="BC83" i="1" s="1"/>
  <c r="BD82" i="1"/>
  <c r="BC82" i="1" s="1"/>
  <c r="BD80" i="1"/>
  <c r="BC80" i="1" s="1"/>
  <c r="BD79" i="1"/>
  <c r="BC79" i="1" s="1"/>
  <c r="BD78" i="1"/>
  <c r="BC78" i="1" s="1"/>
  <c r="BD77" i="1"/>
  <c r="BC77" i="1" s="1"/>
  <c r="BD76" i="1"/>
  <c r="BC76" i="1" s="1"/>
  <c r="BD75" i="1"/>
  <c r="BC75" i="1" s="1"/>
  <c r="BD74" i="1"/>
  <c r="BC74" i="1" s="1"/>
  <c r="BD71" i="1"/>
  <c r="BC71" i="1" s="1"/>
  <c r="BD70" i="1"/>
  <c r="BC70" i="1" s="1"/>
  <c r="BD68" i="1"/>
  <c r="BC68" i="1" s="1"/>
  <c r="BD67" i="1"/>
  <c r="BC67" i="1" s="1"/>
  <c r="BD66" i="1"/>
  <c r="BC66" i="1" s="1"/>
  <c r="BD65" i="1"/>
  <c r="BC65" i="1" s="1"/>
  <c r="BD64" i="1"/>
  <c r="BC64" i="1" s="1"/>
  <c r="BD61" i="1"/>
  <c r="BC61" i="1" s="1"/>
  <c r="BD60" i="1"/>
  <c r="BC60" i="1" s="1"/>
  <c r="BD59" i="1"/>
  <c r="BC59" i="1" s="1"/>
  <c r="BD58" i="1"/>
  <c r="BC58" i="1" s="1"/>
  <c r="BD57" i="1"/>
  <c r="BC57" i="1" s="1"/>
  <c r="BD56" i="1"/>
  <c r="BC56" i="1" s="1"/>
  <c r="BD51" i="1"/>
  <c r="BC51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4" i="1"/>
  <c r="BC34" i="1" s="1"/>
  <c r="BD33" i="1"/>
  <c r="BC33" i="1" s="1"/>
  <c r="BD31" i="1"/>
  <c r="BC31" i="1" s="1"/>
  <c r="BD30" i="1"/>
  <c r="BC30" i="1" s="1"/>
  <c r="BD29" i="1"/>
  <c r="BC29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3" i="1"/>
  <c r="BC13" i="1" s="1"/>
  <c r="AV305" i="1"/>
  <c r="AU305" i="1" s="1"/>
  <c r="AU304" i="1" s="1"/>
  <c r="AV303" i="1"/>
  <c r="AU303" i="1" s="1"/>
  <c r="AU302" i="1" s="1"/>
  <c r="AV301" i="1"/>
  <c r="AU301" i="1" s="1"/>
  <c r="AV300" i="1"/>
  <c r="AU300" i="1" s="1"/>
  <c r="AV299" i="1"/>
  <c r="AU299" i="1" s="1"/>
  <c r="AV297" i="1"/>
  <c r="AU297" i="1" s="1"/>
  <c r="AV296" i="1"/>
  <c r="AU296" i="1" s="1"/>
  <c r="AV295" i="1"/>
  <c r="AU295" i="1" s="1"/>
  <c r="AV293" i="1"/>
  <c r="AU293" i="1" s="1"/>
  <c r="AV292" i="1"/>
  <c r="AU292" i="1" s="1"/>
  <c r="AV291" i="1"/>
  <c r="AU291" i="1" s="1"/>
  <c r="AV289" i="1"/>
  <c r="AU289" i="1" s="1"/>
  <c r="AV288" i="1"/>
  <c r="AU288" i="1" s="1"/>
  <c r="AV287" i="1"/>
  <c r="AU287" i="1" s="1"/>
  <c r="AV286" i="1"/>
  <c r="AU286" i="1" s="1"/>
  <c r="AV284" i="1"/>
  <c r="AU284" i="1" s="1"/>
  <c r="AU283" i="1" s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57" i="1"/>
  <c r="AV253" i="1"/>
  <c r="AU253" i="1" s="1"/>
  <c r="AV252" i="1"/>
  <c r="AU252" i="1" s="1"/>
  <c r="AV251" i="1"/>
  <c r="AU251" i="1" s="1"/>
  <c r="AV250" i="1"/>
  <c r="AU250" i="1" s="1"/>
  <c r="AV249" i="1"/>
  <c r="AU249" i="1" s="1"/>
  <c r="AV248" i="1"/>
  <c r="AU248" i="1" s="1"/>
  <c r="AV247" i="1"/>
  <c r="AU247" i="1" s="1"/>
  <c r="AV246" i="1"/>
  <c r="AU246" i="1" s="1"/>
  <c r="AV245" i="1"/>
  <c r="AU245" i="1" s="1"/>
  <c r="AV243" i="1"/>
  <c r="AU243" i="1" s="1"/>
  <c r="AV242" i="1"/>
  <c r="AU242" i="1" s="1"/>
  <c r="AV241" i="1"/>
  <c r="AU241" i="1" s="1"/>
  <c r="AV240" i="1"/>
  <c r="AU240" i="1" s="1"/>
  <c r="AV239" i="1"/>
  <c r="AU239" i="1" s="1"/>
  <c r="AV238" i="1"/>
  <c r="AU238" i="1" s="1"/>
  <c r="AV237" i="1"/>
  <c r="AU237" i="1" s="1"/>
  <c r="AV236" i="1"/>
  <c r="AU236" i="1" s="1"/>
  <c r="AV235" i="1"/>
  <c r="AU235" i="1" s="1"/>
  <c r="AV234" i="1"/>
  <c r="AU234" i="1" s="1"/>
  <c r="AV233" i="1"/>
  <c r="AU233" i="1" s="1"/>
  <c r="AV230" i="1"/>
  <c r="AU230" i="1" s="1"/>
  <c r="AV229" i="1"/>
  <c r="AU229" i="1" s="1"/>
  <c r="AV228" i="1"/>
  <c r="AU228" i="1" s="1"/>
  <c r="AV225" i="1"/>
  <c r="AU225" i="1" s="1"/>
  <c r="AV224" i="1"/>
  <c r="AU224" i="1" s="1"/>
  <c r="AV223" i="1"/>
  <c r="AU223" i="1" s="1"/>
  <c r="AV222" i="1"/>
  <c r="AU222" i="1" s="1"/>
  <c r="AV221" i="1"/>
  <c r="AU221" i="1" s="1"/>
  <c r="AV220" i="1"/>
  <c r="AU220" i="1" s="1"/>
  <c r="AV219" i="1"/>
  <c r="AU219" i="1" s="1"/>
  <c r="AV218" i="1"/>
  <c r="AU218" i="1" s="1"/>
  <c r="AV217" i="1"/>
  <c r="AU217" i="1" s="1"/>
  <c r="AV216" i="1"/>
  <c r="AU216" i="1" s="1"/>
  <c r="AV215" i="1"/>
  <c r="AU215" i="1" s="1"/>
  <c r="AV214" i="1"/>
  <c r="AU214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5" i="1"/>
  <c r="AU195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8" i="1"/>
  <c r="AU188" i="1" s="1"/>
  <c r="AV187" i="1"/>
  <c r="AU187" i="1" s="1"/>
  <c r="AV186" i="1"/>
  <c r="AU186" i="1" s="1"/>
  <c r="AV184" i="1"/>
  <c r="AU184" i="1" s="1"/>
  <c r="AV183" i="1"/>
  <c r="AU183" i="1" s="1"/>
  <c r="AV182" i="1"/>
  <c r="AU182" i="1" s="1"/>
  <c r="AV181" i="1"/>
  <c r="AU181" i="1" s="1"/>
  <c r="AV180" i="1"/>
  <c r="AU180" i="1" s="1"/>
  <c r="AV179" i="1"/>
  <c r="AU179" i="1" s="1"/>
  <c r="AV177" i="1"/>
  <c r="AU177" i="1" s="1"/>
  <c r="AV176" i="1"/>
  <c r="AU176" i="1" s="1"/>
  <c r="AV175" i="1"/>
  <c r="AU175" i="1" s="1"/>
  <c r="AV174" i="1"/>
  <c r="AU174" i="1" s="1"/>
  <c r="AV173" i="1"/>
  <c r="AU173" i="1" s="1"/>
  <c r="AV172" i="1"/>
  <c r="AU172" i="1" s="1"/>
  <c r="AV171" i="1"/>
  <c r="AU171" i="1" s="1"/>
  <c r="AV170" i="1"/>
  <c r="AU170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3" i="1"/>
  <c r="AU163" i="1" s="1"/>
  <c r="AV162" i="1"/>
  <c r="AU162" i="1" s="1"/>
  <c r="AV160" i="1"/>
  <c r="AU160" i="1" s="1"/>
  <c r="AV159" i="1"/>
  <c r="AU159" i="1" s="1"/>
  <c r="AV158" i="1"/>
  <c r="AU158" i="1" s="1"/>
  <c r="AV157" i="1"/>
  <c r="AU157" i="1" s="1"/>
  <c r="AV156" i="1"/>
  <c r="AU156" i="1" s="1"/>
  <c r="AV155" i="1"/>
  <c r="AU155" i="1" s="1"/>
  <c r="AV154" i="1"/>
  <c r="AU154" i="1" s="1"/>
  <c r="AV153" i="1"/>
  <c r="AU153" i="1" s="1"/>
  <c r="AV148" i="1"/>
  <c r="AU148" i="1" s="1"/>
  <c r="AV147" i="1"/>
  <c r="AU147" i="1" s="1"/>
  <c r="AV146" i="1"/>
  <c r="AU146" i="1" s="1"/>
  <c r="AV145" i="1"/>
  <c r="AU145" i="1" s="1"/>
  <c r="AV144" i="1"/>
  <c r="AU144" i="1" s="1"/>
  <c r="AV143" i="1"/>
  <c r="AU143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6" i="1"/>
  <c r="AU136" i="1" s="1"/>
  <c r="AV135" i="1"/>
  <c r="AU135" i="1" s="1"/>
  <c r="AV134" i="1"/>
  <c r="AU134" i="1" s="1"/>
  <c r="AV133" i="1"/>
  <c r="AU133" i="1" s="1"/>
  <c r="AV132" i="1"/>
  <c r="AU132" i="1" s="1"/>
  <c r="AV131" i="1"/>
  <c r="AU131" i="1" s="1"/>
  <c r="AV128" i="1"/>
  <c r="AU128" i="1" s="1"/>
  <c r="AV125" i="1"/>
  <c r="AU125" i="1" s="1"/>
  <c r="AV124" i="1"/>
  <c r="AU124" i="1" s="1"/>
  <c r="AV123" i="1"/>
  <c r="AU123" i="1" s="1"/>
  <c r="AV122" i="1"/>
  <c r="AU122" i="1" s="1"/>
  <c r="AV121" i="1"/>
  <c r="AU121" i="1" s="1"/>
  <c r="AV120" i="1"/>
  <c r="AU120" i="1" s="1"/>
  <c r="AV119" i="1"/>
  <c r="AU119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9" i="1"/>
  <c r="AU109" i="1" s="1"/>
  <c r="AV108" i="1"/>
  <c r="AU108" i="1" s="1"/>
  <c r="AV107" i="1"/>
  <c r="AU107" i="1" s="1"/>
  <c r="AV103" i="1"/>
  <c r="AU103" i="1" s="1"/>
  <c r="AV102" i="1"/>
  <c r="AU102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4" i="1"/>
  <c r="AU94" i="1" s="1"/>
  <c r="AV93" i="1"/>
  <c r="AU93" i="1" s="1"/>
  <c r="AV90" i="1"/>
  <c r="AU90" i="1" s="1"/>
  <c r="AV89" i="1"/>
  <c r="AU89" i="1" s="1"/>
  <c r="AV88" i="1"/>
  <c r="AU88" i="1" s="1"/>
  <c r="AV87" i="1"/>
  <c r="AU87" i="1" s="1"/>
  <c r="AV86" i="1"/>
  <c r="AU86" i="1" s="1"/>
  <c r="AV83" i="1"/>
  <c r="AU83" i="1" s="1"/>
  <c r="AV82" i="1"/>
  <c r="AU82" i="1" s="1"/>
  <c r="AV80" i="1"/>
  <c r="AU80" i="1" s="1"/>
  <c r="AV79" i="1"/>
  <c r="AU79" i="1" s="1"/>
  <c r="AV78" i="1"/>
  <c r="AU78" i="1" s="1"/>
  <c r="AV77" i="1"/>
  <c r="AU77" i="1" s="1"/>
  <c r="AV76" i="1"/>
  <c r="AU76" i="1" s="1"/>
  <c r="AV75" i="1"/>
  <c r="AU75" i="1" s="1"/>
  <c r="AV74" i="1"/>
  <c r="AU74" i="1" s="1"/>
  <c r="AV71" i="1"/>
  <c r="AU71" i="1" s="1"/>
  <c r="AV70" i="1"/>
  <c r="AU70" i="1" s="1"/>
  <c r="AV68" i="1"/>
  <c r="AU68" i="1" s="1"/>
  <c r="AV67" i="1"/>
  <c r="AU67" i="1" s="1"/>
  <c r="AV66" i="1"/>
  <c r="AU66" i="1" s="1"/>
  <c r="AV65" i="1"/>
  <c r="AU65" i="1" s="1"/>
  <c r="AV64" i="1"/>
  <c r="AU64" i="1" s="1"/>
  <c r="AV61" i="1"/>
  <c r="AU61" i="1" s="1"/>
  <c r="AV60" i="1"/>
  <c r="AU60" i="1" s="1"/>
  <c r="AV59" i="1"/>
  <c r="AU59" i="1" s="1"/>
  <c r="AV58" i="1"/>
  <c r="AU58" i="1" s="1"/>
  <c r="AV57" i="1"/>
  <c r="AU57" i="1" s="1"/>
  <c r="AV56" i="1"/>
  <c r="AU56" i="1" s="1"/>
  <c r="AV51" i="1"/>
  <c r="AU51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4" i="1"/>
  <c r="AU34" i="1" s="1"/>
  <c r="AV33" i="1"/>
  <c r="AU33" i="1" s="1"/>
  <c r="AV31" i="1"/>
  <c r="AU31" i="1" s="1"/>
  <c r="AV30" i="1"/>
  <c r="AU30" i="1" s="1"/>
  <c r="AV29" i="1"/>
  <c r="AU29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305" i="1"/>
  <c r="AH305" i="1" s="1"/>
  <c r="AH304" i="1" s="1"/>
  <c r="AI303" i="1"/>
  <c r="AH303" i="1" s="1"/>
  <c r="AH302" i="1" s="1"/>
  <c r="AI301" i="1"/>
  <c r="AH301" i="1" s="1"/>
  <c r="AI300" i="1"/>
  <c r="AH300" i="1" s="1"/>
  <c r="AI299" i="1"/>
  <c r="AH299" i="1" s="1"/>
  <c r="AI297" i="1"/>
  <c r="AH297" i="1" s="1"/>
  <c r="AI296" i="1"/>
  <c r="AH296" i="1" s="1"/>
  <c r="AI295" i="1"/>
  <c r="AH295" i="1" s="1"/>
  <c r="AI293" i="1"/>
  <c r="AH293" i="1" s="1"/>
  <c r="AI292" i="1"/>
  <c r="AH292" i="1" s="1"/>
  <c r="AI291" i="1"/>
  <c r="AH291" i="1" s="1"/>
  <c r="AI289" i="1"/>
  <c r="AH289" i="1" s="1"/>
  <c r="AI288" i="1"/>
  <c r="AH288" i="1" s="1"/>
  <c r="AI287" i="1"/>
  <c r="AH287" i="1" s="1"/>
  <c r="AI286" i="1"/>
  <c r="AH286" i="1" s="1"/>
  <c r="AI284" i="1"/>
  <c r="AH284" i="1" s="1"/>
  <c r="AH283" i="1" s="1"/>
  <c r="AI281" i="1"/>
  <c r="AH281" i="1" s="1"/>
  <c r="AI280" i="1"/>
  <c r="AH280" i="1" s="1"/>
  <c r="AI279" i="1"/>
  <c r="AH279" i="1" s="1"/>
  <c r="AI278" i="1"/>
  <c r="AH278" i="1" s="1"/>
  <c r="AI277" i="1"/>
  <c r="AH277" i="1" s="1"/>
  <c r="AI276" i="1"/>
  <c r="AH276" i="1" s="1"/>
  <c r="AI275" i="1"/>
  <c r="AH275" i="1" s="1"/>
  <c r="AI274" i="1"/>
  <c r="AH274" i="1" s="1"/>
  <c r="AI273" i="1"/>
  <c r="AH273" i="1" s="1"/>
  <c r="AI272" i="1"/>
  <c r="AH272" i="1" s="1"/>
  <c r="AI271" i="1"/>
  <c r="AH271" i="1" s="1"/>
  <c r="AI270" i="1"/>
  <c r="AH270" i="1" s="1"/>
  <c r="AI269" i="1"/>
  <c r="AH269" i="1" s="1"/>
  <c r="AI268" i="1"/>
  <c r="AH268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62" i="1"/>
  <c r="AH262" i="1" s="1"/>
  <c r="AI258" i="1"/>
  <c r="AH258" i="1" s="1"/>
  <c r="AI257" i="1"/>
  <c r="AH257" i="1" s="1"/>
  <c r="AI253" i="1"/>
  <c r="AH253" i="1" s="1"/>
  <c r="AI252" i="1"/>
  <c r="AH252" i="1" s="1"/>
  <c r="AI251" i="1"/>
  <c r="AH251" i="1" s="1"/>
  <c r="AI250" i="1"/>
  <c r="AH250" i="1" s="1"/>
  <c r="AI249" i="1"/>
  <c r="AH249" i="1" s="1"/>
  <c r="AI248" i="1"/>
  <c r="AH248" i="1" s="1"/>
  <c r="AI247" i="1"/>
  <c r="AH247" i="1" s="1"/>
  <c r="AI246" i="1"/>
  <c r="AH246" i="1" s="1"/>
  <c r="AI245" i="1"/>
  <c r="AH245" i="1" s="1"/>
  <c r="AI243" i="1"/>
  <c r="AH243" i="1" s="1"/>
  <c r="AI242" i="1"/>
  <c r="AH242" i="1" s="1"/>
  <c r="AI241" i="1"/>
  <c r="AH241" i="1" s="1"/>
  <c r="AI240" i="1"/>
  <c r="AH240" i="1" s="1"/>
  <c r="AI239" i="1"/>
  <c r="AH239" i="1" s="1"/>
  <c r="AI238" i="1"/>
  <c r="AH238" i="1" s="1"/>
  <c r="AI237" i="1"/>
  <c r="AH237" i="1" s="1"/>
  <c r="AI236" i="1"/>
  <c r="AH236" i="1" s="1"/>
  <c r="AI235" i="1"/>
  <c r="AH235" i="1" s="1"/>
  <c r="AI234" i="1"/>
  <c r="AH234" i="1" s="1"/>
  <c r="AI233" i="1"/>
  <c r="AH233" i="1" s="1"/>
  <c r="AI230" i="1"/>
  <c r="AH230" i="1" s="1"/>
  <c r="AI229" i="1"/>
  <c r="AH229" i="1" s="1"/>
  <c r="AI228" i="1"/>
  <c r="AH228" i="1" s="1"/>
  <c r="AI225" i="1"/>
  <c r="AH225" i="1" s="1"/>
  <c r="AI224" i="1"/>
  <c r="AH224" i="1" s="1"/>
  <c r="AI223" i="1"/>
  <c r="AH223" i="1" s="1"/>
  <c r="AI222" i="1"/>
  <c r="AH222" i="1" s="1"/>
  <c r="AI221" i="1"/>
  <c r="AH221" i="1" s="1"/>
  <c r="AI220" i="1"/>
  <c r="AH220" i="1" s="1"/>
  <c r="AI219" i="1"/>
  <c r="AH219" i="1" s="1"/>
  <c r="AI218" i="1"/>
  <c r="AH218" i="1" s="1"/>
  <c r="AI217" i="1"/>
  <c r="AH217" i="1" s="1"/>
  <c r="AI216" i="1"/>
  <c r="AH216" i="1" s="1"/>
  <c r="AI215" i="1"/>
  <c r="AH215" i="1" s="1"/>
  <c r="AI214" i="1"/>
  <c r="AH214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5" i="1"/>
  <c r="AH195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8" i="1"/>
  <c r="AH188" i="1" s="1"/>
  <c r="AI187" i="1"/>
  <c r="AH187" i="1" s="1"/>
  <c r="AI186" i="1"/>
  <c r="AH186" i="1" s="1"/>
  <c r="AI184" i="1"/>
  <c r="AH184" i="1" s="1"/>
  <c r="AI183" i="1"/>
  <c r="AH183" i="1" s="1"/>
  <c r="AI182" i="1"/>
  <c r="AH182" i="1" s="1"/>
  <c r="AI181" i="1"/>
  <c r="AH181" i="1" s="1"/>
  <c r="AI180" i="1"/>
  <c r="AH180" i="1" s="1"/>
  <c r="AI179" i="1"/>
  <c r="AH179" i="1" s="1"/>
  <c r="AI177" i="1"/>
  <c r="AH177" i="1" s="1"/>
  <c r="AI176" i="1"/>
  <c r="AH176" i="1" s="1"/>
  <c r="AI175" i="1"/>
  <c r="AH175" i="1" s="1"/>
  <c r="AI174" i="1"/>
  <c r="AH174" i="1" s="1"/>
  <c r="AI173" i="1"/>
  <c r="AH173" i="1" s="1"/>
  <c r="AI172" i="1"/>
  <c r="AH172" i="1" s="1"/>
  <c r="AI171" i="1"/>
  <c r="AH171" i="1" s="1"/>
  <c r="AI170" i="1"/>
  <c r="AH170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3" i="1"/>
  <c r="AH163" i="1" s="1"/>
  <c r="AI162" i="1"/>
  <c r="AH162" i="1" s="1"/>
  <c r="AI160" i="1"/>
  <c r="AH160" i="1" s="1"/>
  <c r="AI159" i="1"/>
  <c r="AH159" i="1" s="1"/>
  <c r="AI158" i="1"/>
  <c r="AH158" i="1" s="1"/>
  <c r="AI157" i="1"/>
  <c r="AH157" i="1" s="1"/>
  <c r="AI156" i="1"/>
  <c r="AH156" i="1" s="1"/>
  <c r="AI155" i="1"/>
  <c r="AH155" i="1" s="1"/>
  <c r="AI154" i="1"/>
  <c r="AH154" i="1" s="1"/>
  <c r="AI153" i="1"/>
  <c r="AH153" i="1" s="1"/>
  <c r="AI148" i="1"/>
  <c r="AH148" i="1" s="1"/>
  <c r="AI147" i="1"/>
  <c r="AH147" i="1" s="1"/>
  <c r="AI146" i="1"/>
  <c r="AH146" i="1" s="1"/>
  <c r="AI145" i="1"/>
  <c r="AH145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6" i="1"/>
  <c r="AH136" i="1" s="1"/>
  <c r="AI135" i="1"/>
  <c r="AH135" i="1" s="1"/>
  <c r="AI134" i="1"/>
  <c r="AH134" i="1" s="1"/>
  <c r="AI133" i="1"/>
  <c r="AH133" i="1" s="1"/>
  <c r="AI132" i="1"/>
  <c r="AH132" i="1" s="1"/>
  <c r="AI131" i="1"/>
  <c r="AH131" i="1" s="1"/>
  <c r="AI128" i="1"/>
  <c r="AH128" i="1" s="1"/>
  <c r="AI125" i="1"/>
  <c r="AH125" i="1" s="1"/>
  <c r="AI124" i="1"/>
  <c r="AH124" i="1" s="1"/>
  <c r="AI123" i="1"/>
  <c r="AH123" i="1" s="1"/>
  <c r="AI122" i="1"/>
  <c r="AH122" i="1" s="1"/>
  <c r="AI121" i="1"/>
  <c r="AH121" i="1" s="1"/>
  <c r="AI120" i="1"/>
  <c r="AH120" i="1" s="1"/>
  <c r="AI119" i="1"/>
  <c r="AH119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7" i="1"/>
  <c r="AH107" i="1" s="1"/>
  <c r="AI103" i="1"/>
  <c r="AH103" i="1" s="1"/>
  <c r="AI102" i="1"/>
  <c r="AH102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4" i="1"/>
  <c r="AH94" i="1" s="1"/>
  <c r="AI93" i="1"/>
  <c r="AH93" i="1" s="1"/>
  <c r="AI90" i="1"/>
  <c r="AH90" i="1" s="1"/>
  <c r="AI89" i="1"/>
  <c r="AH89" i="1" s="1"/>
  <c r="AI88" i="1"/>
  <c r="AH88" i="1" s="1"/>
  <c r="AI87" i="1"/>
  <c r="AH87" i="1" s="1"/>
  <c r="AI86" i="1"/>
  <c r="AH86" i="1" s="1"/>
  <c r="AI83" i="1"/>
  <c r="AH83" i="1" s="1"/>
  <c r="AI82" i="1"/>
  <c r="AH82" i="1" s="1"/>
  <c r="AI80" i="1"/>
  <c r="AH80" i="1" s="1"/>
  <c r="AI79" i="1"/>
  <c r="AH79" i="1" s="1"/>
  <c r="AI78" i="1"/>
  <c r="AH78" i="1" s="1"/>
  <c r="AI77" i="1"/>
  <c r="AH77" i="1" s="1"/>
  <c r="AI76" i="1"/>
  <c r="AH76" i="1" s="1"/>
  <c r="AI75" i="1"/>
  <c r="AH75" i="1" s="1"/>
  <c r="AI74" i="1"/>
  <c r="AH74" i="1" s="1"/>
  <c r="AI71" i="1"/>
  <c r="AH71" i="1" s="1"/>
  <c r="AI70" i="1"/>
  <c r="AH70" i="1" s="1"/>
  <c r="AI68" i="1"/>
  <c r="AH68" i="1" s="1"/>
  <c r="AI67" i="1"/>
  <c r="AH67" i="1" s="1"/>
  <c r="AI66" i="1"/>
  <c r="AH66" i="1" s="1"/>
  <c r="AI65" i="1"/>
  <c r="AH65" i="1" s="1"/>
  <c r="AI64" i="1"/>
  <c r="AH64" i="1" s="1"/>
  <c r="AI61" i="1"/>
  <c r="AH61" i="1" s="1"/>
  <c r="AI60" i="1"/>
  <c r="AH60" i="1" s="1"/>
  <c r="AI59" i="1"/>
  <c r="AH59" i="1" s="1"/>
  <c r="AI58" i="1"/>
  <c r="AH58" i="1" s="1"/>
  <c r="AI57" i="1"/>
  <c r="AH57" i="1" s="1"/>
  <c r="AI56" i="1"/>
  <c r="AH56" i="1" s="1"/>
  <c r="AI51" i="1"/>
  <c r="AH51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4" i="1"/>
  <c r="AH34" i="1" s="1"/>
  <c r="AI33" i="1"/>
  <c r="AH33" i="1" s="1"/>
  <c r="AI31" i="1"/>
  <c r="AH31" i="1" s="1"/>
  <c r="AI30" i="1"/>
  <c r="AH30" i="1" s="1"/>
  <c r="AI29" i="1"/>
  <c r="AH29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V305" i="1"/>
  <c r="U305" i="1" s="1"/>
  <c r="U304" i="1" s="1"/>
  <c r="V303" i="1"/>
  <c r="U303" i="1" s="1"/>
  <c r="U302" i="1" s="1"/>
  <c r="V300" i="1"/>
  <c r="U300" i="1" s="1"/>
  <c r="V299" i="1"/>
  <c r="U299" i="1" s="1"/>
  <c r="V297" i="1"/>
  <c r="U297" i="1" s="1"/>
  <c r="V296" i="1"/>
  <c r="U296" i="1" s="1"/>
  <c r="V295" i="1"/>
  <c r="U295" i="1" s="1"/>
  <c r="V293" i="1"/>
  <c r="U293" i="1" s="1"/>
  <c r="V292" i="1"/>
  <c r="U292" i="1" s="1"/>
  <c r="V291" i="1"/>
  <c r="U291" i="1" s="1"/>
  <c r="V289" i="1"/>
  <c r="U289" i="1" s="1"/>
  <c r="V288" i="1"/>
  <c r="U288" i="1" s="1"/>
  <c r="V287" i="1"/>
  <c r="U287" i="1" s="1"/>
  <c r="V286" i="1"/>
  <c r="U286" i="1" s="1"/>
  <c r="V284" i="1"/>
  <c r="U284" i="1" s="1"/>
  <c r="U283" i="1" s="1"/>
  <c r="V280" i="1"/>
  <c r="U280" i="1" s="1"/>
  <c r="V279" i="1"/>
  <c r="U279" i="1" s="1"/>
  <c r="V278" i="1"/>
  <c r="U278" i="1" s="1"/>
  <c r="V277" i="1"/>
  <c r="U277" i="1" s="1"/>
  <c r="V276" i="1"/>
  <c r="U276" i="1" s="1"/>
  <c r="V275" i="1"/>
  <c r="U275" i="1" s="1"/>
  <c r="V274" i="1"/>
  <c r="U274" i="1" s="1"/>
  <c r="V273" i="1"/>
  <c r="U273" i="1" s="1"/>
  <c r="V272" i="1"/>
  <c r="U272" i="1" s="1"/>
  <c r="V271" i="1"/>
  <c r="U271" i="1" s="1"/>
  <c r="V270" i="1"/>
  <c r="U270" i="1" s="1"/>
  <c r="V269" i="1"/>
  <c r="U269" i="1" s="1"/>
  <c r="V268" i="1"/>
  <c r="U268" i="1" s="1"/>
  <c r="V267" i="1"/>
  <c r="U267" i="1" s="1"/>
  <c r="V266" i="1"/>
  <c r="U266" i="1" s="1"/>
  <c r="V265" i="1"/>
  <c r="U265" i="1" s="1"/>
  <c r="V264" i="1"/>
  <c r="U264" i="1" s="1"/>
  <c r="V263" i="1"/>
  <c r="U263" i="1" s="1"/>
  <c r="V262" i="1"/>
  <c r="U262" i="1" s="1"/>
  <c r="V258" i="1"/>
  <c r="U258" i="1" s="1"/>
  <c r="V257" i="1"/>
  <c r="U257" i="1" s="1"/>
  <c r="V253" i="1"/>
  <c r="U253" i="1" s="1"/>
  <c r="V252" i="1"/>
  <c r="U252" i="1" s="1"/>
  <c r="V251" i="1"/>
  <c r="U251" i="1" s="1"/>
  <c r="V250" i="1"/>
  <c r="U250" i="1" s="1"/>
  <c r="V249" i="1"/>
  <c r="U249" i="1" s="1"/>
  <c r="V248" i="1"/>
  <c r="U248" i="1" s="1"/>
  <c r="V247" i="1"/>
  <c r="U247" i="1" s="1"/>
  <c r="V246" i="1"/>
  <c r="U246" i="1" s="1"/>
  <c r="V245" i="1"/>
  <c r="U245" i="1" s="1"/>
  <c r="V243" i="1"/>
  <c r="U243" i="1" s="1"/>
  <c r="V242" i="1"/>
  <c r="U242" i="1" s="1"/>
  <c r="V241" i="1"/>
  <c r="U241" i="1" s="1"/>
  <c r="V240" i="1"/>
  <c r="U240" i="1" s="1"/>
  <c r="V239" i="1"/>
  <c r="U239" i="1" s="1"/>
  <c r="V238" i="1"/>
  <c r="U238" i="1" s="1"/>
  <c r="V237" i="1"/>
  <c r="U237" i="1" s="1"/>
  <c r="V236" i="1"/>
  <c r="U236" i="1" s="1"/>
  <c r="V235" i="1"/>
  <c r="U235" i="1" s="1"/>
  <c r="V234" i="1"/>
  <c r="U234" i="1" s="1"/>
  <c r="V233" i="1"/>
  <c r="U233" i="1" s="1"/>
  <c r="V230" i="1"/>
  <c r="U230" i="1" s="1"/>
  <c r="V229" i="1"/>
  <c r="U229" i="1" s="1"/>
  <c r="V228" i="1"/>
  <c r="U228" i="1" s="1"/>
  <c r="V225" i="1"/>
  <c r="U225" i="1" s="1"/>
  <c r="V224" i="1"/>
  <c r="U224" i="1" s="1"/>
  <c r="V223" i="1"/>
  <c r="U223" i="1" s="1"/>
  <c r="V222" i="1"/>
  <c r="U222" i="1" s="1"/>
  <c r="V221" i="1"/>
  <c r="U221" i="1" s="1"/>
  <c r="V220" i="1"/>
  <c r="U220" i="1" s="1"/>
  <c r="V219" i="1"/>
  <c r="U219" i="1" s="1"/>
  <c r="V218" i="1"/>
  <c r="U218" i="1" s="1"/>
  <c r="V217" i="1"/>
  <c r="U217" i="1" s="1"/>
  <c r="V216" i="1"/>
  <c r="U216" i="1" s="1"/>
  <c r="V215" i="1"/>
  <c r="U215" i="1" s="1"/>
  <c r="V214" i="1"/>
  <c r="U214" i="1" s="1"/>
  <c r="V213" i="1"/>
  <c r="U213" i="1" s="1"/>
  <c r="V212" i="1"/>
  <c r="U212" i="1" s="1"/>
  <c r="V211" i="1"/>
  <c r="U211" i="1" s="1"/>
  <c r="V210" i="1"/>
  <c r="U210" i="1" s="1"/>
  <c r="V209" i="1"/>
  <c r="U209" i="1" s="1"/>
  <c r="V208" i="1"/>
  <c r="U208" i="1" s="1"/>
  <c r="V207" i="1"/>
  <c r="U207" i="1" s="1"/>
  <c r="V206" i="1"/>
  <c r="U206" i="1" s="1"/>
  <c r="V205" i="1"/>
  <c r="U205" i="1" s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7" i="1"/>
  <c r="U197" i="1" s="1"/>
  <c r="V196" i="1"/>
  <c r="U196" i="1" s="1"/>
  <c r="V195" i="1"/>
  <c r="U195" i="1" s="1"/>
  <c r="V194" i="1"/>
  <c r="U194" i="1" s="1"/>
  <c r="V193" i="1"/>
  <c r="U193" i="1" s="1"/>
  <c r="V192" i="1"/>
  <c r="U192" i="1" s="1"/>
  <c r="V191" i="1"/>
  <c r="U191" i="1" s="1"/>
  <c r="V190" i="1"/>
  <c r="U190" i="1" s="1"/>
  <c r="V189" i="1"/>
  <c r="U189" i="1" s="1"/>
  <c r="V188" i="1"/>
  <c r="U188" i="1" s="1"/>
  <c r="V187" i="1"/>
  <c r="U187" i="1" s="1"/>
  <c r="V186" i="1"/>
  <c r="U186" i="1" s="1"/>
  <c r="V184" i="1"/>
  <c r="U184" i="1" s="1"/>
  <c r="V183" i="1"/>
  <c r="U183" i="1" s="1"/>
  <c r="V182" i="1"/>
  <c r="U182" i="1" s="1"/>
  <c r="V181" i="1"/>
  <c r="U181" i="1" s="1"/>
  <c r="V180" i="1"/>
  <c r="U180" i="1" s="1"/>
  <c r="V179" i="1"/>
  <c r="U179" i="1" s="1"/>
  <c r="V177" i="1"/>
  <c r="U177" i="1" s="1"/>
  <c r="V176" i="1"/>
  <c r="U176" i="1" s="1"/>
  <c r="V175" i="1"/>
  <c r="U175" i="1" s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2" i="1"/>
  <c r="U162" i="1" s="1"/>
  <c r="V160" i="1"/>
  <c r="U160" i="1" s="1"/>
  <c r="V159" i="1"/>
  <c r="U159" i="1" s="1"/>
  <c r="V158" i="1"/>
  <c r="U158" i="1" s="1"/>
  <c r="V157" i="1"/>
  <c r="U157" i="1" s="1"/>
  <c r="V156" i="1"/>
  <c r="U156" i="1" s="1"/>
  <c r="V155" i="1"/>
  <c r="U155" i="1" s="1"/>
  <c r="V154" i="1"/>
  <c r="U154" i="1" s="1"/>
  <c r="V153" i="1"/>
  <c r="U153" i="1" s="1"/>
  <c r="V148" i="1"/>
  <c r="U148" i="1" s="1"/>
  <c r="V147" i="1"/>
  <c r="U147" i="1" s="1"/>
  <c r="V146" i="1"/>
  <c r="U146" i="1" s="1"/>
  <c r="V145" i="1"/>
  <c r="U145" i="1" s="1"/>
  <c r="V144" i="1"/>
  <c r="U144" i="1" s="1"/>
  <c r="V143" i="1"/>
  <c r="U143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31" i="1"/>
  <c r="U131" i="1" s="1"/>
  <c r="V128" i="1"/>
  <c r="U128" i="1" s="1"/>
  <c r="V125" i="1"/>
  <c r="U125" i="1" s="1"/>
  <c r="V124" i="1"/>
  <c r="U124" i="1" s="1"/>
  <c r="V123" i="1"/>
  <c r="U123" i="1" s="1"/>
  <c r="V122" i="1"/>
  <c r="U122" i="1" s="1"/>
  <c r="V121" i="1"/>
  <c r="U121" i="1" s="1"/>
  <c r="V120" i="1"/>
  <c r="U120" i="1" s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7" i="1"/>
  <c r="U107" i="1" s="1"/>
  <c r="V103" i="1"/>
  <c r="U103" i="1" s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95" i="1"/>
  <c r="U95" i="1" s="1"/>
  <c r="V94" i="1"/>
  <c r="U94" i="1" s="1"/>
  <c r="V93" i="1"/>
  <c r="U93" i="1" s="1"/>
  <c r="V90" i="1"/>
  <c r="U90" i="1" s="1"/>
  <c r="V89" i="1"/>
  <c r="U89" i="1" s="1"/>
  <c r="V88" i="1"/>
  <c r="U88" i="1" s="1"/>
  <c r="V87" i="1"/>
  <c r="U87" i="1" s="1"/>
  <c r="V86" i="1"/>
  <c r="U86" i="1" s="1"/>
  <c r="V83" i="1"/>
  <c r="U83" i="1" s="1"/>
  <c r="V82" i="1"/>
  <c r="U82" i="1" s="1"/>
  <c r="V80" i="1"/>
  <c r="U80" i="1" s="1"/>
  <c r="V79" i="1"/>
  <c r="U79" i="1" s="1"/>
  <c r="V78" i="1"/>
  <c r="U78" i="1" s="1"/>
  <c r="V77" i="1"/>
  <c r="U77" i="1" s="1"/>
  <c r="V76" i="1"/>
  <c r="U76" i="1" s="1"/>
  <c r="V75" i="1"/>
  <c r="U75" i="1" s="1"/>
  <c r="V74" i="1"/>
  <c r="U74" i="1" s="1"/>
  <c r="V71" i="1"/>
  <c r="U71" i="1" s="1"/>
  <c r="V70" i="1"/>
  <c r="U70" i="1" s="1"/>
  <c r="V68" i="1"/>
  <c r="U68" i="1" s="1"/>
  <c r="V67" i="1"/>
  <c r="U67" i="1" s="1"/>
  <c r="V66" i="1"/>
  <c r="U66" i="1" s="1"/>
  <c r="V65" i="1"/>
  <c r="U65" i="1" s="1"/>
  <c r="V64" i="1"/>
  <c r="U64" i="1" s="1"/>
  <c r="V61" i="1"/>
  <c r="U61" i="1" s="1"/>
  <c r="V60" i="1"/>
  <c r="U60" i="1" s="1"/>
  <c r="V59" i="1"/>
  <c r="U59" i="1" s="1"/>
  <c r="V58" i="1"/>
  <c r="U58" i="1" s="1"/>
  <c r="V57" i="1"/>
  <c r="U57" i="1" s="1"/>
  <c r="V56" i="1"/>
  <c r="U56" i="1" s="1"/>
  <c r="V51" i="1"/>
  <c r="U51" i="1" s="1"/>
  <c r="V50" i="1"/>
  <c r="U50" i="1" s="1"/>
  <c r="V49" i="1"/>
  <c r="U49" i="1" s="1"/>
  <c r="V48" i="1"/>
  <c r="U48" i="1" s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4" i="1"/>
  <c r="U34" i="1" s="1"/>
  <c r="V33" i="1"/>
  <c r="U33" i="1" s="1"/>
  <c r="V31" i="1"/>
  <c r="U31" i="1" s="1"/>
  <c r="V30" i="1"/>
  <c r="U30" i="1" s="1"/>
  <c r="V29" i="1"/>
  <c r="U29" i="1" s="1"/>
  <c r="V25" i="1"/>
  <c r="U25" i="1" s="1"/>
  <c r="V24" i="1"/>
  <c r="U24" i="1" s="1"/>
  <c r="V23" i="1"/>
  <c r="U23" i="1" s="1"/>
  <c r="V22" i="1"/>
  <c r="U22" i="1" s="1"/>
  <c r="V21" i="1"/>
  <c r="U21" i="1" s="1"/>
  <c r="V18" i="1"/>
  <c r="U18" i="1" s="1"/>
  <c r="V17" i="1"/>
  <c r="U17" i="1" s="1"/>
  <c r="V16" i="1"/>
  <c r="U16" i="1" s="1"/>
  <c r="V15" i="1"/>
  <c r="U15" i="1" s="1"/>
  <c r="V14" i="1"/>
  <c r="U14" i="1" s="1"/>
  <c r="V13" i="1"/>
  <c r="U13" i="1" s="1"/>
  <c r="H305" i="1"/>
  <c r="G305" i="1" s="1"/>
  <c r="H303" i="1"/>
  <c r="G303" i="1" s="1"/>
  <c r="H300" i="1"/>
  <c r="G300" i="1" s="1"/>
  <c r="H299" i="1"/>
  <c r="G299" i="1" s="1"/>
  <c r="H297" i="1"/>
  <c r="G297" i="1" s="1"/>
  <c r="H296" i="1"/>
  <c r="G296" i="1" s="1"/>
  <c r="H295" i="1"/>
  <c r="G295" i="1" s="1"/>
  <c r="H293" i="1"/>
  <c r="G293" i="1" s="1"/>
  <c r="H292" i="1"/>
  <c r="G292" i="1" s="1"/>
  <c r="H291" i="1"/>
  <c r="G291" i="1" s="1"/>
  <c r="H289" i="1"/>
  <c r="G289" i="1" s="1"/>
  <c r="H288" i="1"/>
  <c r="G288" i="1" s="1"/>
  <c r="H287" i="1"/>
  <c r="G287" i="1" s="1"/>
  <c r="H286" i="1"/>
  <c r="G286" i="1" s="1"/>
  <c r="H284" i="1"/>
  <c r="G284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58" i="1"/>
  <c r="H257" i="1"/>
  <c r="G257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0" i="1"/>
  <c r="G230" i="1" s="1"/>
  <c r="H229" i="1"/>
  <c r="G229" i="1" s="1"/>
  <c r="H228" i="1"/>
  <c r="G228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28" i="1"/>
  <c r="G128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0" i="1"/>
  <c r="G90" i="1" s="1"/>
  <c r="H89" i="1"/>
  <c r="G89" i="1" s="1"/>
  <c r="H88" i="1"/>
  <c r="G88" i="1" s="1"/>
  <c r="H87" i="1"/>
  <c r="G87" i="1" s="1"/>
  <c r="H86" i="1"/>
  <c r="G86" i="1" s="1"/>
  <c r="H83" i="1"/>
  <c r="G83" i="1" s="1"/>
  <c r="H82" i="1"/>
  <c r="G82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1" i="1"/>
  <c r="G71" i="1" s="1"/>
  <c r="H70" i="1"/>
  <c r="G70" i="1" s="1"/>
  <c r="H68" i="1"/>
  <c r="G68" i="1" s="1"/>
  <c r="H67" i="1"/>
  <c r="G67" i="1" s="1"/>
  <c r="H66" i="1"/>
  <c r="G66" i="1" s="1"/>
  <c r="H65" i="1"/>
  <c r="G65" i="1" s="1"/>
  <c r="H64" i="1"/>
  <c r="G64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D12" i="1"/>
  <c r="BN308" i="1"/>
  <c r="BM308" i="1"/>
  <c r="BL308" i="1"/>
  <c r="BK308" i="1"/>
  <c r="BJ308" i="1"/>
  <c r="BI308" i="1"/>
  <c r="BH308" i="1"/>
  <c r="BG308" i="1"/>
  <c r="BF308" i="1"/>
  <c r="BE308" i="1"/>
  <c r="BN304" i="1"/>
  <c r="BM304" i="1"/>
  <c r="BL304" i="1"/>
  <c r="BK304" i="1"/>
  <c r="BJ304" i="1"/>
  <c r="BI304" i="1"/>
  <c r="BH304" i="1"/>
  <c r="BG304" i="1"/>
  <c r="BF304" i="1"/>
  <c r="BE304" i="1"/>
  <c r="BN302" i="1"/>
  <c r="BM302" i="1"/>
  <c r="BL302" i="1"/>
  <c r="BK302" i="1"/>
  <c r="BJ302" i="1"/>
  <c r="BI302" i="1"/>
  <c r="BH302" i="1"/>
  <c r="BG302" i="1"/>
  <c r="BF302" i="1"/>
  <c r="BE302" i="1"/>
  <c r="BN298" i="1"/>
  <c r="BM298" i="1"/>
  <c r="BL298" i="1"/>
  <c r="BK298" i="1"/>
  <c r="BJ298" i="1"/>
  <c r="BI298" i="1"/>
  <c r="BH298" i="1"/>
  <c r="BG298" i="1"/>
  <c r="BF298" i="1"/>
  <c r="BE298" i="1"/>
  <c r="BN294" i="1"/>
  <c r="BM294" i="1"/>
  <c r="BL294" i="1"/>
  <c r="BK294" i="1"/>
  <c r="BJ294" i="1"/>
  <c r="BI294" i="1"/>
  <c r="BH294" i="1"/>
  <c r="BG294" i="1"/>
  <c r="BF294" i="1"/>
  <c r="BE294" i="1"/>
  <c r="BN290" i="1"/>
  <c r="BM290" i="1"/>
  <c r="BL290" i="1"/>
  <c r="BK290" i="1"/>
  <c r="BJ290" i="1"/>
  <c r="BI290" i="1"/>
  <c r="BH290" i="1"/>
  <c r="BG290" i="1"/>
  <c r="BF290" i="1"/>
  <c r="BE290" i="1"/>
  <c r="BN285" i="1"/>
  <c r="BM285" i="1"/>
  <c r="BL285" i="1"/>
  <c r="BK285" i="1"/>
  <c r="BJ285" i="1"/>
  <c r="BI285" i="1"/>
  <c r="BH285" i="1"/>
  <c r="BG285" i="1"/>
  <c r="BF285" i="1"/>
  <c r="BE285" i="1"/>
  <c r="BN283" i="1"/>
  <c r="BM283" i="1"/>
  <c r="BL283" i="1"/>
  <c r="BK283" i="1"/>
  <c r="BJ283" i="1"/>
  <c r="BI283" i="1"/>
  <c r="BH283" i="1"/>
  <c r="BG283" i="1"/>
  <c r="BF283" i="1"/>
  <c r="BE283" i="1"/>
  <c r="BD283" i="1"/>
  <c r="BN256" i="1"/>
  <c r="BM256" i="1"/>
  <c r="BL256" i="1"/>
  <c r="BK256" i="1"/>
  <c r="BJ256" i="1"/>
  <c r="BI256" i="1"/>
  <c r="BH256" i="1"/>
  <c r="BG256" i="1"/>
  <c r="BF256" i="1"/>
  <c r="BE256" i="1"/>
  <c r="BN232" i="1"/>
  <c r="BM232" i="1"/>
  <c r="BL232" i="1"/>
  <c r="BK232" i="1"/>
  <c r="BJ232" i="1"/>
  <c r="BI232" i="1"/>
  <c r="BH232" i="1"/>
  <c r="BG232" i="1"/>
  <c r="BF232" i="1"/>
  <c r="BE232" i="1"/>
  <c r="BN130" i="1"/>
  <c r="BM130" i="1"/>
  <c r="BL130" i="1"/>
  <c r="BK130" i="1"/>
  <c r="BJ130" i="1"/>
  <c r="BI130" i="1"/>
  <c r="BH130" i="1"/>
  <c r="BG130" i="1"/>
  <c r="BF130" i="1"/>
  <c r="BE130" i="1"/>
  <c r="BN92" i="1"/>
  <c r="BM92" i="1"/>
  <c r="BL92" i="1"/>
  <c r="BK92" i="1"/>
  <c r="BJ92" i="1"/>
  <c r="BI92" i="1"/>
  <c r="BH92" i="1"/>
  <c r="BG92" i="1"/>
  <c r="BF92" i="1"/>
  <c r="BE92" i="1"/>
  <c r="BN85" i="1"/>
  <c r="BM85" i="1"/>
  <c r="BL85" i="1"/>
  <c r="BK85" i="1"/>
  <c r="BJ85" i="1"/>
  <c r="BI85" i="1"/>
  <c r="BH85" i="1"/>
  <c r="BG85" i="1"/>
  <c r="BF85" i="1"/>
  <c r="BE85" i="1"/>
  <c r="BN73" i="1"/>
  <c r="BM73" i="1"/>
  <c r="BL73" i="1"/>
  <c r="BK73" i="1"/>
  <c r="BJ73" i="1"/>
  <c r="BI73" i="1"/>
  <c r="BH73" i="1"/>
  <c r="BG73" i="1"/>
  <c r="BF73" i="1"/>
  <c r="BE73" i="1"/>
  <c r="BN63" i="1"/>
  <c r="BM63" i="1"/>
  <c r="BL63" i="1"/>
  <c r="BK63" i="1"/>
  <c r="BJ63" i="1"/>
  <c r="BI63" i="1"/>
  <c r="BH63" i="1"/>
  <c r="BG63" i="1"/>
  <c r="BF63" i="1"/>
  <c r="BE63" i="1"/>
  <c r="BN36" i="1"/>
  <c r="BM36" i="1"/>
  <c r="BL36" i="1"/>
  <c r="BK36" i="1"/>
  <c r="BJ36" i="1"/>
  <c r="BI36" i="1"/>
  <c r="BH36" i="1"/>
  <c r="BG36" i="1"/>
  <c r="BF36" i="1"/>
  <c r="BE36" i="1"/>
  <c r="BN28" i="1"/>
  <c r="BM28" i="1"/>
  <c r="BL28" i="1"/>
  <c r="BK28" i="1"/>
  <c r="BJ28" i="1"/>
  <c r="BI28" i="1"/>
  <c r="BH28" i="1"/>
  <c r="BG28" i="1"/>
  <c r="BF28" i="1"/>
  <c r="BE28" i="1"/>
  <c r="BN11" i="1"/>
  <c r="BM11" i="1"/>
  <c r="BL11" i="1"/>
  <c r="BK11" i="1"/>
  <c r="BJ11" i="1"/>
  <c r="BI11" i="1"/>
  <c r="BH11" i="1"/>
  <c r="BG11" i="1"/>
  <c r="BF11" i="1"/>
  <c r="BE11" i="1"/>
  <c r="AV12" i="1"/>
  <c r="AU12" i="1" s="1"/>
  <c r="BA308" i="1"/>
  <c r="AZ308" i="1"/>
  <c r="AY308" i="1"/>
  <c r="AX308" i="1"/>
  <c r="AW308" i="1"/>
  <c r="BA304" i="1"/>
  <c r="AZ304" i="1"/>
  <c r="AY304" i="1"/>
  <c r="AX304" i="1"/>
  <c r="AW304" i="1"/>
  <c r="BA302" i="1"/>
  <c r="AZ302" i="1"/>
  <c r="AY302" i="1"/>
  <c r="AX302" i="1"/>
  <c r="AW302" i="1"/>
  <c r="BA298" i="1"/>
  <c r="AZ298" i="1"/>
  <c r="AY298" i="1"/>
  <c r="AX298" i="1"/>
  <c r="AW298" i="1"/>
  <c r="BA294" i="1"/>
  <c r="AZ294" i="1"/>
  <c r="AY294" i="1"/>
  <c r="AX294" i="1"/>
  <c r="AW294" i="1"/>
  <c r="BA290" i="1"/>
  <c r="AZ290" i="1"/>
  <c r="AY290" i="1"/>
  <c r="AX290" i="1"/>
  <c r="AW290" i="1"/>
  <c r="BA285" i="1"/>
  <c r="AZ285" i="1"/>
  <c r="AY285" i="1"/>
  <c r="AX285" i="1"/>
  <c r="AW285" i="1"/>
  <c r="BA283" i="1"/>
  <c r="AZ283" i="1"/>
  <c r="AY283" i="1"/>
  <c r="AX283" i="1"/>
  <c r="AW283" i="1"/>
  <c r="BA256" i="1"/>
  <c r="AZ256" i="1"/>
  <c r="AY256" i="1"/>
  <c r="AX256" i="1"/>
  <c r="AW256" i="1"/>
  <c r="BA232" i="1"/>
  <c r="AZ232" i="1"/>
  <c r="AY232" i="1"/>
  <c r="AX232" i="1"/>
  <c r="AW232" i="1"/>
  <c r="BA130" i="1"/>
  <c r="AZ130" i="1"/>
  <c r="AY130" i="1"/>
  <c r="AX130" i="1"/>
  <c r="AW130" i="1"/>
  <c r="BA92" i="1"/>
  <c r="AZ92" i="1"/>
  <c r="AY92" i="1"/>
  <c r="AX92" i="1"/>
  <c r="AW92" i="1"/>
  <c r="BA85" i="1"/>
  <c r="AZ85" i="1"/>
  <c r="AY85" i="1"/>
  <c r="AX85" i="1"/>
  <c r="AW85" i="1"/>
  <c r="BA73" i="1"/>
  <c r="AZ73" i="1"/>
  <c r="AY73" i="1"/>
  <c r="AX73" i="1"/>
  <c r="AW73" i="1"/>
  <c r="BA63" i="1"/>
  <c r="AZ63" i="1"/>
  <c r="AY63" i="1"/>
  <c r="AX63" i="1"/>
  <c r="AW63" i="1"/>
  <c r="BA36" i="1"/>
  <c r="AZ36" i="1"/>
  <c r="AY36" i="1"/>
  <c r="AX36" i="1"/>
  <c r="AW36" i="1"/>
  <c r="BA28" i="1"/>
  <c r="AZ28" i="1"/>
  <c r="AY28" i="1"/>
  <c r="AX28" i="1"/>
  <c r="AW28" i="1"/>
  <c r="BA11" i="1"/>
  <c r="AZ11" i="1"/>
  <c r="AY11" i="1"/>
  <c r="AX11" i="1"/>
  <c r="AW11" i="1"/>
  <c r="AI12" i="1"/>
  <c r="AH12" i="1" s="1"/>
  <c r="AS308" i="1"/>
  <c r="AR308" i="1"/>
  <c r="AQ308" i="1"/>
  <c r="AP308" i="1"/>
  <c r="AO308" i="1"/>
  <c r="AN308" i="1"/>
  <c r="AM308" i="1"/>
  <c r="AL308" i="1"/>
  <c r="AK308" i="1"/>
  <c r="AJ308" i="1"/>
  <c r="AS304" i="1"/>
  <c r="AR304" i="1"/>
  <c r="AQ304" i="1"/>
  <c r="AP304" i="1"/>
  <c r="AO304" i="1"/>
  <c r="AN304" i="1"/>
  <c r="AM304" i="1"/>
  <c r="AL304" i="1"/>
  <c r="AK304" i="1"/>
  <c r="AJ304" i="1"/>
  <c r="AS302" i="1"/>
  <c r="AR302" i="1"/>
  <c r="AQ302" i="1"/>
  <c r="AP302" i="1"/>
  <c r="AO302" i="1"/>
  <c r="AN302" i="1"/>
  <c r="AM302" i="1"/>
  <c r="AL302" i="1"/>
  <c r="AK302" i="1"/>
  <c r="AJ302" i="1"/>
  <c r="AS298" i="1"/>
  <c r="AR298" i="1"/>
  <c r="AQ298" i="1"/>
  <c r="AP298" i="1"/>
  <c r="AO298" i="1"/>
  <c r="AN298" i="1"/>
  <c r="AM298" i="1"/>
  <c r="AL298" i="1"/>
  <c r="AK298" i="1"/>
  <c r="AJ298" i="1"/>
  <c r="AS294" i="1"/>
  <c r="AR294" i="1"/>
  <c r="AQ294" i="1"/>
  <c r="AP294" i="1"/>
  <c r="AO294" i="1"/>
  <c r="AN294" i="1"/>
  <c r="AM294" i="1"/>
  <c r="AL294" i="1"/>
  <c r="AK294" i="1"/>
  <c r="AJ294" i="1"/>
  <c r="AS290" i="1"/>
  <c r="AR290" i="1"/>
  <c r="AQ290" i="1"/>
  <c r="AP290" i="1"/>
  <c r="AO290" i="1"/>
  <c r="AN290" i="1"/>
  <c r="AM290" i="1"/>
  <c r="AL290" i="1"/>
  <c r="AK290" i="1"/>
  <c r="AJ290" i="1"/>
  <c r="AS285" i="1"/>
  <c r="AR285" i="1"/>
  <c r="AQ285" i="1"/>
  <c r="AP285" i="1"/>
  <c r="AO285" i="1"/>
  <c r="AN285" i="1"/>
  <c r="AM285" i="1"/>
  <c r="AL285" i="1"/>
  <c r="AK285" i="1"/>
  <c r="AJ285" i="1"/>
  <c r="AS283" i="1"/>
  <c r="AR283" i="1"/>
  <c r="AQ283" i="1"/>
  <c r="AP283" i="1"/>
  <c r="AO283" i="1"/>
  <c r="AN283" i="1"/>
  <c r="AM283" i="1"/>
  <c r="AL283" i="1"/>
  <c r="AK283" i="1"/>
  <c r="AJ283" i="1"/>
  <c r="AS256" i="1"/>
  <c r="AR256" i="1"/>
  <c r="AQ256" i="1"/>
  <c r="AP256" i="1"/>
  <c r="AO256" i="1"/>
  <c r="AN256" i="1"/>
  <c r="AM256" i="1"/>
  <c r="AL256" i="1"/>
  <c r="AK256" i="1"/>
  <c r="AJ256" i="1"/>
  <c r="AS232" i="1"/>
  <c r="AR232" i="1"/>
  <c r="AQ232" i="1"/>
  <c r="AP232" i="1"/>
  <c r="AO232" i="1"/>
  <c r="AN232" i="1"/>
  <c r="AM232" i="1"/>
  <c r="AL232" i="1"/>
  <c r="AK232" i="1"/>
  <c r="AJ232" i="1"/>
  <c r="AS130" i="1"/>
  <c r="AR130" i="1"/>
  <c r="AQ130" i="1"/>
  <c r="AP130" i="1"/>
  <c r="AO130" i="1"/>
  <c r="AN130" i="1"/>
  <c r="AM130" i="1"/>
  <c r="AL130" i="1"/>
  <c r="AK130" i="1"/>
  <c r="AJ130" i="1"/>
  <c r="AS92" i="1"/>
  <c r="AR92" i="1"/>
  <c r="AQ92" i="1"/>
  <c r="AP92" i="1"/>
  <c r="AO92" i="1"/>
  <c r="AN92" i="1"/>
  <c r="AM92" i="1"/>
  <c r="AL92" i="1"/>
  <c r="AK92" i="1"/>
  <c r="AJ92" i="1"/>
  <c r="AS85" i="1"/>
  <c r="AR85" i="1"/>
  <c r="AQ85" i="1"/>
  <c r="AP85" i="1"/>
  <c r="AO85" i="1"/>
  <c r="AN85" i="1"/>
  <c r="AM85" i="1"/>
  <c r="AL85" i="1"/>
  <c r="AK85" i="1"/>
  <c r="AJ85" i="1"/>
  <c r="AS73" i="1"/>
  <c r="AR73" i="1"/>
  <c r="AQ73" i="1"/>
  <c r="AP73" i="1"/>
  <c r="AO73" i="1"/>
  <c r="AN73" i="1"/>
  <c r="AM73" i="1"/>
  <c r="AL73" i="1"/>
  <c r="AK73" i="1"/>
  <c r="AJ73" i="1"/>
  <c r="AS63" i="1"/>
  <c r="AR63" i="1"/>
  <c r="AQ63" i="1"/>
  <c r="AP63" i="1"/>
  <c r="AO63" i="1"/>
  <c r="AN63" i="1"/>
  <c r="AM63" i="1"/>
  <c r="AL63" i="1"/>
  <c r="AK63" i="1"/>
  <c r="AJ63" i="1"/>
  <c r="AS36" i="1"/>
  <c r="AR36" i="1"/>
  <c r="AQ36" i="1"/>
  <c r="AP36" i="1"/>
  <c r="AO36" i="1"/>
  <c r="AN36" i="1"/>
  <c r="AM36" i="1"/>
  <c r="AL36" i="1"/>
  <c r="AK36" i="1"/>
  <c r="AJ36" i="1"/>
  <c r="AS28" i="1"/>
  <c r="AR28" i="1"/>
  <c r="AQ28" i="1"/>
  <c r="AP28" i="1"/>
  <c r="AO28" i="1"/>
  <c r="AN28" i="1"/>
  <c r="AM28" i="1"/>
  <c r="AL28" i="1"/>
  <c r="AK28" i="1"/>
  <c r="AJ28" i="1"/>
  <c r="AS11" i="1"/>
  <c r="AR11" i="1"/>
  <c r="AQ11" i="1"/>
  <c r="AP11" i="1"/>
  <c r="AO11" i="1"/>
  <c r="AN11" i="1"/>
  <c r="AM11" i="1"/>
  <c r="AL11" i="1"/>
  <c r="AK11" i="1"/>
  <c r="AJ11" i="1"/>
  <c r="V12" i="1"/>
  <c r="U12" i="1" s="1"/>
  <c r="AF308" i="1"/>
  <c r="AE308" i="1"/>
  <c r="AD308" i="1"/>
  <c r="AC308" i="1"/>
  <c r="AB308" i="1"/>
  <c r="AA308" i="1"/>
  <c r="Z308" i="1"/>
  <c r="Y308" i="1"/>
  <c r="X308" i="1"/>
  <c r="W308" i="1"/>
  <c r="AF304" i="1"/>
  <c r="AE304" i="1"/>
  <c r="AD304" i="1"/>
  <c r="AC304" i="1"/>
  <c r="AB304" i="1"/>
  <c r="AA304" i="1"/>
  <c r="Z304" i="1"/>
  <c r="Y304" i="1"/>
  <c r="X304" i="1"/>
  <c r="W304" i="1"/>
  <c r="AF302" i="1"/>
  <c r="AE302" i="1"/>
  <c r="AD302" i="1"/>
  <c r="AC302" i="1"/>
  <c r="AB302" i="1"/>
  <c r="AA302" i="1"/>
  <c r="Z302" i="1"/>
  <c r="Y302" i="1"/>
  <c r="X302" i="1"/>
  <c r="W302" i="1"/>
  <c r="AF298" i="1"/>
  <c r="AE298" i="1"/>
  <c r="AD298" i="1"/>
  <c r="AC298" i="1"/>
  <c r="AB298" i="1"/>
  <c r="AA298" i="1"/>
  <c r="Z298" i="1"/>
  <c r="Y298" i="1"/>
  <c r="X298" i="1"/>
  <c r="W298" i="1"/>
  <c r="AF294" i="1"/>
  <c r="AE294" i="1"/>
  <c r="AD294" i="1"/>
  <c r="AC294" i="1"/>
  <c r="AB294" i="1"/>
  <c r="AA294" i="1"/>
  <c r="Z294" i="1"/>
  <c r="Y294" i="1"/>
  <c r="X294" i="1"/>
  <c r="W294" i="1"/>
  <c r="AF290" i="1"/>
  <c r="AE290" i="1"/>
  <c r="AD290" i="1"/>
  <c r="AC290" i="1"/>
  <c r="AB290" i="1"/>
  <c r="AA290" i="1"/>
  <c r="Z290" i="1"/>
  <c r="Y290" i="1"/>
  <c r="X290" i="1"/>
  <c r="W290" i="1"/>
  <c r="AF285" i="1"/>
  <c r="AE285" i="1"/>
  <c r="AD285" i="1"/>
  <c r="AC285" i="1"/>
  <c r="AB285" i="1"/>
  <c r="AA285" i="1"/>
  <c r="Z285" i="1"/>
  <c r="Y285" i="1"/>
  <c r="X285" i="1"/>
  <c r="W285" i="1"/>
  <c r="AF283" i="1"/>
  <c r="AE283" i="1"/>
  <c r="AD283" i="1"/>
  <c r="AC283" i="1"/>
  <c r="AB283" i="1"/>
  <c r="AA283" i="1"/>
  <c r="Z283" i="1"/>
  <c r="Y283" i="1"/>
  <c r="X283" i="1"/>
  <c r="W283" i="1"/>
  <c r="AF256" i="1"/>
  <c r="AE256" i="1"/>
  <c r="AD256" i="1"/>
  <c r="AC256" i="1"/>
  <c r="AB256" i="1"/>
  <c r="AA256" i="1"/>
  <c r="Z256" i="1"/>
  <c r="Y256" i="1"/>
  <c r="X256" i="1"/>
  <c r="W256" i="1"/>
  <c r="AF232" i="1"/>
  <c r="AE232" i="1"/>
  <c r="AD232" i="1"/>
  <c r="AC232" i="1"/>
  <c r="AB232" i="1"/>
  <c r="AA232" i="1"/>
  <c r="Z232" i="1"/>
  <c r="Y232" i="1"/>
  <c r="X232" i="1"/>
  <c r="W232" i="1"/>
  <c r="AF130" i="1"/>
  <c r="AE130" i="1"/>
  <c r="AD130" i="1"/>
  <c r="AC130" i="1"/>
  <c r="AB130" i="1"/>
  <c r="AA130" i="1"/>
  <c r="Z130" i="1"/>
  <c r="Y130" i="1"/>
  <c r="X130" i="1"/>
  <c r="W130" i="1"/>
  <c r="AF92" i="1"/>
  <c r="AE92" i="1"/>
  <c r="AD92" i="1"/>
  <c r="AC92" i="1"/>
  <c r="AB92" i="1"/>
  <c r="AA92" i="1"/>
  <c r="Z92" i="1"/>
  <c r="Y92" i="1"/>
  <c r="X92" i="1"/>
  <c r="W92" i="1"/>
  <c r="AF85" i="1"/>
  <c r="AE85" i="1"/>
  <c r="AD85" i="1"/>
  <c r="AC85" i="1"/>
  <c r="AB85" i="1"/>
  <c r="AA85" i="1"/>
  <c r="Z85" i="1"/>
  <c r="Y85" i="1"/>
  <c r="X85" i="1"/>
  <c r="W85" i="1"/>
  <c r="AF73" i="1"/>
  <c r="AE73" i="1"/>
  <c r="AD73" i="1"/>
  <c r="AC73" i="1"/>
  <c r="AB73" i="1"/>
  <c r="AA73" i="1"/>
  <c r="Z73" i="1"/>
  <c r="Y73" i="1"/>
  <c r="X73" i="1"/>
  <c r="W73" i="1"/>
  <c r="AF63" i="1"/>
  <c r="AE63" i="1"/>
  <c r="AD63" i="1"/>
  <c r="AC63" i="1"/>
  <c r="AB63" i="1"/>
  <c r="AA63" i="1"/>
  <c r="Z63" i="1"/>
  <c r="Y63" i="1"/>
  <c r="X63" i="1"/>
  <c r="W63" i="1"/>
  <c r="AF36" i="1"/>
  <c r="AE36" i="1"/>
  <c r="AD36" i="1"/>
  <c r="AC36" i="1"/>
  <c r="AB36" i="1"/>
  <c r="AA36" i="1"/>
  <c r="Z36" i="1"/>
  <c r="Y36" i="1"/>
  <c r="X36" i="1"/>
  <c r="W36" i="1"/>
  <c r="AF28" i="1"/>
  <c r="AE28" i="1"/>
  <c r="AD28" i="1"/>
  <c r="AC28" i="1"/>
  <c r="AB28" i="1"/>
  <c r="AA28" i="1"/>
  <c r="Z28" i="1"/>
  <c r="Y28" i="1"/>
  <c r="X28" i="1"/>
  <c r="W28" i="1"/>
  <c r="AF11" i="1"/>
  <c r="AE11" i="1"/>
  <c r="AD11" i="1"/>
  <c r="AC11" i="1"/>
  <c r="AB11" i="1"/>
  <c r="AA11" i="1"/>
  <c r="Z11" i="1"/>
  <c r="Y11" i="1"/>
  <c r="X11" i="1"/>
  <c r="W11" i="1"/>
  <c r="H12" i="1"/>
  <c r="D92" i="1" l="1"/>
  <c r="AU298" i="1"/>
  <c r="AI283" i="1"/>
  <c r="AV304" i="1"/>
  <c r="AV298" i="1"/>
  <c r="BD298" i="1"/>
  <c r="BD304" i="1"/>
  <c r="V283" i="1"/>
  <c r="E167" i="1"/>
  <c r="E197" i="1"/>
  <c r="AV85" i="1"/>
  <c r="E109" i="1"/>
  <c r="V304" i="1"/>
  <c r="V294" i="1"/>
  <c r="E154" i="1"/>
  <c r="E158" i="1"/>
  <c r="E236" i="1"/>
  <c r="E291" i="1"/>
  <c r="V290" i="1"/>
  <c r="E205" i="1"/>
  <c r="AI294" i="1"/>
  <c r="BG282" i="1"/>
  <c r="BG309" i="1" s="1"/>
  <c r="BD290" i="1"/>
  <c r="E138" i="1"/>
  <c r="E213" i="1"/>
  <c r="E221" i="1"/>
  <c r="E262" i="1"/>
  <c r="E297" i="1"/>
  <c r="AC282" i="1"/>
  <c r="AC309" i="1" s="1"/>
  <c r="V298" i="1"/>
  <c r="AL282" i="1"/>
  <c r="AL309" i="1" s="1"/>
  <c r="AI290" i="1"/>
  <c r="AV283" i="1"/>
  <c r="AV302" i="1"/>
  <c r="E139" i="1"/>
  <c r="E183" i="1"/>
  <c r="E253" i="1"/>
  <c r="AI304" i="1"/>
  <c r="AV285" i="1"/>
  <c r="AV294" i="1"/>
  <c r="BD232" i="1"/>
  <c r="E15" i="1"/>
  <c r="E125" i="1"/>
  <c r="E175" i="1"/>
  <c r="E180" i="1"/>
  <c r="E299" i="1"/>
  <c r="AH298" i="1"/>
  <c r="V285" i="1"/>
  <c r="V302" i="1"/>
  <c r="BD63" i="1"/>
  <c r="BK282" i="1"/>
  <c r="BK309" i="1" s="1"/>
  <c r="BD302" i="1"/>
  <c r="E90" i="1"/>
  <c r="E296" i="1"/>
  <c r="AH290" i="1"/>
  <c r="BC85" i="1"/>
  <c r="AP282" i="1"/>
  <c r="AP309" i="1" s="1"/>
  <c r="AI298" i="1"/>
  <c r="AV290" i="1"/>
  <c r="BD294" i="1"/>
  <c r="E194" i="1"/>
  <c r="AH285" i="1"/>
  <c r="BC63" i="1"/>
  <c r="E18" i="1"/>
  <c r="E87" i="1"/>
  <c r="E128" i="1"/>
  <c r="E144" i="1"/>
  <c r="E147" i="1"/>
  <c r="E176" i="1"/>
  <c r="E207" i="1"/>
  <c r="E211" i="1"/>
  <c r="AI92" i="1"/>
  <c r="AV63" i="1"/>
  <c r="E46" i="1"/>
  <c r="E64" i="1"/>
  <c r="E159" i="1"/>
  <c r="E200" i="1"/>
  <c r="BD73" i="1"/>
  <c r="BD85" i="1"/>
  <c r="E75" i="1"/>
  <c r="E142" i="1"/>
  <c r="V130" i="1"/>
  <c r="AH92" i="1"/>
  <c r="E99" i="1"/>
  <c r="V73" i="1"/>
  <c r="BD130" i="1"/>
  <c r="E79" i="1"/>
  <c r="E86" i="1"/>
  <c r="E136" i="1"/>
  <c r="E173" i="1"/>
  <c r="E201" i="1"/>
  <c r="AH28" i="1"/>
  <c r="V63" i="1"/>
  <c r="V256" i="1"/>
  <c r="BD92" i="1"/>
  <c r="E67" i="1"/>
  <c r="E71" i="1"/>
  <c r="E93" i="1"/>
  <c r="E101" i="1"/>
  <c r="E110" i="1"/>
  <c r="E124" i="1"/>
  <c r="E134" i="1"/>
  <c r="E171" i="1"/>
  <c r="E184" i="1"/>
  <c r="E189" i="1"/>
  <c r="E215" i="1"/>
  <c r="E219" i="1"/>
  <c r="E223" i="1"/>
  <c r="E229" i="1"/>
  <c r="E238" i="1"/>
  <c r="E242" i="1"/>
  <c r="E249" i="1"/>
  <c r="E252" i="1"/>
  <c r="BC130" i="1"/>
  <c r="V232" i="1"/>
  <c r="AI130" i="1"/>
  <c r="AV130" i="1"/>
  <c r="E98" i="1"/>
  <c r="E102" i="1"/>
  <c r="E108" i="1"/>
  <c r="E111" i="1"/>
  <c r="E118" i="1"/>
  <c r="E156" i="1"/>
  <c r="E193" i="1"/>
  <c r="E216" i="1"/>
  <c r="E224" i="1"/>
  <c r="E230" i="1"/>
  <c r="E235" i="1"/>
  <c r="E239" i="1"/>
  <c r="AU85" i="1"/>
  <c r="AU73" i="1"/>
  <c r="E31" i="1"/>
  <c r="E37" i="1"/>
  <c r="E17" i="1"/>
  <c r="E29" i="1"/>
  <c r="E42" i="1"/>
  <c r="E45" i="1"/>
  <c r="E48" i="1"/>
  <c r="E56" i="1"/>
  <c r="E58" i="1"/>
  <c r="E43" i="1"/>
  <c r="E49" i="1"/>
  <c r="AV11" i="1"/>
  <c r="BD11" i="1"/>
  <c r="E24" i="1"/>
  <c r="E13" i="1"/>
  <c r="E16" i="1"/>
  <c r="E21" i="1"/>
  <c r="Y282" i="1"/>
  <c r="Y309" i="1" s="1"/>
  <c r="AD282" i="1"/>
  <c r="AD309" i="1" s="1"/>
  <c r="AB282" i="1"/>
  <c r="AB309" i="1" s="1"/>
  <c r="AF282" i="1"/>
  <c r="AF309" i="1" s="1"/>
  <c r="AI308" i="1"/>
  <c r="BD36" i="1"/>
  <c r="BD256" i="1"/>
  <c r="E38" i="1"/>
  <c r="E59" i="1"/>
  <c r="E65" i="1"/>
  <c r="E68" i="1"/>
  <c r="E74" i="1"/>
  <c r="E117" i="1"/>
  <c r="E121" i="1"/>
  <c r="E131" i="1"/>
  <c r="E165" i="1"/>
  <c r="E168" i="1"/>
  <c r="E288" i="1"/>
  <c r="AU290" i="1"/>
  <c r="AA282" i="1"/>
  <c r="AA309" i="1" s="1"/>
  <c r="AI63" i="1"/>
  <c r="AM282" i="1"/>
  <c r="AM309" i="1" s="1"/>
  <c r="AQ282" i="1"/>
  <c r="AQ309" i="1" s="1"/>
  <c r="AK282" i="1"/>
  <c r="AK309" i="1" s="1"/>
  <c r="AO282" i="1"/>
  <c r="AO309" i="1" s="1"/>
  <c r="AS282" i="1"/>
  <c r="AS309" i="1" s="1"/>
  <c r="AV232" i="1"/>
  <c r="BD28" i="1"/>
  <c r="BD285" i="1"/>
  <c r="BH282" i="1"/>
  <c r="BH309" i="1" s="1"/>
  <c r="BL282" i="1"/>
  <c r="BL309" i="1" s="1"/>
  <c r="BF282" i="1"/>
  <c r="BF309" i="1" s="1"/>
  <c r="BJ282" i="1"/>
  <c r="BJ309" i="1" s="1"/>
  <c r="BN282" i="1"/>
  <c r="BN309" i="1" s="1"/>
  <c r="E30" i="1"/>
  <c r="E34" i="1"/>
  <c r="E122" i="1"/>
  <c r="E163" i="1"/>
  <c r="E203" i="1"/>
  <c r="E210" i="1"/>
  <c r="E220" i="1"/>
  <c r="Z255" i="1"/>
  <c r="AE282" i="1"/>
  <c r="AE309" i="1" s="1"/>
  <c r="AI36" i="1"/>
  <c r="AI285" i="1"/>
  <c r="AJ282" i="1"/>
  <c r="AJ309" i="1" s="1"/>
  <c r="AN282" i="1"/>
  <c r="AN309" i="1" s="1"/>
  <c r="AR282" i="1"/>
  <c r="AR309" i="1" s="1"/>
  <c r="BE282" i="1"/>
  <c r="BE309" i="1" s="1"/>
  <c r="BI282" i="1"/>
  <c r="BI309" i="1" s="1"/>
  <c r="BM282" i="1"/>
  <c r="BM309" i="1" s="1"/>
  <c r="BC12" i="1"/>
  <c r="BC308" i="1" s="1"/>
  <c r="E25" i="1"/>
  <c r="E103" i="1"/>
  <c r="E112" i="1"/>
  <c r="E187" i="1"/>
  <c r="E132" i="1"/>
  <c r="E137" i="1"/>
  <c r="E140" i="1"/>
  <c r="E145" i="1"/>
  <c r="E148" i="1"/>
  <c r="E157" i="1"/>
  <c r="E160" i="1"/>
  <c r="E166" i="1"/>
  <c r="E169" i="1"/>
  <c r="E174" i="1"/>
  <c r="E177" i="1"/>
  <c r="E188" i="1"/>
  <c r="E191" i="1"/>
  <c r="E195" i="1"/>
  <c r="E204" i="1"/>
  <c r="E217" i="1"/>
  <c r="E225" i="1"/>
  <c r="E263" i="1"/>
  <c r="E267" i="1"/>
  <c r="E270" i="1"/>
  <c r="E274" i="1"/>
  <c r="E278" i="1"/>
  <c r="E305" i="1"/>
  <c r="AH63" i="1"/>
  <c r="E40" i="1"/>
  <c r="E44" i="1"/>
  <c r="E50" i="1"/>
  <c r="E57" i="1"/>
  <c r="E60" i="1"/>
  <c r="E66" i="1"/>
  <c r="E78" i="1"/>
  <c r="E82" i="1"/>
  <c r="E94" i="1"/>
  <c r="E97" i="1"/>
  <c r="E100" i="1"/>
  <c r="E113" i="1"/>
  <c r="E116" i="1"/>
  <c r="E119" i="1"/>
  <c r="E135" i="1"/>
  <c r="E143" i="1"/>
  <c r="E146" i="1"/>
  <c r="E155" i="1"/>
  <c r="E164" i="1"/>
  <c r="E172" i="1"/>
  <c r="E186" i="1"/>
  <c r="E192" i="1"/>
  <c r="E202" i="1"/>
  <c r="E208" i="1"/>
  <c r="E234" i="1"/>
  <c r="E240" i="1"/>
  <c r="E251" i="1"/>
  <c r="AH130" i="1"/>
  <c r="AU28" i="1"/>
  <c r="AU36" i="1"/>
  <c r="E33" i="1"/>
  <c r="E41" i="1"/>
  <c r="E51" i="1"/>
  <c r="E61" i="1"/>
  <c r="E70" i="1"/>
  <c r="E76" i="1"/>
  <c r="E89" i="1"/>
  <c r="E95" i="1"/>
  <c r="E114" i="1"/>
  <c r="E120" i="1"/>
  <c r="E133" i="1"/>
  <c r="E141" i="1"/>
  <c r="E153" i="1"/>
  <c r="E162" i="1"/>
  <c r="E170" i="1"/>
  <c r="E179" i="1"/>
  <c r="E182" i="1"/>
  <c r="E196" i="1"/>
  <c r="E199" i="1"/>
  <c r="E209" i="1"/>
  <c r="E212" i="1"/>
  <c r="E245" i="1"/>
  <c r="E287" i="1"/>
  <c r="E292" i="1"/>
  <c r="U285" i="1"/>
  <c r="AU294" i="1"/>
  <c r="BC92" i="1"/>
  <c r="BC256" i="1"/>
  <c r="E265" i="1"/>
  <c r="E272" i="1"/>
  <c r="E276" i="1"/>
  <c r="E280" i="1"/>
  <c r="E266" i="1"/>
  <c r="E273" i="1"/>
  <c r="E277" i="1"/>
  <c r="AI11" i="1"/>
  <c r="AQ255" i="1"/>
  <c r="AI28" i="1"/>
  <c r="AI85" i="1"/>
  <c r="AI302" i="1"/>
  <c r="AV73" i="1"/>
  <c r="AV92" i="1"/>
  <c r="E14" i="1"/>
  <c r="E22" i="1"/>
  <c r="E77" i="1"/>
  <c r="E83" i="1"/>
  <c r="E88" i="1"/>
  <c r="E96" i="1"/>
  <c r="E107" i="1"/>
  <c r="E115" i="1"/>
  <c r="E123" i="1"/>
  <c r="E247" i="1"/>
  <c r="E286" i="1"/>
  <c r="E295" i="1"/>
  <c r="E300" i="1"/>
  <c r="U28" i="1"/>
  <c r="U130" i="1"/>
  <c r="U256" i="1"/>
  <c r="U294" i="1"/>
  <c r="V36" i="1"/>
  <c r="V92" i="1"/>
  <c r="W282" i="1"/>
  <c r="W309" i="1" s="1"/>
  <c r="AI73" i="1"/>
  <c r="AI256" i="1"/>
  <c r="BG255" i="1"/>
  <c r="E39" i="1"/>
  <c r="E47" i="1"/>
  <c r="E80" i="1"/>
  <c r="E181" i="1"/>
  <c r="E190" i="1"/>
  <c r="E198" i="1"/>
  <c r="E206" i="1"/>
  <c r="E214" i="1"/>
  <c r="E218" i="1"/>
  <c r="E222" i="1"/>
  <c r="E228" i="1"/>
  <c r="E243" i="1"/>
  <c r="E257" i="1"/>
  <c r="E264" i="1"/>
  <c r="E268" i="1"/>
  <c r="E271" i="1"/>
  <c r="E275" i="1"/>
  <c r="E279" i="1"/>
  <c r="U92" i="1"/>
  <c r="AU63" i="1"/>
  <c r="Y255" i="1"/>
  <c r="V28" i="1"/>
  <c r="V85" i="1"/>
  <c r="X282" i="1"/>
  <c r="X309" i="1" s="1"/>
  <c r="AI232" i="1"/>
  <c r="AV28" i="1"/>
  <c r="E248" i="1"/>
  <c r="E269" i="1"/>
  <c r="E303" i="1"/>
  <c r="U36" i="1"/>
  <c r="U298" i="1"/>
  <c r="AH232" i="1"/>
  <c r="E233" i="1"/>
  <c r="E241" i="1"/>
  <c r="E250" i="1"/>
  <c r="E289" i="1"/>
  <c r="E293" i="1"/>
  <c r="U63" i="1"/>
  <c r="U290" i="1"/>
  <c r="AU130" i="1"/>
  <c r="AH256" i="1"/>
  <c r="AH294" i="1"/>
  <c r="E237" i="1"/>
  <c r="E246" i="1"/>
  <c r="E284" i="1"/>
  <c r="BC290" i="1"/>
  <c r="AV36" i="1"/>
  <c r="BC73" i="1"/>
  <c r="AU285" i="1"/>
  <c r="BC298" i="1"/>
  <c r="BC232" i="1"/>
  <c r="BC285" i="1"/>
  <c r="BC294" i="1"/>
  <c r="AV256" i="1"/>
  <c r="BC36" i="1"/>
  <c r="BC28" i="1"/>
  <c r="AU256" i="1"/>
  <c r="AU232" i="1"/>
  <c r="AU92" i="1"/>
  <c r="AV308" i="1"/>
  <c r="AU308" i="1"/>
  <c r="AH85" i="1"/>
  <c r="AH73" i="1"/>
  <c r="AH36" i="1"/>
  <c r="U232" i="1"/>
  <c r="U85" i="1"/>
  <c r="U73" i="1"/>
  <c r="U11" i="1"/>
  <c r="AD255" i="1"/>
  <c r="AH308" i="1"/>
  <c r="AH11" i="1"/>
  <c r="AX255" i="1"/>
  <c r="AY282" i="1"/>
  <c r="AY309" i="1" s="1"/>
  <c r="AZ282" i="1"/>
  <c r="AZ309" i="1" s="1"/>
  <c r="V11" i="1"/>
  <c r="V308" i="1"/>
  <c r="AU11" i="1"/>
  <c r="AZ255" i="1"/>
  <c r="AW282" i="1"/>
  <c r="AW309" i="1" s="1"/>
  <c r="BA282" i="1"/>
  <c r="BA309" i="1" s="1"/>
  <c r="BD308" i="1"/>
  <c r="BK255" i="1"/>
  <c r="BH255" i="1"/>
  <c r="BL255" i="1"/>
  <c r="BE255" i="1"/>
  <c r="BI255" i="1"/>
  <c r="BM255" i="1"/>
  <c r="BF255" i="1"/>
  <c r="BJ255" i="1"/>
  <c r="BN255" i="1"/>
  <c r="AX282" i="1"/>
  <c r="AX309" i="1" s="1"/>
  <c r="AY255" i="1"/>
  <c r="AW255" i="1"/>
  <c r="BA255" i="1"/>
  <c r="AL255" i="1"/>
  <c r="AP255" i="1"/>
  <c r="AM255" i="1"/>
  <c r="AJ255" i="1"/>
  <c r="AN255" i="1"/>
  <c r="AR255" i="1"/>
  <c r="AK255" i="1"/>
  <c r="AO255" i="1"/>
  <c r="AS255" i="1"/>
  <c r="Z282" i="1"/>
  <c r="Z309" i="1" s="1"/>
  <c r="U308" i="1"/>
  <c r="AC255" i="1"/>
  <c r="W255" i="1"/>
  <c r="AA255" i="1"/>
  <c r="AE255" i="1"/>
  <c r="X255" i="1"/>
  <c r="AB255" i="1"/>
  <c r="AF255" i="1"/>
  <c r="H304" i="1"/>
  <c r="H302" i="1"/>
  <c r="H298" i="1"/>
  <c r="H294" i="1"/>
  <c r="H290" i="1"/>
  <c r="H285" i="1"/>
  <c r="H283" i="1"/>
  <c r="H256" i="1"/>
  <c r="H232" i="1"/>
  <c r="H130" i="1"/>
  <c r="H92" i="1"/>
  <c r="H85" i="1"/>
  <c r="H73" i="1"/>
  <c r="H63" i="1"/>
  <c r="H36" i="1"/>
  <c r="H28" i="1"/>
  <c r="BC11" i="1" l="1"/>
  <c r="AM307" i="1"/>
  <c r="W307" i="1"/>
  <c r="BL307" i="1"/>
  <c r="AS307" i="1"/>
  <c r="AD307" i="1"/>
  <c r="AL307" i="1"/>
  <c r="AO307" i="1"/>
  <c r="AJ307" i="1"/>
  <c r="AN307" i="1"/>
  <c r="BK307" i="1"/>
  <c r="AH282" i="1"/>
  <c r="AH309" i="1" s="1"/>
  <c r="BG307" i="1"/>
  <c r="V282" i="1"/>
  <c r="V309" i="1" s="1"/>
  <c r="X307" i="1"/>
  <c r="AR307" i="1"/>
  <c r="AP307" i="1"/>
  <c r="BJ307" i="1"/>
  <c r="AU282" i="1"/>
  <c r="AU309" i="1" s="1"/>
  <c r="Y307" i="1"/>
  <c r="AQ307" i="1"/>
  <c r="AB307" i="1"/>
  <c r="BI307" i="1"/>
  <c r="AV282" i="1"/>
  <c r="AV309" i="1" s="1"/>
  <c r="AC307" i="1"/>
  <c r="AF307" i="1"/>
  <c r="AA307" i="1"/>
  <c r="AI282" i="1"/>
  <c r="AI309" i="1" s="1"/>
  <c r="BM307" i="1"/>
  <c r="AZ307" i="1"/>
  <c r="AK307" i="1"/>
  <c r="AE307" i="1"/>
  <c r="BF307" i="1"/>
  <c r="U282" i="1"/>
  <c r="U309" i="1" s="1"/>
  <c r="BD282" i="1"/>
  <c r="BD309" i="1" s="1"/>
  <c r="BD255" i="1"/>
  <c r="AV255" i="1"/>
  <c r="AI255" i="1"/>
  <c r="BN307" i="1"/>
  <c r="BH307" i="1"/>
  <c r="BC282" i="1"/>
  <c r="BC309" i="1" s="1"/>
  <c r="BE307" i="1"/>
  <c r="BA307" i="1"/>
  <c r="AW307" i="1"/>
  <c r="AU255" i="1"/>
  <c r="V255" i="1"/>
  <c r="U255" i="1"/>
  <c r="H282" i="1"/>
  <c r="AY307" i="1"/>
  <c r="AH255" i="1"/>
  <c r="AX307" i="1"/>
  <c r="BC255" i="1"/>
  <c r="Z307" i="1"/>
  <c r="AU307" i="1" l="1"/>
  <c r="D5" i="5" s="1"/>
  <c r="V307" i="1"/>
  <c r="U307" i="1"/>
  <c r="AH307" i="1"/>
  <c r="AV307" i="1"/>
  <c r="AI307" i="1"/>
  <c r="BD307" i="1"/>
  <c r="BC307" i="1"/>
  <c r="E302" i="1"/>
  <c r="E294" i="1"/>
  <c r="E285" i="1"/>
  <c r="E283" i="1"/>
  <c r="E232" i="1"/>
  <c r="S308" i="1"/>
  <c r="R308" i="1"/>
  <c r="Q308" i="1"/>
  <c r="P308" i="1"/>
  <c r="O308" i="1"/>
  <c r="N308" i="1"/>
  <c r="M308" i="1"/>
  <c r="L308" i="1"/>
  <c r="K308" i="1"/>
  <c r="I308" i="1"/>
  <c r="S304" i="1"/>
  <c r="R304" i="1"/>
  <c r="Q304" i="1"/>
  <c r="P304" i="1"/>
  <c r="O304" i="1"/>
  <c r="N304" i="1"/>
  <c r="M304" i="1"/>
  <c r="L304" i="1"/>
  <c r="K304" i="1"/>
  <c r="I304" i="1"/>
  <c r="G304" i="1"/>
  <c r="S302" i="1"/>
  <c r="R302" i="1"/>
  <c r="Q302" i="1"/>
  <c r="P302" i="1"/>
  <c r="O302" i="1"/>
  <c r="N302" i="1"/>
  <c r="M302" i="1"/>
  <c r="L302" i="1"/>
  <c r="K302" i="1"/>
  <c r="I302" i="1"/>
  <c r="G302" i="1"/>
  <c r="S298" i="1"/>
  <c r="R298" i="1"/>
  <c r="Q298" i="1"/>
  <c r="P298" i="1"/>
  <c r="O298" i="1"/>
  <c r="N298" i="1"/>
  <c r="M298" i="1"/>
  <c r="L298" i="1"/>
  <c r="K298" i="1"/>
  <c r="I298" i="1"/>
  <c r="G298" i="1"/>
  <c r="S294" i="1"/>
  <c r="R294" i="1"/>
  <c r="Q294" i="1"/>
  <c r="P294" i="1"/>
  <c r="O294" i="1"/>
  <c r="N294" i="1"/>
  <c r="M294" i="1"/>
  <c r="L294" i="1"/>
  <c r="K294" i="1"/>
  <c r="I294" i="1"/>
  <c r="G294" i="1"/>
  <c r="S290" i="1"/>
  <c r="R290" i="1"/>
  <c r="Q290" i="1"/>
  <c r="P290" i="1"/>
  <c r="O290" i="1"/>
  <c r="N290" i="1"/>
  <c r="M290" i="1"/>
  <c r="L290" i="1"/>
  <c r="K290" i="1"/>
  <c r="I290" i="1"/>
  <c r="G290" i="1"/>
  <c r="S285" i="1"/>
  <c r="R285" i="1"/>
  <c r="Q285" i="1"/>
  <c r="P285" i="1"/>
  <c r="O285" i="1"/>
  <c r="N285" i="1"/>
  <c r="M285" i="1"/>
  <c r="L285" i="1"/>
  <c r="K285" i="1"/>
  <c r="I285" i="1"/>
  <c r="G285" i="1"/>
  <c r="S283" i="1"/>
  <c r="R283" i="1"/>
  <c r="Q283" i="1"/>
  <c r="P283" i="1"/>
  <c r="O283" i="1"/>
  <c r="N283" i="1"/>
  <c r="M283" i="1"/>
  <c r="L283" i="1"/>
  <c r="K283" i="1"/>
  <c r="I283" i="1"/>
  <c r="G283" i="1"/>
  <c r="S256" i="1"/>
  <c r="R256" i="1"/>
  <c r="Q256" i="1"/>
  <c r="P256" i="1"/>
  <c r="O256" i="1"/>
  <c r="N256" i="1"/>
  <c r="M256" i="1"/>
  <c r="L256" i="1"/>
  <c r="K256" i="1"/>
  <c r="I256" i="1"/>
  <c r="S232" i="1"/>
  <c r="R232" i="1"/>
  <c r="Q232" i="1"/>
  <c r="P232" i="1"/>
  <c r="O232" i="1"/>
  <c r="N232" i="1"/>
  <c r="M232" i="1"/>
  <c r="L232" i="1"/>
  <c r="K232" i="1"/>
  <c r="I232" i="1"/>
  <c r="G232" i="1"/>
  <c r="S130" i="1"/>
  <c r="R130" i="1"/>
  <c r="Q130" i="1"/>
  <c r="P130" i="1"/>
  <c r="O130" i="1"/>
  <c r="N130" i="1"/>
  <c r="M130" i="1"/>
  <c r="L130" i="1"/>
  <c r="K130" i="1"/>
  <c r="I130" i="1"/>
  <c r="G130" i="1"/>
  <c r="S92" i="1"/>
  <c r="R92" i="1"/>
  <c r="Q92" i="1"/>
  <c r="P92" i="1"/>
  <c r="O92" i="1"/>
  <c r="N92" i="1"/>
  <c r="M92" i="1"/>
  <c r="L92" i="1"/>
  <c r="K92" i="1"/>
  <c r="I92" i="1"/>
  <c r="G92" i="1"/>
  <c r="S85" i="1"/>
  <c r="R85" i="1"/>
  <c r="Q85" i="1"/>
  <c r="P85" i="1"/>
  <c r="O85" i="1"/>
  <c r="N85" i="1"/>
  <c r="M85" i="1"/>
  <c r="L85" i="1"/>
  <c r="K85" i="1"/>
  <c r="I85" i="1"/>
  <c r="G85" i="1"/>
  <c r="S73" i="1"/>
  <c r="R73" i="1"/>
  <c r="Q73" i="1"/>
  <c r="P73" i="1"/>
  <c r="O73" i="1"/>
  <c r="N73" i="1"/>
  <c r="M73" i="1"/>
  <c r="L73" i="1"/>
  <c r="K73" i="1"/>
  <c r="I73" i="1"/>
  <c r="G73" i="1"/>
  <c r="S63" i="1"/>
  <c r="R63" i="1"/>
  <c r="Q63" i="1"/>
  <c r="P63" i="1"/>
  <c r="O63" i="1"/>
  <c r="N63" i="1"/>
  <c r="M63" i="1"/>
  <c r="L63" i="1"/>
  <c r="K63" i="1"/>
  <c r="I63" i="1"/>
  <c r="G63" i="1"/>
  <c r="S36" i="1"/>
  <c r="R36" i="1"/>
  <c r="Q36" i="1"/>
  <c r="P36" i="1"/>
  <c r="O36" i="1"/>
  <c r="N36" i="1"/>
  <c r="M36" i="1"/>
  <c r="L36" i="1"/>
  <c r="K36" i="1"/>
  <c r="I36" i="1"/>
  <c r="G36" i="1"/>
  <c r="S28" i="1"/>
  <c r="R28" i="1"/>
  <c r="Q28" i="1"/>
  <c r="P28" i="1"/>
  <c r="O28" i="1"/>
  <c r="N28" i="1"/>
  <c r="M28" i="1"/>
  <c r="L28" i="1"/>
  <c r="K28" i="1"/>
  <c r="I28" i="1"/>
  <c r="G28" i="1"/>
  <c r="S11" i="1"/>
  <c r="R11" i="1"/>
  <c r="Q11" i="1"/>
  <c r="P11" i="1"/>
  <c r="O11" i="1"/>
  <c r="N11" i="1"/>
  <c r="M11" i="1"/>
  <c r="L11" i="1"/>
  <c r="K11" i="1"/>
  <c r="I11" i="1"/>
  <c r="D304" i="1"/>
  <c r="D302" i="1"/>
  <c r="D298" i="1"/>
  <c r="D294" i="1"/>
  <c r="D290" i="1"/>
  <c r="D285" i="1"/>
  <c r="D283" i="1"/>
  <c r="D232" i="1"/>
  <c r="D130" i="1"/>
  <c r="D85" i="1"/>
  <c r="D73" i="1"/>
  <c r="D63" i="1"/>
  <c r="D36" i="1"/>
  <c r="D28" i="1"/>
  <c r="E304" i="1"/>
  <c r="B13" i="5" l="1"/>
  <c r="E85" i="1"/>
  <c r="E63" i="1"/>
  <c r="E73" i="1"/>
  <c r="O282" i="1"/>
  <c r="O309" i="1" s="1"/>
  <c r="I282" i="1"/>
  <c r="I309" i="1" s="1"/>
  <c r="N282" i="1"/>
  <c r="N309" i="1" s="1"/>
  <c r="R282" i="1"/>
  <c r="R309" i="1" s="1"/>
  <c r="K282" i="1"/>
  <c r="K309" i="1" s="1"/>
  <c r="S282" i="1"/>
  <c r="S309" i="1" s="1"/>
  <c r="L282" i="1"/>
  <c r="L309" i="1" s="1"/>
  <c r="P282" i="1"/>
  <c r="P309" i="1" s="1"/>
  <c r="G282" i="1"/>
  <c r="M282" i="1"/>
  <c r="M309" i="1" s="1"/>
  <c r="Q282" i="1"/>
  <c r="Q309" i="1" s="1"/>
  <c r="E92" i="1"/>
  <c r="E28" i="1"/>
  <c r="E36" i="1"/>
  <c r="I255" i="1"/>
  <c r="E130" i="1"/>
  <c r="E290" i="1"/>
  <c r="E298" i="1"/>
  <c r="D282" i="1"/>
  <c r="M255" i="1"/>
  <c r="K255" i="1"/>
  <c r="O255" i="1"/>
  <c r="R255" i="1"/>
  <c r="Q255" i="1"/>
  <c r="N255" i="1"/>
  <c r="L255" i="1"/>
  <c r="P255" i="1"/>
  <c r="S255" i="1"/>
  <c r="T91" i="4"/>
  <c r="S91" i="4" s="1"/>
  <c r="T70" i="4"/>
  <c r="S70" i="4" s="1"/>
  <c r="T154" i="4"/>
  <c r="S154" i="4" s="1"/>
  <c r="T153" i="4"/>
  <c r="S153" i="4" s="1"/>
  <c r="T149" i="4"/>
  <c r="S149" i="4" s="1"/>
  <c r="T148" i="4"/>
  <c r="S148" i="4" s="1"/>
  <c r="T141" i="4"/>
  <c r="S141" i="4" s="1"/>
  <c r="T132" i="4"/>
  <c r="S132" i="4" s="1"/>
  <c r="T131" i="4"/>
  <c r="S131" i="4" s="1"/>
  <c r="T140" i="4"/>
  <c r="S140" i="4" s="1"/>
  <c r="T129" i="4"/>
  <c r="T139" i="4"/>
  <c r="S139" i="4" s="1"/>
  <c r="T138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4" i="4"/>
  <c r="F154" i="4" s="1"/>
  <c r="G153" i="4"/>
  <c r="G149" i="4"/>
  <c r="F149" i="4" s="1"/>
  <c r="G148" i="4"/>
  <c r="F148" i="4" s="1"/>
  <c r="G141" i="4"/>
  <c r="F141" i="4" s="1"/>
  <c r="G132" i="4"/>
  <c r="F132" i="4" s="1"/>
  <c r="G131" i="4"/>
  <c r="F131" i="4" s="1"/>
  <c r="G140" i="4"/>
  <c r="F140" i="4" s="1"/>
  <c r="G129" i="4"/>
  <c r="G139" i="4"/>
  <c r="F139" i="4" s="1"/>
  <c r="G138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2" i="4"/>
  <c r="AD151" i="4" s="1"/>
  <c r="AC152" i="4"/>
  <c r="AC151" i="4" s="1"/>
  <c r="AB152" i="4"/>
  <c r="AB151" i="4" s="1"/>
  <c r="AA152" i="4"/>
  <c r="AA151" i="4" s="1"/>
  <c r="Z152" i="4"/>
  <c r="Z151" i="4" s="1"/>
  <c r="Y152" i="4"/>
  <c r="Y151" i="4" s="1"/>
  <c r="X152" i="4"/>
  <c r="X151" i="4" s="1"/>
  <c r="W152" i="4"/>
  <c r="W151" i="4" s="1"/>
  <c r="V152" i="4"/>
  <c r="V151" i="4" s="1"/>
  <c r="U152" i="4"/>
  <c r="U151" i="4" s="1"/>
  <c r="AD147" i="4"/>
  <c r="AC147" i="4"/>
  <c r="AB147" i="4"/>
  <c r="AA147" i="4"/>
  <c r="Z147" i="4"/>
  <c r="Y147" i="4"/>
  <c r="X147" i="4"/>
  <c r="W147" i="4"/>
  <c r="V147" i="4"/>
  <c r="U147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T89" i="4"/>
  <c r="T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2" i="4"/>
  <c r="Q151" i="4" s="1"/>
  <c r="P152" i="4"/>
  <c r="P151" i="4" s="1"/>
  <c r="O152" i="4"/>
  <c r="O151" i="4" s="1"/>
  <c r="N152" i="4"/>
  <c r="N151" i="4" s="1"/>
  <c r="M152" i="4"/>
  <c r="M151" i="4" s="1"/>
  <c r="L152" i="4"/>
  <c r="L151" i="4" s="1"/>
  <c r="K152" i="4"/>
  <c r="K151" i="4" s="1"/>
  <c r="J152" i="4"/>
  <c r="J151" i="4" s="1"/>
  <c r="I152" i="4"/>
  <c r="I151" i="4" s="1"/>
  <c r="H152" i="4"/>
  <c r="H151" i="4" s="1"/>
  <c r="Q147" i="4"/>
  <c r="P147" i="4"/>
  <c r="O147" i="4"/>
  <c r="N147" i="4"/>
  <c r="M147" i="4"/>
  <c r="L147" i="4"/>
  <c r="K147" i="4"/>
  <c r="J147" i="4"/>
  <c r="I147" i="4"/>
  <c r="H147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8" i="4"/>
  <c r="AE149" i="4"/>
  <c r="R68" i="4"/>
  <c r="E68" i="4"/>
  <c r="R65" i="4"/>
  <c r="E65" i="4"/>
  <c r="E64" i="4" s="1"/>
  <c r="S129" i="4" l="1"/>
  <c r="S127" i="4" s="1"/>
  <c r="T127" i="4"/>
  <c r="G136" i="4"/>
  <c r="F129" i="4"/>
  <c r="F127" i="4" s="1"/>
  <c r="G127" i="4"/>
  <c r="T136" i="4"/>
  <c r="F138" i="4"/>
  <c r="F136" i="4" s="1"/>
  <c r="S138" i="4"/>
  <c r="S136" i="4" s="1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07" i="1"/>
  <c r="V55" i="4"/>
  <c r="Z55" i="4"/>
  <c r="M307" i="1"/>
  <c r="E282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5" i="4"/>
  <c r="AB145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5" i="4"/>
  <c r="Z145" i="4"/>
  <c r="AD145" i="4"/>
  <c r="AF19" i="4"/>
  <c r="AF25" i="4"/>
  <c r="W35" i="4"/>
  <c r="AA35" i="4"/>
  <c r="X75" i="4"/>
  <c r="X71" i="4" s="1"/>
  <c r="AB75" i="4"/>
  <c r="AB71" i="4" s="1"/>
  <c r="AF108" i="4"/>
  <c r="T147" i="4"/>
  <c r="AF106" i="4"/>
  <c r="AF111" i="4"/>
  <c r="AF116" i="4"/>
  <c r="AF120" i="4"/>
  <c r="AF140" i="4"/>
  <c r="AF148" i="4"/>
  <c r="AF70" i="4"/>
  <c r="P307" i="1"/>
  <c r="R307" i="1"/>
  <c r="K307" i="1"/>
  <c r="O307" i="1"/>
  <c r="S307" i="1"/>
  <c r="N307" i="1"/>
  <c r="Q307" i="1"/>
  <c r="L307" i="1"/>
  <c r="AF38" i="4"/>
  <c r="AF43" i="4"/>
  <c r="S88" i="4"/>
  <c r="Z16" i="4"/>
  <c r="Z15" i="4" s="1"/>
  <c r="T36" i="4"/>
  <c r="X35" i="4"/>
  <c r="AB35" i="4"/>
  <c r="V35" i="4"/>
  <c r="AD35" i="4"/>
  <c r="AC145" i="4"/>
  <c r="AF98" i="4"/>
  <c r="AF102" i="4"/>
  <c r="T68" i="4"/>
  <c r="AF131" i="4"/>
  <c r="AF149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9" i="4"/>
  <c r="AF132" i="4"/>
  <c r="Y145" i="4"/>
  <c r="AF104" i="4"/>
  <c r="AF118" i="4"/>
  <c r="G23" i="4"/>
  <c r="AC26" i="4"/>
  <c r="AC50" i="4"/>
  <c r="AC47" i="4" s="1"/>
  <c r="AF22" i="4"/>
  <c r="AF61" i="4"/>
  <c r="AF99" i="4"/>
  <c r="AF103" i="4"/>
  <c r="AF141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4" i="4"/>
  <c r="AF69" i="4"/>
  <c r="Z35" i="4"/>
  <c r="T152" i="4"/>
  <c r="T151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5" i="4"/>
  <c r="S152" i="4"/>
  <c r="S151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7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5" i="4"/>
  <c r="AA145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3" i="4"/>
  <c r="AF153" i="4" s="1"/>
  <c r="G152" i="4"/>
  <c r="G151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7" i="4"/>
  <c r="F17" i="4"/>
  <c r="F36" i="4"/>
  <c r="F68" i="4"/>
  <c r="F81" i="4"/>
  <c r="F65" i="4"/>
  <c r="F64" i="4" s="1"/>
  <c r="F147" i="4"/>
  <c r="G58" i="4"/>
  <c r="G55" i="4" s="1"/>
  <c r="G81" i="4"/>
  <c r="G65" i="4"/>
  <c r="G64" i="4" s="1"/>
  <c r="M145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5" i="4"/>
  <c r="J35" i="4"/>
  <c r="K50" i="4"/>
  <c r="K47" i="4" s="1"/>
  <c r="O50" i="4"/>
  <c r="O47" i="4" s="1"/>
  <c r="H26" i="4"/>
  <c r="L26" i="4"/>
  <c r="P26" i="4"/>
  <c r="I145" i="4"/>
  <c r="M26" i="4"/>
  <c r="I75" i="4"/>
  <c r="I71" i="4" s="1"/>
  <c r="M75" i="4"/>
  <c r="M71" i="4" s="1"/>
  <c r="I55" i="4"/>
  <c r="M55" i="4"/>
  <c r="Q55" i="4"/>
  <c r="J55" i="4"/>
  <c r="N55" i="4"/>
  <c r="K145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5" i="4"/>
  <c r="J145" i="4"/>
  <c r="N145" i="4"/>
  <c r="H145" i="4"/>
  <c r="L145" i="4"/>
  <c r="P145" i="4"/>
  <c r="F126" i="4" l="1"/>
  <c r="F125" i="4" s="1"/>
  <c r="G126" i="4"/>
  <c r="G125" i="4" s="1"/>
  <c r="AF129" i="4"/>
  <c r="AF127" i="4" s="1"/>
  <c r="AF138" i="4"/>
  <c r="AF136" i="4" s="1"/>
  <c r="T126" i="4"/>
  <c r="T125" i="4" s="1"/>
  <c r="S126" i="4"/>
  <c r="S125" i="4" s="1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2" i="4"/>
  <c r="F151" i="4" s="1"/>
  <c r="F145" i="4" s="1"/>
  <c r="AF147" i="4"/>
  <c r="AF36" i="4"/>
  <c r="G16" i="4"/>
  <c r="G15" i="4" s="1"/>
  <c r="T145" i="4"/>
  <c r="AB93" i="4"/>
  <c r="AB8" i="4" s="1"/>
  <c r="AB158" i="4" s="1"/>
  <c r="U93" i="4"/>
  <c r="U8" i="4" s="1"/>
  <c r="U158" i="4" s="1"/>
  <c r="G35" i="4"/>
  <c r="T75" i="4"/>
  <c r="T71" i="4" s="1"/>
  <c r="AF152" i="4"/>
  <c r="AF151" i="4" s="1"/>
  <c r="AA93" i="4"/>
  <c r="AA8" i="4" s="1"/>
  <c r="AA158" i="4" s="1"/>
  <c r="AF68" i="4"/>
  <c r="T55" i="4"/>
  <c r="AF88" i="4"/>
  <c r="T16" i="4"/>
  <c r="T15" i="4" s="1"/>
  <c r="AF39" i="4"/>
  <c r="G145" i="4"/>
  <c r="G47" i="4"/>
  <c r="S145" i="4"/>
  <c r="F35" i="4"/>
  <c r="S35" i="4"/>
  <c r="X93" i="4"/>
  <c r="X8" i="4" s="1"/>
  <c r="X158" i="4" s="1"/>
  <c r="T47" i="4"/>
  <c r="W93" i="4"/>
  <c r="W157" i="4" s="1"/>
  <c r="AD93" i="4"/>
  <c r="AD8" i="4" s="1"/>
  <c r="AD158" i="4" s="1"/>
  <c r="S23" i="4"/>
  <c r="AF24" i="4"/>
  <c r="AF23" i="4" s="1"/>
  <c r="S81" i="4"/>
  <c r="AF82" i="4"/>
  <c r="AF81" i="4" s="1"/>
  <c r="S48" i="4"/>
  <c r="AF48" i="4"/>
  <c r="Z93" i="4"/>
  <c r="Z8" i="4" s="1"/>
  <c r="Z158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8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7" i="4" s="1"/>
  <c r="Y93" i="4"/>
  <c r="Y8" i="4" s="1"/>
  <c r="Y158" i="4" s="1"/>
  <c r="F75" i="4"/>
  <c r="F71" i="4" s="1"/>
  <c r="G75" i="4"/>
  <c r="G71" i="4" s="1"/>
  <c r="J93" i="4"/>
  <c r="J8" i="4" s="1"/>
  <c r="J158" i="4" s="1"/>
  <c r="Q93" i="4"/>
  <c r="Q8" i="4" s="1"/>
  <c r="Q158" i="4" s="1"/>
  <c r="I93" i="4"/>
  <c r="I157" i="4" s="1"/>
  <c r="L93" i="4"/>
  <c r="L157" i="4" s="1"/>
  <c r="F16" i="4"/>
  <c r="F15" i="4" s="1"/>
  <c r="N93" i="4"/>
  <c r="N8" i="4" s="1"/>
  <c r="N158" i="4" s="1"/>
  <c r="H93" i="4"/>
  <c r="H8" i="4" s="1"/>
  <c r="H158" i="4" s="1"/>
  <c r="M93" i="4"/>
  <c r="M8" i="4" s="1"/>
  <c r="M158" i="4" s="1"/>
  <c r="K93" i="4"/>
  <c r="K8" i="4" s="1"/>
  <c r="K158" i="4" s="1"/>
  <c r="P93" i="4"/>
  <c r="P8" i="4" s="1"/>
  <c r="P158" i="4" s="1"/>
  <c r="O93" i="4"/>
  <c r="O8" i="4" s="1"/>
  <c r="O158" i="4" s="1"/>
  <c r="AF126" i="4" l="1"/>
  <c r="AF145" i="4"/>
  <c r="D9" i="5"/>
  <c r="AB157" i="4"/>
  <c r="U157" i="4"/>
  <c r="AF16" i="4"/>
  <c r="AF15" i="4" s="1"/>
  <c r="AF35" i="4"/>
  <c r="G93" i="4"/>
  <c r="G157" i="4" s="1"/>
  <c r="J157" i="4"/>
  <c r="AA157" i="4"/>
  <c r="Z157" i="4"/>
  <c r="W8" i="4"/>
  <c r="W158" i="4" s="1"/>
  <c r="T93" i="4"/>
  <c r="T157" i="4" s="1"/>
  <c r="AF26" i="4"/>
  <c r="Y157" i="4"/>
  <c r="AF75" i="4"/>
  <c r="AF71" i="4" s="1"/>
  <c r="Q157" i="4"/>
  <c r="X157" i="4"/>
  <c r="AC157" i="4"/>
  <c r="V8" i="4"/>
  <c r="V158" i="4" s="1"/>
  <c r="S75" i="4"/>
  <c r="S71" i="4" s="1"/>
  <c r="S47" i="4"/>
  <c r="AD157" i="4"/>
  <c r="S16" i="4"/>
  <c r="S15" i="4" s="1"/>
  <c r="S55" i="4"/>
  <c r="I8" i="4"/>
  <c r="I158" i="4" s="1"/>
  <c r="H157" i="4"/>
  <c r="L8" i="4"/>
  <c r="L158" i="4" s="1"/>
  <c r="M157" i="4"/>
  <c r="K157" i="4"/>
  <c r="P157" i="4"/>
  <c r="N157" i="4"/>
  <c r="O157" i="4"/>
  <c r="AF125" i="4" l="1"/>
  <c r="B11" i="5" s="1"/>
  <c r="G8" i="4"/>
  <c r="G158" i="4" s="1"/>
  <c r="T8" i="4"/>
  <c r="T158" i="4" s="1"/>
  <c r="S93" i="4"/>
  <c r="S157" i="4" s="1"/>
  <c r="S8" i="4" l="1"/>
  <c r="S158" i="4" s="1"/>
  <c r="E51" i="4" l="1"/>
  <c r="AE37" i="4" l="1"/>
  <c r="E96" i="4" l="1"/>
  <c r="AE140" i="4"/>
  <c r="F96" i="4" l="1"/>
  <c r="F23" i="1"/>
  <c r="AF96" i="4" l="1"/>
  <c r="D23" i="1"/>
  <c r="G23" i="1"/>
  <c r="E23" i="1" s="1"/>
  <c r="AE141" i="4"/>
  <c r="D11" i="1" l="1"/>
  <c r="D255" i="1" l="1"/>
  <c r="D258" i="1"/>
  <c r="G258" i="1"/>
  <c r="E54" i="4"/>
  <c r="F54" i="4" s="1"/>
  <c r="AF54" i="4" s="1"/>
  <c r="AF53" i="4" s="1"/>
  <c r="F53" i="4" l="1"/>
  <c r="F50" i="4" s="1"/>
  <c r="F47" i="4" s="1"/>
  <c r="E258" i="1"/>
  <c r="E256" i="1" s="1"/>
  <c r="B10" i="5" s="1"/>
  <c r="G256" i="1"/>
  <c r="D256" i="1"/>
  <c r="D309" i="1" s="1"/>
  <c r="D308" i="1"/>
  <c r="AE114" i="4"/>
  <c r="D307" i="1" l="1"/>
  <c r="F304" i="1"/>
  <c r="F302" i="1"/>
  <c r="BB308" i="1"/>
  <c r="BB304" i="1"/>
  <c r="AT304" i="1"/>
  <c r="AG304" i="1"/>
  <c r="T304" i="1"/>
  <c r="BB302" i="1"/>
  <c r="AT302" i="1"/>
  <c r="AG302" i="1"/>
  <c r="T302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7" i="4"/>
  <c r="F8" i="4"/>
  <c r="F158" i="4" s="1"/>
  <c r="B4" i="5"/>
  <c r="AF157" i="4"/>
  <c r="BB298" i="1"/>
  <c r="AT298" i="1"/>
  <c r="AG298" i="1"/>
  <c r="T298" i="1"/>
  <c r="F298" i="1"/>
  <c r="BB294" i="1"/>
  <c r="AT294" i="1"/>
  <c r="AG294" i="1"/>
  <c r="T294" i="1"/>
  <c r="F294" i="1"/>
  <c r="BB290" i="1"/>
  <c r="AT290" i="1"/>
  <c r="AG290" i="1"/>
  <c r="T290" i="1"/>
  <c r="F290" i="1"/>
  <c r="BB285" i="1"/>
  <c r="AT285" i="1"/>
  <c r="AG285" i="1"/>
  <c r="T285" i="1"/>
  <c r="F285" i="1"/>
  <c r="BB283" i="1"/>
  <c r="AT283" i="1"/>
  <c r="AG283" i="1"/>
  <c r="T283" i="1"/>
  <c r="F283" i="1"/>
  <c r="AF8" i="4" l="1"/>
  <c r="AF158" i="4" s="1"/>
  <c r="AG282" i="1"/>
  <c r="AT282" i="1"/>
  <c r="T282" i="1"/>
  <c r="BB282" i="1"/>
  <c r="F282" i="1"/>
  <c r="BB256" i="1"/>
  <c r="AT256" i="1"/>
  <c r="AG256" i="1"/>
  <c r="T256" i="1"/>
  <c r="AE120" i="4" l="1"/>
  <c r="AE119" i="4"/>
  <c r="R62" i="4" l="1"/>
  <c r="AE103" i="4" l="1"/>
  <c r="AE69" i="4" l="1"/>
  <c r="AE63" i="4" l="1"/>
  <c r="E152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8" i="4" l="1"/>
  <c r="AE139" i="4"/>
  <c r="AE129" i="4"/>
  <c r="AE131" i="4"/>
  <c r="AE132" i="4"/>
  <c r="AE127" i="4" l="1"/>
  <c r="AE136" i="4"/>
  <c r="R72" i="4"/>
  <c r="E72" i="4"/>
  <c r="AE126" i="4" l="1"/>
  <c r="AE125" i="4" s="1"/>
  <c r="AE33" i="4"/>
  <c r="AE32" i="4" s="1"/>
  <c r="AE13" i="4" l="1"/>
  <c r="AE12" i="4" s="1"/>
  <c r="BB232" i="1" l="1"/>
  <c r="AE154" i="4" l="1"/>
  <c r="AE153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2" i="4" l="1"/>
  <c r="AE151" i="4" s="1"/>
  <c r="D8" i="5" s="1"/>
  <c r="AE147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2" i="4"/>
  <c r="R151" i="4" s="1"/>
  <c r="R147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AE35" i="4"/>
  <c r="AE11" i="4"/>
  <c r="AE10" i="4" s="1"/>
  <c r="R35" i="4"/>
  <c r="R50" i="4"/>
  <c r="R47" i="4" s="1"/>
  <c r="R16" i="4"/>
  <c r="R15" i="4" s="1"/>
  <c r="AE50" i="4"/>
  <c r="AE47" i="4" s="1"/>
  <c r="AE26" i="4"/>
  <c r="R26" i="4"/>
  <c r="R75" i="4"/>
  <c r="R71" i="4" s="1"/>
  <c r="R145" i="4"/>
  <c r="AE145" i="4"/>
  <c r="R93" i="4" l="1"/>
  <c r="R8" i="4" s="1"/>
  <c r="R158" i="4" s="1"/>
  <c r="R157" i="4" l="1"/>
  <c r="BB11" i="1" l="1"/>
  <c r="BB28" i="1"/>
  <c r="BB36" i="1"/>
  <c r="BB63" i="1"/>
  <c r="BB73" i="1"/>
  <c r="BB85" i="1"/>
  <c r="BB92" i="1"/>
  <c r="BB130" i="1"/>
  <c r="BB309" i="1" l="1"/>
  <c r="BB255" i="1"/>
  <c r="BB307" i="1" s="1"/>
  <c r="AE105" i="4" l="1"/>
  <c r="AG63" i="1" l="1"/>
  <c r="E23" i="4" l="1"/>
  <c r="E20" i="4"/>
  <c r="E17" i="4"/>
  <c r="E16" i="4" l="1"/>
  <c r="E45" i="4" l="1"/>
  <c r="E44" i="4" s="1"/>
  <c r="E50" i="4" l="1"/>
  <c r="E147" i="4" l="1"/>
  <c r="E58" i="4"/>
  <c r="E56" i="4"/>
  <c r="E48" i="4"/>
  <c r="E39" i="4"/>
  <c r="E36" i="4"/>
  <c r="E29" i="4"/>
  <c r="E27" i="4"/>
  <c r="E55" i="4" l="1"/>
  <c r="E26" i="4"/>
  <c r="E151" i="4"/>
  <c r="E11" i="4"/>
  <c r="E10" i="4" s="1"/>
  <c r="E35" i="4"/>
  <c r="E47" i="4"/>
  <c r="E145" i="4" l="1"/>
  <c r="E15" i="4"/>
  <c r="T85" i="1" l="1"/>
  <c r="AG85" i="1"/>
  <c r="AT85" i="1"/>
  <c r="BO310" i="1" l="1"/>
  <c r="F85" i="1" l="1"/>
  <c r="AT63" i="1" l="1"/>
  <c r="AT28" i="1" l="1"/>
  <c r="T11" i="1"/>
  <c r="AT11" i="1" l="1"/>
  <c r="AG11" i="1"/>
  <c r="AT92" i="1" l="1"/>
  <c r="AG92" i="1"/>
  <c r="T92" i="1" l="1"/>
  <c r="T73" i="1" l="1"/>
  <c r="AT73" i="1" l="1"/>
  <c r="AE98" i="4" l="1"/>
  <c r="AE97" i="4" l="1"/>
  <c r="AE90" i="4" l="1"/>
  <c r="AE89" i="4" s="1"/>
  <c r="E89" i="4"/>
  <c r="T28" i="1" l="1"/>
  <c r="AG28" i="1"/>
  <c r="AG73" i="1" l="1"/>
  <c r="T63" i="1" l="1"/>
  <c r="F63" i="1" l="1"/>
  <c r="AT232" i="1" l="1"/>
  <c r="T232" i="1"/>
  <c r="AG232" i="1"/>
  <c r="AG130" i="1" l="1"/>
  <c r="AT130" i="1" l="1"/>
  <c r="T130" i="1"/>
  <c r="AT36" i="1" l="1"/>
  <c r="AT308" i="1"/>
  <c r="AG308" i="1"/>
  <c r="AG36" i="1"/>
  <c r="AT309" i="1" l="1"/>
  <c r="AT255" i="1"/>
  <c r="AT307" i="1" s="1"/>
  <c r="AG255" i="1"/>
  <c r="AG307" i="1" s="1"/>
  <c r="AG309" i="1"/>
  <c r="AT310" i="1" l="1"/>
  <c r="AG310" i="1"/>
  <c r="T308" i="1" l="1"/>
  <c r="T36" i="1"/>
  <c r="F36" i="1"/>
  <c r="T309" i="1" l="1"/>
  <c r="T255" i="1"/>
  <c r="T307" i="1" s="1"/>
  <c r="T310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7" i="4" s="1"/>
  <c r="E71" i="4"/>
  <c r="E93" i="4" l="1"/>
  <c r="E157" i="4" l="1"/>
  <c r="AE99" i="4" l="1"/>
  <c r="F256" i="1" l="1"/>
  <c r="AE100" i="4" l="1"/>
  <c r="AE95" i="4" s="1"/>
  <c r="E8" i="4" l="1"/>
  <c r="AE8" i="4"/>
  <c r="AE158" i="4" s="1"/>
  <c r="E158" i="4" l="1"/>
  <c r="B8" i="5"/>
  <c r="AE160" i="4" l="1"/>
  <c r="F73" i="1" l="1"/>
  <c r="F130" i="1" l="1"/>
  <c r="F92" i="1"/>
  <c r="F11" i="1"/>
  <c r="F28" i="1"/>
  <c r="F232" i="1"/>
  <c r="F308" i="1"/>
  <c r="F255" i="1" l="1"/>
  <c r="F307" i="1" s="1"/>
  <c r="F309" i="1"/>
  <c r="F310" i="1" l="1"/>
  <c r="D310" i="1" l="1"/>
  <c r="H308" i="1"/>
  <c r="H11" i="1"/>
  <c r="H255" i="1" s="1"/>
  <c r="H307" i="1" s="1"/>
  <c r="G12" i="1"/>
  <c r="G308" i="1" l="1"/>
  <c r="E12" i="1"/>
  <c r="H309" i="1"/>
  <c r="G11" i="1"/>
  <c r="E11" i="1" l="1"/>
  <c r="E308" i="1"/>
  <c r="G309" i="1"/>
  <c r="G255" i="1"/>
  <c r="G307" i="1" s="1"/>
  <c r="E255" i="1" l="1"/>
  <c r="E309" i="1"/>
  <c r="E307" i="1" l="1"/>
  <c r="D313" i="1" s="1"/>
  <c r="B5" i="5"/>
  <c r="B7" i="5" s="1"/>
</calcChain>
</file>

<file path=xl/comments1.xml><?xml version="1.0" encoding="utf-8"?>
<comments xmlns="http://schemas.openxmlformats.org/spreadsheetml/2006/main">
  <authors>
    <author>Elina Markaine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2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6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<sst xmlns="http://schemas.openxmlformats.org/spreadsheetml/2006/main" count="982" uniqueCount="810">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</sst>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88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89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R1432"/>
  <sheetViews>
    <sheetView tabSelected="1" view="pageLayout" zoomScaleNormal="85" workbookViewId="0">
      <selection activeCell="E22" sqref="E22"/>
    </sheetView>
  </sheetViews>
  <sheetFormatPr defaultColWidth="8.42578125" defaultRowHeight="12" outlineLevelRow="1" outlineLevelCol="1" x14ac:dyDescent="0.2"/>
  <cols>
    <col min="1" max="1" width="12.7109375" style="100" customWidth="1"/>
    <col min="2" max="2" width="23" style="1" customWidth="1"/>
    <col min="3" max="3" width="35.85546875" style="1" customWidth="1"/>
    <col min="4" max="4" width="10.42578125" style="3" hidden="1" customWidth="1" outlineLevel="1"/>
    <col min="5" max="5" width="10.140625" style="3" customWidth="1" collapsed="1"/>
    <col min="6" max="6" width="10" style="1" hidden="1" customWidth="1" outlineLevel="1"/>
    <col min="7" max="7" width="10.85546875" style="198" customWidth="1" collapsed="1"/>
    <col min="8" max="8" width="8.140625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9" width="8.140625" style="198" hidden="1" customWidth="1" outlineLevel="1"/>
    <col min="20" max="20" width="9.42578125" style="172" hidden="1" customWidth="1" outlineLevel="1"/>
    <col min="21" max="21" width="9.140625" style="198" customWidth="1" collapsed="1"/>
    <col min="22" max="22" width="7.5703125" style="198" hidden="1" customWidth="1" outlineLevel="1"/>
    <col min="23" max="23" width="5.85546875" style="198" hidden="1" customWidth="1" outlineLevel="1"/>
    <col min="24" max="24" width="6.7109375" style="198" hidden="1" customWidth="1" outlineLevel="1"/>
    <col min="25" max="25" width="7.7109375" style="198" hidden="1" customWidth="1" outlineLevel="1"/>
    <col min="26" max="32" width="7.5703125" style="198" hidden="1" customWidth="1" outlineLevel="1"/>
    <col min="33" max="33" width="8.42578125" style="1" hidden="1" customWidth="1" outlineLevel="1"/>
    <col min="34" max="34" width="8.5703125" style="198" customWidth="1" collapsed="1"/>
    <col min="35" max="35" width="8.42578125" style="198" hidden="1" customWidth="1" outlineLevel="1"/>
    <col min="36" max="36" width="7.5703125" style="198" hidden="1" customWidth="1" outlineLevel="1"/>
    <col min="37" max="37" width="7" style="198" hidden="1" customWidth="1" outlineLevel="1"/>
    <col min="38" max="45" width="7.5703125" style="198" hidden="1" customWidth="1" outlineLevel="1"/>
    <col min="46" max="46" width="6.7109375" style="1" hidden="1" customWidth="1" outlineLevel="1"/>
    <col min="47" max="47" width="6.85546875" style="198" customWidth="1" collapsed="1"/>
    <col min="48" max="49" width="6.7109375" style="198" hidden="1" customWidth="1" outlineLevel="1"/>
    <col min="50" max="50" width="6.42578125" style="198" hidden="1" customWidth="1" outlineLevel="1"/>
    <col min="51" max="53" width="6.7109375" style="198" hidden="1" customWidth="1" outlineLevel="1"/>
    <col min="54" max="54" width="8.28515625" style="140" hidden="1" customWidth="1" outlineLevel="1"/>
    <col min="55" max="55" width="8.7109375" style="198" customWidth="1" collapsed="1"/>
    <col min="56" max="56" width="8.5703125" style="198" hidden="1" customWidth="1" outlineLevel="1"/>
    <col min="57" max="57" width="6.42578125" style="198" hidden="1" customWidth="1" outlineLevel="1"/>
    <col min="58" max="58" width="8" style="198" hidden="1" customWidth="1" outlineLevel="1"/>
    <col min="59" max="59" width="6.5703125" style="198" hidden="1" customWidth="1" outlineLevel="1"/>
    <col min="60" max="66" width="6.7109375" style="198" hidden="1" customWidth="1" outlineLevel="1"/>
    <col min="67" max="67" width="7" style="2" customWidth="1" collapsed="1"/>
    <col min="68" max="68" width="13" style="1" customWidth="1"/>
    <col min="69" max="71" width="8.42578125" style="1" customWidth="1"/>
    <col min="72" max="72" width="11" style="1" customWidth="1"/>
    <col min="73" max="16384" width="8.42578125" style="1"/>
  </cols>
  <sheetData>
    <row r="1" spans="1:69" s="198" customFormat="1" x14ac:dyDescent="0.2">
      <c r="D1" s="3"/>
      <c r="E1" s="3"/>
      <c r="BO1" s="2"/>
      <c r="BP1" s="336" t="s">
        <v>740</v>
      </c>
    </row>
    <row r="2" spans="1:69" s="198" customFormat="1" x14ac:dyDescent="0.2">
      <c r="D2" s="3"/>
      <c r="E2" s="3"/>
      <c r="BO2" s="2"/>
      <c r="BP2" s="336" t="s">
        <v>741</v>
      </c>
    </row>
    <row r="3" spans="1:69" s="198" customFormat="1" x14ac:dyDescent="0.2">
      <c r="D3" s="3"/>
      <c r="E3" s="3"/>
      <c r="BO3" s="2"/>
      <c r="BP3" s="336" t="s">
        <v>742</v>
      </c>
    </row>
    <row r="4" spans="1:69" ht="18.75" customHeight="1" x14ac:dyDescent="0.2">
      <c r="A4" s="395" t="s">
        <v>612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</row>
    <row r="5" spans="1:69" ht="12.75" thickBot="1" x14ac:dyDescent="0.25"/>
    <row r="6" spans="1:69" ht="13.5" customHeight="1" thickBot="1" x14ac:dyDescent="0.25">
      <c r="A6" s="396" t="s">
        <v>604</v>
      </c>
      <c r="B6" s="423" t="s">
        <v>611</v>
      </c>
      <c r="C6" s="387" t="s">
        <v>156</v>
      </c>
      <c r="D6" s="407" t="s">
        <v>575</v>
      </c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400" t="s">
        <v>605</v>
      </c>
      <c r="BP6" s="400" t="s">
        <v>192</v>
      </c>
    </row>
    <row r="7" spans="1:69" ht="13.5" customHeight="1" x14ac:dyDescent="0.2">
      <c r="A7" s="397"/>
      <c r="B7" s="424"/>
      <c r="C7" s="388"/>
      <c r="D7" s="421" t="s">
        <v>718</v>
      </c>
      <c r="E7" s="416" t="s">
        <v>0</v>
      </c>
      <c r="F7" s="398" t="s">
        <v>719</v>
      </c>
      <c r="G7" s="398" t="s">
        <v>1</v>
      </c>
      <c r="H7" s="398" t="s">
        <v>721</v>
      </c>
      <c r="I7" s="411" t="s">
        <v>720</v>
      </c>
      <c r="J7" s="412"/>
      <c r="K7" s="412"/>
      <c r="L7" s="412"/>
      <c r="M7" s="412"/>
      <c r="N7" s="412"/>
      <c r="O7" s="412"/>
      <c r="P7" s="412"/>
      <c r="Q7" s="412"/>
      <c r="R7" s="412"/>
      <c r="S7" s="413"/>
      <c r="T7" s="398" t="s">
        <v>723</v>
      </c>
      <c r="U7" s="398" t="s">
        <v>128</v>
      </c>
      <c r="V7" s="398" t="s">
        <v>722</v>
      </c>
      <c r="W7" s="411" t="s">
        <v>720</v>
      </c>
      <c r="X7" s="412"/>
      <c r="Y7" s="412"/>
      <c r="Z7" s="412"/>
      <c r="AA7" s="412"/>
      <c r="AB7" s="412"/>
      <c r="AC7" s="412"/>
      <c r="AD7" s="412"/>
      <c r="AE7" s="412"/>
      <c r="AF7" s="413"/>
      <c r="AG7" s="405" t="s">
        <v>724</v>
      </c>
      <c r="AH7" s="405" t="s">
        <v>2</v>
      </c>
      <c r="AI7" s="405" t="s">
        <v>725</v>
      </c>
      <c r="AJ7" s="411" t="s">
        <v>720</v>
      </c>
      <c r="AK7" s="412"/>
      <c r="AL7" s="412"/>
      <c r="AM7" s="412"/>
      <c r="AN7" s="412"/>
      <c r="AO7" s="412"/>
      <c r="AP7" s="412"/>
      <c r="AQ7" s="412"/>
      <c r="AR7" s="412"/>
      <c r="AS7" s="413"/>
      <c r="AT7" s="403" t="s">
        <v>726</v>
      </c>
      <c r="AU7" s="405" t="s">
        <v>3</v>
      </c>
      <c r="AV7" s="403" t="s">
        <v>727</v>
      </c>
      <c r="AW7" s="411" t="s">
        <v>720</v>
      </c>
      <c r="AX7" s="412"/>
      <c r="AY7" s="412"/>
      <c r="AZ7" s="412"/>
      <c r="BA7" s="413"/>
      <c r="BB7" s="405" t="s">
        <v>728</v>
      </c>
      <c r="BC7" s="405" t="s">
        <v>439</v>
      </c>
      <c r="BD7" s="405" t="s">
        <v>729</v>
      </c>
      <c r="BE7" s="411" t="s">
        <v>720</v>
      </c>
      <c r="BF7" s="412"/>
      <c r="BG7" s="412"/>
      <c r="BH7" s="412"/>
      <c r="BI7" s="412"/>
      <c r="BJ7" s="412"/>
      <c r="BK7" s="412"/>
      <c r="BL7" s="412"/>
      <c r="BM7" s="412"/>
      <c r="BN7" s="413"/>
      <c r="BO7" s="401"/>
      <c r="BP7" s="401"/>
    </row>
    <row r="8" spans="1:69" ht="80.25" customHeight="1" thickBot="1" x14ac:dyDescent="0.25">
      <c r="A8" s="397"/>
      <c r="B8" s="424"/>
      <c r="C8" s="389"/>
      <c r="D8" s="422"/>
      <c r="E8" s="417"/>
      <c r="F8" s="399"/>
      <c r="G8" s="399"/>
      <c r="H8" s="399"/>
      <c r="I8" s="338" t="s">
        <v>749</v>
      </c>
      <c r="J8" s="339" t="s">
        <v>752</v>
      </c>
      <c r="K8" s="352" t="s">
        <v>784</v>
      </c>
      <c r="L8" s="377" t="s">
        <v>799</v>
      </c>
      <c r="M8" s="332" t="s">
        <v>733</v>
      </c>
      <c r="N8" s="288"/>
      <c r="O8" s="288"/>
      <c r="P8" s="288"/>
      <c r="Q8" s="288"/>
      <c r="R8" s="288"/>
      <c r="S8" s="288"/>
      <c r="T8" s="399"/>
      <c r="U8" s="399"/>
      <c r="V8" s="399"/>
      <c r="W8" s="338" t="s">
        <v>749</v>
      </c>
      <c r="X8" s="352" t="s">
        <v>784</v>
      </c>
      <c r="Y8" s="332" t="s">
        <v>733</v>
      </c>
      <c r="Z8" s="377"/>
      <c r="AA8" s="286"/>
      <c r="AB8" s="286"/>
      <c r="AC8" s="286"/>
      <c r="AD8" s="286"/>
      <c r="AE8" s="286"/>
      <c r="AF8" s="286"/>
      <c r="AG8" s="406"/>
      <c r="AH8" s="406"/>
      <c r="AI8" s="406"/>
      <c r="AJ8" s="352" t="s">
        <v>784</v>
      </c>
      <c r="AK8" s="377" t="s">
        <v>799</v>
      </c>
      <c r="AL8" s="332" t="s">
        <v>733</v>
      </c>
      <c r="AM8" s="289"/>
      <c r="AN8" s="289"/>
      <c r="AO8" s="289"/>
      <c r="AP8" s="289"/>
      <c r="AQ8" s="289"/>
      <c r="AR8" s="289"/>
      <c r="AS8" s="289"/>
      <c r="AT8" s="404"/>
      <c r="AU8" s="406"/>
      <c r="AV8" s="404"/>
      <c r="AW8" s="352" t="s">
        <v>784</v>
      </c>
      <c r="AX8" s="332" t="s">
        <v>733</v>
      </c>
      <c r="AY8" s="289"/>
      <c r="AZ8" s="289"/>
      <c r="BA8" s="289"/>
      <c r="BB8" s="406"/>
      <c r="BC8" s="406"/>
      <c r="BD8" s="406"/>
      <c r="BE8" s="338" t="s">
        <v>749</v>
      </c>
      <c r="BF8" s="352" t="s">
        <v>784</v>
      </c>
      <c r="BG8" s="377" t="s">
        <v>799</v>
      </c>
      <c r="BH8" s="332" t="s">
        <v>733</v>
      </c>
      <c r="BI8" s="289"/>
      <c r="BJ8" s="289"/>
      <c r="BK8" s="289"/>
      <c r="BL8" s="289"/>
      <c r="BM8" s="289"/>
      <c r="BN8" s="289"/>
      <c r="BO8" s="402"/>
      <c r="BP8" s="402"/>
    </row>
    <row r="9" spans="1:69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>
        <v>11</v>
      </c>
      <c r="U9" s="134">
        <v>6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>
        <v>12</v>
      </c>
      <c r="AH9" s="135">
        <v>7</v>
      </c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>
        <v>14</v>
      </c>
      <c r="AU9" s="134">
        <v>8</v>
      </c>
      <c r="AV9" s="135"/>
      <c r="AW9" s="135"/>
      <c r="AX9" s="135"/>
      <c r="AY9" s="135"/>
      <c r="AZ9" s="135"/>
      <c r="BA9" s="135"/>
      <c r="BB9" s="134">
        <v>15</v>
      </c>
      <c r="BC9" s="132">
        <v>9</v>
      </c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 t="s">
        <v>730</v>
      </c>
      <c r="BP9" s="131">
        <v>11</v>
      </c>
    </row>
    <row r="10" spans="1:69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6"/>
      <c r="AV10" s="95"/>
      <c r="AW10" s="95"/>
      <c r="AX10" s="95"/>
      <c r="AY10" s="95"/>
      <c r="AZ10" s="95"/>
      <c r="BA10" s="95"/>
      <c r="BB10" s="6"/>
      <c r="BC10" s="4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7"/>
      <c r="BP10" s="83"/>
    </row>
    <row r="11" spans="1:69" ht="12.75" thickBot="1" x14ac:dyDescent="0.25">
      <c r="A11" s="213" t="s">
        <v>4</v>
      </c>
      <c r="B11" s="125" t="s">
        <v>164</v>
      </c>
      <c r="C11" s="318"/>
      <c r="D11" s="8">
        <f t="shared" ref="D11:AI11" si="0">SUM(D12:D27)</f>
        <v>16605017</v>
      </c>
      <c r="E11" s="294">
        <f t="shared" si="0"/>
        <v>16894800</v>
      </c>
      <c r="F11" s="9">
        <f t="shared" si="0"/>
        <v>16595864</v>
      </c>
      <c r="G11" s="9">
        <f t="shared" si="0"/>
        <v>16880344</v>
      </c>
      <c r="H11" s="9">
        <f t="shared" si="0"/>
        <v>284480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53</v>
      </c>
      <c r="U11" s="9">
        <f t="shared" si="0"/>
        <v>43405</v>
      </c>
      <c r="V11" s="9">
        <f t="shared" si="0"/>
        <v>43352</v>
      </c>
      <c r="W11" s="9">
        <f t="shared" si="0"/>
        <v>0</v>
      </c>
      <c r="X11" s="9">
        <f t="shared" si="0"/>
        <v>2113</v>
      </c>
      <c r="Y11" s="9">
        <f t="shared" si="0"/>
        <v>41239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9100</v>
      </c>
      <c r="AH11" s="96">
        <f t="shared" si="0"/>
        <v>32301</v>
      </c>
      <c r="AI11" s="96">
        <f t="shared" si="0"/>
        <v>23201</v>
      </c>
      <c r="AJ11" s="96">
        <f t="shared" ref="AJ11:BN11" si="1">SUM(AJ12:AJ27)</f>
        <v>23201</v>
      </c>
      <c r="AK11" s="96">
        <f t="shared" si="1"/>
        <v>0</v>
      </c>
      <c r="AL11" s="96">
        <f t="shared" si="1"/>
        <v>0</v>
      </c>
      <c r="AM11" s="96">
        <f t="shared" si="1"/>
        <v>0</v>
      </c>
      <c r="AN11" s="96">
        <f t="shared" si="1"/>
        <v>0</v>
      </c>
      <c r="AO11" s="96">
        <f t="shared" si="1"/>
        <v>0</v>
      </c>
      <c r="AP11" s="96">
        <f t="shared" si="1"/>
        <v>0</v>
      </c>
      <c r="AQ11" s="96">
        <f t="shared" si="1"/>
        <v>0</v>
      </c>
      <c r="AR11" s="96">
        <f t="shared" si="1"/>
        <v>0</v>
      </c>
      <c r="AS11" s="96">
        <f t="shared" si="1"/>
        <v>0</v>
      </c>
      <c r="AT11" s="96">
        <f t="shared" si="1"/>
        <v>0</v>
      </c>
      <c r="AU11" s="9">
        <f t="shared" si="1"/>
        <v>0</v>
      </c>
      <c r="AV11" s="96">
        <f t="shared" si="1"/>
        <v>0</v>
      </c>
      <c r="AW11" s="96">
        <f t="shared" si="1"/>
        <v>0</v>
      </c>
      <c r="AX11" s="96">
        <f t="shared" si="1"/>
        <v>0</v>
      </c>
      <c r="AY11" s="96">
        <f t="shared" si="1"/>
        <v>0</v>
      </c>
      <c r="AZ11" s="96">
        <f t="shared" si="1"/>
        <v>0</v>
      </c>
      <c r="BA11" s="96">
        <f t="shared" si="1"/>
        <v>0</v>
      </c>
      <c r="BB11" s="9">
        <f t="shared" si="1"/>
        <v>0</v>
      </c>
      <c r="BC11" s="310">
        <f t="shared" si="1"/>
        <v>-61250</v>
      </c>
      <c r="BD11" s="96">
        <f t="shared" si="1"/>
        <v>-61250</v>
      </c>
      <c r="BE11" s="96">
        <f t="shared" si="1"/>
        <v>0</v>
      </c>
      <c r="BF11" s="96">
        <f t="shared" si="1"/>
        <v>-61250</v>
      </c>
      <c r="BG11" s="96">
        <f t="shared" si="1"/>
        <v>0</v>
      </c>
      <c r="BH11" s="96">
        <f t="shared" si="1"/>
        <v>0</v>
      </c>
      <c r="BI11" s="96">
        <f t="shared" si="1"/>
        <v>0</v>
      </c>
      <c r="BJ11" s="96">
        <f t="shared" si="1"/>
        <v>0</v>
      </c>
      <c r="BK11" s="96">
        <f t="shared" si="1"/>
        <v>0</v>
      </c>
      <c r="BL11" s="96">
        <f t="shared" si="1"/>
        <v>0</v>
      </c>
      <c r="BM11" s="96">
        <f t="shared" si="1"/>
        <v>0</v>
      </c>
      <c r="BN11" s="96">
        <f t="shared" si="1"/>
        <v>0</v>
      </c>
      <c r="BO11" s="10"/>
      <c r="BP11" s="84"/>
    </row>
    <row r="12" spans="1:69" ht="12.7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F12+T12+AG12+AT12+BB12</f>
        <v>901013</v>
      </c>
      <c r="E12" s="295">
        <f>G12+U12+AH12+AU12+BC12</f>
        <v>901015</v>
      </c>
      <c r="F12" s="81">
        <v>891913</v>
      </c>
      <c r="G12" s="81">
        <f>F12+H12</f>
        <v>891913</v>
      </c>
      <c r="H12" s="81">
        <f>SUM(I12:S12)</f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>
        <v>0</v>
      </c>
      <c r="U12" s="81">
        <f>T12+V12</f>
        <v>0</v>
      </c>
      <c r="V12" s="81">
        <f>SUM(W12:AF12)</f>
        <v>0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>
        <v>9100</v>
      </c>
      <c r="AH12" s="81">
        <f>AG12+AI12</f>
        <v>9102</v>
      </c>
      <c r="AI12" s="81">
        <f>SUM(AJ12:AS12)</f>
        <v>2</v>
      </c>
      <c r="AJ12" s="81">
        <v>2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1">
        <v>0</v>
      </c>
      <c r="AU12" s="81">
        <f>AT12+AV12</f>
        <v>0</v>
      </c>
      <c r="AV12" s="98">
        <f>SUM(AW12:BA12)</f>
        <v>0</v>
      </c>
      <c r="AW12" s="98"/>
      <c r="AX12" s="98"/>
      <c r="AY12" s="98"/>
      <c r="AZ12" s="98"/>
      <c r="BA12" s="98"/>
      <c r="BB12" s="81"/>
      <c r="BC12" s="81">
        <f>BB12+BD12</f>
        <v>0</v>
      </c>
      <c r="BD12" s="81">
        <f>SUM(BE12:BN12)</f>
        <v>0</v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82" t="s">
        <v>309</v>
      </c>
      <c r="BP12" s="85"/>
      <c r="BQ12" s="24"/>
    </row>
    <row r="13" spans="1:69" s="122" customFormat="1" ht="24" x14ac:dyDescent="0.2">
      <c r="A13" s="124"/>
      <c r="B13" s="248"/>
      <c r="C13" s="285" t="s">
        <v>253</v>
      </c>
      <c r="D13" s="80">
        <f t="shared" ref="D13:D25" si="2">F13+T13+AG13+AT13+BB13</f>
        <v>166267</v>
      </c>
      <c r="E13" s="295">
        <f t="shared" ref="E13:E25" si="3">G13+U13+AH13+AU13+BC13</f>
        <v>166267</v>
      </c>
      <c r="F13" s="81">
        <v>166267</v>
      </c>
      <c r="G13" s="81">
        <f t="shared" ref="G13:G25" si="4">F13+H13</f>
        <v>166267</v>
      </c>
      <c r="H13" s="81">
        <f t="shared" ref="H13:H25" si="5">SUM(I13:S13)</f>
        <v>0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>
        <v>0</v>
      </c>
      <c r="U13" s="81">
        <f t="shared" ref="U13:U25" si="6">T13+V13</f>
        <v>0</v>
      </c>
      <c r="V13" s="81">
        <f t="shared" ref="V13:V25" si="7">SUM(W13:AF13)</f>
        <v>0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>
        <v>0</v>
      </c>
      <c r="AH13" s="81">
        <f t="shared" ref="AH13:AH25" si="8">AG13+AI13</f>
        <v>0</v>
      </c>
      <c r="AI13" s="81">
        <f t="shared" ref="AI13:AI25" si="9">SUM(AJ13:AS13)</f>
        <v>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>
        <v>0</v>
      </c>
      <c r="AU13" s="81">
        <f t="shared" ref="AU13:AU25" si="10">AT13+AV13</f>
        <v>0</v>
      </c>
      <c r="AV13" s="98">
        <f t="shared" ref="AV13:AV25" si="11">SUM(AW13:BA13)</f>
        <v>0</v>
      </c>
      <c r="AW13" s="98"/>
      <c r="AX13" s="98"/>
      <c r="AY13" s="98"/>
      <c r="AZ13" s="98"/>
      <c r="BA13" s="98"/>
      <c r="BB13" s="81"/>
      <c r="BC13" s="81">
        <f t="shared" ref="BC13:BC25" si="12">BB13+BD13</f>
        <v>0</v>
      </c>
      <c r="BD13" s="81">
        <f t="shared" ref="BD13:BD25" si="13">SUM(BE13:BN13)</f>
        <v>0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82" t="s">
        <v>310</v>
      </c>
      <c r="BP13" s="85"/>
      <c r="BQ13" s="24"/>
    </row>
    <row r="14" spans="1:69" ht="24" x14ac:dyDescent="0.2">
      <c r="A14" s="108"/>
      <c r="B14" s="242"/>
      <c r="C14" s="285" t="s">
        <v>224</v>
      </c>
      <c r="D14" s="80">
        <f t="shared" si="2"/>
        <v>680168</v>
      </c>
      <c r="E14" s="295">
        <f t="shared" si="3"/>
        <v>680168</v>
      </c>
      <c r="F14" s="81">
        <v>680168</v>
      </c>
      <c r="G14" s="81">
        <f t="shared" si="4"/>
        <v>680168</v>
      </c>
      <c r="H14" s="81">
        <f t="shared" si="5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v>0</v>
      </c>
      <c r="U14" s="81">
        <f t="shared" si="6"/>
        <v>0</v>
      </c>
      <c r="V14" s="81">
        <f t="shared" si="7"/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>
        <v>0</v>
      </c>
      <c r="AH14" s="81">
        <f t="shared" si="8"/>
        <v>0</v>
      </c>
      <c r="AI14" s="81">
        <f t="shared" si="9"/>
        <v>0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>
        <v>0</v>
      </c>
      <c r="AU14" s="81">
        <f t="shared" si="10"/>
        <v>0</v>
      </c>
      <c r="AV14" s="98">
        <f t="shared" si="11"/>
        <v>0</v>
      </c>
      <c r="AW14" s="98"/>
      <c r="AX14" s="98"/>
      <c r="AY14" s="98"/>
      <c r="AZ14" s="98"/>
      <c r="BA14" s="98"/>
      <c r="BB14" s="81"/>
      <c r="BC14" s="81">
        <f t="shared" si="12"/>
        <v>0</v>
      </c>
      <c r="BD14" s="81">
        <f>SUM(BE14:BN14)</f>
        <v>0</v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82" t="s">
        <v>311</v>
      </c>
      <c r="BP14" s="85"/>
      <c r="BQ14" s="24"/>
    </row>
    <row r="15" spans="1:69" s="122" customFormat="1" x14ac:dyDescent="0.2">
      <c r="A15" s="108"/>
      <c r="B15" s="242"/>
      <c r="C15" s="285" t="s">
        <v>265</v>
      </c>
      <c r="D15" s="80">
        <f t="shared" si="2"/>
        <v>2375898</v>
      </c>
      <c r="E15" s="295">
        <f t="shared" si="3"/>
        <v>2375898</v>
      </c>
      <c r="F15" s="81">
        <v>2375898</v>
      </c>
      <c r="G15" s="81">
        <f t="shared" si="4"/>
        <v>2375898</v>
      </c>
      <c r="H15" s="81">
        <f t="shared" si="5"/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>
        <v>0</v>
      </c>
      <c r="U15" s="81">
        <f t="shared" si="6"/>
        <v>0</v>
      </c>
      <c r="V15" s="81">
        <f t="shared" si="7"/>
        <v>0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>
        <v>0</v>
      </c>
      <c r="AH15" s="81">
        <f t="shared" si="8"/>
        <v>0</v>
      </c>
      <c r="AI15" s="81">
        <f t="shared" si="9"/>
        <v>0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>
        <v>0</v>
      </c>
      <c r="AU15" s="81">
        <f t="shared" si="10"/>
        <v>0</v>
      </c>
      <c r="AV15" s="98">
        <f t="shared" si="11"/>
        <v>0</v>
      </c>
      <c r="AW15" s="98"/>
      <c r="AX15" s="98"/>
      <c r="AY15" s="98"/>
      <c r="AZ15" s="98"/>
      <c r="BA15" s="98"/>
      <c r="BB15" s="81"/>
      <c r="BC15" s="81">
        <f t="shared" si="12"/>
        <v>0</v>
      </c>
      <c r="BD15" s="81">
        <f t="shared" si="13"/>
        <v>0</v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82" t="s">
        <v>312</v>
      </c>
      <c r="BP15" s="85" t="s">
        <v>441</v>
      </c>
      <c r="BQ15" s="24"/>
    </row>
    <row r="16" spans="1:69" s="122" customFormat="1" ht="24" x14ac:dyDescent="0.2">
      <c r="A16" s="108"/>
      <c r="B16" s="242"/>
      <c r="C16" s="285" t="s">
        <v>266</v>
      </c>
      <c r="D16" s="80">
        <f t="shared" si="2"/>
        <v>6000</v>
      </c>
      <c r="E16" s="295">
        <f t="shared" si="3"/>
        <v>6000</v>
      </c>
      <c r="F16" s="81">
        <v>6000</v>
      </c>
      <c r="G16" s="81">
        <f t="shared" si="4"/>
        <v>6000</v>
      </c>
      <c r="H16" s="81">
        <f t="shared" si="5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f t="shared" si="6"/>
        <v>0</v>
      </c>
      <c r="V16" s="81">
        <f t="shared" si="7"/>
        <v>0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>
        <v>0</v>
      </c>
      <c r="AH16" s="81">
        <f t="shared" si="8"/>
        <v>0</v>
      </c>
      <c r="AI16" s="81">
        <f t="shared" si="9"/>
        <v>0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>
        <v>0</v>
      </c>
      <c r="AU16" s="81">
        <f t="shared" si="10"/>
        <v>0</v>
      </c>
      <c r="AV16" s="98">
        <f t="shared" si="11"/>
        <v>0</v>
      </c>
      <c r="AW16" s="98"/>
      <c r="AX16" s="98"/>
      <c r="AY16" s="98"/>
      <c r="AZ16" s="98"/>
      <c r="BA16" s="98"/>
      <c r="BB16" s="81"/>
      <c r="BC16" s="81">
        <f t="shared" si="12"/>
        <v>0</v>
      </c>
      <c r="BD16" s="81">
        <f t="shared" si="13"/>
        <v>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82" t="s">
        <v>313</v>
      </c>
      <c r="BP16" s="86" t="s">
        <v>483</v>
      </c>
      <c r="BQ16" s="24"/>
    </row>
    <row r="17" spans="1:69" s="162" customFormat="1" ht="24" x14ac:dyDescent="0.2">
      <c r="A17" s="108"/>
      <c r="B17" s="242"/>
      <c r="C17" s="285" t="s">
        <v>254</v>
      </c>
      <c r="D17" s="80">
        <f t="shared" si="2"/>
        <v>214303</v>
      </c>
      <c r="E17" s="295">
        <f t="shared" si="3"/>
        <v>299578</v>
      </c>
      <c r="F17" s="81">
        <v>214303</v>
      </c>
      <c r="G17" s="81">
        <f t="shared" si="4"/>
        <v>299578</v>
      </c>
      <c r="H17" s="81">
        <f t="shared" si="5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>
        <v>0</v>
      </c>
      <c r="U17" s="81">
        <f t="shared" si="6"/>
        <v>0</v>
      </c>
      <c r="V17" s="81">
        <f t="shared" si="7"/>
        <v>0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0</v>
      </c>
      <c r="AH17" s="81">
        <f t="shared" si="8"/>
        <v>0</v>
      </c>
      <c r="AI17" s="81">
        <f t="shared" si="9"/>
        <v>0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>
        <v>0</v>
      </c>
      <c r="AU17" s="81">
        <f t="shared" si="10"/>
        <v>0</v>
      </c>
      <c r="AV17" s="98">
        <f t="shared" si="11"/>
        <v>0</v>
      </c>
      <c r="AW17" s="81"/>
      <c r="AX17" s="81"/>
      <c r="AY17" s="81"/>
      <c r="AZ17" s="81"/>
      <c r="BA17" s="81"/>
      <c r="BB17" s="81"/>
      <c r="BC17" s="81">
        <f t="shared" si="12"/>
        <v>0</v>
      </c>
      <c r="BD17" s="81">
        <f t="shared" si="13"/>
        <v>0</v>
      </c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 t="s">
        <v>499</v>
      </c>
      <c r="BP17" s="85" t="s">
        <v>443</v>
      </c>
      <c r="BQ17" s="24"/>
    </row>
    <row r="18" spans="1:69" s="144" customFormat="1" ht="24" x14ac:dyDescent="0.2">
      <c r="A18" s="108"/>
      <c r="B18" s="242"/>
      <c r="C18" s="319" t="s">
        <v>537</v>
      </c>
      <c r="D18" s="80">
        <f t="shared" si="2"/>
        <v>0</v>
      </c>
      <c r="E18" s="295">
        <f t="shared" si="3"/>
        <v>0</v>
      </c>
      <c r="F18" s="81">
        <v>0</v>
      </c>
      <c r="G18" s="81">
        <f t="shared" si="4"/>
        <v>0</v>
      </c>
      <c r="H18" s="81">
        <f t="shared" si="5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f t="shared" si="6"/>
        <v>0</v>
      </c>
      <c r="V18" s="81">
        <f t="shared" si="7"/>
        <v>0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>
        <v>0</v>
      </c>
      <c r="AH18" s="81">
        <f t="shared" si="8"/>
        <v>0</v>
      </c>
      <c r="AI18" s="81">
        <f t="shared" si="9"/>
        <v>0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>
        <v>0</v>
      </c>
      <c r="AU18" s="81">
        <f t="shared" si="10"/>
        <v>0</v>
      </c>
      <c r="AV18" s="98">
        <f t="shared" si="11"/>
        <v>0</v>
      </c>
      <c r="AW18" s="98"/>
      <c r="AX18" s="98"/>
      <c r="AY18" s="98"/>
      <c r="AZ18" s="98"/>
      <c r="BA18" s="98"/>
      <c r="BB18" s="81"/>
      <c r="BC18" s="81">
        <f t="shared" si="12"/>
        <v>0</v>
      </c>
      <c r="BD18" s="81">
        <f t="shared" si="13"/>
        <v>0</v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82" t="s">
        <v>456</v>
      </c>
      <c r="BP18" s="85"/>
      <c r="BQ18" s="24"/>
    </row>
    <row r="19" spans="1:69" s="198" customFormat="1" ht="27.75" customHeight="1" x14ac:dyDescent="0.2">
      <c r="A19" s="108"/>
      <c r="B19" s="242"/>
      <c r="C19" s="319" t="s">
        <v>731</v>
      </c>
      <c r="D19" s="80">
        <f t="shared" ref="D19" si="14">F19+T19+AG19+AT19+BB19</f>
        <v>0</v>
      </c>
      <c r="E19" s="295">
        <f t="shared" ref="E19" si="15">G19+U19+AH19+AU19+BC19</f>
        <v>24195</v>
      </c>
      <c r="F19" s="81"/>
      <c r="G19" s="81">
        <f t="shared" ref="G19" si="16">F19+H19</f>
        <v>24195</v>
      </c>
      <c r="H19" s="81">
        <f t="shared" ref="H19" si="17">SUM(I19:S19)</f>
        <v>24195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f t="shared" ref="U19" si="18">T19+V19</f>
        <v>0</v>
      </c>
      <c r="V19" s="81">
        <f t="shared" ref="V19" si="19">SUM(W19:AF19)</f>
        <v>0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>
        <f t="shared" ref="AH19" si="20">AG19+AI19</f>
        <v>0</v>
      </c>
      <c r="AI19" s="81">
        <f t="shared" ref="AI19" si="21">SUM(AJ19:AS19)</f>
        <v>0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81">
        <f t="shared" ref="AU19" si="22">AT19+AV19</f>
        <v>0</v>
      </c>
      <c r="AV19" s="98">
        <f t="shared" ref="AV19" si="23">SUM(AW19:BA19)</f>
        <v>0</v>
      </c>
      <c r="AW19" s="98"/>
      <c r="AX19" s="98"/>
      <c r="AY19" s="98"/>
      <c r="AZ19" s="98"/>
      <c r="BA19" s="98"/>
      <c r="BB19" s="81"/>
      <c r="BC19" s="81">
        <f t="shared" ref="BC19" si="24">BB19+BD19</f>
        <v>0</v>
      </c>
      <c r="BD19" s="81">
        <f t="shared" ref="BD19" si="25">SUM(BE19:BN19)</f>
        <v>0</v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82" t="s">
        <v>732</v>
      </c>
      <c r="BP19" s="85"/>
      <c r="BQ19" s="24"/>
    </row>
    <row r="20" spans="1:69" s="198" customFormat="1" ht="48.75" customHeight="1" x14ac:dyDescent="0.2">
      <c r="A20" s="108"/>
      <c r="B20" s="242"/>
      <c r="C20" s="319" t="s">
        <v>753</v>
      </c>
      <c r="D20" s="80">
        <f t="shared" ref="D20" si="26">F20+T20+AG20+AT20+BB20</f>
        <v>0</v>
      </c>
      <c r="E20" s="295">
        <f t="shared" ref="E20" si="27">G20+U20+AH20+AU20+BC20</f>
        <v>0</v>
      </c>
      <c r="F20" s="81"/>
      <c r="G20" s="81">
        <f t="shared" ref="G20" si="28">F20+H20</f>
        <v>38051</v>
      </c>
      <c r="H20" s="81">
        <f t="shared" ref="H20" si="29">SUM(I20:S20)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>
        <f t="shared" ref="U20" si="30">T20+V20</f>
        <v>0</v>
      </c>
      <c r="V20" s="81">
        <f t="shared" ref="V20" si="31">SUM(W20:AF20)</f>
        <v>0</v>
      </c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>
        <f t="shared" ref="AH20" si="32">AG20+AI20</f>
        <v>23199</v>
      </c>
      <c r="AI20" s="81">
        <f t="shared" ref="AI20" si="33">SUM(AJ20:AS20)</f>
        <v>23199</v>
      </c>
      <c r="AJ20" s="98">
        <v>23199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81">
        <f t="shared" ref="AU20" si="34">AT20+AV20</f>
        <v>0</v>
      </c>
      <c r="AV20" s="98">
        <f t="shared" ref="AV20" si="35">SUM(AW20:BA20)</f>
        <v>0</v>
      </c>
      <c r="AW20" s="98"/>
      <c r="AX20" s="98"/>
      <c r="AY20" s="98"/>
      <c r="AZ20" s="98"/>
      <c r="BA20" s="98"/>
      <c r="BB20" s="81"/>
      <c r="BC20" s="81">
        <f t="shared" ref="BC20" si="36">BB20+BD20</f>
        <v>-61250</v>
      </c>
      <c r="BD20" s="81">
        <f t="shared" ref="BD20" si="37">SUM(BE20:BN20)</f>
        <v>-61250</v>
      </c>
      <c r="BE20" s="98"/>
      <c r="BF20" s="98">
        <f>-37949-1-101-23199</f>
        <v>-61250</v>
      </c>
      <c r="BG20" s="98"/>
      <c r="BH20" s="98"/>
      <c r="BI20" s="98"/>
      <c r="BJ20" s="98"/>
      <c r="BK20" s="98"/>
      <c r="BL20" s="98"/>
      <c r="BM20" s="98"/>
      <c r="BN20" s="98"/>
      <c r="BO20" s="82" t="s">
        <v>780</v>
      </c>
      <c r="BP20" s="85"/>
      <c r="BQ20" s="24"/>
    </row>
    <row r="21" spans="1:69" ht="12" customHeight="1" x14ac:dyDescent="0.2">
      <c r="A21" s="108"/>
      <c r="B21" s="241" t="s">
        <v>167</v>
      </c>
      <c r="C21" s="285" t="s">
        <v>124</v>
      </c>
      <c r="D21" s="80">
        <f t="shared" si="2"/>
        <v>241000</v>
      </c>
      <c r="E21" s="295">
        <f t="shared" si="3"/>
        <v>241000</v>
      </c>
      <c r="F21" s="81">
        <v>241000</v>
      </c>
      <c r="G21" s="81">
        <f t="shared" si="4"/>
        <v>241000</v>
      </c>
      <c r="H21" s="81">
        <f t="shared" si="5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>
        <f t="shared" si="6"/>
        <v>0</v>
      </c>
      <c r="V21" s="81">
        <f t="shared" si="7"/>
        <v>0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98">
        <f t="shared" si="8"/>
        <v>0</v>
      </c>
      <c r="AI21" s="98">
        <f t="shared" si="9"/>
        <v>0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81">
        <f t="shared" si="10"/>
        <v>0</v>
      </c>
      <c r="AV21" s="98">
        <f t="shared" si="11"/>
        <v>0</v>
      </c>
      <c r="AW21" s="98"/>
      <c r="AX21" s="98"/>
      <c r="AY21" s="98"/>
      <c r="AZ21" s="98"/>
      <c r="BA21" s="98"/>
      <c r="BB21" s="81"/>
      <c r="BC21" s="81">
        <f t="shared" si="12"/>
        <v>0</v>
      </c>
      <c r="BD21" s="81">
        <f t="shared" si="13"/>
        <v>0</v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82" t="s">
        <v>546</v>
      </c>
      <c r="BP21" s="85"/>
      <c r="BQ21" s="24"/>
    </row>
    <row r="22" spans="1:69" ht="14.25" customHeight="1" x14ac:dyDescent="0.2">
      <c r="A22" s="108"/>
      <c r="B22" s="242"/>
      <c r="C22" s="285" t="s">
        <v>183</v>
      </c>
      <c r="D22" s="80">
        <f t="shared" si="2"/>
        <v>11531214</v>
      </c>
      <c r="E22" s="295">
        <f t="shared" si="3"/>
        <v>11531214</v>
      </c>
      <c r="F22" s="81">
        <v>11531214</v>
      </c>
      <c r="G22" s="81">
        <f t="shared" si="4"/>
        <v>11531214</v>
      </c>
      <c r="H22" s="81">
        <f t="shared" si="5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f t="shared" si="6"/>
        <v>0</v>
      </c>
      <c r="V22" s="81">
        <f t="shared" si="7"/>
        <v>0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98">
        <f t="shared" si="8"/>
        <v>0</v>
      </c>
      <c r="AI22" s="98">
        <f t="shared" si="9"/>
        <v>0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81">
        <f t="shared" si="10"/>
        <v>0</v>
      </c>
      <c r="AV22" s="98">
        <f t="shared" si="11"/>
        <v>0</v>
      </c>
      <c r="AW22" s="98"/>
      <c r="AX22" s="98"/>
      <c r="AY22" s="98"/>
      <c r="AZ22" s="98"/>
      <c r="BA22" s="98"/>
      <c r="BB22" s="81"/>
      <c r="BC22" s="81">
        <f t="shared" si="12"/>
        <v>0</v>
      </c>
      <c r="BD22" s="81">
        <f t="shared" si="13"/>
        <v>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82" t="s">
        <v>547</v>
      </c>
      <c r="BP22" s="85"/>
      <c r="BQ22" s="24"/>
    </row>
    <row r="23" spans="1:69" x14ac:dyDescent="0.2">
      <c r="A23" s="108"/>
      <c r="B23" s="250"/>
      <c r="C23" s="285" t="s">
        <v>184</v>
      </c>
      <c r="D23" s="80">
        <f t="shared" si="2"/>
        <v>102588</v>
      </c>
      <c r="E23" s="295">
        <f t="shared" si="3"/>
        <v>239547</v>
      </c>
      <c r="F23" s="81">
        <f>100000+2588</f>
        <v>102588</v>
      </c>
      <c r="G23" s="81">
        <f t="shared" si="4"/>
        <v>239547</v>
      </c>
      <c r="H23" s="81">
        <f t="shared" si="5"/>
        <v>136959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/>
      <c r="T23" s="81"/>
      <c r="U23" s="81">
        <f t="shared" si="6"/>
        <v>0</v>
      </c>
      <c r="V23" s="81">
        <f t="shared" si="7"/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98">
        <f t="shared" si="8"/>
        <v>0</v>
      </c>
      <c r="AI23" s="98">
        <f t="shared" si="9"/>
        <v>0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81">
        <f t="shared" si="10"/>
        <v>0</v>
      </c>
      <c r="AV23" s="98">
        <f t="shared" si="11"/>
        <v>0</v>
      </c>
      <c r="AW23" s="98"/>
      <c r="AX23" s="98"/>
      <c r="AY23" s="98"/>
      <c r="AZ23" s="98"/>
      <c r="BA23" s="98"/>
      <c r="BB23" s="81"/>
      <c r="BC23" s="81">
        <f t="shared" si="12"/>
        <v>0</v>
      </c>
      <c r="BD23" s="81">
        <f t="shared" si="13"/>
        <v>0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82" t="s">
        <v>548</v>
      </c>
      <c r="BP23" s="85"/>
      <c r="BQ23" s="24"/>
    </row>
    <row r="24" spans="1:69" s="130" customFormat="1" x14ac:dyDescent="0.2">
      <c r="A24" s="108"/>
      <c r="B24" s="250"/>
      <c r="C24" s="285" t="s">
        <v>457</v>
      </c>
      <c r="D24" s="80">
        <f t="shared" si="2"/>
        <v>386513</v>
      </c>
      <c r="E24" s="295">
        <f t="shared" si="3"/>
        <v>386513</v>
      </c>
      <c r="F24" s="81">
        <v>386513</v>
      </c>
      <c r="G24" s="81">
        <f t="shared" si="4"/>
        <v>386513</v>
      </c>
      <c r="H24" s="81">
        <f t="shared" si="5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>
        <f t="shared" si="6"/>
        <v>0</v>
      </c>
      <c r="V24" s="81">
        <f t="shared" si="7"/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98">
        <f t="shared" si="8"/>
        <v>0</v>
      </c>
      <c r="AI24" s="98">
        <f t="shared" si="9"/>
        <v>0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81">
        <f t="shared" si="10"/>
        <v>0</v>
      </c>
      <c r="AV24" s="98">
        <f t="shared" si="11"/>
        <v>0</v>
      </c>
      <c r="AW24" s="98"/>
      <c r="AX24" s="98"/>
      <c r="AY24" s="98"/>
      <c r="AZ24" s="98"/>
      <c r="BA24" s="98"/>
      <c r="BB24" s="81"/>
      <c r="BC24" s="81">
        <f t="shared" si="12"/>
        <v>0</v>
      </c>
      <c r="BD24" s="81">
        <f t="shared" si="13"/>
        <v>0</v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82" t="s">
        <v>549</v>
      </c>
      <c r="BP24" s="85"/>
      <c r="BQ24" s="24"/>
    </row>
    <row r="25" spans="1:69" s="198" customFormat="1" x14ac:dyDescent="0.2">
      <c r="A25" s="108"/>
      <c r="B25" s="250"/>
      <c r="C25" s="285" t="s">
        <v>706</v>
      </c>
      <c r="D25" s="80">
        <f t="shared" si="2"/>
        <v>53</v>
      </c>
      <c r="E25" s="295">
        <f t="shared" si="3"/>
        <v>2166</v>
      </c>
      <c r="F25" s="81">
        <v>0</v>
      </c>
      <c r="G25" s="81">
        <f t="shared" si="4"/>
        <v>0</v>
      </c>
      <c r="H25" s="81">
        <f t="shared" si="5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>
        <v>53</v>
      </c>
      <c r="U25" s="81">
        <f t="shared" si="6"/>
        <v>2166</v>
      </c>
      <c r="V25" s="81">
        <f t="shared" si="7"/>
        <v>2113</v>
      </c>
      <c r="W25" s="81"/>
      <c r="X25" s="81">
        <f>36+2077</f>
        <v>2113</v>
      </c>
      <c r="Y25" s="81"/>
      <c r="Z25" s="81"/>
      <c r="AA25" s="81"/>
      <c r="AB25" s="81"/>
      <c r="AC25" s="81"/>
      <c r="AD25" s="81"/>
      <c r="AE25" s="81"/>
      <c r="AF25" s="81"/>
      <c r="AG25" s="81">
        <v>0</v>
      </c>
      <c r="AH25" s="81">
        <f t="shared" si="8"/>
        <v>0</v>
      </c>
      <c r="AI25" s="81">
        <f t="shared" si="9"/>
        <v>0</v>
      </c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>
        <v>0</v>
      </c>
      <c r="AU25" s="81">
        <f t="shared" si="10"/>
        <v>0</v>
      </c>
      <c r="AV25" s="98">
        <f t="shared" si="11"/>
        <v>0</v>
      </c>
      <c r="AW25" s="98"/>
      <c r="AX25" s="98"/>
      <c r="AY25" s="98"/>
      <c r="AZ25" s="98"/>
      <c r="BA25" s="98"/>
      <c r="BB25" s="81"/>
      <c r="BC25" s="81">
        <f t="shared" si="12"/>
        <v>0</v>
      </c>
      <c r="BD25" s="81">
        <f t="shared" si="13"/>
        <v>0</v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82" t="s">
        <v>707</v>
      </c>
      <c r="BP25" s="85"/>
      <c r="BQ25" s="24"/>
    </row>
    <row r="26" spans="1:69" s="198" customFormat="1" ht="24" x14ac:dyDescent="0.2">
      <c r="A26" s="108">
        <v>90000543728</v>
      </c>
      <c r="B26" s="242" t="s">
        <v>806</v>
      </c>
      <c r="C26" s="379" t="s">
        <v>182</v>
      </c>
      <c r="D26" s="80">
        <f t="shared" ref="D26" si="38">F26+T26+AG26+AT26+BB26</f>
        <v>0</v>
      </c>
      <c r="E26" s="295">
        <f t="shared" ref="E26" si="39">G26+U26+AH26+AU26+BC26</f>
        <v>41239</v>
      </c>
      <c r="F26" s="81"/>
      <c r="G26" s="81">
        <f t="shared" ref="G26" si="40">F26+H26</f>
        <v>0</v>
      </c>
      <c r="H26" s="81">
        <f t="shared" ref="H26" si="41">SUM(I26:S26)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>
        <f t="shared" ref="U26" si="42">T26+V26</f>
        <v>41239</v>
      </c>
      <c r="V26" s="81">
        <f t="shared" ref="V26" si="43">SUM(W26:AF26)</f>
        <v>41239</v>
      </c>
      <c r="W26" s="81"/>
      <c r="X26" s="81"/>
      <c r="Y26" s="81">
        <v>41239</v>
      </c>
      <c r="Z26" s="81"/>
      <c r="AA26" s="81"/>
      <c r="AB26" s="81"/>
      <c r="AC26" s="81"/>
      <c r="AD26" s="81"/>
      <c r="AE26" s="81"/>
      <c r="AF26" s="81"/>
      <c r="AG26" s="81"/>
      <c r="AH26" s="81">
        <f t="shared" ref="AH26" si="44">AG26+AI26</f>
        <v>0</v>
      </c>
      <c r="AI26" s="81">
        <f t="shared" ref="AI26" si="45">SUM(AJ26:AS26)</f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81">
        <f t="shared" ref="AU26" si="46">AT26+AV26</f>
        <v>0</v>
      </c>
      <c r="AV26" s="98">
        <f t="shared" ref="AV26" si="47">SUM(AW26:BA26)</f>
        <v>0</v>
      </c>
      <c r="AW26" s="98"/>
      <c r="AX26" s="98"/>
      <c r="AY26" s="98"/>
      <c r="AZ26" s="98"/>
      <c r="BA26" s="98"/>
      <c r="BB26" s="81"/>
      <c r="BC26" s="81">
        <f t="shared" ref="BC26" si="48">BB26+BD26</f>
        <v>0</v>
      </c>
      <c r="BD26" s="81">
        <f t="shared" ref="BD26" si="49">SUM(BE26:BN26)</f>
        <v>0</v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82" t="s">
        <v>807</v>
      </c>
      <c r="BP26" s="85"/>
      <c r="BQ26" s="24"/>
    </row>
    <row r="27" spans="1:69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72"/>
      <c r="AV27" s="97"/>
      <c r="AW27" s="97"/>
      <c r="AX27" s="97"/>
      <c r="AY27" s="97"/>
      <c r="AZ27" s="97"/>
      <c r="BA27" s="97"/>
      <c r="BB27" s="72"/>
      <c r="BC27" s="264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79"/>
      <c r="BP27" s="86"/>
      <c r="BQ27" s="24"/>
    </row>
    <row r="28" spans="1:69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2985442</v>
      </c>
      <c r="F28" s="9">
        <f>SUM(F29:F35)</f>
        <v>2876527</v>
      </c>
      <c r="G28" s="9">
        <f t="shared" ref="G28:S28" si="50">SUM(G29:G35)</f>
        <v>2938633</v>
      </c>
      <c r="H28" s="9">
        <f t="shared" si="50"/>
        <v>62106</v>
      </c>
      <c r="I28" s="9">
        <f t="shared" si="50"/>
        <v>0</v>
      </c>
      <c r="J28" s="9">
        <f t="shared" ref="J28" si="51">SUM(J29:J35)</f>
        <v>0</v>
      </c>
      <c r="K28" s="9">
        <f t="shared" si="50"/>
        <v>62106</v>
      </c>
      <c r="L28" s="9">
        <f t="shared" si="50"/>
        <v>0</v>
      </c>
      <c r="M28" s="9">
        <f t="shared" si="50"/>
        <v>0</v>
      </c>
      <c r="N28" s="9">
        <f t="shared" si="50"/>
        <v>0</v>
      </c>
      <c r="O28" s="9">
        <f t="shared" si="50"/>
        <v>0</v>
      </c>
      <c r="P28" s="9">
        <f t="shared" si="50"/>
        <v>0</v>
      </c>
      <c r="Q28" s="9">
        <f t="shared" si="50"/>
        <v>0</v>
      </c>
      <c r="R28" s="9">
        <f t="shared" si="50"/>
        <v>0</v>
      </c>
      <c r="S28" s="9">
        <f t="shared" si="50"/>
        <v>0</v>
      </c>
      <c r="T28" s="9">
        <f>SUM(T29:T35)</f>
        <v>0</v>
      </c>
      <c r="U28" s="9">
        <f t="shared" ref="U28" si="52">SUM(U29:U35)</f>
        <v>0</v>
      </c>
      <c r="V28" s="9">
        <f t="shared" ref="V28" si="53">SUM(V29:V35)</f>
        <v>0</v>
      </c>
      <c r="W28" s="9">
        <f t="shared" ref="W28" si="54">SUM(W29:W35)</f>
        <v>0</v>
      </c>
      <c r="X28" s="9">
        <f t="shared" ref="X28" si="55">SUM(X29:X35)</f>
        <v>0</v>
      </c>
      <c r="Y28" s="9">
        <f t="shared" ref="Y28" si="56">SUM(Y29:Y35)</f>
        <v>0</v>
      </c>
      <c r="Z28" s="9">
        <f t="shared" ref="Z28" si="57">SUM(Z29:Z35)</f>
        <v>0</v>
      </c>
      <c r="AA28" s="9">
        <f t="shared" ref="AA28" si="58">SUM(AA29:AA35)</f>
        <v>0</v>
      </c>
      <c r="AB28" s="9">
        <f t="shared" ref="AB28" si="59">SUM(AB29:AB35)</f>
        <v>0</v>
      </c>
      <c r="AC28" s="9">
        <f t="shared" ref="AC28" si="60">SUM(AC29:AC35)</f>
        <v>0</v>
      </c>
      <c r="AD28" s="9">
        <f t="shared" ref="AD28" si="61">SUM(AD29:AD35)</f>
        <v>0</v>
      </c>
      <c r="AE28" s="9">
        <f t="shared" ref="AE28" si="62">SUM(AE29:AE35)</f>
        <v>0</v>
      </c>
      <c r="AF28" s="9">
        <f t="shared" ref="AF28" si="63">SUM(AF29:AF35)</f>
        <v>0</v>
      </c>
      <c r="AG28" s="9">
        <f>SUM(AG29:AG35)</f>
        <v>46907</v>
      </c>
      <c r="AH28" s="96">
        <f t="shared" ref="AH28" si="64">SUM(AH29:AH35)</f>
        <v>51009</v>
      </c>
      <c r="AI28" s="96">
        <f t="shared" ref="AI28" si="65">SUM(AI29:AI35)</f>
        <v>4102</v>
      </c>
      <c r="AJ28" s="96">
        <f t="shared" ref="AJ28" si="66">SUM(AJ29:AJ35)</f>
        <v>4102</v>
      </c>
      <c r="AK28" s="96">
        <f t="shared" ref="AK28" si="67">SUM(AK29:AK35)</f>
        <v>0</v>
      </c>
      <c r="AL28" s="96">
        <f t="shared" ref="AL28" si="68">SUM(AL29:AL35)</f>
        <v>0</v>
      </c>
      <c r="AM28" s="96">
        <f t="shared" ref="AM28" si="69">SUM(AM29:AM35)</f>
        <v>0</v>
      </c>
      <c r="AN28" s="96">
        <f t="shared" ref="AN28" si="70">SUM(AN29:AN35)</f>
        <v>0</v>
      </c>
      <c r="AO28" s="96">
        <f t="shared" ref="AO28" si="71">SUM(AO29:AO35)</f>
        <v>0</v>
      </c>
      <c r="AP28" s="96">
        <f t="shared" ref="AP28" si="72">SUM(AP29:AP35)</f>
        <v>0</v>
      </c>
      <c r="AQ28" s="96">
        <f t="shared" ref="AQ28" si="73">SUM(AQ29:AQ35)</f>
        <v>0</v>
      </c>
      <c r="AR28" s="96">
        <f t="shared" ref="AR28" si="74">SUM(AR29:AR35)</f>
        <v>0</v>
      </c>
      <c r="AS28" s="96">
        <f t="shared" ref="AS28" si="75">SUM(AS29:AS35)</f>
        <v>0</v>
      </c>
      <c r="AT28" s="96">
        <f>SUM(AT29:AT35)</f>
        <v>0</v>
      </c>
      <c r="AU28" s="9">
        <f t="shared" ref="AU28" si="76">SUM(AU29:AU35)</f>
        <v>0</v>
      </c>
      <c r="AV28" s="96">
        <f t="shared" ref="AV28" si="77">SUM(AV29:AV35)</f>
        <v>0</v>
      </c>
      <c r="AW28" s="96">
        <f t="shared" ref="AW28" si="78">SUM(AW29:AW35)</f>
        <v>0</v>
      </c>
      <c r="AX28" s="96">
        <f t="shared" ref="AX28" si="79">SUM(AX29:AX35)</f>
        <v>0</v>
      </c>
      <c r="AY28" s="96">
        <f t="shared" ref="AY28" si="80">SUM(AY29:AY35)</f>
        <v>0</v>
      </c>
      <c r="AZ28" s="96">
        <f t="shared" ref="AZ28" si="81">SUM(AZ29:AZ35)</f>
        <v>0</v>
      </c>
      <c r="BA28" s="96">
        <f t="shared" ref="BA28" si="82">SUM(BA29:BA35)</f>
        <v>0</v>
      </c>
      <c r="BB28" s="9">
        <f>SUM(BB29:BB35)</f>
        <v>-4200</v>
      </c>
      <c r="BC28" s="310">
        <f t="shared" ref="BC28" si="83">SUM(BC29:BC35)</f>
        <v>-4200</v>
      </c>
      <c r="BD28" s="96">
        <f t="shared" ref="BD28" si="84">SUM(BD29:BD35)</f>
        <v>0</v>
      </c>
      <c r="BE28" s="96">
        <f t="shared" ref="BE28" si="85">SUM(BE29:BE35)</f>
        <v>0</v>
      </c>
      <c r="BF28" s="96">
        <f t="shared" ref="BF28" si="86">SUM(BF29:BF35)</f>
        <v>0</v>
      </c>
      <c r="BG28" s="96">
        <f t="shared" ref="BG28" si="87">SUM(BG29:BG35)</f>
        <v>0</v>
      </c>
      <c r="BH28" s="96">
        <f t="shared" ref="BH28" si="88">SUM(BH29:BH35)</f>
        <v>0</v>
      </c>
      <c r="BI28" s="96">
        <f t="shared" ref="BI28" si="89">SUM(BI29:BI35)</f>
        <v>0</v>
      </c>
      <c r="BJ28" s="96">
        <f t="shared" ref="BJ28" si="90">SUM(BJ29:BJ35)</f>
        <v>0</v>
      </c>
      <c r="BK28" s="96">
        <f t="shared" ref="BK28" si="91">SUM(BK29:BK35)</f>
        <v>0</v>
      </c>
      <c r="BL28" s="96">
        <f t="shared" ref="BL28" si="92">SUM(BL29:BL35)</f>
        <v>0</v>
      </c>
      <c r="BM28" s="96">
        <f t="shared" ref="BM28" si="93">SUM(BM29:BM35)</f>
        <v>0</v>
      </c>
      <c r="BN28" s="96">
        <f t="shared" ref="BN28" si="94">SUM(BN29:BN35)</f>
        <v>0</v>
      </c>
      <c r="BO28" s="12"/>
      <c r="BP28" s="87"/>
      <c r="BQ28" s="24"/>
    </row>
    <row r="29" spans="1:69" ht="12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5">F29+T29+AG29+AT29+BB29</f>
        <v>206605</v>
      </c>
      <c r="E29" s="295">
        <f t="shared" ref="E29:E34" si="96">G29+U29+AH29+AU29+BC29</f>
        <v>206605</v>
      </c>
      <c r="F29" s="81">
        <v>206605</v>
      </c>
      <c r="G29" s="81">
        <f t="shared" ref="G29:G34" si="97">F29+H29</f>
        <v>206605</v>
      </c>
      <c r="H29" s="81">
        <f t="shared" ref="H29:H34" si="98">SUM(I29:S29)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>
        <v>0</v>
      </c>
      <c r="U29" s="81">
        <f t="shared" ref="U29:U34" si="99">T29+V29</f>
        <v>0</v>
      </c>
      <c r="V29" s="81">
        <f t="shared" ref="V29:V34" si="100">SUM(W29:AF29)</f>
        <v>0</v>
      </c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>
        <v>0</v>
      </c>
      <c r="AH29" s="81">
        <f t="shared" ref="AH29:AH34" si="101">AG29+AI29</f>
        <v>0</v>
      </c>
      <c r="AI29" s="81">
        <f t="shared" ref="AI29:AI34" si="102">SUM(AJ29:AS29)</f>
        <v>0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>
        <v>0</v>
      </c>
      <c r="AU29" s="81">
        <f t="shared" ref="AU29:AU34" si="103">AT29+AV29</f>
        <v>0</v>
      </c>
      <c r="AV29" s="98">
        <f t="shared" ref="AV29:AV34" si="104">SUM(AW29:BA29)</f>
        <v>0</v>
      </c>
      <c r="AW29" s="98"/>
      <c r="AX29" s="98"/>
      <c r="AY29" s="98"/>
      <c r="AZ29" s="98"/>
      <c r="BA29" s="98"/>
      <c r="BB29" s="81"/>
      <c r="BC29" s="81">
        <f t="shared" ref="BC29:BC34" si="105">BB29+BD29</f>
        <v>0</v>
      </c>
      <c r="BD29" s="81">
        <f t="shared" ref="BD29:BD34" si="106">SUM(BE29:BN29)</f>
        <v>0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82" t="s">
        <v>314</v>
      </c>
      <c r="BP29" s="85"/>
      <c r="BQ29" s="24"/>
    </row>
    <row r="30" spans="1:69" s="122" customFormat="1" x14ac:dyDescent="0.2">
      <c r="A30" s="126"/>
      <c r="B30" s="248"/>
      <c r="C30" s="285" t="s">
        <v>185</v>
      </c>
      <c r="D30" s="80">
        <f t="shared" si="95"/>
        <v>195274</v>
      </c>
      <c r="E30" s="295">
        <f t="shared" si="96"/>
        <v>197772</v>
      </c>
      <c r="F30" s="81">
        <v>177754</v>
      </c>
      <c r="G30" s="81">
        <f t="shared" si="97"/>
        <v>177754</v>
      </c>
      <c r="H30" s="81">
        <f t="shared" si="98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>
        <v>0</v>
      </c>
      <c r="U30" s="81">
        <f t="shared" si="99"/>
        <v>0</v>
      </c>
      <c r="V30" s="81">
        <f t="shared" si="100"/>
        <v>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>
        <v>17520</v>
      </c>
      <c r="AH30" s="81">
        <f t="shared" si="101"/>
        <v>20018</v>
      </c>
      <c r="AI30" s="81">
        <f t="shared" si="102"/>
        <v>2498</v>
      </c>
      <c r="AJ30" s="81">
        <v>2498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v>0</v>
      </c>
      <c r="AU30" s="81">
        <f t="shared" si="103"/>
        <v>0</v>
      </c>
      <c r="AV30" s="98">
        <f t="shared" si="104"/>
        <v>0</v>
      </c>
      <c r="AW30" s="98"/>
      <c r="AX30" s="98"/>
      <c r="AY30" s="98"/>
      <c r="AZ30" s="98"/>
      <c r="BA30" s="98"/>
      <c r="BB30" s="81"/>
      <c r="BC30" s="81">
        <f t="shared" si="105"/>
        <v>0</v>
      </c>
      <c r="BD30" s="81">
        <f t="shared" si="106"/>
        <v>0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82" t="s">
        <v>315</v>
      </c>
      <c r="BP30" s="85" t="s">
        <v>442</v>
      </c>
      <c r="BQ30" s="24"/>
    </row>
    <row r="31" spans="1:69" s="198" customFormat="1" ht="24" x14ac:dyDescent="0.2">
      <c r="A31" s="108"/>
      <c r="B31" s="242"/>
      <c r="C31" s="319" t="s">
        <v>648</v>
      </c>
      <c r="D31" s="80">
        <f t="shared" si="95"/>
        <v>66505</v>
      </c>
      <c r="E31" s="295">
        <f t="shared" si="96"/>
        <v>66505</v>
      </c>
      <c r="F31" s="72">
        <v>66505</v>
      </c>
      <c r="G31" s="72">
        <f t="shared" si="97"/>
        <v>66505</v>
      </c>
      <c r="H31" s="72">
        <f t="shared" si="98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>
        <v>0</v>
      </c>
      <c r="U31" s="72">
        <f t="shared" si="99"/>
        <v>0</v>
      </c>
      <c r="V31" s="72">
        <f t="shared" si="100"/>
        <v>0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v>0</v>
      </c>
      <c r="AH31" s="72">
        <f t="shared" si="101"/>
        <v>0</v>
      </c>
      <c r="AI31" s="72">
        <f t="shared" si="102"/>
        <v>0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>
        <v>0</v>
      </c>
      <c r="AU31" s="81">
        <f t="shared" si="103"/>
        <v>0</v>
      </c>
      <c r="AV31" s="98">
        <f t="shared" si="104"/>
        <v>0</v>
      </c>
      <c r="AW31" s="97"/>
      <c r="AX31" s="97"/>
      <c r="AY31" s="97"/>
      <c r="AZ31" s="97"/>
      <c r="BA31" s="97"/>
      <c r="BB31" s="72"/>
      <c r="BC31" s="81">
        <f t="shared" si="105"/>
        <v>0</v>
      </c>
      <c r="BD31" s="81">
        <f t="shared" si="106"/>
        <v>0</v>
      </c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82" t="s">
        <v>316</v>
      </c>
      <c r="BP31" s="85" t="s">
        <v>443</v>
      </c>
      <c r="BQ31" s="24"/>
    </row>
    <row r="32" spans="1:69" s="198" customFormat="1" ht="24" x14ac:dyDescent="0.2">
      <c r="A32" s="108"/>
      <c r="B32" s="242"/>
      <c r="C32" s="319" t="s">
        <v>759</v>
      </c>
      <c r="D32" s="80">
        <f t="shared" ref="D32" si="107">F32+T32+AG32+AT32+BB32</f>
        <v>0</v>
      </c>
      <c r="E32" s="295">
        <f t="shared" ref="E32" si="108">G32+U32+AH32+AU32+BC32</f>
        <v>710</v>
      </c>
      <c r="F32" s="72"/>
      <c r="G32" s="72">
        <f t="shared" si="97"/>
        <v>710</v>
      </c>
      <c r="H32" s="72">
        <f t="shared" si="98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>
        <f t="shared" ref="U32" si="109">T32+V32</f>
        <v>0</v>
      </c>
      <c r="V32" s="72">
        <f t="shared" ref="V32" si="110">SUM(W32:AF32)</f>
        <v>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81">
        <f t="shared" ref="AU32" si="111">AT32+AV32</f>
        <v>0</v>
      </c>
      <c r="AV32" s="98">
        <f t="shared" ref="AV32" si="112">SUM(AW32:BA32)</f>
        <v>0</v>
      </c>
      <c r="AW32" s="97"/>
      <c r="AX32" s="97"/>
      <c r="AY32" s="97"/>
      <c r="AZ32" s="97"/>
      <c r="BA32" s="97"/>
      <c r="BB32" s="72"/>
      <c r="BC32" s="81">
        <f t="shared" ref="BC32" si="113">BB32+BD32</f>
        <v>0</v>
      </c>
      <c r="BD32" s="81">
        <f t="shared" ref="BD32" si="114">SUM(BE32:BN32)</f>
        <v>0</v>
      </c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82" t="s">
        <v>760</v>
      </c>
      <c r="BP32" s="85" t="s">
        <v>443</v>
      </c>
      <c r="BQ32" s="24"/>
    </row>
    <row r="33" spans="1:69" ht="24" customHeight="1" x14ac:dyDescent="0.2">
      <c r="A33" s="108">
        <v>90000056554</v>
      </c>
      <c r="B33" s="241" t="s">
        <v>450</v>
      </c>
      <c r="C33" s="285" t="s">
        <v>244</v>
      </c>
      <c r="D33" s="80">
        <f t="shared" si="95"/>
        <v>2415850</v>
      </c>
      <c r="E33" s="295">
        <f t="shared" si="96"/>
        <v>2478850</v>
      </c>
      <c r="F33" s="81">
        <v>2390663</v>
      </c>
      <c r="G33" s="81">
        <f t="shared" si="97"/>
        <v>2452059</v>
      </c>
      <c r="H33" s="81">
        <f t="shared" si="98"/>
        <v>61396</v>
      </c>
      <c r="I33" s="81"/>
      <c r="J33" s="81"/>
      <c r="K33" s="81">
        <v>61396</v>
      </c>
      <c r="L33" s="81"/>
      <c r="M33" s="81"/>
      <c r="N33" s="81"/>
      <c r="O33" s="81"/>
      <c r="P33" s="81"/>
      <c r="Q33" s="81"/>
      <c r="R33" s="81"/>
      <c r="S33" s="81"/>
      <c r="T33" s="81">
        <v>0</v>
      </c>
      <c r="U33" s="81">
        <f t="shared" si="99"/>
        <v>0</v>
      </c>
      <c r="V33" s="81">
        <f t="shared" si="100"/>
        <v>0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>
        <v>29387</v>
      </c>
      <c r="AH33" s="81">
        <f t="shared" si="101"/>
        <v>30991</v>
      </c>
      <c r="AI33" s="81">
        <f t="shared" si="102"/>
        <v>1604</v>
      </c>
      <c r="AJ33" s="81">
        <v>1604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v>0</v>
      </c>
      <c r="AU33" s="81">
        <f t="shared" si="103"/>
        <v>0</v>
      </c>
      <c r="AV33" s="98">
        <f t="shared" si="104"/>
        <v>0</v>
      </c>
      <c r="AW33" s="98"/>
      <c r="AX33" s="98"/>
      <c r="AY33" s="98"/>
      <c r="AZ33" s="98"/>
      <c r="BA33" s="98"/>
      <c r="BB33" s="81">
        <v>-4200</v>
      </c>
      <c r="BC33" s="81">
        <f t="shared" si="105"/>
        <v>-4200</v>
      </c>
      <c r="BD33" s="81">
        <f t="shared" si="106"/>
        <v>0</v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82" t="s">
        <v>655</v>
      </c>
      <c r="BP33" s="85"/>
      <c r="BQ33" s="24"/>
    </row>
    <row r="34" spans="1:69" ht="27" customHeight="1" x14ac:dyDescent="0.2">
      <c r="A34" s="108"/>
      <c r="B34" s="241" t="s">
        <v>167</v>
      </c>
      <c r="C34" s="322" t="s">
        <v>225</v>
      </c>
      <c r="D34" s="80">
        <f t="shared" si="95"/>
        <v>35000</v>
      </c>
      <c r="E34" s="295">
        <f t="shared" si="96"/>
        <v>35000</v>
      </c>
      <c r="F34" s="81">
        <v>35000</v>
      </c>
      <c r="G34" s="81">
        <f t="shared" si="97"/>
        <v>35000</v>
      </c>
      <c r="H34" s="81">
        <f t="shared" si="98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>
        <f t="shared" si="99"/>
        <v>0</v>
      </c>
      <c r="V34" s="81">
        <f t="shared" si="100"/>
        <v>0</v>
      </c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98">
        <f t="shared" si="101"/>
        <v>0</v>
      </c>
      <c r="AI34" s="98">
        <f t="shared" si="102"/>
        <v>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81">
        <f t="shared" si="103"/>
        <v>0</v>
      </c>
      <c r="AV34" s="98">
        <f t="shared" si="104"/>
        <v>0</v>
      </c>
      <c r="AW34" s="98"/>
      <c r="AX34" s="98"/>
      <c r="AY34" s="98"/>
      <c r="AZ34" s="98"/>
      <c r="BA34" s="98"/>
      <c r="BB34" s="81"/>
      <c r="BC34" s="81">
        <f t="shared" si="105"/>
        <v>0</v>
      </c>
      <c r="BD34" s="81">
        <f t="shared" si="106"/>
        <v>0</v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82" t="s">
        <v>345</v>
      </c>
      <c r="BP34" s="85"/>
      <c r="BQ34" s="24"/>
    </row>
    <row r="35" spans="1:69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72"/>
      <c r="AV35" s="97"/>
      <c r="AW35" s="97"/>
      <c r="AX35" s="97"/>
      <c r="AY35" s="97"/>
      <c r="AZ35" s="97"/>
      <c r="BA35" s="97"/>
      <c r="BB35" s="72"/>
      <c r="BC35" s="264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73"/>
      <c r="BP35" s="86"/>
      <c r="BQ35" s="24"/>
    </row>
    <row r="36" spans="1:69" ht="12.75" thickBot="1" x14ac:dyDescent="0.25">
      <c r="A36" s="215" t="s">
        <v>7</v>
      </c>
      <c r="B36" s="125" t="s">
        <v>8</v>
      </c>
      <c r="C36" s="321"/>
      <c r="D36" s="11">
        <f>SUM(D37:D62)</f>
        <v>22014945</v>
      </c>
      <c r="E36" s="297">
        <f>SUM(E37:E62)</f>
        <v>24066886</v>
      </c>
      <c r="F36" s="9">
        <f>SUM(F37:F62)</f>
        <v>20834324</v>
      </c>
      <c r="G36" s="9">
        <f t="shared" ref="G36:S36" si="115">SUM(G37:G62)</f>
        <v>22853188</v>
      </c>
      <c r="H36" s="9">
        <f t="shared" si="115"/>
        <v>2018864</v>
      </c>
      <c r="I36" s="9">
        <f t="shared" si="115"/>
        <v>-59883</v>
      </c>
      <c r="J36" s="9">
        <f t="shared" ref="J36" si="116">SUM(J37:J62)</f>
        <v>0</v>
      </c>
      <c r="K36" s="9">
        <f t="shared" si="115"/>
        <v>1136346</v>
      </c>
      <c r="L36" s="9">
        <f t="shared" si="115"/>
        <v>609649</v>
      </c>
      <c r="M36" s="9">
        <f t="shared" si="115"/>
        <v>332752</v>
      </c>
      <c r="N36" s="9">
        <f t="shared" si="115"/>
        <v>0</v>
      </c>
      <c r="O36" s="9">
        <f t="shared" si="115"/>
        <v>0</v>
      </c>
      <c r="P36" s="9">
        <f t="shared" si="115"/>
        <v>0</v>
      </c>
      <c r="Q36" s="9">
        <f t="shared" si="115"/>
        <v>0</v>
      </c>
      <c r="R36" s="9">
        <f t="shared" si="115"/>
        <v>0</v>
      </c>
      <c r="S36" s="9">
        <f t="shared" si="115"/>
        <v>0</v>
      </c>
      <c r="T36" s="9">
        <f>SUM(T37:T62)</f>
        <v>1169460</v>
      </c>
      <c r="U36" s="9">
        <f t="shared" ref="U36" si="117">SUM(U37:U62)</f>
        <v>1202537</v>
      </c>
      <c r="V36" s="9">
        <f t="shared" ref="V36" si="118">SUM(V37:V62)</f>
        <v>33077</v>
      </c>
      <c r="W36" s="9">
        <f t="shared" ref="W36" si="119">SUM(W37:W62)</f>
        <v>0</v>
      </c>
      <c r="X36" s="9">
        <f t="shared" ref="X36" si="120">SUM(X37:X62)</f>
        <v>33077</v>
      </c>
      <c r="Y36" s="9">
        <f t="shared" ref="Y36" si="121">SUM(Y37:Y62)</f>
        <v>0</v>
      </c>
      <c r="Z36" s="9">
        <f t="shared" ref="Z36" si="122">SUM(Z37:Z62)</f>
        <v>0</v>
      </c>
      <c r="AA36" s="9">
        <f t="shared" ref="AA36" si="123">SUM(AA37:AA62)</f>
        <v>0</v>
      </c>
      <c r="AB36" s="9">
        <f t="shared" ref="AB36" si="124">SUM(AB37:AB62)</f>
        <v>0</v>
      </c>
      <c r="AC36" s="9">
        <f t="shared" ref="AC36" si="125">SUM(AC37:AC62)</f>
        <v>0</v>
      </c>
      <c r="AD36" s="9">
        <f t="shared" ref="AD36" si="126">SUM(AD37:AD62)</f>
        <v>0</v>
      </c>
      <c r="AE36" s="9">
        <f t="shared" ref="AE36" si="127">SUM(AE37:AE62)</f>
        <v>0</v>
      </c>
      <c r="AF36" s="9">
        <f t="shared" ref="AF36" si="128">SUM(AF37:AF62)</f>
        <v>0</v>
      </c>
      <c r="AG36" s="9">
        <f>SUM(AG37:AG62)</f>
        <v>11161</v>
      </c>
      <c r="AH36" s="96">
        <f t="shared" ref="AH36" si="129">SUM(AH37:AH62)</f>
        <v>11161</v>
      </c>
      <c r="AI36" s="96">
        <f t="shared" ref="AI36" si="130">SUM(AI37:AI62)</f>
        <v>0</v>
      </c>
      <c r="AJ36" s="96">
        <f t="shared" ref="AJ36" si="131">SUM(AJ37:AJ62)</f>
        <v>0</v>
      </c>
      <c r="AK36" s="96">
        <f t="shared" ref="AK36" si="132">SUM(AK37:AK62)</f>
        <v>0</v>
      </c>
      <c r="AL36" s="96">
        <f t="shared" ref="AL36" si="133">SUM(AL37:AL62)</f>
        <v>0</v>
      </c>
      <c r="AM36" s="96">
        <f t="shared" ref="AM36" si="134">SUM(AM37:AM62)</f>
        <v>0</v>
      </c>
      <c r="AN36" s="96">
        <f t="shared" ref="AN36" si="135">SUM(AN37:AN62)</f>
        <v>0</v>
      </c>
      <c r="AO36" s="96">
        <f t="shared" ref="AO36" si="136">SUM(AO37:AO62)</f>
        <v>0</v>
      </c>
      <c r="AP36" s="96">
        <f t="shared" ref="AP36" si="137">SUM(AP37:AP62)</f>
        <v>0</v>
      </c>
      <c r="AQ36" s="96">
        <f t="shared" ref="AQ36" si="138">SUM(AQ37:AQ62)</f>
        <v>0</v>
      </c>
      <c r="AR36" s="96">
        <f t="shared" ref="AR36" si="139">SUM(AR37:AR62)</f>
        <v>0</v>
      </c>
      <c r="AS36" s="96">
        <f t="shared" ref="AS36" si="140">SUM(AS37:AS62)</f>
        <v>0</v>
      </c>
      <c r="AT36" s="96">
        <f>SUM(AT37:AT62)</f>
        <v>0</v>
      </c>
      <c r="AU36" s="9">
        <f t="shared" ref="AU36" si="141">SUM(AU37:AU62)</f>
        <v>0</v>
      </c>
      <c r="AV36" s="96">
        <f t="shared" ref="AV36" si="142">SUM(AV37:AV62)</f>
        <v>0</v>
      </c>
      <c r="AW36" s="96">
        <f t="shared" ref="AW36" si="143">SUM(AW37:AW62)</f>
        <v>0</v>
      </c>
      <c r="AX36" s="96">
        <f t="shared" ref="AX36" si="144">SUM(AX37:AX62)</f>
        <v>0</v>
      </c>
      <c r="AY36" s="96">
        <f t="shared" ref="AY36" si="145">SUM(AY37:AY62)</f>
        <v>0</v>
      </c>
      <c r="AZ36" s="96">
        <f t="shared" ref="AZ36" si="146">SUM(AZ37:AZ62)</f>
        <v>0</v>
      </c>
      <c r="BA36" s="96">
        <f t="shared" ref="BA36" si="147">SUM(BA37:BA62)</f>
        <v>0</v>
      </c>
      <c r="BB36" s="9">
        <f>SUM(BB37:BB62)</f>
        <v>0</v>
      </c>
      <c r="BC36" s="310">
        <f t="shared" ref="BC36" si="148">SUM(BC37:BC62)</f>
        <v>0</v>
      </c>
      <c r="BD36" s="96">
        <f t="shared" ref="BD36" si="149">SUM(BD37:BD62)</f>
        <v>0</v>
      </c>
      <c r="BE36" s="96">
        <f t="shared" ref="BE36" si="150">SUM(BE37:BE62)</f>
        <v>0</v>
      </c>
      <c r="BF36" s="96">
        <f t="shared" ref="BF36" si="151">SUM(BF37:BF62)</f>
        <v>0</v>
      </c>
      <c r="BG36" s="96">
        <f t="shared" ref="BG36" si="152">SUM(BG37:BG62)</f>
        <v>0</v>
      </c>
      <c r="BH36" s="96">
        <f t="shared" ref="BH36" si="153">SUM(BH37:BH62)</f>
        <v>0</v>
      </c>
      <c r="BI36" s="96">
        <f t="shared" ref="BI36" si="154">SUM(BI37:BI62)</f>
        <v>0</v>
      </c>
      <c r="BJ36" s="96">
        <f t="shared" ref="BJ36" si="155">SUM(BJ37:BJ62)</f>
        <v>0</v>
      </c>
      <c r="BK36" s="96">
        <f t="shared" ref="BK36" si="156">SUM(BK37:BK62)</f>
        <v>0</v>
      </c>
      <c r="BL36" s="96">
        <f t="shared" ref="BL36" si="157">SUM(BL37:BL62)</f>
        <v>0</v>
      </c>
      <c r="BM36" s="96">
        <f t="shared" ref="BM36" si="158">SUM(BM37:BM62)</f>
        <v>0</v>
      </c>
      <c r="BN36" s="96">
        <f t="shared" ref="BN36" si="159">SUM(BN37:BN62)</f>
        <v>0</v>
      </c>
      <c r="BO36" s="12"/>
      <c r="BP36" s="87"/>
      <c r="BQ36" s="24"/>
    </row>
    <row r="37" spans="1:69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0">F37+T37+AG37+AT37+BB37</f>
        <v>3353884</v>
      </c>
      <c r="E37" s="295">
        <f t="shared" ref="E37:E61" si="161">G37+U37+AH37+AU37+BC37</f>
        <v>3353884</v>
      </c>
      <c r="F37" s="81">
        <v>3353884</v>
      </c>
      <c r="G37" s="81">
        <f t="shared" ref="G37:G61" si="162">F37+H37</f>
        <v>3353884</v>
      </c>
      <c r="H37" s="81">
        <f t="shared" ref="H37:H61" si="163">SUM(I37:S37)</f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</v>
      </c>
      <c r="U37" s="81">
        <f t="shared" ref="U37:U61" si="164">T37+V37</f>
        <v>0</v>
      </c>
      <c r="V37" s="81">
        <f t="shared" ref="V37:V61" si="165">SUM(W37:AF37)</f>
        <v>0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>
        <v>0</v>
      </c>
      <c r="AH37" s="81">
        <f t="shared" ref="AH37:AH61" si="166">AG37+AI37</f>
        <v>0</v>
      </c>
      <c r="AI37" s="81">
        <f t="shared" ref="AI37:AI61" si="167">SUM(AJ37:AS37)</f>
        <v>0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v>0</v>
      </c>
      <c r="AU37" s="81">
        <f t="shared" ref="AU37:AU61" si="168">AT37+AV37</f>
        <v>0</v>
      </c>
      <c r="AV37" s="98">
        <f t="shared" ref="AV37:AV61" si="169">SUM(AW37:BA37)</f>
        <v>0</v>
      </c>
      <c r="AW37" s="98"/>
      <c r="AX37" s="98"/>
      <c r="AY37" s="98"/>
      <c r="AZ37" s="98"/>
      <c r="BA37" s="98"/>
      <c r="BB37" s="81"/>
      <c r="BC37" s="81">
        <f t="shared" ref="BC37:BC61" si="170">BB37+BD37</f>
        <v>0</v>
      </c>
      <c r="BD37" s="81">
        <f t="shared" ref="BD37:BD61" si="171">SUM(BE37:BN37)</f>
        <v>0</v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82" t="s">
        <v>652</v>
      </c>
      <c r="BP37" s="85"/>
      <c r="BQ37" s="24"/>
    </row>
    <row r="38" spans="1:69" s="122" customFormat="1" ht="12.75" x14ac:dyDescent="0.2">
      <c r="A38" s="108"/>
      <c r="B38" s="246"/>
      <c r="C38" s="285" t="s">
        <v>253</v>
      </c>
      <c r="D38" s="80">
        <f t="shared" si="160"/>
        <v>5388</v>
      </c>
      <c r="E38" s="295">
        <f t="shared" si="161"/>
        <v>5388</v>
      </c>
      <c r="F38" s="81">
        <v>5388</v>
      </c>
      <c r="G38" s="81">
        <f t="shared" si="162"/>
        <v>5388</v>
      </c>
      <c r="H38" s="81">
        <f t="shared" si="163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</v>
      </c>
      <c r="U38" s="81">
        <f t="shared" si="164"/>
        <v>0</v>
      </c>
      <c r="V38" s="81">
        <f t="shared" si="165"/>
        <v>0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>
        <v>0</v>
      </c>
      <c r="AH38" s="81">
        <f t="shared" si="166"/>
        <v>0</v>
      </c>
      <c r="AI38" s="81">
        <f t="shared" si="167"/>
        <v>0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v>0</v>
      </c>
      <c r="AU38" s="81">
        <f t="shared" si="168"/>
        <v>0</v>
      </c>
      <c r="AV38" s="98">
        <f t="shared" si="169"/>
        <v>0</v>
      </c>
      <c r="AW38" s="199"/>
      <c r="AX38" s="199"/>
      <c r="AY38" s="199"/>
      <c r="AZ38" s="199"/>
      <c r="BA38" s="199"/>
      <c r="BB38" s="163"/>
      <c r="BC38" s="81">
        <f t="shared" si="170"/>
        <v>0</v>
      </c>
      <c r="BD38" s="81">
        <f t="shared" si="171"/>
        <v>0</v>
      </c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220" t="s">
        <v>656</v>
      </c>
      <c r="BP38" s="85"/>
      <c r="BQ38" s="24"/>
    </row>
    <row r="39" spans="1:69" ht="12.75" x14ac:dyDescent="0.2">
      <c r="A39" s="108"/>
      <c r="B39" s="243"/>
      <c r="C39" s="285" t="s">
        <v>215</v>
      </c>
      <c r="D39" s="80">
        <f t="shared" si="160"/>
        <v>2305016</v>
      </c>
      <c r="E39" s="295">
        <f t="shared" si="161"/>
        <v>2305016</v>
      </c>
      <c r="F39" s="81">
        <v>2112120</v>
      </c>
      <c r="G39" s="81">
        <f t="shared" si="162"/>
        <v>2112120</v>
      </c>
      <c r="H39" s="81">
        <f t="shared" si="163"/>
        <v>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187000</v>
      </c>
      <c r="U39" s="81">
        <f t="shared" si="164"/>
        <v>187000</v>
      </c>
      <c r="V39" s="81">
        <f t="shared" si="165"/>
        <v>0</v>
      </c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>
        <v>5896</v>
      </c>
      <c r="AH39" s="81">
        <f t="shared" si="166"/>
        <v>5896</v>
      </c>
      <c r="AI39" s="81">
        <f t="shared" si="167"/>
        <v>0</v>
      </c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v>0</v>
      </c>
      <c r="AU39" s="81">
        <f t="shared" si="168"/>
        <v>0</v>
      </c>
      <c r="AV39" s="98">
        <f t="shared" si="169"/>
        <v>0</v>
      </c>
      <c r="AW39" s="81"/>
      <c r="AX39" s="81"/>
      <c r="AY39" s="81"/>
      <c r="AZ39" s="81"/>
      <c r="BA39" s="81"/>
      <c r="BB39" s="81"/>
      <c r="BC39" s="81">
        <f t="shared" si="170"/>
        <v>0</v>
      </c>
      <c r="BD39" s="81">
        <f t="shared" si="171"/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220" t="s">
        <v>317</v>
      </c>
      <c r="BP39" s="85" t="s">
        <v>662</v>
      </c>
      <c r="BQ39" s="24"/>
    </row>
    <row r="40" spans="1:69" s="106" customFormat="1" ht="24" x14ac:dyDescent="0.2">
      <c r="A40" s="108"/>
      <c r="B40" s="246"/>
      <c r="C40" s="285" t="s">
        <v>245</v>
      </c>
      <c r="D40" s="80">
        <f t="shared" si="160"/>
        <v>54303</v>
      </c>
      <c r="E40" s="295">
        <f t="shared" si="161"/>
        <v>54303</v>
      </c>
      <c r="F40" s="163">
        <v>54303</v>
      </c>
      <c r="G40" s="163">
        <f t="shared" si="162"/>
        <v>54303</v>
      </c>
      <c r="H40" s="163">
        <f t="shared" si="163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>
        <v>0</v>
      </c>
      <c r="U40" s="163">
        <f t="shared" si="164"/>
        <v>0</v>
      </c>
      <c r="V40" s="163">
        <f t="shared" si="165"/>
        <v>0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>
        <v>0</v>
      </c>
      <c r="AH40" s="163">
        <f t="shared" si="166"/>
        <v>0</v>
      </c>
      <c r="AI40" s="163">
        <f t="shared" si="167"/>
        <v>0</v>
      </c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>
        <v>0</v>
      </c>
      <c r="AU40" s="81">
        <f t="shared" si="168"/>
        <v>0</v>
      </c>
      <c r="AV40" s="98">
        <f t="shared" si="169"/>
        <v>0</v>
      </c>
      <c r="AW40" s="163"/>
      <c r="AX40" s="163"/>
      <c r="AY40" s="163"/>
      <c r="AZ40" s="163"/>
      <c r="BA40" s="163"/>
      <c r="BB40" s="163"/>
      <c r="BC40" s="81">
        <f t="shared" si="170"/>
        <v>0</v>
      </c>
      <c r="BD40" s="81">
        <f t="shared" si="171"/>
        <v>0</v>
      </c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220" t="s">
        <v>550</v>
      </c>
      <c r="BP40" s="85" t="s">
        <v>569</v>
      </c>
      <c r="BQ40" s="24"/>
    </row>
    <row r="41" spans="1:69" s="162" customFormat="1" ht="12.75" x14ac:dyDescent="0.2">
      <c r="A41" s="108"/>
      <c r="B41" s="246"/>
      <c r="C41" s="285" t="s">
        <v>220</v>
      </c>
      <c r="D41" s="80">
        <f t="shared" si="160"/>
        <v>461728</v>
      </c>
      <c r="E41" s="295">
        <f t="shared" si="161"/>
        <v>461728</v>
      </c>
      <c r="F41" s="81">
        <v>456463</v>
      </c>
      <c r="G41" s="81">
        <f t="shared" si="162"/>
        <v>456463</v>
      </c>
      <c r="H41" s="81">
        <f t="shared" si="163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</v>
      </c>
      <c r="U41" s="81">
        <f t="shared" si="164"/>
        <v>0</v>
      </c>
      <c r="V41" s="81">
        <f t="shared" si="165"/>
        <v>0</v>
      </c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>
        <v>5265</v>
      </c>
      <c r="AH41" s="81">
        <f t="shared" si="166"/>
        <v>5265</v>
      </c>
      <c r="AI41" s="81">
        <f t="shared" si="167"/>
        <v>0</v>
      </c>
      <c r="AJ41" s="81">
        <v>0</v>
      </c>
      <c r="AK41" s="81"/>
      <c r="AL41" s="81"/>
      <c r="AM41" s="81"/>
      <c r="AN41" s="81"/>
      <c r="AO41" s="81"/>
      <c r="AP41" s="81"/>
      <c r="AQ41" s="81"/>
      <c r="AR41" s="81"/>
      <c r="AS41" s="81"/>
      <c r="AT41" s="81">
        <v>0</v>
      </c>
      <c r="AU41" s="81">
        <f t="shared" si="168"/>
        <v>0</v>
      </c>
      <c r="AV41" s="98">
        <f t="shared" si="169"/>
        <v>0</v>
      </c>
      <c r="AW41" s="81"/>
      <c r="AX41" s="81"/>
      <c r="AY41" s="81"/>
      <c r="AZ41" s="81"/>
      <c r="BA41" s="81"/>
      <c r="BB41" s="81"/>
      <c r="BC41" s="81">
        <f t="shared" si="170"/>
        <v>0</v>
      </c>
      <c r="BD41" s="81">
        <f t="shared" si="171"/>
        <v>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220" t="s">
        <v>318</v>
      </c>
      <c r="BP41" s="85" t="s">
        <v>791</v>
      </c>
      <c r="BQ41" s="24"/>
    </row>
    <row r="42" spans="1:69" s="121" customFormat="1" ht="24" x14ac:dyDescent="0.2">
      <c r="A42" s="108"/>
      <c r="B42" s="243"/>
      <c r="C42" s="285" t="s">
        <v>252</v>
      </c>
      <c r="D42" s="80">
        <f t="shared" si="160"/>
        <v>807594</v>
      </c>
      <c r="E42" s="295">
        <f t="shared" si="161"/>
        <v>816051</v>
      </c>
      <c r="F42" s="81">
        <v>807594</v>
      </c>
      <c r="G42" s="81">
        <f t="shared" si="162"/>
        <v>816051</v>
      </c>
      <c r="H42" s="81">
        <f t="shared" si="163"/>
        <v>8457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/>
      <c r="T42" s="81">
        <v>0</v>
      </c>
      <c r="U42" s="81">
        <f t="shared" si="164"/>
        <v>0</v>
      </c>
      <c r="V42" s="81">
        <f t="shared" si="165"/>
        <v>0</v>
      </c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>
        <v>0</v>
      </c>
      <c r="AH42" s="81">
        <f t="shared" si="166"/>
        <v>0</v>
      </c>
      <c r="AI42" s="81">
        <f t="shared" si="167"/>
        <v>0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>
        <v>0</v>
      </c>
      <c r="AU42" s="81">
        <f t="shared" si="168"/>
        <v>0</v>
      </c>
      <c r="AV42" s="98">
        <f t="shared" si="169"/>
        <v>0</v>
      </c>
      <c r="AW42" s="81"/>
      <c r="AX42" s="81"/>
      <c r="AY42" s="81"/>
      <c r="AZ42" s="81"/>
      <c r="BA42" s="81"/>
      <c r="BB42" s="81"/>
      <c r="BC42" s="81">
        <f t="shared" si="170"/>
        <v>0</v>
      </c>
      <c r="BD42" s="81">
        <f t="shared" si="171"/>
        <v>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220" t="s">
        <v>319</v>
      </c>
      <c r="BP42" s="85" t="s">
        <v>663</v>
      </c>
      <c r="BQ42" s="24"/>
    </row>
    <row r="43" spans="1:69" s="162" customFormat="1" ht="24" x14ac:dyDescent="0.2">
      <c r="A43" s="108"/>
      <c r="B43" s="243"/>
      <c r="C43" s="285" t="s">
        <v>261</v>
      </c>
      <c r="D43" s="80">
        <f t="shared" si="160"/>
        <v>114100</v>
      </c>
      <c r="E43" s="295">
        <f t="shared" si="161"/>
        <v>114100</v>
      </c>
      <c r="F43" s="163">
        <v>114100</v>
      </c>
      <c r="G43" s="163">
        <f t="shared" si="162"/>
        <v>114100</v>
      </c>
      <c r="H43" s="163">
        <f t="shared" si="163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>
        <v>0</v>
      </c>
      <c r="U43" s="163">
        <f t="shared" si="164"/>
        <v>0</v>
      </c>
      <c r="V43" s="163">
        <f t="shared" si="165"/>
        <v>0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>
        <v>0</v>
      </c>
      <c r="AH43" s="163">
        <f t="shared" si="166"/>
        <v>0</v>
      </c>
      <c r="AI43" s="163">
        <f t="shared" si="167"/>
        <v>0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>
        <v>0</v>
      </c>
      <c r="AU43" s="81">
        <f t="shared" si="168"/>
        <v>0</v>
      </c>
      <c r="AV43" s="98">
        <f t="shared" si="169"/>
        <v>0</v>
      </c>
      <c r="AW43" s="163"/>
      <c r="AX43" s="163"/>
      <c r="AY43" s="163"/>
      <c r="AZ43" s="163"/>
      <c r="BA43" s="163"/>
      <c r="BB43" s="163"/>
      <c r="BC43" s="81">
        <f t="shared" si="170"/>
        <v>0</v>
      </c>
      <c r="BD43" s="81">
        <f t="shared" si="171"/>
        <v>0</v>
      </c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220" t="s">
        <v>320</v>
      </c>
      <c r="BP43" s="86" t="s">
        <v>482</v>
      </c>
      <c r="BQ43" s="24"/>
    </row>
    <row r="44" spans="1:69" s="162" customFormat="1" ht="24" x14ac:dyDescent="0.2">
      <c r="A44" s="108"/>
      <c r="B44" s="243"/>
      <c r="C44" s="285" t="s">
        <v>708</v>
      </c>
      <c r="D44" s="80">
        <f t="shared" si="160"/>
        <v>8257247</v>
      </c>
      <c r="E44" s="295">
        <f t="shared" si="161"/>
        <v>8324135</v>
      </c>
      <c r="F44" s="81">
        <v>7367846</v>
      </c>
      <c r="G44" s="81">
        <f t="shared" si="162"/>
        <v>7401657</v>
      </c>
      <c r="H44" s="81">
        <f t="shared" si="163"/>
        <v>33811</v>
      </c>
      <c r="I44" s="81"/>
      <c r="J44" s="81"/>
      <c r="K44" s="81">
        <v>557</v>
      </c>
      <c r="L44" s="81"/>
      <c r="M44" s="81">
        <v>33254</v>
      </c>
      <c r="N44" s="81"/>
      <c r="O44" s="81"/>
      <c r="P44" s="81"/>
      <c r="Q44" s="81"/>
      <c r="R44" s="81"/>
      <c r="S44" s="81"/>
      <c r="T44" s="81">
        <v>889401</v>
      </c>
      <c r="U44" s="81">
        <f t="shared" si="164"/>
        <v>922478</v>
      </c>
      <c r="V44" s="81">
        <f t="shared" si="165"/>
        <v>33077</v>
      </c>
      <c r="W44" s="81"/>
      <c r="X44" s="81">
        <v>33077</v>
      </c>
      <c r="Y44" s="81"/>
      <c r="Z44" s="81"/>
      <c r="AA44" s="81"/>
      <c r="AB44" s="81"/>
      <c r="AC44" s="81"/>
      <c r="AD44" s="81"/>
      <c r="AE44" s="81"/>
      <c r="AF44" s="81"/>
      <c r="AG44" s="81">
        <v>0</v>
      </c>
      <c r="AH44" s="81">
        <f t="shared" si="166"/>
        <v>0</v>
      </c>
      <c r="AI44" s="81">
        <f t="shared" si="167"/>
        <v>0</v>
      </c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>
        <v>0</v>
      </c>
      <c r="AU44" s="81">
        <f t="shared" si="168"/>
        <v>0</v>
      </c>
      <c r="AV44" s="98">
        <f t="shared" si="169"/>
        <v>0</v>
      </c>
      <c r="AW44" s="81"/>
      <c r="AX44" s="81"/>
      <c r="AY44" s="81"/>
      <c r="AZ44" s="81"/>
      <c r="BA44" s="81"/>
      <c r="BB44" s="81"/>
      <c r="BC44" s="81">
        <f t="shared" si="170"/>
        <v>0</v>
      </c>
      <c r="BD44" s="81">
        <f t="shared" si="171"/>
        <v>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220" t="s">
        <v>657</v>
      </c>
      <c r="BP44" s="85" t="s">
        <v>440</v>
      </c>
      <c r="BQ44" s="24"/>
    </row>
    <row r="45" spans="1:69" s="198" customFormat="1" ht="24" x14ac:dyDescent="0.2">
      <c r="A45" s="108"/>
      <c r="B45" s="243"/>
      <c r="C45" s="285" t="s">
        <v>643</v>
      </c>
      <c r="D45" s="80">
        <f t="shared" si="160"/>
        <v>584436</v>
      </c>
      <c r="E45" s="295">
        <f t="shared" si="161"/>
        <v>584436</v>
      </c>
      <c r="F45" s="81">
        <v>584436</v>
      </c>
      <c r="G45" s="81">
        <f t="shared" si="162"/>
        <v>584436</v>
      </c>
      <c r="H45" s="81">
        <f t="shared" si="163"/>
        <v>0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>
        <v>0</v>
      </c>
      <c r="U45" s="81">
        <f t="shared" si="164"/>
        <v>0</v>
      </c>
      <c r="V45" s="81">
        <f t="shared" si="165"/>
        <v>0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>
        <v>0</v>
      </c>
      <c r="AH45" s="81">
        <f t="shared" si="166"/>
        <v>0</v>
      </c>
      <c r="AI45" s="81">
        <f t="shared" si="167"/>
        <v>0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>
        <v>0</v>
      </c>
      <c r="AU45" s="81">
        <f t="shared" si="168"/>
        <v>0</v>
      </c>
      <c r="AV45" s="98">
        <f t="shared" si="169"/>
        <v>0</v>
      </c>
      <c r="AW45" s="199"/>
      <c r="AX45" s="199"/>
      <c r="AY45" s="199"/>
      <c r="AZ45" s="199"/>
      <c r="BA45" s="199"/>
      <c r="BB45" s="163"/>
      <c r="BC45" s="81">
        <f t="shared" si="170"/>
        <v>0</v>
      </c>
      <c r="BD45" s="81">
        <f t="shared" si="171"/>
        <v>0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220" t="s">
        <v>658</v>
      </c>
      <c r="BP45" s="85" t="s">
        <v>442</v>
      </c>
      <c r="BQ45" s="24"/>
    </row>
    <row r="46" spans="1:69" s="159" customFormat="1" ht="36" x14ac:dyDescent="0.2">
      <c r="A46" s="108"/>
      <c r="B46" s="243"/>
      <c r="C46" s="285" t="s">
        <v>703</v>
      </c>
      <c r="D46" s="80">
        <f t="shared" si="160"/>
        <v>24315</v>
      </c>
      <c r="E46" s="295">
        <f t="shared" si="161"/>
        <v>24315</v>
      </c>
      <c r="F46" s="81">
        <v>24315</v>
      </c>
      <c r="G46" s="81">
        <f t="shared" si="162"/>
        <v>24315</v>
      </c>
      <c r="H46" s="81">
        <f t="shared" si="163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>
        <v>0</v>
      </c>
      <c r="U46" s="81">
        <f t="shared" si="164"/>
        <v>0</v>
      </c>
      <c r="V46" s="81">
        <f t="shared" si="165"/>
        <v>0</v>
      </c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>
        <v>0</v>
      </c>
      <c r="AH46" s="81">
        <f t="shared" si="166"/>
        <v>0</v>
      </c>
      <c r="AI46" s="81">
        <f t="shared" si="167"/>
        <v>0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>
        <v>0</v>
      </c>
      <c r="AU46" s="81">
        <f t="shared" si="168"/>
        <v>0</v>
      </c>
      <c r="AV46" s="98">
        <f t="shared" si="169"/>
        <v>0</v>
      </c>
      <c r="AW46" s="199"/>
      <c r="AX46" s="199"/>
      <c r="AY46" s="199"/>
      <c r="AZ46" s="199"/>
      <c r="BA46" s="199"/>
      <c r="BB46" s="163"/>
      <c r="BC46" s="81">
        <f t="shared" si="170"/>
        <v>0</v>
      </c>
      <c r="BD46" s="81">
        <f t="shared" si="171"/>
        <v>0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220" t="s">
        <v>659</v>
      </c>
      <c r="BP46" s="85"/>
      <c r="BQ46" s="24"/>
    </row>
    <row r="47" spans="1:69" s="130" customFormat="1" ht="12.75" x14ac:dyDescent="0.2">
      <c r="A47" s="108"/>
      <c r="B47" s="243"/>
      <c r="C47" s="285" t="s">
        <v>623</v>
      </c>
      <c r="D47" s="80">
        <f t="shared" si="160"/>
        <v>2600</v>
      </c>
      <c r="E47" s="295">
        <f t="shared" si="161"/>
        <v>2569</v>
      </c>
      <c r="F47" s="81">
        <v>2600</v>
      </c>
      <c r="G47" s="81">
        <f t="shared" si="162"/>
        <v>2569</v>
      </c>
      <c r="H47" s="81">
        <f t="shared" si="163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</v>
      </c>
      <c r="U47" s="81">
        <f t="shared" si="164"/>
        <v>0</v>
      </c>
      <c r="V47" s="81">
        <f t="shared" si="165"/>
        <v>0</v>
      </c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>
        <v>0</v>
      </c>
      <c r="AH47" s="81">
        <f t="shared" si="166"/>
        <v>0</v>
      </c>
      <c r="AI47" s="81">
        <f t="shared" si="167"/>
        <v>0</v>
      </c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>
        <v>0</v>
      </c>
      <c r="AU47" s="81">
        <f t="shared" si="168"/>
        <v>0</v>
      </c>
      <c r="AV47" s="98">
        <f t="shared" si="169"/>
        <v>0</v>
      </c>
      <c r="AW47" s="199"/>
      <c r="AX47" s="199"/>
      <c r="AY47" s="199"/>
      <c r="AZ47" s="199"/>
      <c r="BA47" s="199"/>
      <c r="BB47" s="163"/>
      <c r="BC47" s="81">
        <f t="shared" si="170"/>
        <v>0</v>
      </c>
      <c r="BD47" s="81">
        <f t="shared" si="171"/>
        <v>0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220" t="s">
        <v>660</v>
      </c>
      <c r="BP47" s="85"/>
      <c r="BQ47" s="24"/>
    </row>
    <row r="48" spans="1:69" s="198" customFormat="1" ht="24" x14ac:dyDescent="0.2">
      <c r="A48" s="108"/>
      <c r="B48" s="243"/>
      <c r="C48" s="285" t="s">
        <v>624</v>
      </c>
      <c r="D48" s="80">
        <f t="shared" si="160"/>
        <v>10397</v>
      </c>
      <c r="E48" s="295">
        <f t="shared" si="161"/>
        <v>10537</v>
      </c>
      <c r="F48" s="81">
        <v>10397</v>
      </c>
      <c r="G48" s="81">
        <f t="shared" si="162"/>
        <v>10537</v>
      </c>
      <c r="H48" s="81">
        <f t="shared" si="163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>
        <v>0</v>
      </c>
      <c r="U48" s="81">
        <f t="shared" si="164"/>
        <v>0</v>
      </c>
      <c r="V48" s="81">
        <f t="shared" si="165"/>
        <v>0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>
        <v>0</v>
      </c>
      <c r="AH48" s="81">
        <f t="shared" si="166"/>
        <v>0</v>
      </c>
      <c r="AI48" s="81">
        <f t="shared" si="167"/>
        <v>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v>0</v>
      </c>
      <c r="AU48" s="81">
        <f t="shared" si="168"/>
        <v>0</v>
      </c>
      <c r="AV48" s="98">
        <f t="shared" si="169"/>
        <v>0</v>
      </c>
      <c r="AW48" s="199"/>
      <c r="AX48" s="199"/>
      <c r="AY48" s="199"/>
      <c r="AZ48" s="199"/>
      <c r="BA48" s="199"/>
      <c r="BB48" s="163"/>
      <c r="BC48" s="81">
        <f t="shared" si="170"/>
        <v>0</v>
      </c>
      <c r="BD48" s="81">
        <f t="shared" si="171"/>
        <v>0</v>
      </c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220" t="s">
        <v>501</v>
      </c>
      <c r="BP48" s="85"/>
      <c r="BQ48" s="24"/>
    </row>
    <row r="49" spans="1:69" s="198" customFormat="1" ht="12.75" x14ac:dyDescent="0.2">
      <c r="A49" s="108"/>
      <c r="B49" s="243"/>
      <c r="C49" s="285" t="s">
        <v>625</v>
      </c>
      <c r="D49" s="80">
        <f t="shared" si="160"/>
        <v>0</v>
      </c>
      <c r="E49" s="295">
        <f t="shared" si="161"/>
        <v>48073</v>
      </c>
      <c r="F49" s="81">
        <v>0</v>
      </c>
      <c r="G49" s="81">
        <f t="shared" si="162"/>
        <v>48073</v>
      </c>
      <c r="H49" s="81">
        <f t="shared" si="163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>
        <v>0</v>
      </c>
      <c r="U49" s="81">
        <f t="shared" si="164"/>
        <v>0</v>
      </c>
      <c r="V49" s="81">
        <f t="shared" si="165"/>
        <v>0</v>
      </c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>
        <v>0</v>
      </c>
      <c r="AH49" s="81">
        <f t="shared" si="166"/>
        <v>0</v>
      </c>
      <c r="AI49" s="81">
        <f t="shared" si="167"/>
        <v>0</v>
      </c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>
        <v>0</v>
      </c>
      <c r="AU49" s="81">
        <f t="shared" si="168"/>
        <v>0</v>
      </c>
      <c r="AV49" s="98">
        <f t="shared" si="169"/>
        <v>0</v>
      </c>
      <c r="AW49" s="199"/>
      <c r="AX49" s="199"/>
      <c r="AY49" s="199"/>
      <c r="AZ49" s="199"/>
      <c r="BA49" s="199"/>
      <c r="BB49" s="163"/>
      <c r="BC49" s="81">
        <f t="shared" si="170"/>
        <v>0</v>
      </c>
      <c r="BD49" s="81">
        <f t="shared" si="171"/>
        <v>0</v>
      </c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220" t="s">
        <v>661</v>
      </c>
      <c r="BP49" s="85"/>
      <c r="BQ49" s="24"/>
    </row>
    <row r="50" spans="1:69" s="198" customFormat="1" ht="24" x14ac:dyDescent="0.2">
      <c r="A50" s="108"/>
      <c r="B50" s="243"/>
      <c r="C50" s="285" t="s">
        <v>627</v>
      </c>
      <c r="D50" s="80">
        <f t="shared" si="160"/>
        <v>3330726</v>
      </c>
      <c r="E50" s="295">
        <f t="shared" si="161"/>
        <v>3043322</v>
      </c>
      <c r="F50" s="81">
        <v>3330726</v>
      </c>
      <c r="G50" s="81">
        <f t="shared" si="162"/>
        <v>3043322</v>
      </c>
      <c r="H50" s="81">
        <f t="shared" si="163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>
        <v>0</v>
      </c>
      <c r="U50" s="81">
        <f t="shared" si="164"/>
        <v>0</v>
      </c>
      <c r="V50" s="81">
        <f t="shared" si="165"/>
        <v>0</v>
      </c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>
        <v>0</v>
      </c>
      <c r="AH50" s="81">
        <f t="shared" si="166"/>
        <v>0</v>
      </c>
      <c r="AI50" s="81">
        <f t="shared" si="167"/>
        <v>0</v>
      </c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>
        <v>0</v>
      </c>
      <c r="AU50" s="81">
        <f t="shared" si="168"/>
        <v>0</v>
      </c>
      <c r="AV50" s="98">
        <f t="shared" si="169"/>
        <v>0</v>
      </c>
      <c r="AW50" s="98"/>
      <c r="AX50" s="98"/>
      <c r="AY50" s="98"/>
      <c r="AZ50" s="98"/>
      <c r="BA50" s="98"/>
      <c r="BB50" s="81"/>
      <c r="BC50" s="81">
        <f t="shared" si="170"/>
        <v>0</v>
      </c>
      <c r="BD50" s="81">
        <f t="shared" si="171"/>
        <v>0</v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220" t="s">
        <v>560</v>
      </c>
      <c r="BP50" s="85"/>
      <c r="BQ50" s="24"/>
    </row>
    <row r="51" spans="1:69" s="198" customFormat="1" ht="36" x14ac:dyDescent="0.2">
      <c r="A51" s="108"/>
      <c r="B51" s="243"/>
      <c r="C51" s="319" t="s">
        <v>626</v>
      </c>
      <c r="D51" s="80">
        <f t="shared" si="160"/>
        <v>2177258</v>
      </c>
      <c r="E51" s="295">
        <f t="shared" si="161"/>
        <v>2166990</v>
      </c>
      <c r="F51" s="163">
        <v>2084199</v>
      </c>
      <c r="G51" s="163">
        <f t="shared" si="162"/>
        <v>2073931</v>
      </c>
      <c r="H51" s="163">
        <f t="shared" si="163"/>
        <v>-10268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/>
      <c r="T51" s="163">
        <v>93059</v>
      </c>
      <c r="U51" s="163">
        <f t="shared" si="164"/>
        <v>93059</v>
      </c>
      <c r="V51" s="163">
        <f t="shared" si="165"/>
        <v>0</v>
      </c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>
        <v>0</v>
      </c>
      <c r="AH51" s="163">
        <f t="shared" si="166"/>
        <v>0</v>
      </c>
      <c r="AI51" s="163">
        <f t="shared" si="167"/>
        <v>0</v>
      </c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>
        <v>0</v>
      </c>
      <c r="AU51" s="81">
        <f t="shared" si="168"/>
        <v>0</v>
      </c>
      <c r="AV51" s="98">
        <f t="shared" si="169"/>
        <v>0</v>
      </c>
      <c r="AW51" s="199"/>
      <c r="AX51" s="199"/>
      <c r="AY51" s="199"/>
      <c r="AZ51" s="199"/>
      <c r="BA51" s="199"/>
      <c r="BB51" s="163"/>
      <c r="BC51" s="81">
        <f t="shared" si="170"/>
        <v>0</v>
      </c>
      <c r="BD51" s="81">
        <f t="shared" si="171"/>
        <v>0</v>
      </c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220" t="s">
        <v>561</v>
      </c>
      <c r="BP51" s="200"/>
      <c r="BQ51" s="24"/>
    </row>
    <row r="52" spans="1:69" s="198" customFormat="1" ht="24" x14ac:dyDescent="0.2">
      <c r="A52" s="108"/>
      <c r="B52" s="243"/>
      <c r="C52" s="319" t="s">
        <v>734</v>
      </c>
      <c r="D52" s="80">
        <f t="shared" ref="D52:D53" si="172">F52+T52+AG52+AT52+BB52</f>
        <v>0</v>
      </c>
      <c r="E52" s="295">
        <f t="shared" ref="E52:E53" si="173">G52+U52+AH52+AU52+BC52</f>
        <v>8614</v>
      </c>
      <c r="F52" s="163"/>
      <c r="G52" s="163">
        <f t="shared" ref="G52" si="174">F52+H52</f>
        <v>8614</v>
      </c>
      <c r="H52" s="163">
        <f t="shared" ref="H52" si="175">SUM(I52:S52)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>
        <f t="shared" ref="U52" si="176">T52+V52</f>
        <v>0</v>
      </c>
      <c r="V52" s="163">
        <f t="shared" ref="V52" si="177">SUM(W52:AF52)</f>
        <v>0</v>
      </c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>
        <f t="shared" ref="AH52" si="178">AG52+AI52</f>
        <v>0</v>
      </c>
      <c r="AI52" s="163">
        <f t="shared" ref="AI52" si="179">SUM(AJ52:AS52)</f>
        <v>0</v>
      </c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81">
        <f t="shared" ref="AU52" si="180">AT52+AV52</f>
        <v>0</v>
      </c>
      <c r="AV52" s="98">
        <f t="shared" ref="AV52" si="181">SUM(AW52:BA52)</f>
        <v>0</v>
      </c>
      <c r="AW52" s="199"/>
      <c r="AX52" s="199"/>
      <c r="AY52" s="199"/>
      <c r="AZ52" s="199"/>
      <c r="BA52" s="199"/>
      <c r="BB52" s="163"/>
      <c r="BC52" s="81">
        <f t="shared" ref="BC52" si="182">BB52+BD52</f>
        <v>0</v>
      </c>
      <c r="BD52" s="81">
        <f t="shared" ref="BD52" si="183">SUM(BE52:BN52)</f>
        <v>0</v>
      </c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220" t="s">
        <v>735</v>
      </c>
      <c r="BP52" s="200"/>
      <c r="BQ52" s="24"/>
    </row>
    <row r="53" spans="1:69" s="198" customFormat="1" ht="18.75" customHeight="1" x14ac:dyDescent="0.2">
      <c r="A53" s="108"/>
      <c r="B53" s="243"/>
      <c r="C53" s="319" t="s">
        <v>774</v>
      </c>
      <c r="D53" s="80">
        <f t="shared" si="172"/>
        <v>0</v>
      </c>
      <c r="E53" s="295">
        <f t="shared" si="173"/>
        <v>62027</v>
      </c>
      <c r="F53" s="163"/>
      <c r="G53" s="163">
        <f t="shared" ref="G53" si="184">F53+H53</f>
        <v>62027</v>
      </c>
      <c r="H53" s="163">
        <f t="shared" ref="H53" si="185">SUM(I53:S53)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>
        <f t="shared" ref="U53" si="186">T53+V53</f>
        <v>0</v>
      </c>
      <c r="V53" s="163">
        <f t="shared" ref="V53" si="187">SUM(W53:AF53)</f>
        <v>0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>
        <f t="shared" ref="AH53" si="188">AG53+AI53</f>
        <v>0</v>
      </c>
      <c r="AI53" s="163">
        <f t="shared" ref="AI53" si="189">SUM(AJ53:AS53)</f>
        <v>0</v>
      </c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81">
        <f t="shared" ref="AU53" si="190">AT53+AV53</f>
        <v>0</v>
      </c>
      <c r="AV53" s="98">
        <f t="shared" ref="AV53" si="191">SUM(AW53:BA53)</f>
        <v>0</v>
      </c>
      <c r="AW53" s="199"/>
      <c r="AX53" s="199"/>
      <c r="AY53" s="199"/>
      <c r="AZ53" s="199"/>
      <c r="BA53" s="199"/>
      <c r="BB53" s="163"/>
      <c r="BC53" s="81">
        <f t="shared" ref="BC53" si="192">BB53+BD53</f>
        <v>0</v>
      </c>
      <c r="BD53" s="81">
        <f t="shared" ref="BD53" si="193">SUM(BE53:BN53)</f>
        <v>0</v>
      </c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220" t="s">
        <v>750</v>
      </c>
      <c r="BP53" s="200"/>
      <c r="BQ53" s="24"/>
    </row>
    <row r="54" spans="1:69" s="198" customFormat="1" ht="36" x14ac:dyDescent="0.2">
      <c r="A54" s="108"/>
      <c r="B54" s="243"/>
      <c r="C54" s="319" t="s">
        <v>766</v>
      </c>
      <c r="D54" s="80">
        <f t="shared" ref="D54" si="194">F54+T54+AG54+AT54+BB54</f>
        <v>0</v>
      </c>
      <c r="E54" s="295">
        <f t="shared" ref="E54" si="195">G54+U54+AH54+AU54+BC54</f>
        <v>1112901</v>
      </c>
      <c r="F54" s="163"/>
      <c r="G54" s="163">
        <f t="shared" ref="G54" si="196">F54+H54</f>
        <v>1112901</v>
      </c>
      <c r="H54" s="163">
        <f t="shared" ref="H54" si="197">SUM(I54:S54)</f>
        <v>1112901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/>
      <c r="R54" s="163"/>
      <c r="S54" s="163"/>
      <c r="T54" s="163"/>
      <c r="U54" s="163">
        <f t="shared" ref="U54" si="198">T54+V54</f>
        <v>0</v>
      </c>
      <c r="V54" s="163">
        <f t="shared" ref="V54" si="199">SUM(W54:AF54)</f>
        <v>0</v>
      </c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>
        <f t="shared" ref="AH54" si="200">AG54+AI54</f>
        <v>0</v>
      </c>
      <c r="AI54" s="163">
        <f t="shared" ref="AI54" si="201">SUM(AJ54:AS54)</f>
        <v>0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81">
        <f t="shared" ref="AU54" si="202">AT54+AV54</f>
        <v>0</v>
      </c>
      <c r="AV54" s="98">
        <f t="shared" ref="AV54" si="203">SUM(AW54:BA54)</f>
        <v>0</v>
      </c>
      <c r="AW54" s="199"/>
      <c r="AX54" s="199"/>
      <c r="AY54" s="199"/>
      <c r="AZ54" s="199"/>
      <c r="BA54" s="199"/>
      <c r="BB54" s="163"/>
      <c r="BC54" s="81">
        <f t="shared" ref="BC54" si="204">BB54+BD54</f>
        <v>0</v>
      </c>
      <c r="BD54" s="81">
        <f t="shared" ref="BD54" si="205">SUM(BE54:BN54)</f>
        <v>0</v>
      </c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220" t="s">
        <v>765</v>
      </c>
      <c r="BP54" s="200"/>
      <c r="BQ54" s="24"/>
    </row>
    <row r="55" spans="1:69" s="198" customFormat="1" ht="24" x14ac:dyDescent="0.2">
      <c r="A55" s="108"/>
      <c r="B55" s="243"/>
      <c r="C55" s="319" t="s">
        <v>795</v>
      </c>
      <c r="D55" s="80">
        <f t="shared" ref="D55" si="206">F55+T55+AG55+AT55+BB55</f>
        <v>0</v>
      </c>
      <c r="E55" s="295">
        <f t="shared" ref="E55" si="207">G55+U55+AH55+AU55+BC55</f>
        <v>1201224</v>
      </c>
      <c r="F55" s="163"/>
      <c r="G55" s="163">
        <f t="shared" ref="G55" si="208">F55+H55</f>
        <v>1201224</v>
      </c>
      <c r="H55" s="163">
        <f t="shared" ref="H55" si="209">SUM(I55:S55)</f>
        <v>1201224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/>
      <c r="R55" s="163"/>
      <c r="S55" s="163"/>
      <c r="T55" s="163"/>
      <c r="U55" s="163">
        <f t="shared" ref="U55" si="210">T55+V55</f>
        <v>0</v>
      </c>
      <c r="V55" s="163">
        <f t="shared" ref="V55" si="211">SUM(W55:AF55)</f>
        <v>0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>
        <f t="shared" ref="AH55" si="212">AG55+AI55</f>
        <v>0</v>
      </c>
      <c r="AI55" s="163">
        <f t="shared" ref="AI55" si="213">SUM(AJ55:AS55)</f>
        <v>0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81">
        <f t="shared" ref="AU55" si="214">AT55+AV55</f>
        <v>0</v>
      </c>
      <c r="AV55" s="98">
        <f t="shared" ref="AV55" si="215">SUM(AW55:BA55)</f>
        <v>0</v>
      </c>
      <c r="AW55" s="199"/>
      <c r="AX55" s="199"/>
      <c r="AY55" s="199"/>
      <c r="AZ55" s="199"/>
      <c r="BA55" s="199"/>
      <c r="BB55" s="163"/>
      <c r="BC55" s="81">
        <f t="shared" ref="BC55" si="216">BB55+BD55</f>
        <v>0</v>
      </c>
      <c r="BD55" s="81">
        <f t="shared" ref="BD55" si="217">SUM(BE55:BN55)</f>
        <v>0</v>
      </c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220" t="s">
        <v>794</v>
      </c>
      <c r="BP55" s="200"/>
      <c r="BQ55" s="24"/>
    </row>
    <row r="56" spans="1:69" ht="24" customHeight="1" x14ac:dyDescent="0.2">
      <c r="A56" s="108">
        <v>90000518538</v>
      </c>
      <c r="B56" s="241" t="s">
        <v>299</v>
      </c>
      <c r="C56" s="285" t="s">
        <v>186</v>
      </c>
      <c r="D56" s="80">
        <f t="shared" si="160"/>
        <v>91353</v>
      </c>
      <c r="E56" s="295">
        <f t="shared" si="161"/>
        <v>91353</v>
      </c>
      <c r="F56" s="81">
        <v>91353</v>
      </c>
      <c r="G56" s="81">
        <f t="shared" si="162"/>
        <v>91353</v>
      </c>
      <c r="H56" s="81">
        <f t="shared" si="163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>
        <v>0</v>
      </c>
      <c r="U56" s="81">
        <f t="shared" si="164"/>
        <v>0</v>
      </c>
      <c r="V56" s="81">
        <f t="shared" si="165"/>
        <v>0</v>
      </c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>
        <v>0</v>
      </c>
      <c r="AH56" s="81">
        <f t="shared" si="166"/>
        <v>0</v>
      </c>
      <c r="AI56" s="81">
        <f t="shared" si="167"/>
        <v>0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v>0</v>
      </c>
      <c r="AU56" s="81">
        <f t="shared" si="168"/>
        <v>0</v>
      </c>
      <c r="AV56" s="98">
        <f t="shared" si="169"/>
        <v>0</v>
      </c>
      <c r="AW56" s="98"/>
      <c r="AX56" s="98"/>
      <c r="AY56" s="98"/>
      <c r="AZ56" s="98"/>
      <c r="BA56" s="98"/>
      <c r="BB56" s="81"/>
      <c r="BC56" s="81">
        <f t="shared" si="170"/>
        <v>0</v>
      </c>
      <c r="BD56" s="81">
        <f t="shared" si="171"/>
        <v>0</v>
      </c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82" t="s">
        <v>444</v>
      </c>
      <c r="BP56" s="85"/>
      <c r="BQ56" s="24"/>
    </row>
    <row r="57" spans="1:69" ht="36" customHeight="1" x14ac:dyDescent="0.2">
      <c r="A57" s="108"/>
      <c r="B57" s="241" t="s">
        <v>167</v>
      </c>
      <c r="C57" s="322" t="s">
        <v>168</v>
      </c>
      <c r="D57" s="80">
        <f t="shared" si="160"/>
        <v>231300</v>
      </c>
      <c r="E57" s="295">
        <f t="shared" si="161"/>
        <v>106620</v>
      </c>
      <c r="F57" s="81">
        <v>231300</v>
      </c>
      <c r="G57" s="81">
        <f t="shared" si="162"/>
        <v>106620</v>
      </c>
      <c r="H57" s="81">
        <f t="shared" si="163"/>
        <v>-124680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/>
      <c r="R57" s="81"/>
      <c r="S57" s="81"/>
      <c r="T57" s="81"/>
      <c r="U57" s="81">
        <f t="shared" si="164"/>
        <v>0</v>
      </c>
      <c r="V57" s="81">
        <f t="shared" si="165"/>
        <v>0</v>
      </c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98">
        <f t="shared" si="166"/>
        <v>0</v>
      </c>
      <c r="AI57" s="98">
        <f t="shared" si="167"/>
        <v>0</v>
      </c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81">
        <f t="shared" si="168"/>
        <v>0</v>
      </c>
      <c r="AV57" s="98">
        <f t="shared" si="169"/>
        <v>0</v>
      </c>
      <c r="AW57" s="98"/>
      <c r="AX57" s="98"/>
      <c r="AY57" s="98"/>
      <c r="AZ57" s="98"/>
      <c r="BA57" s="98"/>
      <c r="BB57" s="81"/>
      <c r="BC57" s="81">
        <f t="shared" si="170"/>
        <v>0</v>
      </c>
      <c r="BD57" s="81">
        <f t="shared" si="171"/>
        <v>0</v>
      </c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82" t="s">
        <v>327</v>
      </c>
      <c r="BP57" s="85"/>
      <c r="BQ57" s="24"/>
    </row>
    <row r="58" spans="1:69" ht="12.75" x14ac:dyDescent="0.2">
      <c r="A58" s="108"/>
      <c r="B58" s="243"/>
      <c r="C58" s="322" t="s">
        <v>195</v>
      </c>
      <c r="D58" s="80">
        <f t="shared" si="160"/>
        <v>16800</v>
      </c>
      <c r="E58" s="295">
        <f t="shared" si="161"/>
        <v>16800</v>
      </c>
      <c r="F58" s="81">
        <v>16800</v>
      </c>
      <c r="G58" s="81">
        <f t="shared" si="162"/>
        <v>16800</v>
      </c>
      <c r="H58" s="81">
        <f t="shared" si="163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>
        <v>0</v>
      </c>
      <c r="U58" s="81">
        <f t="shared" si="164"/>
        <v>0</v>
      </c>
      <c r="V58" s="81">
        <f t="shared" si="165"/>
        <v>0</v>
      </c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>
        <v>0</v>
      </c>
      <c r="AH58" s="81">
        <f t="shared" si="166"/>
        <v>0</v>
      </c>
      <c r="AI58" s="81">
        <f t="shared" si="167"/>
        <v>0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v>0</v>
      </c>
      <c r="AU58" s="81">
        <f t="shared" si="168"/>
        <v>0</v>
      </c>
      <c r="AV58" s="98">
        <f t="shared" si="169"/>
        <v>0</v>
      </c>
      <c r="AW58" s="98"/>
      <c r="AX58" s="98"/>
      <c r="AY58" s="98"/>
      <c r="AZ58" s="98"/>
      <c r="BA58" s="98"/>
      <c r="BB58" s="81"/>
      <c r="BC58" s="81">
        <f t="shared" si="170"/>
        <v>0</v>
      </c>
      <c r="BD58" s="81">
        <f t="shared" si="171"/>
        <v>0</v>
      </c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82" t="s">
        <v>328</v>
      </c>
      <c r="BP58" s="85"/>
      <c r="BQ58" s="24"/>
    </row>
    <row r="59" spans="1:69" ht="12.75" x14ac:dyDescent="0.2">
      <c r="A59" s="108"/>
      <c r="B59" s="243"/>
      <c r="C59" s="322" t="s">
        <v>181</v>
      </c>
      <c r="D59" s="80">
        <f t="shared" si="160"/>
        <v>150000</v>
      </c>
      <c r="E59" s="295">
        <f t="shared" si="161"/>
        <v>116000</v>
      </c>
      <c r="F59" s="81">
        <v>150000</v>
      </c>
      <c r="G59" s="81">
        <f t="shared" si="162"/>
        <v>116000</v>
      </c>
      <c r="H59" s="81">
        <f t="shared" si="163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f t="shared" si="164"/>
        <v>0</v>
      </c>
      <c r="V59" s="81">
        <f t="shared" si="165"/>
        <v>0</v>
      </c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98">
        <f t="shared" si="166"/>
        <v>0</v>
      </c>
      <c r="AI59" s="98">
        <f t="shared" si="167"/>
        <v>0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81">
        <f t="shared" si="168"/>
        <v>0</v>
      </c>
      <c r="AV59" s="98">
        <f t="shared" si="169"/>
        <v>0</v>
      </c>
      <c r="AW59" s="98"/>
      <c r="AX59" s="98"/>
      <c r="AY59" s="98"/>
      <c r="AZ59" s="98"/>
      <c r="BA59" s="98"/>
      <c r="BB59" s="81"/>
      <c r="BC59" s="81">
        <f t="shared" si="170"/>
        <v>0</v>
      </c>
      <c r="BD59" s="81">
        <f t="shared" si="171"/>
        <v>0</v>
      </c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82" t="s">
        <v>329</v>
      </c>
      <c r="BP59" s="85"/>
      <c r="BQ59" s="24"/>
    </row>
    <row r="60" spans="1:69" s="168" customFormat="1" ht="24" x14ac:dyDescent="0.2">
      <c r="A60" s="108"/>
      <c r="B60" s="243"/>
      <c r="C60" s="322" t="s">
        <v>494</v>
      </c>
      <c r="D60" s="80">
        <f t="shared" si="160"/>
        <v>30000</v>
      </c>
      <c r="E60" s="295">
        <f t="shared" si="161"/>
        <v>30000</v>
      </c>
      <c r="F60" s="81">
        <v>30000</v>
      </c>
      <c r="G60" s="81">
        <f t="shared" si="162"/>
        <v>30000</v>
      </c>
      <c r="H60" s="81">
        <f t="shared" si="163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f t="shared" si="164"/>
        <v>0</v>
      </c>
      <c r="V60" s="81">
        <f t="shared" si="165"/>
        <v>0</v>
      </c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98">
        <f t="shared" si="166"/>
        <v>0</v>
      </c>
      <c r="AI60" s="98">
        <f t="shared" si="167"/>
        <v>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81">
        <f t="shared" si="168"/>
        <v>0</v>
      </c>
      <c r="AV60" s="98">
        <f t="shared" si="169"/>
        <v>0</v>
      </c>
      <c r="AW60" s="98"/>
      <c r="AX60" s="98"/>
      <c r="AY60" s="98"/>
      <c r="AZ60" s="98"/>
      <c r="BA60" s="98"/>
      <c r="BB60" s="81"/>
      <c r="BC60" s="81">
        <f t="shared" si="170"/>
        <v>0</v>
      </c>
      <c r="BD60" s="81">
        <f t="shared" si="171"/>
        <v>0</v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82" t="s">
        <v>495</v>
      </c>
      <c r="BP60" s="85"/>
      <c r="BQ60" s="24"/>
    </row>
    <row r="61" spans="1:69" s="198" customFormat="1" ht="36" x14ac:dyDescent="0.2">
      <c r="A61" s="108"/>
      <c r="B61" s="243"/>
      <c r="C61" s="322" t="s">
        <v>647</v>
      </c>
      <c r="D61" s="80">
        <f t="shared" si="160"/>
        <v>6500</v>
      </c>
      <c r="E61" s="295">
        <f t="shared" si="161"/>
        <v>6500</v>
      </c>
      <c r="F61" s="81">
        <v>6500</v>
      </c>
      <c r="G61" s="81">
        <f t="shared" si="162"/>
        <v>6500</v>
      </c>
      <c r="H61" s="81">
        <f t="shared" si="163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0</v>
      </c>
      <c r="U61" s="81">
        <f t="shared" si="164"/>
        <v>0</v>
      </c>
      <c r="V61" s="81">
        <f t="shared" si="165"/>
        <v>0</v>
      </c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>
        <v>0</v>
      </c>
      <c r="AH61" s="81">
        <f t="shared" si="166"/>
        <v>0</v>
      </c>
      <c r="AI61" s="81">
        <f t="shared" si="167"/>
        <v>0</v>
      </c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v>0</v>
      </c>
      <c r="AU61" s="81">
        <f t="shared" si="168"/>
        <v>0</v>
      </c>
      <c r="AV61" s="98">
        <f t="shared" si="169"/>
        <v>0</v>
      </c>
      <c r="AW61" s="98"/>
      <c r="AX61" s="98"/>
      <c r="AY61" s="98"/>
      <c r="AZ61" s="98"/>
      <c r="BA61" s="98"/>
      <c r="BB61" s="81"/>
      <c r="BC61" s="81">
        <f t="shared" si="170"/>
        <v>0</v>
      </c>
      <c r="BD61" s="81">
        <f t="shared" si="171"/>
        <v>0</v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82" t="s">
        <v>664</v>
      </c>
      <c r="BP61" s="85"/>
      <c r="BQ61" s="24"/>
    </row>
    <row r="62" spans="1:69" ht="10.5" customHeight="1" thickBot="1" x14ac:dyDescent="0.25">
      <c r="A62" s="126"/>
      <c r="B62" s="251"/>
      <c r="C62" s="323"/>
      <c r="D62" s="71"/>
      <c r="E62" s="296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72"/>
      <c r="AV62" s="97"/>
      <c r="AW62" s="97"/>
      <c r="AX62" s="97"/>
      <c r="AY62" s="97"/>
      <c r="AZ62" s="97"/>
      <c r="BA62" s="97"/>
      <c r="BB62" s="72"/>
      <c r="BC62" s="264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73"/>
      <c r="BP62" s="86"/>
      <c r="BQ62" s="24"/>
    </row>
    <row r="63" spans="1:69" ht="12.75" thickBot="1" x14ac:dyDescent="0.25">
      <c r="A63" s="215" t="s">
        <v>9</v>
      </c>
      <c r="B63" s="125" t="s">
        <v>10</v>
      </c>
      <c r="C63" s="321"/>
      <c r="D63" s="11">
        <f t="shared" ref="D63:E63" si="218">SUM(D64:D72)</f>
        <v>5323770</v>
      </c>
      <c r="E63" s="297">
        <f t="shared" si="218"/>
        <v>5398770</v>
      </c>
      <c r="F63" s="9">
        <f t="shared" ref="F63:BN63" si="219">SUM(F64:F72)</f>
        <v>4698388</v>
      </c>
      <c r="G63" s="9">
        <f t="shared" si="219"/>
        <v>4773388</v>
      </c>
      <c r="H63" s="9">
        <f t="shared" ref="H63" si="220">SUM(H64:H72)</f>
        <v>75000</v>
      </c>
      <c r="I63" s="9">
        <f t="shared" si="219"/>
        <v>0</v>
      </c>
      <c r="J63" s="9">
        <f t="shared" ref="J63" si="221">SUM(J64:J72)</f>
        <v>0</v>
      </c>
      <c r="K63" s="9">
        <f t="shared" si="219"/>
        <v>25000</v>
      </c>
      <c r="L63" s="9">
        <f t="shared" si="219"/>
        <v>0</v>
      </c>
      <c r="M63" s="9">
        <f t="shared" si="219"/>
        <v>50000</v>
      </c>
      <c r="N63" s="9">
        <f t="shared" si="219"/>
        <v>0</v>
      </c>
      <c r="O63" s="9">
        <f t="shared" si="219"/>
        <v>0</v>
      </c>
      <c r="P63" s="9">
        <f t="shared" si="219"/>
        <v>0</v>
      </c>
      <c r="Q63" s="9">
        <f t="shared" si="219"/>
        <v>0</v>
      </c>
      <c r="R63" s="9">
        <f t="shared" si="219"/>
        <v>0</v>
      </c>
      <c r="S63" s="9">
        <f t="shared" si="219"/>
        <v>0</v>
      </c>
      <c r="T63" s="9">
        <f t="shared" si="219"/>
        <v>625382</v>
      </c>
      <c r="U63" s="9">
        <f t="shared" ref="U63:AF63" si="222">SUM(U64:U72)</f>
        <v>625382</v>
      </c>
      <c r="V63" s="9">
        <f t="shared" si="222"/>
        <v>0</v>
      </c>
      <c r="W63" s="9">
        <f t="shared" si="222"/>
        <v>0</v>
      </c>
      <c r="X63" s="9">
        <f t="shared" si="222"/>
        <v>0</v>
      </c>
      <c r="Y63" s="9">
        <f t="shared" si="222"/>
        <v>0</v>
      </c>
      <c r="Z63" s="9">
        <f t="shared" si="222"/>
        <v>0</v>
      </c>
      <c r="AA63" s="9">
        <f t="shared" si="222"/>
        <v>0</v>
      </c>
      <c r="AB63" s="9">
        <f t="shared" si="222"/>
        <v>0</v>
      </c>
      <c r="AC63" s="9">
        <f t="shared" si="222"/>
        <v>0</v>
      </c>
      <c r="AD63" s="9">
        <f t="shared" si="222"/>
        <v>0</v>
      </c>
      <c r="AE63" s="9">
        <f t="shared" si="222"/>
        <v>0</v>
      </c>
      <c r="AF63" s="9">
        <f t="shared" si="222"/>
        <v>0</v>
      </c>
      <c r="AG63" s="9">
        <f t="shared" si="219"/>
        <v>0</v>
      </c>
      <c r="AH63" s="96">
        <f t="shared" si="219"/>
        <v>0</v>
      </c>
      <c r="AI63" s="96">
        <f t="shared" si="219"/>
        <v>0</v>
      </c>
      <c r="AJ63" s="96">
        <f t="shared" si="219"/>
        <v>0</v>
      </c>
      <c r="AK63" s="96">
        <f t="shared" si="219"/>
        <v>0</v>
      </c>
      <c r="AL63" s="96">
        <f t="shared" si="219"/>
        <v>0</v>
      </c>
      <c r="AM63" s="96">
        <f t="shared" si="219"/>
        <v>0</v>
      </c>
      <c r="AN63" s="96">
        <f t="shared" si="219"/>
        <v>0</v>
      </c>
      <c r="AO63" s="96">
        <f t="shared" si="219"/>
        <v>0</v>
      </c>
      <c r="AP63" s="96">
        <f t="shared" si="219"/>
        <v>0</v>
      </c>
      <c r="AQ63" s="96">
        <f t="shared" si="219"/>
        <v>0</v>
      </c>
      <c r="AR63" s="96">
        <f t="shared" si="219"/>
        <v>0</v>
      </c>
      <c r="AS63" s="96">
        <f t="shared" si="219"/>
        <v>0</v>
      </c>
      <c r="AT63" s="96">
        <f t="shared" si="219"/>
        <v>0</v>
      </c>
      <c r="AU63" s="9">
        <f t="shared" ref="AU63:BA63" si="223">SUM(AU64:AU72)</f>
        <v>0</v>
      </c>
      <c r="AV63" s="96">
        <f t="shared" si="223"/>
        <v>0</v>
      </c>
      <c r="AW63" s="96">
        <f t="shared" si="223"/>
        <v>0</v>
      </c>
      <c r="AX63" s="96">
        <f t="shared" si="223"/>
        <v>0</v>
      </c>
      <c r="AY63" s="96">
        <f t="shared" si="223"/>
        <v>0</v>
      </c>
      <c r="AZ63" s="96">
        <f t="shared" si="223"/>
        <v>0</v>
      </c>
      <c r="BA63" s="96">
        <f t="shared" si="223"/>
        <v>0</v>
      </c>
      <c r="BB63" s="9">
        <f t="shared" si="219"/>
        <v>0</v>
      </c>
      <c r="BC63" s="310">
        <f t="shared" si="219"/>
        <v>0</v>
      </c>
      <c r="BD63" s="96">
        <f t="shared" si="219"/>
        <v>0</v>
      </c>
      <c r="BE63" s="96">
        <f t="shared" si="219"/>
        <v>0</v>
      </c>
      <c r="BF63" s="96">
        <f t="shared" si="219"/>
        <v>0</v>
      </c>
      <c r="BG63" s="96">
        <f t="shared" si="219"/>
        <v>0</v>
      </c>
      <c r="BH63" s="96">
        <f t="shared" si="219"/>
        <v>0</v>
      </c>
      <c r="BI63" s="96">
        <f t="shared" si="219"/>
        <v>0</v>
      </c>
      <c r="BJ63" s="96">
        <f t="shared" si="219"/>
        <v>0</v>
      </c>
      <c r="BK63" s="96">
        <f t="shared" si="219"/>
        <v>0</v>
      </c>
      <c r="BL63" s="96">
        <f t="shared" si="219"/>
        <v>0</v>
      </c>
      <c r="BM63" s="96">
        <f t="shared" si="219"/>
        <v>0</v>
      </c>
      <c r="BN63" s="96">
        <f t="shared" si="219"/>
        <v>0</v>
      </c>
      <c r="BO63" s="12"/>
      <c r="BP63" s="87"/>
      <c r="BQ63" s="24"/>
    </row>
    <row r="64" spans="1:69" ht="12.75" customHeight="1" thickTop="1" x14ac:dyDescent="0.2">
      <c r="A64" s="108">
        <v>90000056357</v>
      </c>
      <c r="B64" s="247" t="s">
        <v>5</v>
      </c>
      <c r="C64" s="324" t="s">
        <v>263</v>
      </c>
      <c r="D64" s="80">
        <f t="shared" ref="D64:D71" si="224">F64+T64+AG64+AT64+BB64</f>
        <v>35534</v>
      </c>
      <c r="E64" s="295">
        <f t="shared" ref="E64:E71" si="225">G64+U64+AH64+AU64+BC64</f>
        <v>35534</v>
      </c>
      <c r="F64" s="164">
        <v>35534</v>
      </c>
      <c r="G64" s="164">
        <f t="shared" ref="G64:G71" si="226">F64+H64</f>
        <v>35534</v>
      </c>
      <c r="H64" s="164">
        <f t="shared" ref="H64:H71" si="227">SUM(I64:S64)</f>
        <v>0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>
        <v>0</v>
      </c>
      <c r="U64" s="164">
        <f t="shared" ref="U64:U71" si="228">T64+V64</f>
        <v>0</v>
      </c>
      <c r="V64" s="164">
        <f t="shared" ref="V64:V71" si="229">SUM(W64:AF64)</f>
        <v>0</v>
      </c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>
        <v>0</v>
      </c>
      <c r="AH64" s="164">
        <f t="shared" ref="AH64:AH71" si="230">AG64+AI64</f>
        <v>0</v>
      </c>
      <c r="AI64" s="164">
        <f t="shared" ref="AI64:AI71" si="231">SUM(AJ64:AS64)</f>
        <v>0</v>
      </c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>
        <v>0</v>
      </c>
      <c r="AU64" s="81">
        <f t="shared" ref="AU64:AU71" si="232">AT64+AV64</f>
        <v>0</v>
      </c>
      <c r="AV64" s="98">
        <f t="shared" ref="AV64:AV71" si="233">SUM(AW64:BA64)</f>
        <v>0</v>
      </c>
      <c r="AW64" s="164"/>
      <c r="AX64" s="164"/>
      <c r="AY64" s="164"/>
      <c r="AZ64" s="164"/>
      <c r="BA64" s="164"/>
      <c r="BB64" s="164"/>
      <c r="BC64" s="81">
        <f t="shared" ref="BC64:BC71" si="234">BB64+BD64</f>
        <v>0</v>
      </c>
      <c r="BD64" s="81">
        <f t="shared" ref="BD64:BD71" si="235">SUM(BE64:BN64)</f>
        <v>0</v>
      </c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205" t="s">
        <v>321</v>
      </c>
      <c r="BP64" s="206" t="s">
        <v>570</v>
      </c>
      <c r="BQ64" s="24"/>
    </row>
    <row r="65" spans="1:69" s="122" customFormat="1" ht="24" x14ac:dyDescent="0.2">
      <c r="A65" s="108"/>
      <c r="B65" s="242"/>
      <c r="C65" s="285" t="s">
        <v>264</v>
      </c>
      <c r="D65" s="80">
        <f t="shared" si="224"/>
        <v>38900</v>
      </c>
      <c r="E65" s="295">
        <f t="shared" si="225"/>
        <v>38900</v>
      </c>
      <c r="F65" s="81">
        <v>38900</v>
      </c>
      <c r="G65" s="81">
        <f t="shared" si="226"/>
        <v>38900</v>
      </c>
      <c r="H65" s="81">
        <f t="shared" si="227"/>
        <v>0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>
        <v>0</v>
      </c>
      <c r="U65" s="81">
        <f t="shared" si="228"/>
        <v>0</v>
      </c>
      <c r="V65" s="81">
        <f t="shared" si="229"/>
        <v>0</v>
      </c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>
        <v>0</v>
      </c>
      <c r="AH65" s="81">
        <f t="shared" si="230"/>
        <v>0</v>
      </c>
      <c r="AI65" s="81">
        <f t="shared" si="231"/>
        <v>0</v>
      </c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>
        <v>0</v>
      </c>
      <c r="AU65" s="81">
        <f t="shared" si="232"/>
        <v>0</v>
      </c>
      <c r="AV65" s="98">
        <f t="shared" si="233"/>
        <v>0</v>
      </c>
      <c r="AW65" s="81"/>
      <c r="AX65" s="81"/>
      <c r="AY65" s="81"/>
      <c r="AZ65" s="81"/>
      <c r="BA65" s="81"/>
      <c r="BB65" s="81"/>
      <c r="BC65" s="81">
        <f t="shared" si="234"/>
        <v>0</v>
      </c>
      <c r="BD65" s="81">
        <f t="shared" si="235"/>
        <v>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2" t="s">
        <v>322</v>
      </c>
      <c r="BP65" s="85" t="s">
        <v>570</v>
      </c>
      <c r="BQ65" s="24"/>
    </row>
    <row r="66" spans="1:69" s="122" customFormat="1" ht="24" x14ac:dyDescent="0.2">
      <c r="A66" s="108"/>
      <c r="B66" s="248"/>
      <c r="C66" s="319" t="s">
        <v>216</v>
      </c>
      <c r="D66" s="80">
        <f t="shared" si="224"/>
        <v>22712</v>
      </c>
      <c r="E66" s="295">
        <f t="shared" si="225"/>
        <v>22712</v>
      </c>
      <c r="F66" s="72">
        <v>22712</v>
      </c>
      <c r="G66" s="72">
        <f t="shared" si="226"/>
        <v>22712</v>
      </c>
      <c r="H66" s="72">
        <f t="shared" si="227"/>
        <v>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>
        <v>0</v>
      </c>
      <c r="U66" s="72">
        <f t="shared" si="228"/>
        <v>0</v>
      </c>
      <c r="V66" s="72">
        <f t="shared" si="229"/>
        <v>0</v>
      </c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v>0</v>
      </c>
      <c r="AH66" s="72">
        <f t="shared" si="230"/>
        <v>0</v>
      </c>
      <c r="AI66" s="72">
        <f t="shared" si="231"/>
        <v>0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>
        <v>0</v>
      </c>
      <c r="AU66" s="81">
        <f t="shared" si="232"/>
        <v>0</v>
      </c>
      <c r="AV66" s="98">
        <f t="shared" si="233"/>
        <v>0</v>
      </c>
      <c r="AW66" s="72"/>
      <c r="AX66" s="72"/>
      <c r="AY66" s="72"/>
      <c r="AZ66" s="72"/>
      <c r="BA66" s="72"/>
      <c r="BB66" s="72"/>
      <c r="BC66" s="81">
        <f t="shared" si="234"/>
        <v>0</v>
      </c>
      <c r="BD66" s="81">
        <f t="shared" si="235"/>
        <v>0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82" t="s">
        <v>323</v>
      </c>
      <c r="BP66" s="85" t="s">
        <v>570</v>
      </c>
      <c r="BQ66" s="24"/>
    </row>
    <row r="67" spans="1:69" ht="24" x14ac:dyDescent="0.2">
      <c r="A67" s="108"/>
      <c r="B67" s="242"/>
      <c r="C67" s="285" t="s">
        <v>226</v>
      </c>
      <c r="D67" s="80">
        <f t="shared" si="224"/>
        <v>2642168</v>
      </c>
      <c r="E67" s="295">
        <f t="shared" si="225"/>
        <v>2698135</v>
      </c>
      <c r="F67" s="81">
        <v>2642168</v>
      </c>
      <c r="G67" s="81">
        <f t="shared" si="226"/>
        <v>2698135</v>
      </c>
      <c r="H67" s="81">
        <f t="shared" si="227"/>
        <v>55967</v>
      </c>
      <c r="I67" s="81"/>
      <c r="J67" s="81"/>
      <c r="K67" s="81">
        <f>25000-19033</f>
        <v>5967</v>
      </c>
      <c r="L67" s="81"/>
      <c r="M67" s="81">
        <v>50000</v>
      </c>
      <c r="N67" s="81"/>
      <c r="O67" s="81"/>
      <c r="P67" s="81"/>
      <c r="Q67" s="81"/>
      <c r="R67" s="81"/>
      <c r="S67" s="81"/>
      <c r="T67" s="81">
        <v>0</v>
      </c>
      <c r="U67" s="81">
        <f t="shared" si="228"/>
        <v>0</v>
      </c>
      <c r="V67" s="81">
        <f t="shared" si="229"/>
        <v>0</v>
      </c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>
        <v>0</v>
      </c>
      <c r="AH67" s="81">
        <f t="shared" si="230"/>
        <v>0</v>
      </c>
      <c r="AI67" s="81">
        <f t="shared" si="231"/>
        <v>0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>
        <v>0</v>
      </c>
      <c r="AU67" s="81">
        <f t="shared" si="232"/>
        <v>0</v>
      </c>
      <c r="AV67" s="98">
        <f t="shared" si="233"/>
        <v>0</v>
      </c>
      <c r="AW67" s="81"/>
      <c r="AX67" s="81"/>
      <c r="AY67" s="81"/>
      <c r="AZ67" s="81"/>
      <c r="BA67" s="81"/>
      <c r="BB67" s="81"/>
      <c r="BC67" s="81">
        <f t="shared" si="234"/>
        <v>0</v>
      </c>
      <c r="BD67" s="81">
        <f t="shared" si="235"/>
        <v>0</v>
      </c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2" t="s">
        <v>324</v>
      </c>
      <c r="BP67" s="85" t="s">
        <v>568</v>
      </c>
      <c r="BQ67" s="24"/>
    </row>
    <row r="68" spans="1:69" ht="24" x14ac:dyDescent="0.2">
      <c r="A68" s="108"/>
      <c r="B68" s="242"/>
      <c r="C68" s="285" t="s">
        <v>708</v>
      </c>
      <c r="D68" s="80">
        <f t="shared" si="224"/>
        <v>1421347</v>
      </c>
      <c r="E68" s="295">
        <f t="shared" si="225"/>
        <v>1421347</v>
      </c>
      <c r="F68" s="81">
        <v>795965</v>
      </c>
      <c r="G68" s="81">
        <f t="shared" si="226"/>
        <v>795965</v>
      </c>
      <c r="H68" s="81">
        <f t="shared" si="227"/>
        <v>0</v>
      </c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>
        <v>625382</v>
      </c>
      <c r="U68" s="81">
        <f t="shared" si="228"/>
        <v>625382</v>
      </c>
      <c r="V68" s="81">
        <f t="shared" si="229"/>
        <v>0</v>
      </c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>
        <v>0</v>
      </c>
      <c r="AH68" s="81">
        <f t="shared" si="230"/>
        <v>0</v>
      </c>
      <c r="AI68" s="81">
        <f t="shared" si="231"/>
        <v>0</v>
      </c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>
        <v>0</v>
      </c>
      <c r="AU68" s="81">
        <f t="shared" si="232"/>
        <v>0</v>
      </c>
      <c r="AV68" s="98">
        <f t="shared" si="233"/>
        <v>0</v>
      </c>
      <c r="AW68" s="81"/>
      <c r="AX68" s="81"/>
      <c r="AY68" s="81"/>
      <c r="AZ68" s="81"/>
      <c r="BA68" s="81"/>
      <c r="BB68" s="81"/>
      <c r="BC68" s="81">
        <f t="shared" si="234"/>
        <v>0</v>
      </c>
      <c r="BD68" s="81">
        <f t="shared" si="235"/>
        <v>0</v>
      </c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2" t="s">
        <v>325</v>
      </c>
      <c r="BP68" s="85" t="s">
        <v>440</v>
      </c>
      <c r="BQ68" s="24"/>
    </row>
    <row r="69" spans="1:69" s="198" customFormat="1" ht="40.5" customHeight="1" x14ac:dyDescent="0.2">
      <c r="A69" s="108"/>
      <c r="B69" s="242"/>
      <c r="C69" s="347" t="s">
        <v>776</v>
      </c>
      <c r="D69" s="80">
        <f t="shared" ref="D69" si="236">F69+T69+AG69+AT69+BB69</f>
        <v>0</v>
      </c>
      <c r="E69" s="295">
        <f t="shared" ref="E69" si="237">G69+U69+AH69+AU69+BC69</f>
        <v>19033</v>
      </c>
      <c r="F69" s="81"/>
      <c r="G69" s="81">
        <f t="shared" ref="G69" si="238">F69+H69</f>
        <v>19033</v>
      </c>
      <c r="H69" s="81">
        <f t="shared" ref="H69" si="239">SUM(I69:S69)</f>
        <v>19033</v>
      </c>
      <c r="I69" s="81"/>
      <c r="J69" s="81"/>
      <c r="K69" s="81">
        <v>19033</v>
      </c>
      <c r="L69" s="81"/>
      <c r="M69" s="81"/>
      <c r="N69" s="81"/>
      <c r="O69" s="81"/>
      <c r="P69" s="81"/>
      <c r="Q69" s="81"/>
      <c r="R69" s="81"/>
      <c r="S69" s="81"/>
      <c r="T69" s="81"/>
      <c r="U69" s="81">
        <f t="shared" ref="U69" si="240">T69+V69</f>
        <v>0</v>
      </c>
      <c r="V69" s="81">
        <f t="shared" ref="V69" si="241">SUM(W69:AF69)</f>
        <v>0</v>
      </c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>
        <f t="shared" ref="AH69" si="242">AG69+AI69</f>
        <v>0</v>
      </c>
      <c r="AI69" s="81">
        <f t="shared" ref="AI69" si="243">SUM(AJ69:AS69)</f>
        <v>0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>
        <f t="shared" ref="AU69" si="244">AT69+AV69</f>
        <v>0</v>
      </c>
      <c r="AV69" s="98">
        <f t="shared" ref="AV69" si="245">SUM(AW69:BA69)</f>
        <v>0</v>
      </c>
      <c r="AW69" s="98"/>
      <c r="AX69" s="98"/>
      <c r="AY69" s="98"/>
      <c r="AZ69" s="98"/>
      <c r="BA69" s="98"/>
      <c r="BB69" s="81"/>
      <c r="BC69" s="81">
        <f t="shared" ref="BC69" si="246">BB69+BD69</f>
        <v>0</v>
      </c>
      <c r="BD69" s="81">
        <f t="shared" ref="BD69" si="247">SUM(BE69:BN69)</f>
        <v>0</v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82" t="s">
        <v>775</v>
      </c>
      <c r="BP69" s="85"/>
      <c r="BQ69" s="24"/>
    </row>
    <row r="70" spans="1:69" ht="24" customHeight="1" x14ac:dyDescent="0.2">
      <c r="A70" s="108">
        <v>40003275333</v>
      </c>
      <c r="B70" s="241" t="s">
        <v>307</v>
      </c>
      <c r="C70" s="285" t="s">
        <v>247</v>
      </c>
      <c r="D70" s="80">
        <f t="shared" si="224"/>
        <v>400579</v>
      </c>
      <c r="E70" s="295">
        <f t="shared" si="225"/>
        <v>400579</v>
      </c>
      <c r="F70" s="81">
        <v>400579</v>
      </c>
      <c r="G70" s="81">
        <f t="shared" si="226"/>
        <v>400579</v>
      </c>
      <c r="H70" s="81">
        <f t="shared" si="227"/>
        <v>0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>
        <v>0</v>
      </c>
      <c r="U70" s="81">
        <f t="shared" si="228"/>
        <v>0</v>
      </c>
      <c r="V70" s="81">
        <f t="shared" si="229"/>
        <v>0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>
        <v>0</v>
      </c>
      <c r="AH70" s="81">
        <f t="shared" si="230"/>
        <v>0</v>
      </c>
      <c r="AI70" s="81">
        <f t="shared" si="231"/>
        <v>0</v>
      </c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>
        <v>0</v>
      </c>
      <c r="AU70" s="81">
        <f t="shared" si="232"/>
        <v>0</v>
      </c>
      <c r="AV70" s="98">
        <f t="shared" si="233"/>
        <v>0</v>
      </c>
      <c r="AW70" s="98"/>
      <c r="AX70" s="98"/>
      <c r="AY70" s="98"/>
      <c r="AZ70" s="98"/>
      <c r="BA70" s="98"/>
      <c r="BB70" s="81"/>
      <c r="BC70" s="81">
        <f t="shared" si="234"/>
        <v>0</v>
      </c>
      <c r="BD70" s="81">
        <f t="shared" si="235"/>
        <v>0</v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82" t="s">
        <v>326</v>
      </c>
      <c r="BP70" s="85"/>
      <c r="BQ70" s="24"/>
    </row>
    <row r="71" spans="1:69" ht="24" x14ac:dyDescent="0.2">
      <c r="A71" s="108"/>
      <c r="B71" s="243"/>
      <c r="C71" s="285" t="s">
        <v>308</v>
      </c>
      <c r="D71" s="80">
        <f t="shared" si="224"/>
        <v>762530</v>
      </c>
      <c r="E71" s="295">
        <f t="shared" si="225"/>
        <v>762530</v>
      </c>
      <c r="F71" s="81">
        <v>762530</v>
      </c>
      <c r="G71" s="81">
        <f t="shared" si="226"/>
        <v>762530</v>
      </c>
      <c r="H71" s="81">
        <f t="shared" si="227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>
        <v>0</v>
      </c>
      <c r="U71" s="81">
        <f t="shared" si="228"/>
        <v>0</v>
      </c>
      <c r="V71" s="81">
        <f t="shared" si="229"/>
        <v>0</v>
      </c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>
        <v>0</v>
      </c>
      <c r="AH71" s="81">
        <f t="shared" si="230"/>
        <v>0</v>
      </c>
      <c r="AI71" s="81">
        <f t="shared" si="231"/>
        <v>0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>
        <v>0</v>
      </c>
      <c r="AU71" s="81">
        <f t="shared" si="232"/>
        <v>0</v>
      </c>
      <c r="AV71" s="98">
        <f t="shared" si="233"/>
        <v>0</v>
      </c>
      <c r="AW71" s="98"/>
      <c r="AX71" s="98"/>
      <c r="AY71" s="98"/>
      <c r="AZ71" s="98"/>
      <c r="BA71" s="98"/>
      <c r="BB71" s="81"/>
      <c r="BC71" s="81">
        <f t="shared" si="234"/>
        <v>0</v>
      </c>
      <c r="BD71" s="81">
        <f t="shared" si="235"/>
        <v>0</v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82" t="s">
        <v>346</v>
      </c>
      <c r="BP71" s="85"/>
      <c r="BQ71" s="24"/>
    </row>
    <row r="72" spans="1:69" ht="12.75" thickBot="1" x14ac:dyDescent="0.25">
      <c r="A72" s="108"/>
      <c r="B72" s="216"/>
      <c r="C72" s="323"/>
      <c r="D72" s="71"/>
      <c r="E72" s="296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72"/>
      <c r="AV72" s="97"/>
      <c r="AW72" s="97"/>
      <c r="AX72" s="97"/>
      <c r="AY72" s="97"/>
      <c r="AZ72" s="97"/>
      <c r="BA72" s="97"/>
      <c r="BB72" s="72"/>
      <c r="BC72" s="264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73"/>
      <c r="BP72" s="86"/>
      <c r="BQ72" s="24"/>
    </row>
    <row r="73" spans="1:69" ht="27.75" customHeight="1" thickBot="1" x14ac:dyDescent="0.25">
      <c r="A73" s="215" t="s">
        <v>11</v>
      </c>
      <c r="B73" s="125" t="s">
        <v>166</v>
      </c>
      <c r="C73" s="321"/>
      <c r="D73" s="11">
        <f>SUM(D74:D84)</f>
        <v>7501042</v>
      </c>
      <c r="E73" s="297">
        <f>SUM(E74:E84)</f>
        <v>7640190</v>
      </c>
      <c r="F73" s="9">
        <f>SUM(F74:F84)</f>
        <v>7156610</v>
      </c>
      <c r="G73" s="9">
        <f t="shared" ref="G73:S73" si="248">SUM(G74:G84)</f>
        <v>7344658</v>
      </c>
      <c r="H73" s="9">
        <f t="shared" si="248"/>
        <v>188048</v>
      </c>
      <c r="I73" s="9">
        <f t="shared" si="248"/>
        <v>19807</v>
      </c>
      <c r="J73" s="9">
        <f t="shared" ref="J73" si="249">SUM(J74:J84)</f>
        <v>1808</v>
      </c>
      <c r="K73" s="9">
        <f t="shared" si="248"/>
        <v>7073</v>
      </c>
      <c r="L73" s="9">
        <f t="shared" si="248"/>
        <v>84080</v>
      </c>
      <c r="M73" s="9">
        <f t="shared" si="248"/>
        <v>75280</v>
      </c>
      <c r="N73" s="9">
        <f t="shared" si="248"/>
        <v>0</v>
      </c>
      <c r="O73" s="9">
        <f t="shared" si="248"/>
        <v>0</v>
      </c>
      <c r="P73" s="9">
        <f t="shared" si="248"/>
        <v>0</v>
      </c>
      <c r="Q73" s="9">
        <f t="shared" si="248"/>
        <v>0</v>
      </c>
      <c r="R73" s="9">
        <f t="shared" si="248"/>
        <v>0</v>
      </c>
      <c r="S73" s="9">
        <f t="shared" si="248"/>
        <v>0</v>
      </c>
      <c r="T73" s="9">
        <f>SUM(T74:T84)</f>
        <v>0</v>
      </c>
      <c r="U73" s="9">
        <f t="shared" ref="U73" si="250">SUM(U74:U84)</f>
        <v>4000</v>
      </c>
      <c r="V73" s="9">
        <f t="shared" ref="V73" si="251">SUM(V74:V84)</f>
        <v>4000</v>
      </c>
      <c r="W73" s="9">
        <f t="shared" ref="W73" si="252">SUM(W74:W84)</f>
        <v>0</v>
      </c>
      <c r="X73" s="9">
        <f t="shared" ref="X73" si="253">SUM(X74:X84)</f>
        <v>4000</v>
      </c>
      <c r="Y73" s="9">
        <f t="shared" ref="Y73" si="254">SUM(Y74:Y84)</f>
        <v>0</v>
      </c>
      <c r="Z73" s="9">
        <f t="shared" ref="Z73" si="255">SUM(Z74:Z84)</f>
        <v>0</v>
      </c>
      <c r="AA73" s="9">
        <f t="shared" ref="AA73" si="256">SUM(AA74:AA84)</f>
        <v>0</v>
      </c>
      <c r="AB73" s="9">
        <f t="shared" ref="AB73" si="257">SUM(AB74:AB84)</f>
        <v>0</v>
      </c>
      <c r="AC73" s="9">
        <f t="shared" ref="AC73" si="258">SUM(AC74:AC84)</f>
        <v>0</v>
      </c>
      <c r="AD73" s="9">
        <f t="shared" ref="AD73" si="259">SUM(AD74:AD84)</f>
        <v>0</v>
      </c>
      <c r="AE73" s="9">
        <f t="shared" ref="AE73" si="260">SUM(AE74:AE84)</f>
        <v>0</v>
      </c>
      <c r="AF73" s="9">
        <f t="shared" ref="AF73" si="261">SUM(AF74:AF84)</f>
        <v>0</v>
      </c>
      <c r="AG73" s="9">
        <f>SUM(AG74:AG84)</f>
        <v>345542</v>
      </c>
      <c r="AH73" s="96">
        <f t="shared" ref="AH73" si="262">SUM(AH74:AH84)</f>
        <v>293793</v>
      </c>
      <c r="AI73" s="96">
        <f t="shared" ref="AI73" si="263">SUM(AI74:AI84)</f>
        <v>-51749</v>
      </c>
      <c r="AJ73" s="96">
        <f t="shared" ref="AJ73" si="264">SUM(AJ74:AJ84)</f>
        <v>48159</v>
      </c>
      <c r="AK73" s="96">
        <f t="shared" ref="AK73" si="265">SUM(AK74:AK84)</f>
        <v>-99908</v>
      </c>
      <c r="AL73" s="96">
        <f t="shared" ref="AL73" si="266">SUM(AL74:AL84)</f>
        <v>0</v>
      </c>
      <c r="AM73" s="96">
        <f t="shared" ref="AM73" si="267">SUM(AM74:AM84)</f>
        <v>0</v>
      </c>
      <c r="AN73" s="96">
        <f t="shared" ref="AN73" si="268">SUM(AN74:AN84)</f>
        <v>0</v>
      </c>
      <c r="AO73" s="96">
        <f t="shared" ref="AO73" si="269">SUM(AO74:AO84)</f>
        <v>0</v>
      </c>
      <c r="AP73" s="96">
        <f t="shared" ref="AP73" si="270">SUM(AP74:AP84)</f>
        <v>0</v>
      </c>
      <c r="AQ73" s="96">
        <f t="shared" ref="AQ73" si="271">SUM(AQ74:AQ84)</f>
        <v>0</v>
      </c>
      <c r="AR73" s="96">
        <f t="shared" ref="AR73" si="272">SUM(AR74:AR84)</f>
        <v>0</v>
      </c>
      <c r="AS73" s="96">
        <f t="shared" ref="AS73" si="273">SUM(AS74:AS84)</f>
        <v>0</v>
      </c>
      <c r="AT73" s="96">
        <f>SUM(AT74:AT84)</f>
        <v>0</v>
      </c>
      <c r="AU73" s="9">
        <f t="shared" ref="AU73" si="274">SUM(AU74:AU84)</f>
        <v>0</v>
      </c>
      <c r="AV73" s="96">
        <f t="shared" ref="AV73" si="275">SUM(AV74:AV84)</f>
        <v>0</v>
      </c>
      <c r="AW73" s="96">
        <f t="shared" ref="AW73" si="276">SUM(AW74:AW84)</f>
        <v>0</v>
      </c>
      <c r="AX73" s="96">
        <f t="shared" ref="AX73" si="277">SUM(AX74:AX84)</f>
        <v>0</v>
      </c>
      <c r="AY73" s="96">
        <f t="shared" ref="AY73" si="278">SUM(AY74:AY84)</f>
        <v>0</v>
      </c>
      <c r="AZ73" s="96">
        <f t="shared" ref="AZ73" si="279">SUM(AZ74:AZ84)</f>
        <v>0</v>
      </c>
      <c r="BA73" s="96">
        <f t="shared" ref="BA73" si="280">SUM(BA74:BA84)</f>
        <v>0</v>
      </c>
      <c r="BB73" s="9">
        <f>SUM(BB74:BB84)</f>
        <v>-1110</v>
      </c>
      <c r="BC73" s="310">
        <f t="shared" ref="BC73" si="281">SUM(BC74:BC84)</f>
        <v>-2261</v>
      </c>
      <c r="BD73" s="96">
        <f t="shared" ref="BD73" si="282">SUM(BD74:BD84)</f>
        <v>-1151</v>
      </c>
      <c r="BE73" s="96">
        <f t="shared" ref="BE73" si="283">SUM(BE74:BE84)</f>
        <v>0</v>
      </c>
      <c r="BF73" s="96">
        <f t="shared" ref="BF73" si="284">SUM(BF74:BF84)</f>
        <v>-113</v>
      </c>
      <c r="BG73" s="96">
        <f t="shared" ref="BG73" si="285">SUM(BG74:BG84)</f>
        <v>-1038</v>
      </c>
      <c r="BH73" s="96">
        <f t="shared" ref="BH73" si="286">SUM(BH74:BH84)</f>
        <v>0</v>
      </c>
      <c r="BI73" s="96">
        <f t="shared" ref="BI73" si="287">SUM(BI74:BI84)</f>
        <v>0</v>
      </c>
      <c r="BJ73" s="96">
        <f t="shared" ref="BJ73" si="288">SUM(BJ74:BJ84)</f>
        <v>0</v>
      </c>
      <c r="BK73" s="96">
        <f t="shared" ref="BK73" si="289">SUM(BK74:BK84)</f>
        <v>0</v>
      </c>
      <c r="BL73" s="96">
        <f t="shared" ref="BL73" si="290">SUM(BL74:BL84)</f>
        <v>0</v>
      </c>
      <c r="BM73" s="96">
        <f t="shared" ref="BM73" si="291">SUM(BM74:BM84)</f>
        <v>0</v>
      </c>
      <c r="BN73" s="96">
        <f t="shared" ref="BN73" si="292">SUM(BN74:BN84)</f>
        <v>0</v>
      </c>
      <c r="BO73" s="12"/>
      <c r="BP73" s="87"/>
      <c r="BQ73" s="24"/>
    </row>
    <row r="74" spans="1:69" s="94" customFormat="1" ht="12.75" customHeight="1" thickTop="1" x14ac:dyDescent="0.2">
      <c r="A74" s="108">
        <v>90000056357</v>
      </c>
      <c r="B74" s="247" t="s">
        <v>5</v>
      </c>
      <c r="C74" s="324" t="s">
        <v>182</v>
      </c>
      <c r="D74" s="80">
        <f t="shared" ref="D74:D83" si="293">F74+T74+AG74+AT74+BB74</f>
        <v>2856577</v>
      </c>
      <c r="E74" s="295">
        <f t="shared" ref="E74:E83" si="294">G74+U74+AH74+AU74+BC74</f>
        <v>2924545</v>
      </c>
      <c r="F74" s="164">
        <v>2669094</v>
      </c>
      <c r="G74" s="164">
        <f t="shared" ref="G74:G83" si="295">F74+H74</f>
        <v>2688194</v>
      </c>
      <c r="H74" s="164">
        <f t="shared" ref="H74:H83" si="296">SUM(I74:S74)</f>
        <v>19100</v>
      </c>
      <c r="I74" s="164"/>
      <c r="J74" s="164"/>
      <c r="K74" s="164"/>
      <c r="L74" s="164"/>
      <c r="M74" s="164">
        <v>19100</v>
      </c>
      <c r="N74" s="164"/>
      <c r="O74" s="164"/>
      <c r="P74" s="164"/>
      <c r="Q74" s="164"/>
      <c r="R74" s="164"/>
      <c r="S74" s="164"/>
      <c r="T74" s="164">
        <v>0</v>
      </c>
      <c r="U74" s="164">
        <f t="shared" ref="U74:U83" si="297">T74+V74</f>
        <v>0</v>
      </c>
      <c r="V74" s="164">
        <f t="shared" ref="V74:V83" si="298">SUM(W74:AF74)</f>
        <v>0</v>
      </c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>
        <v>188593</v>
      </c>
      <c r="AH74" s="164">
        <f t="shared" ref="AH74:AH83" si="299">AG74+AI74</f>
        <v>237574</v>
      </c>
      <c r="AI74" s="164">
        <f t="shared" ref="AI74:AI83" si="300">SUM(AJ74:AS74)</f>
        <v>48981</v>
      </c>
      <c r="AJ74" s="164">
        <v>48981</v>
      </c>
      <c r="AK74" s="164"/>
      <c r="AL74" s="164"/>
      <c r="AM74" s="164"/>
      <c r="AN74" s="164"/>
      <c r="AO74" s="164"/>
      <c r="AP74" s="164"/>
      <c r="AQ74" s="164"/>
      <c r="AR74" s="164"/>
      <c r="AS74" s="164"/>
      <c r="AT74" s="164">
        <v>0</v>
      </c>
      <c r="AU74" s="81">
        <f t="shared" ref="AU74:AU83" si="301">AT74+AV74</f>
        <v>0</v>
      </c>
      <c r="AV74" s="98">
        <f t="shared" ref="AV74:AV83" si="302">SUM(AW74:BA74)</f>
        <v>0</v>
      </c>
      <c r="AW74" s="305"/>
      <c r="AX74" s="305"/>
      <c r="AY74" s="305"/>
      <c r="AZ74" s="305"/>
      <c r="BA74" s="305"/>
      <c r="BB74" s="164">
        <v>-1110</v>
      </c>
      <c r="BC74" s="81">
        <f t="shared" ref="BC74:BC83" si="303">BB74+BD74</f>
        <v>-1223</v>
      </c>
      <c r="BD74" s="81">
        <f t="shared" ref="BD74:BD83" si="304">SUM(BE74:BN74)</f>
        <v>-113</v>
      </c>
      <c r="BE74" s="305"/>
      <c r="BF74" s="305">
        <v>-113</v>
      </c>
      <c r="BG74" s="305"/>
      <c r="BH74" s="305"/>
      <c r="BI74" s="305"/>
      <c r="BJ74" s="305"/>
      <c r="BK74" s="305"/>
      <c r="BL74" s="305"/>
      <c r="BM74" s="305"/>
      <c r="BN74" s="305"/>
      <c r="BO74" s="229" t="s">
        <v>330</v>
      </c>
      <c r="BP74" s="206"/>
      <c r="BQ74" s="24"/>
    </row>
    <row r="75" spans="1:69" s="94" customFormat="1" x14ac:dyDescent="0.2">
      <c r="A75" s="108"/>
      <c r="B75" s="244"/>
      <c r="C75" s="319" t="s">
        <v>253</v>
      </c>
      <c r="D75" s="80">
        <f t="shared" si="293"/>
        <v>2300</v>
      </c>
      <c r="E75" s="295">
        <f t="shared" si="294"/>
        <v>2300</v>
      </c>
      <c r="F75" s="163">
        <v>2300</v>
      </c>
      <c r="G75" s="163">
        <f t="shared" si="295"/>
        <v>2300</v>
      </c>
      <c r="H75" s="163">
        <f t="shared" si="296"/>
        <v>0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>
        <v>0</v>
      </c>
      <c r="U75" s="163">
        <f t="shared" si="297"/>
        <v>0</v>
      </c>
      <c r="V75" s="163">
        <f t="shared" si="298"/>
        <v>0</v>
      </c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>
        <v>0</v>
      </c>
      <c r="AH75" s="163">
        <f t="shared" si="299"/>
        <v>0</v>
      </c>
      <c r="AI75" s="163">
        <f t="shared" si="300"/>
        <v>0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>
        <v>0</v>
      </c>
      <c r="AU75" s="81">
        <f t="shared" si="301"/>
        <v>0</v>
      </c>
      <c r="AV75" s="98">
        <f t="shared" si="302"/>
        <v>0</v>
      </c>
      <c r="AW75" s="199"/>
      <c r="AX75" s="199"/>
      <c r="AY75" s="199"/>
      <c r="AZ75" s="199"/>
      <c r="BA75" s="199"/>
      <c r="BB75" s="163"/>
      <c r="BC75" s="81">
        <f t="shared" si="303"/>
        <v>0</v>
      </c>
      <c r="BD75" s="81">
        <f t="shared" si="304"/>
        <v>0</v>
      </c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82" t="s">
        <v>331</v>
      </c>
      <c r="BP75" s="200"/>
      <c r="BQ75" s="24"/>
    </row>
    <row r="76" spans="1:69" s="93" customFormat="1" ht="24" x14ac:dyDescent="0.2">
      <c r="A76" s="108"/>
      <c r="B76" s="242"/>
      <c r="C76" s="285" t="s">
        <v>278</v>
      </c>
      <c r="D76" s="80">
        <f t="shared" si="293"/>
        <v>755607</v>
      </c>
      <c r="E76" s="295">
        <f t="shared" si="294"/>
        <v>759607</v>
      </c>
      <c r="F76" s="81">
        <v>755607</v>
      </c>
      <c r="G76" s="81">
        <f t="shared" si="295"/>
        <v>755607</v>
      </c>
      <c r="H76" s="81">
        <f t="shared" si="296"/>
        <v>0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>
        <v>0</v>
      </c>
      <c r="U76" s="81">
        <f t="shared" si="297"/>
        <v>4000</v>
      </c>
      <c r="V76" s="81">
        <f t="shared" si="298"/>
        <v>4000</v>
      </c>
      <c r="W76" s="81"/>
      <c r="X76" s="81">
        <v>4000</v>
      </c>
      <c r="Y76" s="81"/>
      <c r="Z76" s="81"/>
      <c r="AA76" s="81"/>
      <c r="AB76" s="81"/>
      <c r="AC76" s="81"/>
      <c r="AD76" s="81"/>
      <c r="AE76" s="81"/>
      <c r="AF76" s="81"/>
      <c r="AG76" s="81">
        <v>0</v>
      </c>
      <c r="AH76" s="81">
        <f t="shared" si="299"/>
        <v>0</v>
      </c>
      <c r="AI76" s="81">
        <f t="shared" si="300"/>
        <v>0</v>
      </c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>
        <v>0</v>
      </c>
      <c r="AU76" s="81">
        <f t="shared" si="301"/>
        <v>0</v>
      </c>
      <c r="AV76" s="98">
        <f t="shared" si="302"/>
        <v>0</v>
      </c>
      <c r="AW76" s="81"/>
      <c r="AX76" s="81"/>
      <c r="AY76" s="81"/>
      <c r="AZ76" s="81"/>
      <c r="BA76" s="81"/>
      <c r="BB76" s="81"/>
      <c r="BC76" s="81">
        <f t="shared" si="303"/>
        <v>0</v>
      </c>
      <c r="BD76" s="81">
        <f t="shared" si="304"/>
        <v>0</v>
      </c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2" t="s">
        <v>333</v>
      </c>
      <c r="BP76" s="85" t="s">
        <v>667</v>
      </c>
      <c r="BQ76" s="24"/>
    </row>
    <row r="77" spans="1:69" s="93" customFormat="1" x14ac:dyDescent="0.2">
      <c r="A77" s="108"/>
      <c r="B77" s="242"/>
      <c r="C77" s="285" t="s">
        <v>223</v>
      </c>
      <c r="D77" s="80">
        <f t="shared" si="293"/>
        <v>186882</v>
      </c>
      <c r="E77" s="295">
        <f t="shared" si="294"/>
        <v>186882</v>
      </c>
      <c r="F77" s="81">
        <v>186882</v>
      </c>
      <c r="G77" s="81">
        <f t="shared" si="295"/>
        <v>186882</v>
      </c>
      <c r="H77" s="81">
        <f t="shared" si="296"/>
        <v>0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>
        <v>0</v>
      </c>
      <c r="U77" s="81">
        <f t="shared" si="297"/>
        <v>0</v>
      </c>
      <c r="V77" s="81">
        <f t="shared" si="298"/>
        <v>0</v>
      </c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>
        <v>0</v>
      </c>
      <c r="AH77" s="81">
        <f t="shared" si="299"/>
        <v>0</v>
      </c>
      <c r="AI77" s="81">
        <f t="shared" si="300"/>
        <v>0</v>
      </c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v>0</v>
      </c>
      <c r="AU77" s="81">
        <f t="shared" si="301"/>
        <v>0</v>
      </c>
      <c r="AV77" s="98">
        <f t="shared" si="302"/>
        <v>0</v>
      </c>
      <c r="AW77" s="81"/>
      <c r="AX77" s="81"/>
      <c r="AY77" s="81"/>
      <c r="AZ77" s="81"/>
      <c r="BA77" s="81"/>
      <c r="BB77" s="81"/>
      <c r="BC77" s="81">
        <f t="shared" si="303"/>
        <v>0</v>
      </c>
      <c r="BD77" s="81">
        <f t="shared" si="304"/>
        <v>0</v>
      </c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2" t="s">
        <v>332</v>
      </c>
      <c r="BP77" s="85" t="s">
        <v>446</v>
      </c>
      <c r="BQ77" s="24"/>
    </row>
    <row r="78" spans="1:69" s="93" customFormat="1" x14ac:dyDescent="0.2">
      <c r="A78" s="108"/>
      <c r="B78" s="242"/>
      <c r="C78" s="285" t="s">
        <v>218</v>
      </c>
      <c r="D78" s="80">
        <f t="shared" si="293"/>
        <v>902294</v>
      </c>
      <c r="E78" s="295">
        <f t="shared" si="294"/>
        <v>904102</v>
      </c>
      <c r="F78" s="81">
        <v>865224</v>
      </c>
      <c r="G78" s="81">
        <f t="shared" si="295"/>
        <v>867032</v>
      </c>
      <c r="H78" s="81">
        <f t="shared" si="296"/>
        <v>1808</v>
      </c>
      <c r="I78" s="81"/>
      <c r="J78" s="81">
        <v>1808</v>
      </c>
      <c r="K78" s="81"/>
      <c r="L78" s="81"/>
      <c r="M78" s="81"/>
      <c r="N78" s="81"/>
      <c r="O78" s="81"/>
      <c r="P78" s="81"/>
      <c r="Q78" s="81"/>
      <c r="R78" s="81"/>
      <c r="S78" s="81"/>
      <c r="T78" s="81">
        <v>0</v>
      </c>
      <c r="U78" s="81">
        <f t="shared" si="297"/>
        <v>0</v>
      </c>
      <c r="V78" s="81">
        <f t="shared" si="298"/>
        <v>0</v>
      </c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>
        <v>37070</v>
      </c>
      <c r="AH78" s="81">
        <f t="shared" si="299"/>
        <v>37070</v>
      </c>
      <c r="AI78" s="81">
        <f t="shared" si="300"/>
        <v>0</v>
      </c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v>0</v>
      </c>
      <c r="AU78" s="81">
        <f t="shared" si="301"/>
        <v>0</v>
      </c>
      <c r="AV78" s="98">
        <f t="shared" si="302"/>
        <v>0</v>
      </c>
      <c r="AW78" s="81"/>
      <c r="AX78" s="81"/>
      <c r="AY78" s="81"/>
      <c r="AZ78" s="81"/>
      <c r="BA78" s="81"/>
      <c r="BB78" s="81"/>
      <c r="BC78" s="81">
        <f t="shared" si="303"/>
        <v>0</v>
      </c>
      <c r="BD78" s="81">
        <f t="shared" si="304"/>
        <v>0</v>
      </c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2" t="s">
        <v>334</v>
      </c>
      <c r="BP78" s="85" t="s">
        <v>668</v>
      </c>
      <c r="BQ78" s="24"/>
    </row>
    <row r="79" spans="1:69" s="94" customFormat="1" ht="24" x14ac:dyDescent="0.2">
      <c r="A79" s="108"/>
      <c r="B79" s="244"/>
      <c r="C79" s="319" t="s">
        <v>255</v>
      </c>
      <c r="D79" s="80">
        <f t="shared" si="293"/>
        <v>629977</v>
      </c>
      <c r="E79" s="295">
        <f t="shared" si="294"/>
        <v>695901</v>
      </c>
      <c r="F79" s="163">
        <v>629977</v>
      </c>
      <c r="G79" s="163">
        <f t="shared" si="295"/>
        <v>695901</v>
      </c>
      <c r="H79" s="163">
        <f t="shared" si="296"/>
        <v>65924</v>
      </c>
      <c r="I79" s="163"/>
      <c r="J79" s="163"/>
      <c r="K79" s="163">
        <f>-557-1222+8852</f>
        <v>7073</v>
      </c>
      <c r="L79" s="163">
        <v>2671</v>
      </c>
      <c r="M79" s="163">
        <v>56180</v>
      </c>
      <c r="N79" s="163"/>
      <c r="O79" s="163"/>
      <c r="P79" s="163"/>
      <c r="Q79" s="163"/>
      <c r="R79" s="163"/>
      <c r="S79" s="163"/>
      <c r="T79" s="163">
        <v>0</v>
      </c>
      <c r="U79" s="163">
        <f t="shared" si="297"/>
        <v>0</v>
      </c>
      <c r="V79" s="163">
        <f t="shared" si="298"/>
        <v>0</v>
      </c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>
        <v>0</v>
      </c>
      <c r="AH79" s="163">
        <f t="shared" si="299"/>
        <v>0</v>
      </c>
      <c r="AI79" s="163">
        <f t="shared" si="300"/>
        <v>0</v>
      </c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>
        <v>0</v>
      </c>
      <c r="AU79" s="81">
        <f t="shared" si="301"/>
        <v>0</v>
      </c>
      <c r="AV79" s="98">
        <f t="shared" si="302"/>
        <v>0</v>
      </c>
      <c r="AW79" s="163"/>
      <c r="AX79" s="163"/>
      <c r="AY79" s="163"/>
      <c r="AZ79" s="163"/>
      <c r="BA79" s="163"/>
      <c r="BB79" s="163"/>
      <c r="BC79" s="81">
        <f t="shared" si="303"/>
        <v>0</v>
      </c>
      <c r="BD79" s="81">
        <f t="shared" si="304"/>
        <v>0</v>
      </c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220" t="s">
        <v>665</v>
      </c>
      <c r="BP79" s="200" t="s">
        <v>673</v>
      </c>
      <c r="BQ79" s="24"/>
    </row>
    <row r="80" spans="1:69" s="192" customFormat="1" ht="24" x14ac:dyDescent="0.2">
      <c r="A80" s="108"/>
      <c r="B80" s="244"/>
      <c r="C80" s="319" t="s">
        <v>642</v>
      </c>
      <c r="D80" s="80">
        <f t="shared" si="293"/>
        <v>76560</v>
      </c>
      <c r="E80" s="295">
        <f t="shared" si="294"/>
        <v>76560</v>
      </c>
      <c r="F80" s="163">
        <v>76560</v>
      </c>
      <c r="G80" s="163">
        <f t="shared" si="295"/>
        <v>76560</v>
      </c>
      <c r="H80" s="163">
        <f t="shared" si="296"/>
        <v>0</v>
      </c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>
        <v>0</v>
      </c>
      <c r="U80" s="163">
        <f t="shared" si="297"/>
        <v>0</v>
      </c>
      <c r="V80" s="163">
        <f t="shared" si="298"/>
        <v>0</v>
      </c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>
        <v>0</v>
      </c>
      <c r="AH80" s="163">
        <f t="shared" si="299"/>
        <v>0</v>
      </c>
      <c r="AI80" s="163">
        <f t="shared" si="300"/>
        <v>0</v>
      </c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>
        <v>0</v>
      </c>
      <c r="AU80" s="81">
        <f t="shared" si="301"/>
        <v>0</v>
      </c>
      <c r="AV80" s="98">
        <f t="shared" si="302"/>
        <v>0</v>
      </c>
      <c r="AW80" s="199"/>
      <c r="AX80" s="199"/>
      <c r="AY80" s="199"/>
      <c r="AZ80" s="199"/>
      <c r="BA80" s="199"/>
      <c r="BB80" s="163"/>
      <c r="BC80" s="81">
        <f t="shared" si="303"/>
        <v>0</v>
      </c>
      <c r="BD80" s="81">
        <f t="shared" si="304"/>
        <v>0</v>
      </c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82" t="s">
        <v>666</v>
      </c>
      <c r="BP80" s="200"/>
      <c r="BQ80" s="24"/>
    </row>
    <row r="81" spans="1:69" s="198" customFormat="1" ht="36" x14ac:dyDescent="0.2">
      <c r="A81" s="108"/>
      <c r="B81" s="244"/>
      <c r="C81" s="319" t="s">
        <v>747</v>
      </c>
      <c r="D81" s="80">
        <f t="shared" ref="D81" si="305">F81+T81+AG81+AT81+BB81</f>
        <v>0</v>
      </c>
      <c r="E81" s="295">
        <f t="shared" ref="E81" si="306">G81+U81+AH81+AU81+BC81</f>
        <v>19807</v>
      </c>
      <c r="F81" s="163"/>
      <c r="G81" s="163">
        <f t="shared" ref="G81" si="307">F81+H81</f>
        <v>19807</v>
      </c>
      <c r="H81" s="163">
        <f t="shared" ref="H81" si="308">SUM(I81:S81)</f>
        <v>19807</v>
      </c>
      <c r="I81" s="163">
        <v>19807</v>
      </c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>
        <f t="shared" ref="U81" si="309">T81+V81</f>
        <v>0</v>
      </c>
      <c r="V81" s="163">
        <f t="shared" ref="V81" si="310">SUM(W81:AF81)</f>
        <v>0</v>
      </c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>
        <f t="shared" ref="AH81" si="311">AG81+AI81</f>
        <v>0</v>
      </c>
      <c r="AI81" s="163">
        <f t="shared" ref="AI81" si="312">SUM(AJ81:AS81)</f>
        <v>0</v>
      </c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81">
        <f t="shared" ref="AU81" si="313">AT81+AV81</f>
        <v>0</v>
      </c>
      <c r="AV81" s="98">
        <f t="shared" ref="AV81" si="314">SUM(AW81:BA81)</f>
        <v>0</v>
      </c>
      <c r="AW81" s="199"/>
      <c r="AX81" s="199"/>
      <c r="AY81" s="199"/>
      <c r="AZ81" s="199"/>
      <c r="BA81" s="199"/>
      <c r="BB81" s="163"/>
      <c r="BC81" s="81">
        <f t="shared" ref="BC81" si="315">BB81+BD81</f>
        <v>0</v>
      </c>
      <c r="BD81" s="81">
        <f t="shared" ref="BD81" si="316">SUM(BE81:BN81)</f>
        <v>0</v>
      </c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82" t="s">
        <v>748</v>
      </c>
      <c r="BP81" s="200"/>
      <c r="BQ81" s="24"/>
    </row>
    <row r="82" spans="1:69" ht="24" x14ac:dyDescent="0.2">
      <c r="A82" s="108">
        <v>42803002568</v>
      </c>
      <c r="B82" s="241" t="s">
        <v>300</v>
      </c>
      <c r="C82" s="285" t="s">
        <v>279</v>
      </c>
      <c r="D82" s="80">
        <f t="shared" si="293"/>
        <v>1704582</v>
      </c>
      <c r="E82" s="295">
        <f t="shared" si="294"/>
        <v>1704582</v>
      </c>
      <c r="F82" s="81">
        <v>1704582</v>
      </c>
      <c r="G82" s="81">
        <f t="shared" si="295"/>
        <v>1704582</v>
      </c>
      <c r="H82" s="81">
        <f t="shared" si="296"/>
        <v>0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>
        <v>0</v>
      </c>
      <c r="U82" s="81">
        <f t="shared" si="297"/>
        <v>0</v>
      </c>
      <c r="V82" s="81">
        <f t="shared" si="298"/>
        <v>0</v>
      </c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>
        <v>0</v>
      </c>
      <c r="AH82" s="81">
        <f t="shared" si="299"/>
        <v>0</v>
      </c>
      <c r="AI82" s="81">
        <f t="shared" si="300"/>
        <v>0</v>
      </c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>
        <v>0</v>
      </c>
      <c r="AU82" s="81">
        <f t="shared" si="301"/>
        <v>0</v>
      </c>
      <c r="AV82" s="98">
        <f t="shared" si="302"/>
        <v>0</v>
      </c>
      <c r="AW82" s="98"/>
      <c r="AX82" s="98"/>
      <c r="AY82" s="98"/>
      <c r="AZ82" s="98"/>
      <c r="BA82" s="98"/>
      <c r="BB82" s="81"/>
      <c r="BC82" s="81">
        <f t="shared" si="303"/>
        <v>0</v>
      </c>
      <c r="BD82" s="81">
        <f t="shared" si="304"/>
        <v>0</v>
      </c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82" t="s">
        <v>347</v>
      </c>
      <c r="BP82" s="85"/>
      <c r="BQ82" s="24"/>
    </row>
    <row r="83" spans="1:69" ht="26.25" customHeight="1" x14ac:dyDescent="0.2">
      <c r="A83" s="108">
        <v>90010691331</v>
      </c>
      <c r="B83" s="249" t="s">
        <v>702</v>
      </c>
      <c r="C83" s="325" t="s">
        <v>187</v>
      </c>
      <c r="D83" s="80">
        <f t="shared" si="293"/>
        <v>386263</v>
      </c>
      <c r="E83" s="295">
        <f t="shared" si="294"/>
        <v>365904</v>
      </c>
      <c r="F83" s="158">
        <v>266384</v>
      </c>
      <c r="G83" s="158">
        <f t="shared" si="295"/>
        <v>347793</v>
      </c>
      <c r="H83" s="158">
        <f t="shared" si="296"/>
        <v>81409</v>
      </c>
      <c r="I83" s="158"/>
      <c r="J83" s="158"/>
      <c r="K83" s="158"/>
      <c r="L83" s="158">
        <v>81409</v>
      </c>
      <c r="M83" s="158"/>
      <c r="N83" s="158"/>
      <c r="O83" s="158"/>
      <c r="P83" s="158"/>
      <c r="Q83" s="158"/>
      <c r="R83" s="158"/>
      <c r="S83" s="158"/>
      <c r="T83" s="158">
        <v>0</v>
      </c>
      <c r="U83" s="158">
        <f t="shared" si="297"/>
        <v>0</v>
      </c>
      <c r="V83" s="158">
        <f t="shared" si="298"/>
        <v>0</v>
      </c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>
        <v>119879</v>
      </c>
      <c r="AH83" s="158">
        <f t="shared" si="299"/>
        <v>19149</v>
      </c>
      <c r="AI83" s="158">
        <f t="shared" si="300"/>
        <v>-100730</v>
      </c>
      <c r="AJ83" s="158">
        <v>-822</v>
      </c>
      <c r="AK83" s="158">
        <v>-99908</v>
      </c>
      <c r="AL83" s="158"/>
      <c r="AM83" s="158"/>
      <c r="AN83" s="158"/>
      <c r="AO83" s="158"/>
      <c r="AP83" s="158"/>
      <c r="AQ83" s="158"/>
      <c r="AR83" s="158"/>
      <c r="AS83" s="158"/>
      <c r="AT83" s="158">
        <v>0</v>
      </c>
      <c r="AU83" s="81">
        <f t="shared" si="301"/>
        <v>0</v>
      </c>
      <c r="AV83" s="98">
        <f t="shared" si="302"/>
        <v>0</v>
      </c>
      <c r="AW83" s="306"/>
      <c r="AX83" s="306"/>
      <c r="AY83" s="306"/>
      <c r="AZ83" s="306"/>
      <c r="BA83" s="306"/>
      <c r="BB83" s="158"/>
      <c r="BC83" s="81">
        <f t="shared" si="303"/>
        <v>-1038</v>
      </c>
      <c r="BD83" s="81">
        <f t="shared" si="304"/>
        <v>-1038</v>
      </c>
      <c r="BE83" s="306"/>
      <c r="BF83" s="306"/>
      <c r="BG83" s="306">
        <v>-1038</v>
      </c>
      <c r="BH83" s="306"/>
      <c r="BI83" s="306"/>
      <c r="BJ83" s="306"/>
      <c r="BK83" s="306"/>
      <c r="BL83" s="306"/>
      <c r="BM83" s="306"/>
      <c r="BN83" s="306"/>
      <c r="BO83" s="261" t="s">
        <v>348</v>
      </c>
      <c r="BP83" s="262"/>
      <c r="BQ83" s="24"/>
    </row>
    <row r="84" spans="1:69" ht="9" customHeight="1" thickBot="1" x14ac:dyDescent="0.25">
      <c r="A84" s="108"/>
      <c r="B84" s="216"/>
      <c r="C84" s="323"/>
      <c r="D84" s="71"/>
      <c r="E84" s="296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72"/>
      <c r="AV84" s="97"/>
      <c r="AW84" s="97"/>
      <c r="AX84" s="97"/>
      <c r="AY84" s="97"/>
      <c r="AZ84" s="97"/>
      <c r="BA84" s="97"/>
      <c r="BB84" s="72"/>
      <c r="BC84" s="264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73"/>
      <c r="BP84" s="86"/>
      <c r="BQ84" s="24"/>
    </row>
    <row r="85" spans="1:69" ht="12.75" thickBot="1" x14ac:dyDescent="0.25">
      <c r="A85" s="215" t="s">
        <v>12</v>
      </c>
      <c r="B85" s="125" t="s">
        <v>13</v>
      </c>
      <c r="C85" s="321"/>
      <c r="D85" s="11">
        <f t="shared" ref="D85:E85" si="317">SUM(D86:D91)</f>
        <v>488078</v>
      </c>
      <c r="E85" s="298">
        <f t="shared" si="317"/>
        <v>488078</v>
      </c>
      <c r="F85" s="96">
        <f t="shared" ref="F85:BN85" si="318">SUM(F86:F91)</f>
        <v>488078</v>
      </c>
      <c r="G85" s="96">
        <f t="shared" si="318"/>
        <v>488078</v>
      </c>
      <c r="H85" s="96">
        <f t="shared" ref="H85" si="319">SUM(H86:H91)</f>
        <v>0</v>
      </c>
      <c r="I85" s="96">
        <f t="shared" si="318"/>
        <v>0</v>
      </c>
      <c r="J85" s="96">
        <f t="shared" ref="J85" si="320">SUM(J86:J91)</f>
        <v>0</v>
      </c>
      <c r="K85" s="96">
        <f t="shared" si="318"/>
        <v>0</v>
      </c>
      <c r="L85" s="96">
        <f t="shared" si="318"/>
        <v>0</v>
      </c>
      <c r="M85" s="96">
        <f t="shared" si="318"/>
        <v>0</v>
      </c>
      <c r="N85" s="96">
        <f t="shared" si="318"/>
        <v>0</v>
      </c>
      <c r="O85" s="96">
        <f t="shared" si="318"/>
        <v>0</v>
      </c>
      <c r="P85" s="96">
        <f t="shared" si="318"/>
        <v>0</v>
      </c>
      <c r="Q85" s="96">
        <f t="shared" si="318"/>
        <v>0</v>
      </c>
      <c r="R85" s="96">
        <f t="shared" si="318"/>
        <v>0</v>
      </c>
      <c r="S85" s="96">
        <f t="shared" si="318"/>
        <v>0</v>
      </c>
      <c r="T85" s="96">
        <f t="shared" si="318"/>
        <v>0</v>
      </c>
      <c r="U85" s="96">
        <f t="shared" ref="U85:AF85" si="321">SUM(U86:U91)</f>
        <v>0</v>
      </c>
      <c r="V85" s="96">
        <f t="shared" si="321"/>
        <v>0</v>
      </c>
      <c r="W85" s="96">
        <f t="shared" si="321"/>
        <v>0</v>
      </c>
      <c r="X85" s="96">
        <f t="shared" si="321"/>
        <v>0</v>
      </c>
      <c r="Y85" s="96">
        <f t="shared" si="321"/>
        <v>0</v>
      </c>
      <c r="Z85" s="96">
        <f t="shared" si="321"/>
        <v>0</v>
      </c>
      <c r="AA85" s="96">
        <f t="shared" si="321"/>
        <v>0</v>
      </c>
      <c r="AB85" s="96">
        <f t="shared" si="321"/>
        <v>0</v>
      </c>
      <c r="AC85" s="96">
        <f t="shared" si="321"/>
        <v>0</v>
      </c>
      <c r="AD85" s="96">
        <f t="shared" si="321"/>
        <v>0</v>
      </c>
      <c r="AE85" s="96">
        <f t="shared" si="321"/>
        <v>0</v>
      </c>
      <c r="AF85" s="96">
        <f t="shared" si="321"/>
        <v>0</v>
      </c>
      <c r="AG85" s="96">
        <f t="shared" si="318"/>
        <v>0</v>
      </c>
      <c r="AH85" s="96">
        <f t="shared" si="318"/>
        <v>0</v>
      </c>
      <c r="AI85" s="96">
        <f t="shared" si="318"/>
        <v>0</v>
      </c>
      <c r="AJ85" s="96">
        <f t="shared" si="318"/>
        <v>0</v>
      </c>
      <c r="AK85" s="96">
        <f t="shared" si="318"/>
        <v>0</v>
      </c>
      <c r="AL85" s="96">
        <f t="shared" si="318"/>
        <v>0</v>
      </c>
      <c r="AM85" s="96">
        <f t="shared" si="318"/>
        <v>0</v>
      </c>
      <c r="AN85" s="96">
        <f t="shared" si="318"/>
        <v>0</v>
      </c>
      <c r="AO85" s="96">
        <f t="shared" si="318"/>
        <v>0</v>
      </c>
      <c r="AP85" s="96">
        <f t="shared" si="318"/>
        <v>0</v>
      </c>
      <c r="AQ85" s="96">
        <f t="shared" si="318"/>
        <v>0</v>
      </c>
      <c r="AR85" s="96">
        <f t="shared" si="318"/>
        <v>0</v>
      </c>
      <c r="AS85" s="96">
        <f t="shared" si="318"/>
        <v>0</v>
      </c>
      <c r="AT85" s="96">
        <f t="shared" si="318"/>
        <v>0</v>
      </c>
      <c r="AU85" s="9">
        <f t="shared" ref="AU85:BA85" si="322">SUM(AU86:AU91)</f>
        <v>0</v>
      </c>
      <c r="AV85" s="96">
        <f t="shared" si="322"/>
        <v>0</v>
      </c>
      <c r="AW85" s="96">
        <f t="shared" si="322"/>
        <v>0</v>
      </c>
      <c r="AX85" s="96">
        <f t="shared" si="322"/>
        <v>0</v>
      </c>
      <c r="AY85" s="96">
        <f t="shared" si="322"/>
        <v>0</v>
      </c>
      <c r="AZ85" s="96">
        <f t="shared" si="322"/>
        <v>0</v>
      </c>
      <c r="BA85" s="96">
        <f t="shared" si="322"/>
        <v>0</v>
      </c>
      <c r="BB85" s="9">
        <f t="shared" si="318"/>
        <v>0</v>
      </c>
      <c r="BC85" s="310">
        <f t="shared" si="318"/>
        <v>0</v>
      </c>
      <c r="BD85" s="96">
        <f t="shared" si="318"/>
        <v>0</v>
      </c>
      <c r="BE85" s="96">
        <f t="shared" si="318"/>
        <v>0</v>
      </c>
      <c r="BF85" s="96">
        <f t="shared" si="318"/>
        <v>0</v>
      </c>
      <c r="BG85" s="96">
        <f t="shared" si="318"/>
        <v>0</v>
      </c>
      <c r="BH85" s="96">
        <f t="shared" si="318"/>
        <v>0</v>
      </c>
      <c r="BI85" s="96">
        <f t="shared" si="318"/>
        <v>0</v>
      </c>
      <c r="BJ85" s="96">
        <f t="shared" si="318"/>
        <v>0</v>
      </c>
      <c r="BK85" s="96">
        <f t="shared" si="318"/>
        <v>0</v>
      </c>
      <c r="BL85" s="96">
        <f t="shared" si="318"/>
        <v>0</v>
      </c>
      <c r="BM85" s="96">
        <f t="shared" si="318"/>
        <v>0</v>
      </c>
      <c r="BN85" s="96">
        <f t="shared" si="318"/>
        <v>0</v>
      </c>
      <c r="BO85" s="12"/>
      <c r="BP85" s="87"/>
      <c r="BQ85" s="24"/>
    </row>
    <row r="86" spans="1:69" ht="24.75" customHeight="1" thickTop="1" x14ac:dyDescent="0.2">
      <c r="A86" s="108">
        <v>90000594245</v>
      </c>
      <c r="B86" s="247" t="s">
        <v>525</v>
      </c>
      <c r="C86" s="285" t="s">
        <v>188</v>
      </c>
      <c r="D86" s="80">
        <f t="shared" ref="D86:D90" si="323">F86+T86+AG86+AT86+BB86</f>
        <v>45712</v>
      </c>
      <c r="E86" s="295">
        <f t="shared" ref="E86:E90" si="324">G86+U86+AH86+AU86+BC86</f>
        <v>45712</v>
      </c>
      <c r="F86" s="81">
        <v>45712</v>
      </c>
      <c r="G86" s="81">
        <f t="shared" ref="G86:G90" si="325">F86+H86</f>
        <v>45712</v>
      </c>
      <c r="H86" s="81">
        <f t="shared" ref="H86:H90" si="326">SUM(I86:S86)</f>
        <v>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>
        <v>0</v>
      </c>
      <c r="U86" s="81">
        <f t="shared" ref="U86:U90" si="327">T86+V86</f>
        <v>0</v>
      </c>
      <c r="V86" s="81">
        <f t="shared" ref="V86:V90" si="328">SUM(W86:AF86)</f>
        <v>0</v>
      </c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>
        <v>0</v>
      </c>
      <c r="AH86" s="81">
        <f t="shared" ref="AH86:AH90" si="329">AG86+AI86</f>
        <v>0</v>
      </c>
      <c r="AI86" s="81">
        <f t="shared" ref="AI86:AI90" si="330">SUM(AJ86:AS86)</f>
        <v>0</v>
      </c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>
        <v>0</v>
      </c>
      <c r="AU86" s="81">
        <f t="shared" ref="AU86:AU90" si="331">AT86+AV86</f>
        <v>0</v>
      </c>
      <c r="AV86" s="98">
        <f t="shared" ref="AV86:AV90" si="332">SUM(AW86:BA86)</f>
        <v>0</v>
      </c>
      <c r="AW86" s="98"/>
      <c r="AX86" s="98"/>
      <c r="AY86" s="98"/>
      <c r="AZ86" s="98"/>
      <c r="BA86" s="98"/>
      <c r="BB86" s="81"/>
      <c r="BC86" s="81">
        <f t="shared" ref="BC86:BC90" si="333">BB86+BD86</f>
        <v>0</v>
      </c>
      <c r="BD86" s="81">
        <f t="shared" ref="BD86:BD90" si="334">SUM(BE86:BN86)</f>
        <v>0</v>
      </c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82" t="s">
        <v>349</v>
      </c>
      <c r="BP86" s="85" t="s">
        <v>669</v>
      </c>
      <c r="BQ86" s="24"/>
    </row>
    <row r="87" spans="1:69" x14ac:dyDescent="0.2">
      <c r="A87" s="108"/>
      <c r="B87" s="242"/>
      <c r="C87" s="285" t="s">
        <v>209</v>
      </c>
      <c r="D87" s="80">
        <f t="shared" si="323"/>
        <v>28724</v>
      </c>
      <c r="E87" s="295">
        <f t="shared" si="324"/>
        <v>28724</v>
      </c>
      <c r="F87" s="81">
        <v>28724</v>
      </c>
      <c r="G87" s="81">
        <f t="shared" si="325"/>
        <v>28724</v>
      </c>
      <c r="H87" s="81">
        <f t="shared" si="326"/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>
        <v>0</v>
      </c>
      <c r="U87" s="81">
        <f t="shared" si="327"/>
        <v>0</v>
      </c>
      <c r="V87" s="81">
        <f t="shared" si="328"/>
        <v>0</v>
      </c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>
        <v>0</v>
      </c>
      <c r="AH87" s="81">
        <f t="shared" si="329"/>
        <v>0</v>
      </c>
      <c r="AI87" s="81">
        <f t="shared" si="330"/>
        <v>0</v>
      </c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v>0</v>
      </c>
      <c r="AU87" s="81">
        <f t="shared" si="331"/>
        <v>0</v>
      </c>
      <c r="AV87" s="98">
        <f t="shared" si="332"/>
        <v>0</v>
      </c>
      <c r="AW87" s="98"/>
      <c r="AX87" s="98"/>
      <c r="AY87" s="98"/>
      <c r="AZ87" s="98"/>
      <c r="BA87" s="98"/>
      <c r="BB87" s="81"/>
      <c r="BC87" s="81">
        <f t="shared" si="333"/>
        <v>0</v>
      </c>
      <c r="BD87" s="81">
        <f t="shared" si="334"/>
        <v>0</v>
      </c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82" t="s">
        <v>350</v>
      </c>
      <c r="BP87" s="85" t="s">
        <v>669</v>
      </c>
      <c r="BQ87" s="24"/>
    </row>
    <row r="88" spans="1:69" ht="24" x14ac:dyDescent="0.2">
      <c r="A88" s="108"/>
      <c r="B88" s="242"/>
      <c r="C88" s="285" t="s">
        <v>203</v>
      </c>
      <c r="D88" s="80">
        <f t="shared" si="323"/>
        <v>62365</v>
      </c>
      <c r="E88" s="295">
        <f t="shared" si="324"/>
        <v>62365</v>
      </c>
      <c r="F88" s="81">
        <v>62365</v>
      </c>
      <c r="G88" s="81">
        <f t="shared" si="325"/>
        <v>62365</v>
      </c>
      <c r="H88" s="81">
        <f t="shared" si="326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>
        <v>0</v>
      </c>
      <c r="U88" s="81">
        <f t="shared" si="327"/>
        <v>0</v>
      </c>
      <c r="V88" s="81">
        <f t="shared" si="328"/>
        <v>0</v>
      </c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>
        <v>0</v>
      </c>
      <c r="AH88" s="81">
        <f t="shared" si="329"/>
        <v>0</v>
      </c>
      <c r="AI88" s="81">
        <f t="shared" si="330"/>
        <v>0</v>
      </c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v>0</v>
      </c>
      <c r="AU88" s="81">
        <f t="shared" si="331"/>
        <v>0</v>
      </c>
      <c r="AV88" s="98">
        <f t="shared" si="332"/>
        <v>0</v>
      </c>
      <c r="AW88" s="98"/>
      <c r="AX88" s="98"/>
      <c r="AY88" s="98"/>
      <c r="AZ88" s="98"/>
      <c r="BA88" s="98"/>
      <c r="BB88" s="81"/>
      <c r="BC88" s="81">
        <f t="shared" si="333"/>
        <v>0</v>
      </c>
      <c r="BD88" s="81">
        <f t="shared" si="334"/>
        <v>0</v>
      </c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82" t="s">
        <v>351</v>
      </c>
      <c r="BP88" s="85" t="s">
        <v>669</v>
      </c>
      <c r="BQ88" s="24"/>
    </row>
    <row r="89" spans="1:69" s="192" customFormat="1" ht="27" customHeight="1" x14ac:dyDescent="0.2">
      <c r="A89" s="108"/>
      <c r="B89" s="242"/>
      <c r="C89" s="285" t="s">
        <v>538</v>
      </c>
      <c r="D89" s="80">
        <f t="shared" si="323"/>
        <v>241680</v>
      </c>
      <c r="E89" s="295">
        <f t="shared" si="324"/>
        <v>241680</v>
      </c>
      <c r="F89" s="81">
        <v>241680</v>
      </c>
      <c r="G89" s="81">
        <f t="shared" si="325"/>
        <v>241680</v>
      </c>
      <c r="H89" s="81">
        <f t="shared" si="326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>
        <v>0</v>
      </c>
      <c r="U89" s="81">
        <f t="shared" si="327"/>
        <v>0</v>
      </c>
      <c r="V89" s="81">
        <f t="shared" si="328"/>
        <v>0</v>
      </c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>
        <v>0</v>
      </c>
      <c r="AH89" s="81">
        <f t="shared" si="329"/>
        <v>0</v>
      </c>
      <c r="AI89" s="81">
        <f t="shared" si="330"/>
        <v>0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v>0</v>
      </c>
      <c r="AU89" s="81">
        <f t="shared" si="331"/>
        <v>0</v>
      </c>
      <c r="AV89" s="98">
        <f t="shared" si="332"/>
        <v>0</v>
      </c>
      <c r="AW89" s="98"/>
      <c r="AX89" s="98"/>
      <c r="AY89" s="98"/>
      <c r="AZ89" s="98"/>
      <c r="BA89" s="98"/>
      <c r="BB89" s="81"/>
      <c r="BC89" s="81">
        <f t="shared" si="333"/>
        <v>0</v>
      </c>
      <c r="BD89" s="81">
        <f t="shared" si="334"/>
        <v>0</v>
      </c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82" t="s">
        <v>551</v>
      </c>
      <c r="BP89" s="85"/>
      <c r="BQ89" s="24"/>
    </row>
    <row r="90" spans="1:69" ht="48" x14ac:dyDescent="0.2">
      <c r="A90" s="108">
        <v>90010991438</v>
      </c>
      <c r="B90" s="241" t="s">
        <v>473</v>
      </c>
      <c r="C90" s="285" t="s">
        <v>496</v>
      </c>
      <c r="D90" s="80">
        <f t="shared" si="323"/>
        <v>109597</v>
      </c>
      <c r="E90" s="295">
        <f t="shared" si="324"/>
        <v>109597</v>
      </c>
      <c r="F90" s="81">
        <v>109597</v>
      </c>
      <c r="G90" s="81">
        <f t="shared" si="325"/>
        <v>109597</v>
      </c>
      <c r="H90" s="81">
        <f t="shared" si="326"/>
        <v>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>
        <v>0</v>
      </c>
      <c r="U90" s="81">
        <f t="shared" si="327"/>
        <v>0</v>
      </c>
      <c r="V90" s="81">
        <f t="shared" si="328"/>
        <v>0</v>
      </c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>
        <v>0</v>
      </c>
      <c r="AH90" s="81">
        <f t="shared" si="329"/>
        <v>0</v>
      </c>
      <c r="AI90" s="81">
        <f t="shared" si="330"/>
        <v>0</v>
      </c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v>0</v>
      </c>
      <c r="AU90" s="81">
        <f t="shared" si="331"/>
        <v>0</v>
      </c>
      <c r="AV90" s="98">
        <f t="shared" si="332"/>
        <v>0</v>
      </c>
      <c r="AW90" s="98"/>
      <c r="AX90" s="98"/>
      <c r="AY90" s="98"/>
      <c r="AZ90" s="98"/>
      <c r="BA90" s="98"/>
      <c r="BB90" s="81"/>
      <c r="BC90" s="81">
        <f t="shared" si="333"/>
        <v>0</v>
      </c>
      <c r="BD90" s="81">
        <f t="shared" si="334"/>
        <v>0</v>
      </c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82" t="s">
        <v>352</v>
      </c>
      <c r="BP90" s="85"/>
      <c r="BQ90" s="24"/>
    </row>
    <row r="91" spans="1:69" ht="9.75" customHeight="1" thickBot="1" x14ac:dyDescent="0.25">
      <c r="A91" s="108"/>
      <c r="B91" s="216"/>
      <c r="C91" s="323"/>
      <c r="D91" s="71"/>
      <c r="E91" s="296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72"/>
      <c r="AV91" s="97"/>
      <c r="AW91" s="97"/>
      <c r="AX91" s="97"/>
      <c r="AY91" s="97"/>
      <c r="AZ91" s="97"/>
      <c r="BA91" s="97"/>
      <c r="BB91" s="72"/>
      <c r="BC91" s="264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73"/>
      <c r="BP91" s="86"/>
      <c r="BQ91" s="24"/>
    </row>
    <row r="92" spans="1:69" ht="12.75" thickBot="1" x14ac:dyDescent="0.25">
      <c r="A92" s="215" t="s">
        <v>14</v>
      </c>
      <c r="B92" s="125" t="s">
        <v>15</v>
      </c>
      <c r="C92" s="321"/>
      <c r="D92" s="11">
        <f>SUM(D93:D129)</f>
        <v>9478586</v>
      </c>
      <c r="E92" s="297">
        <f>SUM(E93:E129)</f>
        <v>9676470</v>
      </c>
      <c r="F92" s="9">
        <f>SUM(F93:F129)</f>
        <v>9232349</v>
      </c>
      <c r="G92" s="9">
        <f t="shared" ref="G92:S92" si="335">SUM(G93:G129)</f>
        <v>9423828</v>
      </c>
      <c r="H92" s="9">
        <f t="shared" si="335"/>
        <v>191479</v>
      </c>
      <c r="I92" s="9">
        <f t="shared" si="335"/>
        <v>34000</v>
      </c>
      <c r="J92" s="9">
        <f t="shared" ref="J92" si="336">SUM(J93:J129)</f>
        <v>3591</v>
      </c>
      <c r="K92" s="9">
        <f t="shared" si="335"/>
        <v>100001</v>
      </c>
      <c r="L92" s="9">
        <f t="shared" si="335"/>
        <v>28829</v>
      </c>
      <c r="M92" s="9">
        <f t="shared" si="335"/>
        <v>25058</v>
      </c>
      <c r="N92" s="9">
        <f t="shared" si="335"/>
        <v>0</v>
      </c>
      <c r="O92" s="9">
        <f t="shared" si="335"/>
        <v>0</v>
      </c>
      <c r="P92" s="9">
        <f t="shared" si="335"/>
        <v>0</v>
      </c>
      <c r="Q92" s="9">
        <f t="shared" si="335"/>
        <v>0</v>
      </c>
      <c r="R92" s="9">
        <f t="shared" si="335"/>
        <v>0</v>
      </c>
      <c r="S92" s="9">
        <f t="shared" si="335"/>
        <v>0</v>
      </c>
      <c r="T92" s="9">
        <f>SUM(T93:T129)</f>
        <v>9522</v>
      </c>
      <c r="U92" s="9">
        <f t="shared" ref="U92" si="337">SUM(U93:U129)</f>
        <v>9522</v>
      </c>
      <c r="V92" s="9">
        <f t="shared" ref="V92" si="338">SUM(V93:V129)</f>
        <v>0</v>
      </c>
      <c r="W92" s="9">
        <f t="shared" ref="W92" si="339">SUM(W93:W129)</f>
        <v>0</v>
      </c>
      <c r="X92" s="9">
        <f t="shared" ref="X92" si="340">SUM(X93:X129)</f>
        <v>0</v>
      </c>
      <c r="Y92" s="9">
        <f t="shared" ref="Y92" si="341">SUM(Y93:Y129)</f>
        <v>0</v>
      </c>
      <c r="Z92" s="9">
        <f t="shared" ref="Z92" si="342">SUM(Z93:Z129)</f>
        <v>0</v>
      </c>
      <c r="AA92" s="9">
        <f t="shared" ref="AA92" si="343">SUM(AA93:AA129)</f>
        <v>0</v>
      </c>
      <c r="AB92" s="9">
        <f t="shared" ref="AB92" si="344">SUM(AB93:AB129)</f>
        <v>0</v>
      </c>
      <c r="AC92" s="9">
        <f t="shared" ref="AC92" si="345">SUM(AC93:AC129)</f>
        <v>0</v>
      </c>
      <c r="AD92" s="9">
        <f t="shared" ref="AD92" si="346">SUM(AD93:AD129)</f>
        <v>0</v>
      </c>
      <c r="AE92" s="9">
        <f t="shared" ref="AE92" si="347">SUM(AE93:AE129)</f>
        <v>0</v>
      </c>
      <c r="AF92" s="9">
        <f t="shared" ref="AF92" si="348">SUM(AF93:AF129)</f>
        <v>0</v>
      </c>
      <c r="AG92" s="9">
        <f>SUM(AG93:AG129)</f>
        <v>236715</v>
      </c>
      <c r="AH92" s="96">
        <f t="shared" ref="AH92" si="349">SUM(AH93:AH129)</f>
        <v>243120</v>
      </c>
      <c r="AI92" s="96">
        <f t="shared" ref="AI92" si="350">SUM(AI93:AI129)</f>
        <v>6405</v>
      </c>
      <c r="AJ92" s="96">
        <f t="shared" ref="AJ92" si="351">SUM(AJ93:AJ129)</f>
        <v>6405</v>
      </c>
      <c r="AK92" s="96">
        <f t="shared" ref="AK92" si="352">SUM(AK93:AK129)</f>
        <v>0</v>
      </c>
      <c r="AL92" s="96">
        <f t="shared" ref="AL92" si="353">SUM(AL93:AL129)</f>
        <v>0</v>
      </c>
      <c r="AM92" s="96">
        <f t="shared" ref="AM92" si="354">SUM(AM93:AM129)</f>
        <v>0</v>
      </c>
      <c r="AN92" s="96">
        <f t="shared" ref="AN92" si="355">SUM(AN93:AN129)</f>
        <v>0</v>
      </c>
      <c r="AO92" s="96">
        <f t="shared" ref="AO92" si="356">SUM(AO93:AO129)</f>
        <v>0</v>
      </c>
      <c r="AP92" s="96">
        <f t="shared" ref="AP92" si="357">SUM(AP93:AP129)</f>
        <v>0</v>
      </c>
      <c r="AQ92" s="96">
        <f t="shared" ref="AQ92" si="358">SUM(AQ93:AQ129)</f>
        <v>0</v>
      </c>
      <c r="AR92" s="96">
        <f t="shared" ref="AR92" si="359">SUM(AR93:AR129)</f>
        <v>0</v>
      </c>
      <c r="AS92" s="96">
        <f t="shared" ref="AS92" si="360">SUM(AS93:AS129)</f>
        <v>0</v>
      </c>
      <c r="AT92" s="96">
        <f>SUM(AT93:AT129)</f>
        <v>0</v>
      </c>
      <c r="AU92" s="9">
        <f t="shared" ref="AU92" si="361">SUM(AU93:AU129)</f>
        <v>0</v>
      </c>
      <c r="AV92" s="96">
        <f t="shared" ref="AV92" si="362">SUM(AV93:AV129)</f>
        <v>0</v>
      </c>
      <c r="AW92" s="96">
        <f t="shared" ref="AW92" si="363">SUM(AW93:AW129)</f>
        <v>0</v>
      </c>
      <c r="AX92" s="96">
        <f t="shared" ref="AX92" si="364">SUM(AX93:AX129)</f>
        <v>0</v>
      </c>
      <c r="AY92" s="96">
        <f t="shared" ref="AY92" si="365">SUM(AY93:AY129)</f>
        <v>0</v>
      </c>
      <c r="AZ92" s="96">
        <f t="shared" ref="AZ92" si="366">SUM(AZ93:AZ129)</f>
        <v>0</v>
      </c>
      <c r="BA92" s="96">
        <f t="shared" ref="BA92" si="367">SUM(BA93:BA129)</f>
        <v>0</v>
      </c>
      <c r="BB92" s="9">
        <f>SUM(BB93:BB129)</f>
        <v>0</v>
      </c>
      <c r="BC92" s="310">
        <f t="shared" ref="BC92" si="368">SUM(BC93:BC129)</f>
        <v>0</v>
      </c>
      <c r="BD92" s="96">
        <f t="shared" ref="BD92" si="369">SUM(BD93:BD129)</f>
        <v>0</v>
      </c>
      <c r="BE92" s="96">
        <f t="shared" ref="BE92" si="370">SUM(BE93:BE129)</f>
        <v>0</v>
      </c>
      <c r="BF92" s="96">
        <f t="shared" ref="BF92" si="371">SUM(BF93:BF129)</f>
        <v>0</v>
      </c>
      <c r="BG92" s="96">
        <f t="shared" ref="BG92" si="372">SUM(BG93:BG129)</f>
        <v>0</v>
      </c>
      <c r="BH92" s="96">
        <f t="shared" ref="BH92" si="373">SUM(BH93:BH129)</f>
        <v>0</v>
      </c>
      <c r="BI92" s="96">
        <f t="shared" ref="BI92" si="374">SUM(BI93:BI129)</f>
        <v>0</v>
      </c>
      <c r="BJ92" s="96">
        <f t="shared" ref="BJ92" si="375">SUM(BJ93:BJ129)</f>
        <v>0</v>
      </c>
      <c r="BK92" s="96">
        <f t="shared" ref="BK92" si="376">SUM(BK93:BK129)</f>
        <v>0</v>
      </c>
      <c r="BL92" s="96">
        <f t="shared" ref="BL92" si="377">SUM(BL93:BL129)</f>
        <v>0</v>
      </c>
      <c r="BM92" s="96">
        <f t="shared" ref="BM92" si="378">SUM(BM93:BM129)</f>
        <v>0</v>
      </c>
      <c r="BN92" s="96">
        <f t="shared" ref="BN92" si="379">SUM(BN93:BN129)</f>
        <v>0</v>
      </c>
      <c r="BO92" s="12"/>
      <c r="BP92" s="87"/>
      <c r="BQ92" s="24"/>
    </row>
    <row r="93" spans="1:69" ht="23.25" customHeight="1" thickTop="1" x14ac:dyDescent="0.2">
      <c r="A93" s="129">
        <v>90000056357</v>
      </c>
      <c r="B93" s="247" t="s">
        <v>5</v>
      </c>
      <c r="C93" s="285" t="s">
        <v>182</v>
      </c>
      <c r="D93" s="80">
        <f t="shared" ref="D93:D128" si="380">F93+T93+AG93+AT93+BB93</f>
        <v>708734</v>
      </c>
      <c r="E93" s="295">
        <f t="shared" ref="E93:E128" si="381">G93+U93+AH93+AU93+BC93</f>
        <v>708734</v>
      </c>
      <c r="F93" s="164">
        <v>708734</v>
      </c>
      <c r="G93" s="164">
        <f t="shared" ref="G93:G128" si="382">F93+H93</f>
        <v>708734</v>
      </c>
      <c r="H93" s="164">
        <f t="shared" ref="H93:H128" si="383">SUM(I93:S93)</f>
        <v>0</v>
      </c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>
        <v>0</v>
      </c>
      <c r="U93" s="164">
        <f t="shared" ref="U93:U128" si="384">T93+V93</f>
        <v>0</v>
      </c>
      <c r="V93" s="164">
        <f t="shared" ref="V93:V128" si="385">SUM(W93:AF93)</f>
        <v>0</v>
      </c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>
        <v>0</v>
      </c>
      <c r="AH93" s="164">
        <f t="shared" ref="AH93:AH128" si="386">AG93+AI93</f>
        <v>0</v>
      </c>
      <c r="AI93" s="164">
        <f t="shared" ref="AI93:AI128" si="387">SUM(AJ93:AS93)</f>
        <v>0</v>
      </c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>
        <v>0</v>
      </c>
      <c r="AU93" s="81">
        <f t="shared" ref="AU93:AU128" si="388">AT93+AV93</f>
        <v>0</v>
      </c>
      <c r="AV93" s="98">
        <f t="shared" ref="AV93:AV128" si="389">SUM(AW93:BA93)</f>
        <v>0</v>
      </c>
      <c r="AW93" s="199"/>
      <c r="AX93" s="199"/>
      <c r="AY93" s="199"/>
      <c r="AZ93" s="199"/>
      <c r="BA93" s="199"/>
      <c r="BB93" s="163"/>
      <c r="BC93" s="81">
        <f t="shared" ref="BC93:BC128" si="390">BB93+BD93</f>
        <v>0</v>
      </c>
      <c r="BD93" s="81">
        <f t="shared" ref="BD93:BD128" si="391">SUM(BE93:BN93)</f>
        <v>0</v>
      </c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82" t="s">
        <v>462</v>
      </c>
      <c r="BP93" s="85"/>
      <c r="BQ93" s="24"/>
    </row>
    <row r="94" spans="1:69" ht="24" x14ac:dyDescent="0.2">
      <c r="A94" s="108"/>
      <c r="B94" s="243"/>
      <c r="C94" s="285" t="s">
        <v>512</v>
      </c>
      <c r="D94" s="80">
        <f t="shared" si="380"/>
        <v>981862</v>
      </c>
      <c r="E94" s="295">
        <f t="shared" si="381"/>
        <v>986334</v>
      </c>
      <c r="F94" s="81">
        <v>981862</v>
      </c>
      <c r="G94" s="81">
        <f t="shared" si="382"/>
        <v>986334</v>
      </c>
      <c r="H94" s="81">
        <f t="shared" si="383"/>
        <v>4472</v>
      </c>
      <c r="I94" s="81"/>
      <c r="J94" s="81"/>
      <c r="K94" s="81">
        <v>13063</v>
      </c>
      <c r="L94" s="81"/>
      <c r="M94" s="81">
        <v>-8591</v>
      </c>
      <c r="N94" s="81"/>
      <c r="O94" s="81"/>
      <c r="P94" s="81"/>
      <c r="Q94" s="81"/>
      <c r="R94" s="81"/>
      <c r="S94" s="81"/>
      <c r="T94" s="81">
        <v>0</v>
      </c>
      <c r="U94" s="81">
        <f t="shared" si="384"/>
        <v>0</v>
      </c>
      <c r="V94" s="81">
        <f t="shared" si="385"/>
        <v>0</v>
      </c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>
        <v>0</v>
      </c>
      <c r="AH94" s="81">
        <f t="shared" si="386"/>
        <v>0</v>
      </c>
      <c r="AI94" s="81">
        <f t="shared" si="387"/>
        <v>0</v>
      </c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>
        <v>0</v>
      </c>
      <c r="AU94" s="81">
        <f t="shared" si="388"/>
        <v>0</v>
      </c>
      <c r="AV94" s="98">
        <f t="shared" si="389"/>
        <v>0</v>
      </c>
      <c r="AW94" s="81"/>
      <c r="AX94" s="81"/>
      <c r="AY94" s="81"/>
      <c r="AZ94" s="81"/>
      <c r="BA94" s="81"/>
      <c r="BB94" s="81"/>
      <c r="BC94" s="81">
        <f t="shared" si="390"/>
        <v>0</v>
      </c>
      <c r="BD94" s="81">
        <f t="shared" si="391"/>
        <v>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2" t="s">
        <v>335</v>
      </c>
      <c r="BP94" s="85" t="s">
        <v>671</v>
      </c>
      <c r="BQ94" s="24"/>
    </row>
    <row r="95" spans="1:69" ht="12.75" x14ac:dyDescent="0.2">
      <c r="A95" s="108"/>
      <c r="B95" s="243"/>
      <c r="C95" s="285" t="s">
        <v>239</v>
      </c>
      <c r="D95" s="80">
        <f t="shared" si="380"/>
        <v>30000</v>
      </c>
      <c r="E95" s="295">
        <f t="shared" si="381"/>
        <v>64000</v>
      </c>
      <c r="F95" s="81">
        <v>30000</v>
      </c>
      <c r="G95" s="81">
        <f t="shared" si="382"/>
        <v>64000</v>
      </c>
      <c r="H95" s="81">
        <f t="shared" si="383"/>
        <v>34000</v>
      </c>
      <c r="I95" s="81">
        <v>34000</v>
      </c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>
        <v>0</v>
      </c>
      <c r="U95" s="81">
        <f t="shared" si="384"/>
        <v>0</v>
      </c>
      <c r="V95" s="81">
        <f t="shared" si="385"/>
        <v>0</v>
      </c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>
        <v>0</v>
      </c>
      <c r="AH95" s="81">
        <f t="shared" si="386"/>
        <v>0</v>
      </c>
      <c r="AI95" s="81">
        <f t="shared" si="387"/>
        <v>0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>
        <v>0</v>
      </c>
      <c r="AU95" s="81">
        <f t="shared" si="388"/>
        <v>0</v>
      </c>
      <c r="AV95" s="98">
        <f t="shared" si="389"/>
        <v>0</v>
      </c>
      <c r="AW95" s="81"/>
      <c r="AX95" s="81"/>
      <c r="AY95" s="81"/>
      <c r="AZ95" s="81"/>
      <c r="BA95" s="81"/>
      <c r="BB95" s="81"/>
      <c r="BC95" s="81">
        <f t="shared" si="390"/>
        <v>0</v>
      </c>
      <c r="BD95" s="81">
        <f t="shared" si="391"/>
        <v>0</v>
      </c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2" t="s">
        <v>336</v>
      </c>
      <c r="BP95" s="85" t="s">
        <v>446</v>
      </c>
      <c r="BQ95" s="24"/>
    </row>
    <row r="96" spans="1:69" ht="12.75" x14ac:dyDescent="0.2">
      <c r="A96" s="108"/>
      <c r="B96" s="243"/>
      <c r="C96" s="319" t="s">
        <v>472</v>
      </c>
      <c r="D96" s="80">
        <f t="shared" si="380"/>
        <v>986282</v>
      </c>
      <c r="E96" s="295">
        <f t="shared" si="381"/>
        <v>988682</v>
      </c>
      <c r="F96" s="81">
        <v>986282</v>
      </c>
      <c r="G96" s="81">
        <f t="shared" si="382"/>
        <v>988682</v>
      </c>
      <c r="H96" s="81">
        <f t="shared" si="383"/>
        <v>2400</v>
      </c>
      <c r="I96" s="81"/>
      <c r="J96" s="81"/>
      <c r="K96" s="81">
        <v>2400</v>
      </c>
      <c r="L96" s="81"/>
      <c r="M96" s="81"/>
      <c r="N96" s="81"/>
      <c r="O96" s="81"/>
      <c r="P96" s="81"/>
      <c r="Q96" s="81"/>
      <c r="R96" s="81"/>
      <c r="S96" s="81"/>
      <c r="T96" s="81">
        <v>0</v>
      </c>
      <c r="U96" s="81">
        <f t="shared" si="384"/>
        <v>0</v>
      </c>
      <c r="V96" s="81">
        <f t="shared" si="385"/>
        <v>0</v>
      </c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>
        <v>0</v>
      </c>
      <c r="AH96" s="81">
        <f t="shared" si="386"/>
        <v>0</v>
      </c>
      <c r="AI96" s="81">
        <f t="shared" si="387"/>
        <v>0</v>
      </c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>
        <v>0</v>
      </c>
      <c r="AU96" s="81">
        <f t="shared" si="388"/>
        <v>0</v>
      </c>
      <c r="AV96" s="98">
        <f t="shared" si="389"/>
        <v>0</v>
      </c>
      <c r="AW96" s="81"/>
      <c r="AX96" s="81"/>
      <c r="AY96" s="81"/>
      <c r="AZ96" s="81"/>
      <c r="BA96" s="81"/>
      <c r="BB96" s="81"/>
      <c r="BC96" s="81">
        <f t="shared" si="390"/>
        <v>0</v>
      </c>
      <c r="BD96" s="81">
        <f t="shared" si="391"/>
        <v>0</v>
      </c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2" t="s">
        <v>337</v>
      </c>
      <c r="BP96" s="85" t="s">
        <v>567</v>
      </c>
      <c r="BQ96" s="24"/>
    </row>
    <row r="97" spans="1:69" ht="12.75" x14ac:dyDescent="0.2">
      <c r="A97" s="108"/>
      <c r="B97" s="243"/>
      <c r="C97" s="285" t="s">
        <v>262</v>
      </c>
      <c r="D97" s="80">
        <f t="shared" si="380"/>
        <v>174568</v>
      </c>
      <c r="E97" s="295">
        <f t="shared" si="381"/>
        <v>174568</v>
      </c>
      <c r="F97" s="81">
        <v>174568</v>
      </c>
      <c r="G97" s="81">
        <f t="shared" si="382"/>
        <v>174568</v>
      </c>
      <c r="H97" s="81">
        <f t="shared" si="383"/>
        <v>0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>
        <v>0</v>
      </c>
      <c r="U97" s="81">
        <f t="shared" si="384"/>
        <v>0</v>
      </c>
      <c r="V97" s="81">
        <f t="shared" si="385"/>
        <v>0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>
        <v>0</v>
      </c>
      <c r="AH97" s="81">
        <f t="shared" si="386"/>
        <v>0</v>
      </c>
      <c r="AI97" s="81">
        <f t="shared" si="387"/>
        <v>0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>
        <v>0</v>
      </c>
      <c r="AU97" s="81">
        <f t="shared" si="388"/>
        <v>0</v>
      </c>
      <c r="AV97" s="98">
        <f t="shared" si="389"/>
        <v>0</v>
      </c>
      <c r="AW97" s="81"/>
      <c r="AX97" s="81"/>
      <c r="AY97" s="81"/>
      <c r="AZ97" s="81"/>
      <c r="BA97" s="81"/>
      <c r="BB97" s="81"/>
      <c r="BC97" s="81">
        <f t="shared" si="390"/>
        <v>0</v>
      </c>
      <c r="BD97" s="81">
        <f t="shared" si="391"/>
        <v>0</v>
      </c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2" t="s">
        <v>338</v>
      </c>
      <c r="BP97" s="85" t="s">
        <v>672</v>
      </c>
      <c r="BQ97" s="24"/>
    </row>
    <row r="98" spans="1:69" s="162" customFormat="1" ht="12.75" x14ac:dyDescent="0.2">
      <c r="A98" s="108"/>
      <c r="B98" s="243"/>
      <c r="C98" s="285" t="s">
        <v>219</v>
      </c>
      <c r="D98" s="80">
        <f t="shared" si="380"/>
        <v>696192</v>
      </c>
      <c r="E98" s="295">
        <f t="shared" si="381"/>
        <v>697332</v>
      </c>
      <c r="F98" s="81">
        <v>696192</v>
      </c>
      <c r="G98" s="81">
        <f t="shared" si="382"/>
        <v>697332</v>
      </c>
      <c r="H98" s="81">
        <f t="shared" si="383"/>
        <v>1140</v>
      </c>
      <c r="I98" s="81"/>
      <c r="J98" s="81">
        <v>1140</v>
      </c>
      <c r="K98" s="81"/>
      <c r="L98" s="81"/>
      <c r="M98" s="81"/>
      <c r="N98" s="81"/>
      <c r="O98" s="81"/>
      <c r="P98" s="81"/>
      <c r="Q98" s="81"/>
      <c r="R98" s="81"/>
      <c r="S98" s="81"/>
      <c r="T98" s="81">
        <v>0</v>
      </c>
      <c r="U98" s="81">
        <f t="shared" si="384"/>
        <v>0</v>
      </c>
      <c r="V98" s="81">
        <f t="shared" si="385"/>
        <v>0</v>
      </c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>
        <v>0</v>
      </c>
      <c r="AH98" s="81">
        <f t="shared" si="386"/>
        <v>0</v>
      </c>
      <c r="AI98" s="81">
        <f t="shared" si="387"/>
        <v>0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>
        <v>0</v>
      </c>
      <c r="AU98" s="81">
        <f t="shared" si="388"/>
        <v>0</v>
      </c>
      <c r="AV98" s="98">
        <f t="shared" si="389"/>
        <v>0</v>
      </c>
      <c r="AW98" s="81"/>
      <c r="AX98" s="81"/>
      <c r="AY98" s="81"/>
      <c r="AZ98" s="81"/>
      <c r="BA98" s="81"/>
      <c r="BB98" s="81"/>
      <c r="BC98" s="81">
        <f t="shared" si="390"/>
        <v>0</v>
      </c>
      <c r="BD98" s="81">
        <f t="shared" si="391"/>
        <v>0</v>
      </c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2" t="s">
        <v>339</v>
      </c>
      <c r="BP98" s="85" t="s">
        <v>449</v>
      </c>
      <c r="BQ98" s="24"/>
    </row>
    <row r="99" spans="1:69" s="162" customFormat="1" ht="12.75" x14ac:dyDescent="0.2">
      <c r="A99" s="108"/>
      <c r="B99" s="243"/>
      <c r="C99" s="285" t="s">
        <v>479</v>
      </c>
      <c r="D99" s="80">
        <f t="shared" si="380"/>
        <v>375248</v>
      </c>
      <c r="E99" s="295">
        <f t="shared" si="381"/>
        <v>383868</v>
      </c>
      <c r="F99" s="81">
        <v>375248</v>
      </c>
      <c r="G99" s="81">
        <f t="shared" si="382"/>
        <v>383868</v>
      </c>
      <c r="H99" s="81">
        <f t="shared" si="383"/>
        <v>8620</v>
      </c>
      <c r="I99" s="81"/>
      <c r="J99" s="81">
        <v>2451</v>
      </c>
      <c r="K99" s="81">
        <v>6169</v>
      </c>
      <c r="L99" s="81"/>
      <c r="M99" s="81"/>
      <c r="N99" s="81"/>
      <c r="O99" s="81"/>
      <c r="P99" s="81"/>
      <c r="Q99" s="81"/>
      <c r="R99" s="81"/>
      <c r="S99" s="81"/>
      <c r="T99" s="81">
        <v>0</v>
      </c>
      <c r="U99" s="81">
        <f t="shared" si="384"/>
        <v>0</v>
      </c>
      <c r="V99" s="81">
        <f t="shared" si="385"/>
        <v>0</v>
      </c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>
        <v>0</v>
      </c>
      <c r="AH99" s="81">
        <f t="shared" si="386"/>
        <v>0</v>
      </c>
      <c r="AI99" s="81">
        <f t="shared" si="387"/>
        <v>0</v>
      </c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>
        <v>0</v>
      </c>
      <c r="AU99" s="81">
        <f t="shared" si="388"/>
        <v>0</v>
      </c>
      <c r="AV99" s="98">
        <f t="shared" si="389"/>
        <v>0</v>
      </c>
      <c r="AW99" s="81"/>
      <c r="AX99" s="81"/>
      <c r="AY99" s="81"/>
      <c r="AZ99" s="81"/>
      <c r="BA99" s="81"/>
      <c r="BB99" s="81"/>
      <c r="BC99" s="81">
        <f t="shared" si="390"/>
        <v>0</v>
      </c>
      <c r="BD99" s="81">
        <f t="shared" si="391"/>
        <v>0</v>
      </c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2" t="s">
        <v>484</v>
      </c>
      <c r="BP99" s="85" t="s">
        <v>449</v>
      </c>
      <c r="BQ99" s="24"/>
    </row>
    <row r="100" spans="1:69" s="140" customFormat="1" ht="12.75" x14ac:dyDescent="0.2">
      <c r="A100" s="108"/>
      <c r="B100" s="243"/>
      <c r="C100" s="285" t="s">
        <v>460</v>
      </c>
      <c r="D100" s="80">
        <f t="shared" si="380"/>
        <v>7000</v>
      </c>
      <c r="E100" s="295">
        <f t="shared" si="381"/>
        <v>7000</v>
      </c>
      <c r="F100" s="81">
        <v>7000</v>
      </c>
      <c r="G100" s="81">
        <f t="shared" si="382"/>
        <v>7000</v>
      </c>
      <c r="H100" s="81">
        <f t="shared" si="383"/>
        <v>0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>
        <v>0</v>
      </c>
      <c r="U100" s="81">
        <f t="shared" si="384"/>
        <v>0</v>
      </c>
      <c r="V100" s="81">
        <f t="shared" si="385"/>
        <v>0</v>
      </c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>
        <v>0</v>
      </c>
      <c r="AH100" s="81">
        <f t="shared" si="386"/>
        <v>0</v>
      </c>
      <c r="AI100" s="81">
        <f t="shared" si="387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>
        <v>0</v>
      </c>
      <c r="AU100" s="81">
        <f t="shared" si="388"/>
        <v>0</v>
      </c>
      <c r="AV100" s="98">
        <f t="shared" si="389"/>
        <v>0</v>
      </c>
      <c r="AW100" s="81"/>
      <c r="AX100" s="81"/>
      <c r="AY100" s="81"/>
      <c r="AZ100" s="81"/>
      <c r="BA100" s="81"/>
      <c r="BB100" s="81"/>
      <c r="BC100" s="81">
        <f t="shared" si="390"/>
        <v>0</v>
      </c>
      <c r="BD100" s="81">
        <f t="shared" si="391"/>
        <v>0</v>
      </c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2" t="s">
        <v>502</v>
      </c>
      <c r="BP100" s="85" t="s">
        <v>449</v>
      </c>
      <c r="BQ100" s="24"/>
    </row>
    <row r="101" spans="1:69" s="162" customFormat="1" ht="18" customHeight="1" x14ac:dyDescent="0.2">
      <c r="A101" s="108"/>
      <c r="B101" s="243"/>
      <c r="C101" s="285" t="s">
        <v>260</v>
      </c>
      <c r="D101" s="80">
        <f t="shared" si="380"/>
        <v>304004</v>
      </c>
      <c r="E101" s="295">
        <f t="shared" si="381"/>
        <v>304004</v>
      </c>
      <c r="F101" s="81">
        <v>304004</v>
      </c>
      <c r="G101" s="81">
        <f t="shared" si="382"/>
        <v>304004</v>
      </c>
      <c r="H101" s="81">
        <f t="shared" si="383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>
        <v>0</v>
      </c>
      <c r="U101" s="81">
        <f t="shared" si="384"/>
        <v>0</v>
      </c>
      <c r="V101" s="81">
        <f t="shared" si="385"/>
        <v>0</v>
      </c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>
        <v>0</v>
      </c>
      <c r="AH101" s="81">
        <f t="shared" si="386"/>
        <v>0</v>
      </c>
      <c r="AI101" s="81">
        <f t="shared" si="387"/>
        <v>0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>
        <v>0</v>
      </c>
      <c r="AU101" s="81">
        <f t="shared" si="388"/>
        <v>0</v>
      </c>
      <c r="AV101" s="98">
        <f t="shared" si="389"/>
        <v>0</v>
      </c>
      <c r="AW101" s="81"/>
      <c r="AX101" s="81"/>
      <c r="AY101" s="81"/>
      <c r="AZ101" s="81"/>
      <c r="BA101" s="81"/>
      <c r="BB101" s="81"/>
      <c r="BC101" s="81">
        <f t="shared" si="390"/>
        <v>0</v>
      </c>
      <c r="BD101" s="81">
        <f t="shared" si="391"/>
        <v>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2" t="s">
        <v>497</v>
      </c>
      <c r="BP101" s="85" t="s">
        <v>443</v>
      </c>
      <c r="BQ101" s="24"/>
    </row>
    <row r="102" spans="1:69" s="162" customFormat="1" ht="24" x14ac:dyDescent="0.2">
      <c r="A102" s="108"/>
      <c r="B102" s="243"/>
      <c r="C102" s="285" t="s">
        <v>256</v>
      </c>
      <c r="D102" s="80">
        <f t="shared" si="380"/>
        <v>91758</v>
      </c>
      <c r="E102" s="295">
        <f t="shared" si="381"/>
        <v>107979</v>
      </c>
      <c r="F102" s="81">
        <v>91758</v>
      </c>
      <c r="G102" s="81">
        <f t="shared" si="382"/>
        <v>107979</v>
      </c>
      <c r="H102" s="81">
        <f t="shared" si="383"/>
        <v>16221</v>
      </c>
      <c r="I102" s="81"/>
      <c r="J102" s="81"/>
      <c r="K102" s="81">
        <v>5107</v>
      </c>
      <c r="L102" s="81">
        <v>-2671</v>
      </c>
      <c r="M102" s="81">
        <v>13785</v>
      </c>
      <c r="N102" s="81"/>
      <c r="O102" s="81"/>
      <c r="P102" s="81"/>
      <c r="Q102" s="81"/>
      <c r="R102" s="81"/>
      <c r="S102" s="81"/>
      <c r="T102" s="81">
        <v>0</v>
      </c>
      <c r="U102" s="81">
        <f t="shared" si="384"/>
        <v>0</v>
      </c>
      <c r="V102" s="81">
        <f t="shared" si="385"/>
        <v>0</v>
      </c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>
        <v>0</v>
      </c>
      <c r="AH102" s="81">
        <f t="shared" si="386"/>
        <v>0</v>
      </c>
      <c r="AI102" s="81">
        <f t="shared" si="387"/>
        <v>0</v>
      </c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>
        <v>0</v>
      </c>
      <c r="AU102" s="81">
        <f t="shared" si="388"/>
        <v>0</v>
      </c>
      <c r="AV102" s="98">
        <f t="shared" si="389"/>
        <v>0</v>
      </c>
      <c r="AW102" s="81"/>
      <c r="AX102" s="81"/>
      <c r="AY102" s="81"/>
      <c r="AZ102" s="81"/>
      <c r="BA102" s="81"/>
      <c r="BB102" s="81"/>
      <c r="BC102" s="81">
        <f t="shared" si="390"/>
        <v>0</v>
      </c>
      <c r="BD102" s="81">
        <f t="shared" si="391"/>
        <v>0</v>
      </c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2" t="s">
        <v>500</v>
      </c>
      <c r="BP102" s="85" t="s">
        <v>673</v>
      </c>
      <c r="BQ102" s="24"/>
    </row>
    <row r="103" spans="1:69" s="162" customFormat="1" ht="24" x14ac:dyDescent="0.2">
      <c r="A103" s="108"/>
      <c r="B103" s="243"/>
      <c r="C103" s="285" t="s">
        <v>524</v>
      </c>
      <c r="D103" s="80">
        <f t="shared" si="380"/>
        <v>15161</v>
      </c>
      <c r="E103" s="295">
        <f t="shared" si="381"/>
        <v>15161</v>
      </c>
      <c r="F103" s="81">
        <v>15161</v>
      </c>
      <c r="G103" s="81">
        <f t="shared" si="382"/>
        <v>15161</v>
      </c>
      <c r="H103" s="81">
        <f t="shared" si="383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>
        <v>0</v>
      </c>
      <c r="U103" s="81">
        <f t="shared" si="384"/>
        <v>0</v>
      </c>
      <c r="V103" s="81">
        <f t="shared" si="385"/>
        <v>0</v>
      </c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>
        <v>0</v>
      </c>
      <c r="AH103" s="81">
        <f t="shared" si="386"/>
        <v>0</v>
      </c>
      <c r="AI103" s="81">
        <f t="shared" si="387"/>
        <v>0</v>
      </c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>
        <v>0</v>
      </c>
      <c r="AU103" s="81">
        <f t="shared" si="388"/>
        <v>0</v>
      </c>
      <c r="AV103" s="98">
        <f t="shared" si="389"/>
        <v>0</v>
      </c>
      <c r="AW103" s="81"/>
      <c r="AX103" s="81"/>
      <c r="AY103" s="81"/>
      <c r="AZ103" s="81"/>
      <c r="BA103" s="81"/>
      <c r="BB103" s="81"/>
      <c r="BC103" s="81">
        <f t="shared" si="390"/>
        <v>0</v>
      </c>
      <c r="BD103" s="81">
        <f t="shared" si="391"/>
        <v>0</v>
      </c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2" t="s">
        <v>709</v>
      </c>
      <c r="BP103" s="85" t="s">
        <v>710</v>
      </c>
      <c r="BQ103" s="24"/>
    </row>
    <row r="104" spans="1:69" s="198" customFormat="1" ht="36" x14ac:dyDescent="0.2">
      <c r="A104" s="108"/>
      <c r="B104" s="243"/>
      <c r="C104" s="344" t="s">
        <v>773</v>
      </c>
      <c r="D104" s="80">
        <f t="shared" ref="D104" si="392">F104+T104+AG104+AT104+BB104</f>
        <v>0</v>
      </c>
      <c r="E104" s="295">
        <f t="shared" ref="E104" si="393">G104+U104+AH104+AU104+BC104</f>
        <v>0</v>
      </c>
      <c r="F104" s="81"/>
      <c r="G104" s="81">
        <f t="shared" ref="G104" si="394">F104+H104</f>
        <v>0</v>
      </c>
      <c r="H104" s="81">
        <f t="shared" ref="H104" si="395">SUM(I104:S104)</f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>
        <f t="shared" ref="U104" si="396">T104+V104</f>
        <v>0</v>
      </c>
      <c r="V104" s="81">
        <f t="shared" ref="V104" si="397">SUM(W104:AF104)</f>
        <v>0</v>
      </c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>
        <f t="shared" ref="AH104" si="398">AG104+AI104</f>
        <v>0</v>
      </c>
      <c r="AI104" s="81">
        <f t="shared" ref="AI104" si="399">SUM(AJ104:AS104)</f>
        <v>0</v>
      </c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>
        <f t="shared" ref="AU104" si="400">AT104+AV104</f>
        <v>0</v>
      </c>
      <c r="AV104" s="98">
        <f t="shared" ref="AV104" si="401">SUM(AW104:BA104)</f>
        <v>0</v>
      </c>
      <c r="AW104" s="98"/>
      <c r="AX104" s="98"/>
      <c r="AY104" s="98"/>
      <c r="AZ104" s="98"/>
      <c r="BA104" s="98"/>
      <c r="BB104" s="81"/>
      <c r="BC104" s="81">
        <f t="shared" ref="BC104" si="402">BB104+BD104</f>
        <v>0</v>
      </c>
      <c r="BD104" s="81">
        <f t="shared" ref="BD104" si="403">SUM(BE104:BN104)</f>
        <v>0</v>
      </c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82" t="s">
        <v>772</v>
      </c>
      <c r="BP104" s="85"/>
      <c r="BQ104" s="24"/>
    </row>
    <row r="105" spans="1:69" s="198" customFormat="1" ht="36" x14ac:dyDescent="0.2">
      <c r="A105" s="108"/>
      <c r="B105" s="243"/>
      <c r="C105" s="355" t="s">
        <v>792</v>
      </c>
      <c r="D105" s="80">
        <f t="shared" ref="D105" si="404">F105+T105+AG105+AT105+BB105</f>
        <v>0</v>
      </c>
      <c r="E105" s="295">
        <f t="shared" ref="E105" si="405">G105+U105+AH105+AU105+BC105</f>
        <v>31500</v>
      </c>
      <c r="F105" s="81"/>
      <c r="G105" s="81">
        <f t="shared" ref="G105" si="406">F105+H105</f>
        <v>31500</v>
      </c>
      <c r="H105" s="81">
        <f t="shared" ref="H105" si="407">SUM(I105:S105)</f>
        <v>31500</v>
      </c>
      <c r="I105" s="81"/>
      <c r="J105" s="81"/>
      <c r="K105" s="81"/>
      <c r="L105" s="81">
        <v>31500</v>
      </c>
      <c r="M105" s="81"/>
      <c r="N105" s="81"/>
      <c r="O105" s="81"/>
      <c r="P105" s="81"/>
      <c r="Q105" s="81"/>
      <c r="R105" s="81"/>
      <c r="S105" s="81"/>
      <c r="T105" s="81"/>
      <c r="U105" s="81">
        <f t="shared" ref="U105" si="408">T105+V105</f>
        <v>0</v>
      </c>
      <c r="V105" s="81">
        <f t="shared" ref="V105" si="409">SUM(W105:AF105)</f>
        <v>0</v>
      </c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>
        <f t="shared" ref="AH105" si="410">AG105+AI105</f>
        <v>0</v>
      </c>
      <c r="AI105" s="81">
        <f t="shared" ref="AI105" si="411">SUM(AJ105:AS105)</f>
        <v>0</v>
      </c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>
        <f t="shared" ref="AU105" si="412">AT105+AV105</f>
        <v>0</v>
      </c>
      <c r="AV105" s="98">
        <f t="shared" ref="AV105" si="413">SUM(AW105:BA105)</f>
        <v>0</v>
      </c>
      <c r="AW105" s="98"/>
      <c r="AX105" s="98"/>
      <c r="AY105" s="98"/>
      <c r="AZ105" s="98"/>
      <c r="BA105" s="98"/>
      <c r="BB105" s="81"/>
      <c r="BC105" s="81">
        <f t="shared" ref="BC105" si="414">BB105+BD105</f>
        <v>0</v>
      </c>
      <c r="BD105" s="81">
        <f t="shared" ref="BD105" si="415">SUM(BE105:BN105)</f>
        <v>0</v>
      </c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82" t="s">
        <v>793</v>
      </c>
      <c r="BP105" s="85"/>
      <c r="BQ105" s="24"/>
    </row>
    <row r="106" spans="1:69" s="198" customFormat="1" ht="28.5" customHeight="1" x14ac:dyDescent="0.2">
      <c r="A106" s="108"/>
      <c r="B106" s="243"/>
      <c r="C106" s="378" t="s">
        <v>800</v>
      </c>
      <c r="D106" s="80">
        <f t="shared" ref="D106" si="416">F106+T106+AG106+AT106+BB106</f>
        <v>0</v>
      </c>
      <c r="E106" s="295">
        <f t="shared" ref="E106" si="417">G106+U106+AH106+AU106+BC106</f>
        <v>1357</v>
      </c>
      <c r="F106" s="81"/>
      <c r="G106" s="81">
        <f t="shared" ref="G106" si="418">F106+H106</f>
        <v>1357</v>
      </c>
      <c r="H106" s="81">
        <f t="shared" ref="H106" si="419">SUM(I106:S106)</f>
        <v>1357</v>
      </c>
      <c r="I106" s="81"/>
      <c r="J106" s="81"/>
      <c r="K106" s="81"/>
      <c r="L106" s="81"/>
      <c r="M106" s="81">
        <v>1357</v>
      </c>
      <c r="N106" s="81"/>
      <c r="O106" s="81"/>
      <c r="P106" s="81"/>
      <c r="Q106" s="81"/>
      <c r="R106" s="81"/>
      <c r="S106" s="81"/>
      <c r="T106" s="81"/>
      <c r="U106" s="81">
        <f t="shared" ref="U106" si="420">T106+V106</f>
        <v>0</v>
      </c>
      <c r="V106" s="81">
        <f t="shared" ref="V106" si="421">SUM(W106:AF106)</f>
        <v>0</v>
      </c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>
        <f t="shared" ref="AH106" si="422">AG106+AI106</f>
        <v>0</v>
      </c>
      <c r="AI106" s="81">
        <f t="shared" ref="AI106" si="423">SUM(AJ106:AS106)</f>
        <v>0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>
        <f t="shared" ref="AU106" si="424">AT106+AV106</f>
        <v>0</v>
      </c>
      <c r="AV106" s="98">
        <f t="shared" ref="AV106" si="425">SUM(AW106:BA106)</f>
        <v>0</v>
      </c>
      <c r="AW106" s="98"/>
      <c r="AX106" s="98"/>
      <c r="AY106" s="98"/>
      <c r="AZ106" s="98"/>
      <c r="BA106" s="98"/>
      <c r="BB106" s="81"/>
      <c r="BC106" s="81">
        <f t="shared" ref="BC106" si="426">BB106+BD106</f>
        <v>0</v>
      </c>
      <c r="BD106" s="81">
        <f t="shared" ref="BD106" si="427">SUM(BE106:BN106)</f>
        <v>0</v>
      </c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82" t="s">
        <v>801</v>
      </c>
      <c r="BP106" s="85" t="s">
        <v>443</v>
      </c>
      <c r="BQ106" s="24"/>
    </row>
    <row r="107" spans="1:69" ht="24.75" customHeight="1" x14ac:dyDescent="0.2">
      <c r="A107" s="108">
        <v>90000594245</v>
      </c>
      <c r="B107" s="241" t="s">
        <v>525</v>
      </c>
      <c r="C107" s="285" t="s">
        <v>204</v>
      </c>
      <c r="D107" s="80">
        <f t="shared" si="380"/>
        <v>33241</v>
      </c>
      <c r="E107" s="295">
        <f t="shared" si="381"/>
        <v>33241</v>
      </c>
      <c r="F107" s="81">
        <v>33241</v>
      </c>
      <c r="G107" s="81">
        <f t="shared" si="382"/>
        <v>33241</v>
      </c>
      <c r="H107" s="81">
        <f t="shared" si="383"/>
        <v>0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>
        <v>0</v>
      </c>
      <c r="U107" s="81">
        <f t="shared" si="384"/>
        <v>0</v>
      </c>
      <c r="V107" s="81">
        <f t="shared" si="385"/>
        <v>0</v>
      </c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>
        <v>0</v>
      </c>
      <c r="AH107" s="81">
        <f t="shared" si="386"/>
        <v>0</v>
      </c>
      <c r="AI107" s="81">
        <f t="shared" si="387"/>
        <v>0</v>
      </c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>
        <v>0</v>
      </c>
      <c r="AU107" s="81">
        <f t="shared" si="388"/>
        <v>0</v>
      </c>
      <c r="AV107" s="98">
        <f t="shared" si="389"/>
        <v>0</v>
      </c>
      <c r="AW107" s="98"/>
      <c r="AX107" s="98"/>
      <c r="AY107" s="98"/>
      <c r="AZ107" s="98"/>
      <c r="BA107" s="98"/>
      <c r="BB107" s="81"/>
      <c r="BC107" s="81">
        <f t="shared" si="390"/>
        <v>0</v>
      </c>
      <c r="BD107" s="81">
        <f t="shared" si="391"/>
        <v>0</v>
      </c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82" t="s">
        <v>353</v>
      </c>
      <c r="BP107" s="85" t="s">
        <v>674</v>
      </c>
      <c r="BQ107" s="24"/>
    </row>
    <row r="108" spans="1:69" s="122" customFormat="1" ht="15" customHeight="1" x14ac:dyDescent="0.2">
      <c r="A108" s="108"/>
      <c r="B108" s="242"/>
      <c r="C108" s="285" t="s">
        <v>267</v>
      </c>
      <c r="D108" s="80">
        <f t="shared" si="380"/>
        <v>4850</v>
      </c>
      <c r="E108" s="295">
        <f t="shared" si="381"/>
        <v>4850</v>
      </c>
      <c r="F108" s="81">
        <v>4850</v>
      </c>
      <c r="G108" s="81">
        <f t="shared" si="382"/>
        <v>4850</v>
      </c>
      <c r="H108" s="81">
        <f t="shared" si="383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>
        <v>0</v>
      </c>
      <c r="U108" s="81">
        <f t="shared" si="384"/>
        <v>0</v>
      </c>
      <c r="V108" s="81">
        <f t="shared" si="385"/>
        <v>0</v>
      </c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>
        <v>0</v>
      </c>
      <c r="AH108" s="81">
        <f t="shared" si="386"/>
        <v>0</v>
      </c>
      <c r="AI108" s="81">
        <f t="shared" si="387"/>
        <v>0</v>
      </c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>
        <v>0</v>
      </c>
      <c r="AU108" s="81">
        <f t="shared" si="388"/>
        <v>0</v>
      </c>
      <c r="AV108" s="98">
        <f t="shared" si="389"/>
        <v>0</v>
      </c>
      <c r="AW108" s="98"/>
      <c r="AX108" s="98"/>
      <c r="AY108" s="98"/>
      <c r="AZ108" s="98"/>
      <c r="BA108" s="98"/>
      <c r="BB108" s="81"/>
      <c r="BC108" s="81">
        <f t="shared" si="390"/>
        <v>0</v>
      </c>
      <c r="BD108" s="81">
        <f t="shared" si="391"/>
        <v>0</v>
      </c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82" t="s">
        <v>354</v>
      </c>
      <c r="BP108" s="85" t="s">
        <v>674</v>
      </c>
      <c r="BQ108" s="24"/>
    </row>
    <row r="109" spans="1:69" s="122" customFormat="1" ht="15" customHeight="1" x14ac:dyDescent="0.2">
      <c r="A109" s="108"/>
      <c r="B109" s="242"/>
      <c r="C109" s="285" t="s">
        <v>268</v>
      </c>
      <c r="D109" s="80">
        <f t="shared" si="380"/>
        <v>11400</v>
      </c>
      <c r="E109" s="295">
        <f t="shared" si="381"/>
        <v>11400</v>
      </c>
      <c r="F109" s="81">
        <v>11400</v>
      </c>
      <c r="G109" s="81">
        <f t="shared" si="382"/>
        <v>11400</v>
      </c>
      <c r="H109" s="81">
        <f t="shared" si="383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>
        <v>0</v>
      </c>
      <c r="U109" s="81">
        <f t="shared" si="384"/>
        <v>0</v>
      </c>
      <c r="V109" s="81">
        <f t="shared" si="385"/>
        <v>0</v>
      </c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>
        <v>0</v>
      </c>
      <c r="AH109" s="81">
        <f t="shared" si="386"/>
        <v>0</v>
      </c>
      <c r="AI109" s="81">
        <f t="shared" si="387"/>
        <v>0</v>
      </c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>
        <v>0</v>
      </c>
      <c r="AU109" s="81">
        <f t="shared" si="388"/>
        <v>0</v>
      </c>
      <c r="AV109" s="98">
        <f t="shared" si="389"/>
        <v>0</v>
      </c>
      <c r="AW109" s="98"/>
      <c r="AX109" s="98"/>
      <c r="AY109" s="98"/>
      <c r="AZ109" s="98"/>
      <c r="BA109" s="98"/>
      <c r="BB109" s="81"/>
      <c r="BC109" s="81">
        <f t="shared" si="390"/>
        <v>0</v>
      </c>
      <c r="BD109" s="81">
        <f t="shared" si="391"/>
        <v>0</v>
      </c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82" t="s">
        <v>355</v>
      </c>
      <c r="BP109" s="85" t="s">
        <v>674</v>
      </c>
      <c r="BQ109" s="24"/>
    </row>
    <row r="110" spans="1:69" s="122" customFormat="1" ht="15" customHeight="1" x14ac:dyDescent="0.2">
      <c r="A110" s="108"/>
      <c r="B110" s="242"/>
      <c r="C110" s="285" t="s">
        <v>269</v>
      </c>
      <c r="D110" s="80">
        <f t="shared" si="380"/>
        <v>5878</v>
      </c>
      <c r="E110" s="295">
        <f t="shared" si="381"/>
        <v>5878</v>
      </c>
      <c r="F110" s="81">
        <v>5878</v>
      </c>
      <c r="G110" s="81">
        <f t="shared" si="382"/>
        <v>5878</v>
      </c>
      <c r="H110" s="81">
        <f t="shared" si="383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>
        <v>0</v>
      </c>
      <c r="U110" s="81">
        <f t="shared" si="384"/>
        <v>0</v>
      </c>
      <c r="V110" s="81">
        <f t="shared" si="385"/>
        <v>0</v>
      </c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>
        <v>0</v>
      </c>
      <c r="AH110" s="81">
        <f t="shared" si="386"/>
        <v>0</v>
      </c>
      <c r="AI110" s="81">
        <f t="shared" si="387"/>
        <v>0</v>
      </c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>
        <v>0</v>
      </c>
      <c r="AU110" s="81">
        <f t="shared" si="388"/>
        <v>0</v>
      </c>
      <c r="AV110" s="98">
        <f t="shared" si="389"/>
        <v>0</v>
      </c>
      <c r="AW110" s="98"/>
      <c r="AX110" s="98"/>
      <c r="AY110" s="98"/>
      <c r="AZ110" s="98"/>
      <c r="BA110" s="98"/>
      <c r="BB110" s="81"/>
      <c r="BC110" s="81">
        <f t="shared" si="390"/>
        <v>0</v>
      </c>
      <c r="BD110" s="81">
        <f t="shared" si="391"/>
        <v>0</v>
      </c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82" t="s">
        <v>356</v>
      </c>
      <c r="BP110" s="85" t="s">
        <v>674</v>
      </c>
      <c r="BQ110" s="24"/>
    </row>
    <row r="111" spans="1:69" s="122" customFormat="1" ht="15" customHeight="1" x14ac:dyDescent="0.2">
      <c r="A111" s="108"/>
      <c r="B111" s="242"/>
      <c r="C111" s="285" t="s">
        <v>270</v>
      </c>
      <c r="D111" s="80">
        <f t="shared" si="380"/>
        <v>50938</v>
      </c>
      <c r="E111" s="295">
        <f t="shared" si="381"/>
        <v>50938</v>
      </c>
      <c r="F111" s="81">
        <v>50938</v>
      </c>
      <c r="G111" s="81">
        <f t="shared" si="382"/>
        <v>50938</v>
      </c>
      <c r="H111" s="81">
        <f t="shared" si="383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>
        <v>0</v>
      </c>
      <c r="U111" s="81">
        <f t="shared" si="384"/>
        <v>0</v>
      </c>
      <c r="V111" s="81">
        <f t="shared" si="385"/>
        <v>0</v>
      </c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>
        <v>0</v>
      </c>
      <c r="AH111" s="81">
        <f t="shared" si="386"/>
        <v>0</v>
      </c>
      <c r="AI111" s="81">
        <f t="shared" si="387"/>
        <v>0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>
        <v>0</v>
      </c>
      <c r="AU111" s="81">
        <f t="shared" si="388"/>
        <v>0</v>
      </c>
      <c r="AV111" s="98">
        <f t="shared" si="389"/>
        <v>0</v>
      </c>
      <c r="AW111" s="98"/>
      <c r="AX111" s="98"/>
      <c r="AY111" s="98"/>
      <c r="AZ111" s="98"/>
      <c r="BA111" s="98"/>
      <c r="BB111" s="81"/>
      <c r="BC111" s="81">
        <f t="shared" si="390"/>
        <v>0</v>
      </c>
      <c r="BD111" s="81">
        <f t="shared" si="391"/>
        <v>0</v>
      </c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82" t="s">
        <v>357</v>
      </c>
      <c r="BP111" s="85" t="s">
        <v>674</v>
      </c>
      <c r="BQ111" s="24"/>
    </row>
    <row r="112" spans="1:69" s="122" customFormat="1" x14ac:dyDescent="0.2">
      <c r="A112" s="108"/>
      <c r="B112" s="242"/>
      <c r="C112" s="285" t="s">
        <v>271</v>
      </c>
      <c r="D112" s="80">
        <f t="shared" si="380"/>
        <v>1500</v>
      </c>
      <c r="E112" s="295">
        <f t="shared" si="381"/>
        <v>1500</v>
      </c>
      <c r="F112" s="81">
        <v>1500</v>
      </c>
      <c r="G112" s="81">
        <f t="shared" si="382"/>
        <v>1500</v>
      </c>
      <c r="H112" s="81">
        <f t="shared" si="383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>
        <v>0</v>
      </c>
      <c r="U112" s="81">
        <f t="shared" si="384"/>
        <v>0</v>
      </c>
      <c r="V112" s="81">
        <f t="shared" si="385"/>
        <v>0</v>
      </c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>
        <v>0</v>
      </c>
      <c r="AH112" s="81">
        <f t="shared" si="386"/>
        <v>0</v>
      </c>
      <c r="AI112" s="81">
        <f t="shared" si="387"/>
        <v>0</v>
      </c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>
        <v>0</v>
      </c>
      <c r="AU112" s="81">
        <f t="shared" si="388"/>
        <v>0</v>
      </c>
      <c r="AV112" s="98">
        <f t="shared" si="389"/>
        <v>0</v>
      </c>
      <c r="AW112" s="98"/>
      <c r="AX112" s="98"/>
      <c r="AY112" s="98"/>
      <c r="AZ112" s="98"/>
      <c r="BA112" s="98"/>
      <c r="BB112" s="81"/>
      <c r="BC112" s="81">
        <f t="shared" si="390"/>
        <v>0</v>
      </c>
      <c r="BD112" s="81">
        <f t="shared" si="391"/>
        <v>0</v>
      </c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82" t="s">
        <v>358</v>
      </c>
      <c r="BP112" s="85" t="s">
        <v>674</v>
      </c>
      <c r="BQ112" s="24"/>
    </row>
    <row r="113" spans="1:69" s="122" customFormat="1" x14ac:dyDescent="0.2">
      <c r="A113" s="108"/>
      <c r="B113" s="242"/>
      <c r="C113" s="285" t="s">
        <v>272</v>
      </c>
      <c r="D113" s="80">
        <f t="shared" si="380"/>
        <v>2420</v>
      </c>
      <c r="E113" s="295">
        <f t="shared" si="381"/>
        <v>2420</v>
      </c>
      <c r="F113" s="81">
        <v>2420</v>
      </c>
      <c r="G113" s="81">
        <f t="shared" si="382"/>
        <v>2420</v>
      </c>
      <c r="H113" s="81">
        <f t="shared" si="383"/>
        <v>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>
        <v>0</v>
      </c>
      <c r="U113" s="81">
        <f t="shared" si="384"/>
        <v>0</v>
      </c>
      <c r="V113" s="81">
        <f t="shared" si="385"/>
        <v>0</v>
      </c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>
        <v>0</v>
      </c>
      <c r="AH113" s="81">
        <f t="shared" si="386"/>
        <v>0</v>
      </c>
      <c r="AI113" s="81">
        <f t="shared" si="387"/>
        <v>0</v>
      </c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>
        <v>0</v>
      </c>
      <c r="AU113" s="81">
        <f t="shared" si="388"/>
        <v>0</v>
      </c>
      <c r="AV113" s="98">
        <f t="shared" si="389"/>
        <v>0</v>
      </c>
      <c r="AW113" s="98"/>
      <c r="AX113" s="98"/>
      <c r="AY113" s="98"/>
      <c r="AZ113" s="98"/>
      <c r="BA113" s="98"/>
      <c r="BB113" s="81"/>
      <c r="BC113" s="81">
        <f t="shared" si="390"/>
        <v>0</v>
      </c>
      <c r="BD113" s="81">
        <f t="shared" si="391"/>
        <v>0</v>
      </c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82" t="s">
        <v>359</v>
      </c>
      <c r="BP113" s="85" t="s">
        <v>674</v>
      </c>
      <c r="BQ113" s="24"/>
    </row>
    <row r="114" spans="1:69" ht="24" customHeight="1" x14ac:dyDescent="0.2">
      <c r="A114" s="108">
        <v>90000056450</v>
      </c>
      <c r="B114" s="241" t="s">
        <v>196</v>
      </c>
      <c r="C114" s="285" t="s">
        <v>451</v>
      </c>
      <c r="D114" s="80">
        <f t="shared" si="380"/>
        <v>842399</v>
      </c>
      <c r="E114" s="295">
        <f t="shared" si="381"/>
        <v>842770</v>
      </c>
      <c r="F114" s="81">
        <v>835752</v>
      </c>
      <c r="G114" s="81">
        <f t="shared" si="382"/>
        <v>835752</v>
      </c>
      <c r="H114" s="81">
        <f t="shared" si="383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>
        <v>0</v>
      </c>
      <c r="U114" s="81">
        <f t="shared" si="384"/>
        <v>0</v>
      </c>
      <c r="V114" s="81">
        <f t="shared" si="385"/>
        <v>0</v>
      </c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>
        <v>6647</v>
      </c>
      <c r="AH114" s="81">
        <f t="shared" si="386"/>
        <v>7018</v>
      </c>
      <c r="AI114" s="81">
        <f t="shared" si="387"/>
        <v>371</v>
      </c>
      <c r="AJ114" s="81">
        <v>371</v>
      </c>
      <c r="AK114" s="81"/>
      <c r="AL114" s="81"/>
      <c r="AM114" s="81"/>
      <c r="AN114" s="81"/>
      <c r="AO114" s="81"/>
      <c r="AP114" s="81"/>
      <c r="AQ114" s="81"/>
      <c r="AR114" s="81"/>
      <c r="AS114" s="81"/>
      <c r="AT114" s="81">
        <v>0</v>
      </c>
      <c r="AU114" s="81">
        <f t="shared" si="388"/>
        <v>0</v>
      </c>
      <c r="AV114" s="98">
        <f t="shared" si="389"/>
        <v>0</v>
      </c>
      <c r="AW114" s="98"/>
      <c r="AX114" s="98"/>
      <c r="AY114" s="98"/>
      <c r="AZ114" s="98"/>
      <c r="BA114" s="98"/>
      <c r="BB114" s="81"/>
      <c r="BC114" s="81">
        <f t="shared" si="390"/>
        <v>0</v>
      </c>
      <c r="BD114" s="81">
        <f t="shared" si="391"/>
        <v>0</v>
      </c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82" t="s">
        <v>360</v>
      </c>
      <c r="BP114" s="85"/>
      <c r="BQ114" s="24"/>
    </row>
    <row r="115" spans="1:69" s="198" customFormat="1" x14ac:dyDescent="0.2">
      <c r="A115" s="108"/>
      <c r="B115" s="241"/>
      <c r="C115" s="359" t="s">
        <v>628</v>
      </c>
      <c r="D115" s="80">
        <f t="shared" si="380"/>
        <v>1200</v>
      </c>
      <c r="E115" s="295">
        <f t="shared" si="381"/>
        <v>1200</v>
      </c>
      <c r="F115" s="81">
        <v>1200</v>
      </c>
      <c r="G115" s="81">
        <f t="shared" si="382"/>
        <v>1200</v>
      </c>
      <c r="H115" s="81">
        <f t="shared" si="383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>
        <v>0</v>
      </c>
      <c r="U115" s="81">
        <f t="shared" si="384"/>
        <v>0</v>
      </c>
      <c r="V115" s="81">
        <f t="shared" si="385"/>
        <v>0</v>
      </c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>
        <v>0</v>
      </c>
      <c r="AH115" s="81">
        <f t="shared" si="386"/>
        <v>0</v>
      </c>
      <c r="AI115" s="81">
        <f t="shared" si="387"/>
        <v>0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>
        <v>0</v>
      </c>
      <c r="AU115" s="81">
        <f t="shared" si="388"/>
        <v>0</v>
      </c>
      <c r="AV115" s="98">
        <f t="shared" si="389"/>
        <v>0</v>
      </c>
      <c r="AW115" s="98"/>
      <c r="AX115" s="98"/>
      <c r="AY115" s="98"/>
      <c r="AZ115" s="98"/>
      <c r="BA115" s="98"/>
      <c r="BB115" s="81"/>
      <c r="BC115" s="81">
        <f t="shared" si="390"/>
        <v>0</v>
      </c>
      <c r="BD115" s="81">
        <f t="shared" si="391"/>
        <v>0</v>
      </c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82" t="s">
        <v>670</v>
      </c>
      <c r="BP115" s="85"/>
      <c r="BQ115" s="24"/>
    </row>
    <row r="116" spans="1:69" ht="24" customHeight="1" x14ac:dyDescent="0.2">
      <c r="A116" s="108">
        <v>90009229680</v>
      </c>
      <c r="B116" s="241" t="s">
        <v>151</v>
      </c>
      <c r="C116" s="356" t="s">
        <v>452</v>
      </c>
      <c r="D116" s="357">
        <f t="shared" si="380"/>
        <v>1010966</v>
      </c>
      <c r="E116" s="358">
        <f t="shared" si="381"/>
        <v>1023321</v>
      </c>
      <c r="F116" s="163">
        <v>982877</v>
      </c>
      <c r="G116" s="163">
        <f t="shared" si="382"/>
        <v>993681</v>
      </c>
      <c r="H116" s="163">
        <f t="shared" si="383"/>
        <v>10804</v>
      </c>
      <c r="I116" s="163"/>
      <c r="J116" s="163"/>
      <c r="K116" s="163"/>
      <c r="L116" s="163"/>
      <c r="M116" s="163">
        <v>10804</v>
      </c>
      <c r="N116" s="163"/>
      <c r="O116" s="163"/>
      <c r="P116" s="163"/>
      <c r="Q116" s="163"/>
      <c r="R116" s="163"/>
      <c r="S116" s="163"/>
      <c r="T116" s="163">
        <v>9522</v>
      </c>
      <c r="U116" s="163">
        <f t="shared" si="384"/>
        <v>9522</v>
      </c>
      <c r="V116" s="163">
        <f t="shared" si="385"/>
        <v>0</v>
      </c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>
        <v>18567</v>
      </c>
      <c r="AH116" s="163">
        <f t="shared" si="386"/>
        <v>20118</v>
      </c>
      <c r="AI116" s="163">
        <f t="shared" si="387"/>
        <v>1551</v>
      </c>
      <c r="AJ116" s="163">
        <v>1551</v>
      </c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>
        <v>0</v>
      </c>
      <c r="AU116" s="163">
        <f t="shared" si="388"/>
        <v>0</v>
      </c>
      <c r="AV116" s="199">
        <f t="shared" si="389"/>
        <v>0</v>
      </c>
      <c r="AW116" s="199"/>
      <c r="AX116" s="199"/>
      <c r="AY116" s="199"/>
      <c r="AZ116" s="199"/>
      <c r="BA116" s="199"/>
      <c r="BB116" s="163"/>
      <c r="BC116" s="163">
        <f t="shared" si="390"/>
        <v>0</v>
      </c>
      <c r="BD116" s="163">
        <f t="shared" si="391"/>
        <v>0</v>
      </c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220" t="s">
        <v>361</v>
      </c>
      <c r="BP116" s="85"/>
      <c r="BQ116" s="24"/>
    </row>
    <row r="117" spans="1:69" x14ac:dyDescent="0.2">
      <c r="A117" s="108"/>
      <c r="B117" s="242"/>
      <c r="C117" s="285" t="s">
        <v>189</v>
      </c>
      <c r="D117" s="80">
        <f t="shared" si="380"/>
        <v>464128</v>
      </c>
      <c r="E117" s="295">
        <f t="shared" si="381"/>
        <v>538673</v>
      </c>
      <c r="F117" s="81">
        <v>440398</v>
      </c>
      <c r="G117" s="81">
        <f t="shared" si="382"/>
        <v>513808</v>
      </c>
      <c r="H117" s="81">
        <f t="shared" si="383"/>
        <v>73410</v>
      </c>
      <c r="I117" s="81"/>
      <c r="J117" s="81"/>
      <c r="K117" s="81">
        <v>72130</v>
      </c>
      <c r="L117" s="81"/>
      <c r="M117" s="81">
        <v>1280</v>
      </c>
      <c r="N117" s="81"/>
      <c r="O117" s="81"/>
      <c r="P117" s="81"/>
      <c r="Q117" s="81"/>
      <c r="R117" s="81"/>
      <c r="S117" s="81"/>
      <c r="T117" s="81">
        <v>0</v>
      </c>
      <c r="U117" s="81">
        <f t="shared" si="384"/>
        <v>0</v>
      </c>
      <c r="V117" s="81">
        <f t="shared" si="385"/>
        <v>0</v>
      </c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>
        <v>23730</v>
      </c>
      <c r="AH117" s="81">
        <f t="shared" si="386"/>
        <v>24865</v>
      </c>
      <c r="AI117" s="81">
        <f t="shared" si="387"/>
        <v>1135</v>
      </c>
      <c r="AJ117" s="81">
        <v>1135</v>
      </c>
      <c r="AK117" s="81"/>
      <c r="AL117" s="81"/>
      <c r="AM117" s="81"/>
      <c r="AN117" s="81"/>
      <c r="AO117" s="81"/>
      <c r="AP117" s="81"/>
      <c r="AQ117" s="81"/>
      <c r="AR117" s="81"/>
      <c r="AS117" s="81"/>
      <c r="AT117" s="81">
        <v>0</v>
      </c>
      <c r="AU117" s="81">
        <f t="shared" si="388"/>
        <v>0</v>
      </c>
      <c r="AV117" s="98">
        <f t="shared" si="389"/>
        <v>0</v>
      </c>
      <c r="AW117" s="98"/>
      <c r="AX117" s="98"/>
      <c r="AY117" s="98"/>
      <c r="AZ117" s="98"/>
      <c r="BA117" s="98"/>
      <c r="BB117" s="81"/>
      <c r="BC117" s="81">
        <f t="shared" si="390"/>
        <v>0</v>
      </c>
      <c r="BD117" s="81">
        <f t="shared" si="391"/>
        <v>0</v>
      </c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82" t="s">
        <v>362</v>
      </c>
      <c r="BP117" s="85" t="s">
        <v>445</v>
      </c>
      <c r="BQ117" s="24"/>
    </row>
    <row r="118" spans="1:69" ht="12" customHeight="1" x14ac:dyDescent="0.2">
      <c r="A118" s="108">
        <v>90010478153</v>
      </c>
      <c r="B118" s="241" t="s">
        <v>448</v>
      </c>
      <c r="C118" s="354" t="s">
        <v>182</v>
      </c>
      <c r="D118" s="80">
        <f t="shared" si="380"/>
        <v>693059</v>
      </c>
      <c r="E118" s="295">
        <f t="shared" si="381"/>
        <v>693059</v>
      </c>
      <c r="F118" s="81">
        <v>668348</v>
      </c>
      <c r="G118" s="81">
        <f t="shared" si="382"/>
        <v>668348</v>
      </c>
      <c r="H118" s="81">
        <f t="shared" si="383"/>
        <v>0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>
        <v>0</v>
      </c>
      <c r="U118" s="81">
        <f t="shared" si="384"/>
        <v>0</v>
      </c>
      <c r="V118" s="81">
        <f t="shared" si="385"/>
        <v>0</v>
      </c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>
        <v>24711</v>
      </c>
      <c r="AH118" s="81">
        <f t="shared" si="386"/>
        <v>24711</v>
      </c>
      <c r="AI118" s="81">
        <f t="shared" si="387"/>
        <v>0</v>
      </c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>
        <v>0</v>
      </c>
      <c r="AU118" s="81">
        <f t="shared" si="388"/>
        <v>0</v>
      </c>
      <c r="AV118" s="98">
        <f t="shared" si="389"/>
        <v>0</v>
      </c>
      <c r="AW118" s="98"/>
      <c r="AX118" s="98"/>
      <c r="AY118" s="98"/>
      <c r="AZ118" s="98"/>
      <c r="BA118" s="98"/>
      <c r="BB118" s="81"/>
      <c r="BC118" s="81">
        <f t="shared" si="390"/>
        <v>0</v>
      </c>
      <c r="BD118" s="81">
        <f t="shared" si="391"/>
        <v>0</v>
      </c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82" t="s">
        <v>363</v>
      </c>
      <c r="BP118" s="85"/>
      <c r="BQ118" s="24"/>
    </row>
    <row r="119" spans="1:69" s="130" customFormat="1" x14ac:dyDescent="0.2">
      <c r="A119" s="108"/>
      <c r="B119" s="242"/>
      <c r="C119" s="285" t="s">
        <v>301</v>
      </c>
      <c r="D119" s="80">
        <f t="shared" si="380"/>
        <v>84488</v>
      </c>
      <c r="E119" s="295">
        <f t="shared" si="381"/>
        <v>84488</v>
      </c>
      <c r="F119" s="81">
        <v>55574</v>
      </c>
      <c r="G119" s="81">
        <f t="shared" si="382"/>
        <v>55574</v>
      </c>
      <c r="H119" s="81">
        <f t="shared" si="383"/>
        <v>0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>
        <v>0</v>
      </c>
      <c r="U119" s="81">
        <f t="shared" si="384"/>
        <v>0</v>
      </c>
      <c r="V119" s="81">
        <f t="shared" si="385"/>
        <v>0</v>
      </c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>
        <v>28914</v>
      </c>
      <c r="AH119" s="81">
        <f t="shared" si="386"/>
        <v>28914</v>
      </c>
      <c r="AI119" s="81">
        <f t="shared" si="387"/>
        <v>0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>
        <v>0</v>
      </c>
      <c r="AU119" s="81">
        <f t="shared" si="388"/>
        <v>0</v>
      </c>
      <c r="AV119" s="98">
        <f t="shared" si="389"/>
        <v>0</v>
      </c>
      <c r="AW119" s="98"/>
      <c r="AX119" s="98"/>
      <c r="AY119" s="98"/>
      <c r="AZ119" s="98"/>
      <c r="BA119" s="98"/>
      <c r="BB119" s="81"/>
      <c r="BC119" s="81">
        <f t="shared" si="390"/>
        <v>0</v>
      </c>
      <c r="BD119" s="81">
        <f t="shared" si="391"/>
        <v>0</v>
      </c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82" t="s">
        <v>364</v>
      </c>
      <c r="BP119" s="85"/>
      <c r="BQ119" s="24"/>
    </row>
    <row r="120" spans="1:69" s="138" customFormat="1" ht="24" x14ac:dyDescent="0.2">
      <c r="A120" s="108"/>
      <c r="B120" s="242"/>
      <c r="C120" s="285" t="s">
        <v>447</v>
      </c>
      <c r="D120" s="80">
        <f t="shared" si="380"/>
        <v>99050</v>
      </c>
      <c r="E120" s="295">
        <f t="shared" si="381"/>
        <v>100054</v>
      </c>
      <c r="F120" s="81">
        <v>73405</v>
      </c>
      <c r="G120" s="81">
        <f t="shared" si="382"/>
        <v>73405</v>
      </c>
      <c r="H120" s="81">
        <f t="shared" si="383"/>
        <v>0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>
        <v>0</v>
      </c>
      <c r="U120" s="81">
        <f t="shared" si="384"/>
        <v>0</v>
      </c>
      <c r="V120" s="81">
        <f t="shared" si="385"/>
        <v>0</v>
      </c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>
        <v>25645</v>
      </c>
      <c r="AH120" s="81">
        <f t="shared" si="386"/>
        <v>26649</v>
      </c>
      <c r="AI120" s="81">
        <f t="shared" si="387"/>
        <v>1004</v>
      </c>
      <c r="AJ120" s="81">
        <v>1004</v>
      </c>
      <c r="AK120" s="81"/>
      <c r="AL120" s="81"/>
      <c r="AM120" s="81"/>
      <c r="AN120" s="81"/>
      <c r="AO120" s="81"/>
      <c r="AP120" s="81"/>
      <c r="AQ120" s="81"/>
      <c r="AR120" s="81"/>
      <c r="AS120" s="81"/>
      <c r="AT120" s="81">
        <v>0</v>
      </c>
      <c r="AU120" s="81">
        <f t="shared" si="388"/>
        <v>0</v>
      </c>
      <c r="AV120" s="98">
        <f t="shared" si="389"/>
        <v>0</v>
      </c>
      <c r="AW120" s="98"/>
      <c r="AX120" s="98"/>
      <c r="AY120" s="98"/>
      <c r="AZ120" s="98"/>
      <c r="BA120" s="98"/>
      <c r="BB120" s="81"/>
      <c r="BC120" s="81">
        <f t="shared" si="390"/>
        <v>0</v>
      </c>
      <c r="BD120" s="81">
        <f t="shared" si="391"/>
        <v>0</v>
      </c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82" t="s">
        <v>365</v>
      </c>
      <c r="BP120" s="85"/>
      <c r="BQ120" s="24"/>
    </row>
    <row r="121" spans="1:69" s="130" customFormat="1" x14ac:dyDescent="0.2">
      <c r="A121" s="108"/>
      <c r="B121" s="242"/>
      <c r="C121" s="285" t="s">
        <v>302</v>
      </c>
      <c r="D121" s="80">
        <f t="shared" si="380"/>
        <v>131617</v>
      </c>
      <c r="E121" s="295">
        <f t="shared" si="381"/>
        <v>131617</v>
      </c>
      <c r="F121" s="81">
        <v>74456</v>
      </c>
      <c r="G121" s="81">
        <f t="shared" si="382"/>
        <v>74456</v>
      </c>
      <c r="H121" s="81">
        <f t="shared" si="383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>
        <v>0</v>
      </c>
      <c r="U121" s="81">
        <f t="shared" si="384"/>
        <v>0</v>
      </c>
      <c r="V121" s="81">
        <f t="shared" si="385"/>
        <v>0</v>
      </c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>
        <v>57161</v>
      </c>
      <c r="AH121" s="81">
        <f t="shared" si="386"/>
        <v>57161</v>
      </c>
      <c r="AI121" s="81">
        <f t="shared" si="387"/>
        <v>0</v>
      </c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>
        <v>0</v>
      </c>
      <c r="AU121" s="81">
        <f t="shared" si="388"/>
        <v>0</v>
      </c>
      <c r="AV121" s="98">
        <f t="shared" si="389"/>
        <v>0</v>
      </c>
      <c r="AW121" s="98"/>
      <c r="AX121" s="98"/>
      <c r="AY121" s="98"/>
      <c r="AZ121" s="98"/>
      <c r="BA121" s="98"/>
      <c r="BB121" s="81"/>
      <c r="BC121" s="81">
        <f t="shared" si="390"/>
        <v>0</v>
      </c>
      <c r="BD121" s="81">
        <f t="shared" si="391"/>
        <v>0</v>
      </c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82" t="s">
        <v>366</v>
      </c>
      <c r="BP121" s="85"/>
      <c r="BQ121" s="24"/>
    </row>
    <row r="122" spans="1:69" s="130" customFormat="1" x14ac:dyDescent="0.2">
      <c r="A122" s="108"/>
      <c r="B122" s="242"/>
      <c r="C122" s="285" t="s">
        <v>303</v>
      </c>
      <c r="D122" s="80">
        <f t="shared" si="380"/>
        <v>29426</v>
      </c>
      <c r="E122" s="295">
        <f t="shared" si="381"/>
        <v>29426</v>
      </c>
      <c r="F122" s="81">
        <v>12458</v>
      </c>
      <c r="G122" s="81">
        <f t="shared" si="382"/>
        <v>12458</v>
      </c>
      <c r="H122" s="81">
        <f t="shared" si="383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>
        <v>0</v>
      </c>
      <c r="U122" s="81">
        <f t="shared" si="384"/>
        <v>0</v>
      </c>
      <c r="V122" s="81">
        <f t="shared" si="385"/>
        <v>0</v>
      </c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>
        <v>16968</v>
      </c>
      <c r="AH122" s="81">
        <f t="shared" si="386"/>
        <v>16968</v>
      </c>
      <c r="AI122" s="81">
        <f t="shared" si="387"/>
        <v>0</v>
      </c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>
        <v>0</v>
      </c>
      <c r="AU122" s="81">
        <f t="shared" si="388"/>
        <v>0</v>
      </c>
      <c r="AV122" s="98">
        <f t="shared" si="389"/>
        <v>0</v>
      </c>
      <c r="AW122" s="98"/>
      <c r="AX122" s="98"/>
      <c r="AY122" s="98"/>
      <c r="AZ122" s="98"/>
      <c r="BA122" s="98"/>
      <c r="BB122" s="81"/>
      <c r="BC122" s="81">
        <f t="shared" si="390"/>
        <v>0</v>
      </c>
      <c r="BD122" s="81">
        <f t="shared" si="391"/>
        <v>0</v>
      </c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82" t="s">
        <v>367</v>
      </c>
      <c r="BP122" s="85"/>
      <c r="BQ122" s="24"/>
    </row>
    <row r="123" spans="1:69" s="160" customFormat="1" x14ac:dyDescent="0.2">
      <c r="A123" s="108"/>
      <c r="B123" s="242"/>
      <c r="C123" s="285" t="s">
        <v>478</v>
      </c>
      <c r="D123" s="80">
        <f t="shared" si="380"/>
        <v>30041</v>
      </c>
      <c r="E123" s="295">
        <f t="shared" si="381"/>
        <v>31935</v>
      </c>
      <c r="F123" s="81">
        <v>16434</v>
      </c>
      <c r="G123" s="81">
        <f t="shared" si="382"/>
        <v>16434</v>
      </c>
      <c r="H123" s="81">
        <f t="shared" si="383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>
        <v>0</v>
      </c>
      <c r="U123" s="81">
        <f t="shared" si="384"/>
        <v>0</v>
      </c>
      <c r="V123" s="81">
        <f t="shared" si="385"/>
        <v>0</v>
      </c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>
        <v>13607</v>
      </c>
      <c r="AH123" s="81">
        <f t="shared" si="386"/>
        <v>15501</v>
      </c>
      <c r="AI123" s="81">
        <f t="shared" si="387"/>
        <v>1894</v>
      </c>
      <c r="AJ123" s="81">
        <v>1894</v>
      </c>
      <c r="AK123" s="81"/>
      <c r="AL123" s="81"/>
      <c r="AM123" s="81"/>
      <c r="AN123" s="81"/>
      <c r="AO123" s="81"/>
      <c r="AP123" s="81"/>
      <c r="AQ123" s="81"/>
      <c r="AR123" s="81"/>
      <c r="AS123" s="81"/>
      <c r="AT123" s="81">
        <v>0</v>
      </c>
      <c r="AU123" s="81">
        <f t="shared" si="388"/>
        <v>0</v>
      </c>
      <c r="AV123" s="98">
        <f t="shared" si="389"/>
        <v>0</v>
      </c>
      <c r="AW123" s="98"/>
      <c r="AX123" s="98"/>
      <c r="AY123" s="98"/>
      <c r="AZ123" s="98"/>
      <c r="BA123" s="98"/>
      <c r="BB123" s="81"/>
      <c r="BC123" s="81">
        <f t="shared" si="390"/>
        <v>0</v>
      </c>
      <c r="BD123" s="81">
        <f t="shared" si="391"/>
        <v>0</v>
      </c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82" t="s">
        <v>503</v>
      </c>
      <c r="BP123" s="85"/>
      <c r="BQ123" s="24"/>
    </row>
    <row r="124" spans="1:69" ht="24" customHeight="1" x14ac:dyDescent="0.2">
      <c r="A124" s="108">
        <v>90000056408</v>
      </c>
      <c r="B124" s="241" t="s">
        <v>16</v>
      </c>
      <c r="C124" s="285" t="s">
        <v>453</v>
      </c>
      <c r="D124" s="80">
        <f t="shared" si="380"/>
        <v>611988</v>
      </c>
      <c r="E124" s="295">
        <f t="shared" si="381"/>
        <v>612438</v>
      </c>
      <c r="F124" s="81">
        <v>592478</v>
      </c>
      <c r="G124" s="81">
        <f t="shared" si="382"/>
        <v>592478</v>
      </c>
      <c r="H124" s="81">
        <f t="shared" si="383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>
        <v>0</v>
      </c>
      <c r="U124" s="81">
        <f t="shared" si="384"/>
        <v>0</v>
      </c>
      <c r="V124" s="81">
        <f t="shared" si="385"/>
        <v>0</v>
      </c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>
        <v>19510</v>
      </c>
      <c r="AH124" s="81">
        <f t="shared" si="386"/>
        <v>19960</v>
      </c>
      <c r="AI124" s="81">
        <f t="shared" si="387"/>
        <v>450</v>
      </c>
      <c r="AJ124" s="81">
        <v>450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>
        <v>0</v>
      </c>
      <c r="AU124" s="81">
        <f t="shared" si="388"/>
        <v>0</v>
      </c>
      <c r="AV124" s="98">
        <f t="shared" si="389"/>
        <v>0</v>
      </c>
      <c r="AW124" s="98"/>
      <c r="AX124" s="98"/>
      <c r="AY124" s="98"/>
      <c r="AZ124" s="98"/>
      <c r="BA124" s="98"/>
      <c r="BB124" s="81"/>
      <c r="BC124" s="81">
        <f t="shared" si="390"/>
        <v>0</v>
      </c>
      <c r="BD124" s="81">
        <f t="shared" si="391"/>
        <v>0</v>
      </c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82" t="s">
        <v>368</v>
      </c>
      <c r="BP124" s="85"/>
      <c r="BQ124" s="24"/>
    </row>
    <row r="125" spans="1:69" ht="12.75" x14ac:dyDescent="0.2">
      <c r="A125" s="108"/>
      <c r="B125" s="243"/>
      <c r="C125" s="285" t="s">
        <v>280</v>
      </c>
      <c r="D125" s="80">
        <f t="shared" si="380"/>
        <v>45176</v>
      </c>
      <c r="E125" s="295">
        <f t="shared" si="381"/>
        <v>46308</v>
      </c>
      <c r="F125" s="81">
        <v>43921</v>
      </c>
      <c r="G125" s="81">
        <f t="shared" si="382"/>
        <v>45053</v>
      </c>
      <c r="H125" s="81">
        <f t="shared" si="383"/>
        <v>1132</v>
      </c>
      <c r="I125" s="81"/>
      <c r="J125" s="81"/>
      <c r="K125" s="81">
        <v>1132</v>
      </c>
      <c r="L125" s="81"/>
      <c r="M125" s="81"/>
      <c r="N125" s="81"/>
      <c r="O125" s="81"/>
      <c r="P125" s="81"/>
      <c r="Q125" s="81"/>
      <c r="R125" s="81"/>
      <c r="S125" s="81"/>
      <c r="T125" s="81">
        <v>0</v>
      </c>
      <c r="U125" s="81">
        <f t="shared" si="384"/>
        <v>0</v>
      </c>
      <c r="V125" s="81">
        <f t="shared" si="385"/>
        <v>0</v>
      </c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>
        <v>1255</v>
      </c>
      <c r="AH125" s="81">
        <f t="shared" si="386"/>
        <v>1255</v>
      </c>
      <c r="AI125" s="81">
        <f t="shared" si="387"/>
        <v>0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>
        <v>0</v>
      </c>
      <c r="AU125" s="81">
        <f t="shared" si="388"/>
        <v>0</v>
      </c>
      <c r="AV125" s="98">
        <f t="shared" si="389"/>
        <v>0</v>
      </c>
      <c r="AW125" s="98"/>
      <c r="AX125" s="98"/>
      <c r="AY125" s="98"/>
      <c r="AZ125" s="98"/>
      <c r="BA125" s="98"/>
      <c r="BB125" s="81"/>
      <c r="BC125" s="81">
        <f t="shared" si="390"/>
        <v>0</v>
      </c>
      <c r="BD125" s="81">
        <f t="shared" si="391"/>
        <v>0</v>
      </c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82" t="s">
        <v>552</v>
      </c>
      <c r="BP125" s="85" t="s">
        <v>654</v>
      </c>
      <c r="BQ125" s="24"/>
    </row>
    <row r="126" spans="1:69" s="198" customFormat="1" ht="27.75" customHeight="1" x14ac:dyDescent="0.2">
      <c r="A126" s="108"/>
      <c r="B126" s="243"/>
      <c r="C126" s="378" t="s">
        <v>802</v>
      </c>
      <c r="D126" s="80">
        <f t="shared" ref="D126" si="428">F126+T126+AG126+AT126+BB126</f>
        <v>0</v>
      </c>
      <c r="E126" s="295">
        <f t="shared" ref="E126" si="429">G126+U126+AH126+AU126+BC126</f>
        <v>4000</v>
      </c>
      <c r="F126" s="81"/>
      <c r="G126" s="81">
        <f t="shared" ref="G126" si="430">F126+H126</f>
        <v>4000</v>
      </c>
      <c r="H126" s="81">
        <f t="shared" ref="H126" si="431">SUM(I126:S126)</f>
        <v>4000</v>
      </c>
      <c r="I126" s="81"/>
      <c r="J126" s="81"/>
      <c r="K126" s="81"/>
      <c r="L126" s="81"/>
      <c r="M126" s="81">
        <v>4000</v>
      </c>
      <c r="N126" s="81"/>
      <c r="O126" s="81"/>
      <c r="P126" s="81"/>
      <c r="Q126" s="81"/>
      <c r="R126" s="81"/>
      <c r="S126" s="81"/>
      <c r="T126" s="81"/>
      <c r="U126" s="81">
        <f t="shared" ref="U126" si="432">T126+V126</f>
        <v>0</v>
      </c>
      <c r="V126" s="81">
        <f t="shared" ref="V126" si="433">SUM(W126:AF126)</f>
        <v>0</v>
      </c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>
        <f t="shared" ref="AH126" si="434">AG126+AI126</f>
        <v>0</v>
      </c>
      <c r="AI126" s="81">
        <f t="shared" ref="AI126" si="435">SUM(AJ126:AS126)</f>
        <v>0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>
        <f t="shared" ref="AU126" si="436">AT126+AV126</f>
        <v>0</v>
      </c>
      <c r="AV126" s="98">
        <f t="shared" ref="AV126" si="437">SUM(AW126:BA126)</f>
        <v>0</v>
      </c>
      <c r="AW126" s="98"/>
      <c r="AX126" s="98"/>
      <c r="AY126" s="98"/>
      <c r="AZ126" s="98"/>
      <c r="BA126" s="98"/>
      <c r="BB126" s="81"/>
      <c r="BC126" s="81">
        <f t="shared" ref="BC126" si="438">BB126+BD126</f>
        <v>0</v>
      </c>
      <c r="BD126" s="81">
        <f t="shared" ref="BD126" si="439">SUM(BE126:BN126)</f>
        <v>0</v>
      </c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82" t="s">
        <v>803</v>
      </c>
      <c r="BP126" s="85"/>
      <c r="BQ126" s="24"/>
    </row>
    <row r="127" spans="1:69" s="198" customFormat="1" ht="27.75" customHeight="1" x14ac:dyDescent="0.2">
      <c r="A127" s="108"/>
      <c r="B127" s="243"/>
      <c r="C127" s="378" t="s">
        <v>804</v>
      </c>
      <c r="D127" s="80">
        <f t="shared" ref="D127" si="440">F127+T127+AG127+AT127+BB127</f>
        <v>0</v>
      </c>
      <c r="E127" s="295">
        <f t="shared" ref="E127" si="441">G127+U127+AH127+AU127+BC127</f>
        <v>2423</v>
      </c>
      <c r="F127" s="81"/>
      <c r="G127" s="81">
        <f t="shared" ref="G127" si="442">F127+H127</f>
        <v>2423</v>
      </c>
      <c r="H127" s="81">
        <f t="shared" ref="H127" si="443">SUM(I127:S127)</f>
        <v>2423</v>
      </c>
      <c r="I127" s="81"/>
      <c r="J127" s="81"/>
      <c r="K127" s="81"/>
      <c r="L127" s="81"/>
      <c r="M127" s="81">
        <v>2423</v>
      </c>
      <c r="N127" s="81"/>
      <c r="O127" s="81"/>
      <c r="P127" s="81"/>
      <c r="Q127" s="81"/>
      <c r="R127" s="81"/>
      <c r="S127" s="81"/>
      <c r="T127" s="81"/>
      <c r="U127" s="81">
        <f t="shared" ref="U127" si="444">T127+V127</f>
        <v>0</v>
      </c>
      <c r="V127" s="81">
        <f t="shared" ref="V127" si="445">SUM(W127:AF127)</f>
        <v>0</v>
      </c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>
        <f t="shared" ref="AH127" si="446">AG127+AI127</f>
        <v>0</v>
      </c>
      <c r="AI127" s="81">
        <f t="shared" ref="AI127" si="447">SUM(AJ127:AS127)</f>
        <v>0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>
        <f t="shared" ref="AU127" si="448">AT127+AV127</f>
        <v>0</v>
      </c>
      <c r="AV127" s="98">
        <f t="shared" ref="AV127" si="449">SUM(AW127:BA127)</f>
        <v>0</v>
      </c>
      <c r="AW127" s="98"/>
      <c r="AX127" s="98"/>
      <c r="AY127" s="98"/>
      <c r="AZ127" s="98"/>
      <c r="BA127" s="98"/>
      <c r="BB127" s="81"/>
      <c r="BC127" s="81">
        <f t="shared" ref="BC127" si="450">BB127+BD127</f>
        <v>0</v>
      </c>
      <c r="BD127" s="81">
        <f t="shared" ref="BD127" si="451">SUM(BE127:BN127)</f>
        <v>0</v>
      </c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82" t="s">
        <v>805</v>
      </c>
      <c r="BP127" s="85"/>
      <c r="BQ127" s="24"/>
    </row>
    <row r="128" spans="1:69" s="13" customFormat="1" ht="27.75" customHeight="1" x14ac:dyDescent="0.2">
      <c r="A128" s="109">
        <v>40003378932</v>
      </c>
      <c r="B128" s="241" t="s">
        <v>304</v>
      </c>
      <c r="C128" s="285" t="s">
        <v>461</v>
      </c>
      <c r="D128" s="80">
        <f t="shared" si="380"/>
        <v>954012</v>
      </c>
      <c r="E128" s="295">
        <f t="shared" si="381"/>
        <v>954012</v>
      </c>
      <c r="F128" s="81">
        <v>954012</v>
      </c>
      <c r="G128" s="81">
        <f t="shared" si="382"/>
        <v>954012</v>
      </c>
      <c r="H128" s="81">
        <f t="shared" si="383"/>
        <v>0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>
        <v>0</v>
      </c>
      <c r="U128" s="81">
        <f t="shared" si="384"/>
        <v>0</v>
      </c>
      <c r="V128" s="81">
        <f t="shared" si="385"/>
        <v>0</v>
      </c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>
        <v>0</v>
      </c>
      <c r="AH128" s="81">
        <f t="shared" si="386"/>
        <v>0</v>
      </c>
      <c r="AI128" s="81">
        <f t="shared" si="387"/>
        <v>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>
        <v>0</v>
      </c>
      <c r="AU128" s="81">
        <f t="shared" si="388"/>
        <v>0</v>
      </c>
      <c r="AV128" s="98">
        <f t="shared" si="389"/>
        <v>0</v>
      </c>
      <c r="AW128" s="98"/>
      <c r="AX128" s="98"/>
      <c r="AY128" s="98"/>
      <c r="AZ128" s="98"/>
      <c r="BA128" s="98"/>
      <c r="BB128" s="81"/>
      <c r="BC128" s="81">
        <f t="shared" si="390"/>
        <v>0</v>
      </c>
      <c r="BD128" s="81">
        <f t="shared" si="391"/>
        <v>0</v>
      </c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82" t="s">
        <v>369</v>
      </c>
      <c r="BP128" s="85"/>
      <c r="BQ128" s="24"/>
    </row>
    <row r="129" spans="1:69" ht="9" customHeight="1" thickBot="1" x14ac:dyDescent="0.25">
      <c r="A129" s="108"/>
      <c r="B129" s="216"/>
      <c r="C129" s="323"/>
      <c r="D129" s="71"/>
      <c r="E129" s="296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72"/>
      <c r="AV129" s="97"/>
      <c r="AW129" s="97"/>
      <c r="AX129" s="97"/>
      <c r="AY129" s="97"/>
      <c r="AZ129" s="97"/>
      <c r="BA129" s="97"/>
      <c r="BB129" s="72"/>
      <c r="BC129" s="264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73"/>
      <c r="BP129" s="86"/>
      <c r="BQ129" s="24"/>
    </row>
    <row r="130" spans="1:69" ht="12.75" thickBot="1" x14ac:dyDescent="0.25">
      <c r="A130" s="215" t="s">
        <v>17</v>
      </c>
      <c r="B130" s="125" t="s">
        <v>18</v>
      </c>
      <c r="C130" s="321"/>
      <c r="D130" s="11">
        <f>SUM(D131:D231)</f>
        <v>30693293</v>
      </c>
      <c r="E130" s="297">
        <f>SUM(E131:E231)</f>
        <v>33832387</v>
      </c>
      <c r="F130" s="9">
        <f>SUM(F131:F231)</f>
        <v>21453964</v>
      </c>
      <c r="G130" s="9">
        <f t="shared" ref="G130:S130" si="452">SUM(G131:G231)</f>
        <v>24321609</v>
      </c>
      <c r="H130" s="9">
        <f t="shared" si="452"/>
        <v>2867645</v>
      </c>
      <c r="I130" s="9">
        <f t="shared" si="452"/>
        <v>51879</v>
      </c>
      <c r="J130" s="9">
        <f t="shared" ref="J130" si="453">SUM(J131:J231)</f>
        <v>7235</v>
      </c>
      <c r="K130" s="9">
        <f t="shared" si="452"/>
        <v>2695825</v>
      </c>
      <c r="L130" s="9">
        <f t="shared" si="452"/>
        <v>94686</v>
      </c>
      <c r="M130" s="9">
        <f t="shared" si="452"/>
        <v>18020</v>
      </c>
      <c r="N130" s="9">
        <f t="shared" si="452"/>
        <v>0</v>
      </c>
      <c r="O130" s="9">
        <f t="shared" si="452"/>
        <v>0</v>
      </c>
      <c r="P130" s="9">
        <f t="shared" si="452"/>
        <v>0</v>
      </c>
      <c r="Q130" s="9">
        <f t="shared" si="452"/>
        <v>0</v>
      </c>
      <c r="R130" s="9">
        <f t="shared" si="452"/>
        <v>0</v>
      </c>
      <c r="S130" s="9">
        <f t="shared" si="452"/>
        <v>0</v>
      </c>
      <c r="T130" s="9">
        <f>SUM(T131:T231)</f>
        <v>8765186</v>
      </c>
      <c r="U130" s="9">
        <f t="shared" ref="U130" si="454">SUM(U131:U231)</f>
        <v>8990945</v>
      </c>
      <c r="V130" s="9">
        <f t="shared" ref="V130" si="455">SUM(V131:V231)</f>
        <v>225759</v>
      </c>
      <c r="W130" s="9">
        <f t="shared" ref="W130" si="456">SUM(W131:W231)</f>
        <v>30354</v>
      </c>
      <c r="X130" s="9">
        <f t="shared" ref="X130" si="457">SUM(X131:X231)</f>
        <v>195405</v>
      </c>
      <c r="Y130" s="9">
        <f t="shared" ref="Y130" si="458">SUM(Y131:Y231)</f>
        <v>0</v>
      </c>
      <c r="Z130" s="9">
        <f t="shared" ref="Z130" si="459">SUM(Z131:Z231)</f>
        <v>0</v>
      </c>
      <c r="AA130" s="9">
        <f t="shared" ref="AA130" si="460">SUM(AA131:AA231)</f>
        <v>0</v>
      </c>
      <c r="AB130" s="9">
        <f t="shared" ref="AB130" si="461">SUM(AB131:AB231)</f>
        <v>0</v>
      </c>
      <c r="AC130" s="9">
        <f t="shared" ref="AC130" si="462">SUM(AC131:AC231)</f>
        <v>0</v>
      </c>
      <c r="AD130" s="9">
        <f t="shared" ref="AD130" si="463">SUM(AD131:AD231)</f>
        <v>0</v>
      </c>
      <c r="AE130" s="9">
        <f t="shared" ref="AE130" si="464">SUM(AE131:AE231)</f>
        <v>0</v>
      </c>
      <c r="AF130" s="9">
        <f t="shared" ref="AF130" si="465">SUM(AF131:AF231)</f>
        <v>0</v>
      </c>
      <c r="AG130" s="9">
        <f>SUM(AG131:AG231)</f>
        <v>494147</v>
      </c>
      <c r="AH130" s="96">
        <f t="shared" ref="AH130" si="466">SUM(AH131:AH231)</f>
        <v>546255</v>
      </c>
      <c r="AI130" s="96">
        <f t="shared" ref="AI130" si="467">SUM(AI131:AI231)</f>
        <v>52108</v>
      </c>
      <c r="AJ130" s="96">
        <f t="shared" ref="AJ130" si="468">SUM(AJ131:AJ231)</f>
        <v>52108</v>
      </c>
      <c r="AK130" s="96">
        <f t="shared" ref="AK130" si="469">SUM(AK131:AK231)</f>
        <v>0</v>
      </c>
      <c r="AL130" s="96">
        <f t="shared" ref="AL130" si="470">SUM(AL131:AL231)</f>
        <v>0</v>
      </c>
      <c r="AM130" s="96">
        <f t="shared" ref="AM130" si="471">SUM(AM131:AM231)</f>
        <v>0</v>
      </c>
      <c r="AN130" s="96">
        <f t="shared" ref="AN130" si="472">SUM(AN131:AN231)</f>
        <v>0</v>
      </c>
      <c r="AO130" s="96">
        <f t="shared" ref="AO130" si="473">SUM(AO131:AO231)</f>
        <v>0</v>
      </c>
      <c r="AP130" s="96">
        <f t="shared" ref="AP130" si="474">SUM(AP131:AP231)</f>
        <v>0</v>
      </c>
      <c r="AQ130" s="96">
        <f t="shared" ref="AQ130" si="475">SUM(AQ131:AQ231)</f>
        <v>0</v>
      </c>
      <c r="AR130" s="96">
        <f t="shared" ref="AR130" si="476">SUM(AR131:AR231)</f>
        <v>0</v>
      </c>
      <c r="AS130" s="96">
        <f t="shared" ref="AS130" si="477">SUM(AS131:AS231)</f>
        <v>0</v>
      </c>
      <c r="AT130" s="96">
        <f>SUM(AT131:AT231)</f>
        <v>0</v>
      </c>
      <c r="AU130" s="9">
        <f t="shared" ref="AU130" si="478">SUM(AU131:AU231)</f>
        <v>31</v>
      </c>
      <c r="AV130" s="96">
        <f t="shared" ref="AV130" si="479">SUM(AV131:AV231)</f>
        <v>31</v>
      </c>
      <c r="AW130" s="96">
        <f t="shared" ref="AW130" si="480">SUM(AW131:AW231)</f>
        <v>31</v>
      </c>
      <c r="AX130" s="96">
        <f t="shared" ref="AX130" si="481">SUM(AX131:AX231)</f>
        <v>0</v>
      </c>
      <c r="AY130" s="96">
        <f t="shared" ref="AY130" si="482">SUM(AY131:AY231)</f>
        <v>0</v>
      </c>
      <c r="AZ130" s="96">
        <f t="shared" ref="AZ130" si="483">SUM(AZ131:AZ231)</f>
        <v>0</v>
      </c>
      <c r="BA130" s="96">
        <f t="shared" ref="BA130" si="484">SUM(BA131:BA231)</f>
        <v>0</v>
      </c>
      <c r="BB130" s="9">
        <f>SUM(BB131:BB231)</f>
        <v>-20004</v>
      </c>
      <c r="BC130" s="310">
        <f t="shared" ref="BC130" si="485">SUM(BC131:BC231)</f>
        <v>-26453</v>
      </c>
      <c r="BD130" s="96">
        <f t="shared" ref="BD130" si="486">SUM(BD131:BD231)</f>
        <v>-6449</v>
      </c>
      <c r="BE130" s="96">
        <f t="shared" ref="BE130" si="487">SUM(BE131:BE231)</f>
        <v>0</v>
      </c>
      <c r="BF130" s="96">
        <f t="shared" ref="BF130" si="488">SUM(BF131:BF231)</f>
        <v>-6449</v>
      </c>
      <c r="BG130" s="96">
        <f t="shared" ref="BG130" si="489">SUM(BG131:BG231)</f>
        <v>0</v>
      </c>
      <c r="BH130" s="96">
        <f t="shared" ref="BH130" si="490">SUM(BH131:BH231)</f>
        <v>0</v>
      </c>
      <c r="BI130" s="96">
        <f t="shared" ref="BI130" si="491">SUM(BI131:BI231)</f>
        <v>0</v>
      </c>
      <c r="BJ130" s="96">
        <f t="shared" ref="BJ130" si="492">SUM(BJ131:BJ231)</f>
        <v>0</v>
      </c>
      <c r="BK130" s="96">
        <f t="shared" ref="BK130" si="493">SUM(BK131:BK231)</f>
        <v>0</v>
      </c>
      <c r="BL130" s="96">
        <f t="shared" ref="BL130" si="494">SUM(BL131:BL231)</f>
        <v>0</v>
      </c>
      <c r="BM130" s="96">
        <f t="shared" ref="BM130" si="495">SUM(BM131:BM231)</f>
        <v>0</v>
      </c>
      <c r="BN130" s="96">
        <f t="shared" ref="BN130" si="496">SUM(BN131:BN231)</f>
        <v>0</v>
      </c>
      <c r="BO130" s="12"/>
      <c r="BP130" s="87"/>
      <c r="BQ130" s="24"/>
    </row>
    <row r="131" spans="1:69" ht="12.75" customHeight="1" thickTop="1" x14ac:dyDescent="0.2">
      <c r="A131" s="108">
        <v>90000056357</v>
      </c>
      <c r="B131" s="247" t="s">
        <v>5</v>
      </c>
      <c r="C131" s="324" t="s">
        <v>182</v>
      </c>
      <c r="D131" s="80">
        <f t="shared" ref="D131:D201" si="497">F131+T131+AG131+AT131+BB131</f>
        <v>313321</v>
      </c>
      <c r="E131" s="295">
        <f t="shared" ref="E131:E201" si="498">G131+U131+AH131+AU131+BC131</f>
        <v>313321</v>
      </c>
      <c r="F131" s="164">
        <v>313321</v>
      </c>
      <c r="G131" s="164">
        <f t="shared" ref="G131:G201" si="499">F131+H131</f>
        <v>313321</v>
      </c>
      <c r="H131" s="164">
        <f t="shared" ref="H131:H201" si="500">SUM(I131:S131)</f>
        <v>0</v>
      </c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>
        <v>0</v>
      </c>
      <c r="U131" s="164">
        <f t="shared" ref="U131:U201" si="501">T131+V131</f>
        <v>0</v>
      </c>
      <c r="V131" s="164">
        <f t="shared" ref="V131:V201" si="502">SUM(W131:AF131)</f>
        <v>0</v>
      </c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>
        <v>0</v>
      </c>
      <c r="AH131" s="164">
        <f t="shared" ref="AH131:AH201" si="503">AG131+AI131</f>
        <v>0</v>
      </c>
      <c r="AI131" s="164">
        <f t="shared" ref="AI131:AI201" si="504">SUM(AJ131:AS131)</f>
        <v>0</v>
      </c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>
        <v>0</v>
      </c>
      <c r="AU131" s="81">
        <f t="shared" ref="AU131:AU201" si="505">AT131+AV131</f>
        <v>0</v>
      </c>
      <c r="AV131" s="98">
        <f t="shared" ref="AV131:AV201" si="506">SUM(AW131:BA131)</f>
        <v>0</v>
      </c>
      <c r="AW131" s="305"/>
      <c r="AX131" s="305"/>
      <c r="AY131" s="305"/>
      <c r="AZ131" s="305"/>
      <c r="BA131" s="305"/>
      <c r="BB131" s="164"/>
      <c r="BC131" s="81">
        <f t="shared" ref="BC131:BC201" si="507">BB131+BD131</f>
        <v>0</v>
      </c>
      <c r="BD131" s="81">
        <f t="shared" ref="BD131:BD201" si="508">SUM(BE131:BN131)</f>
        <v>0</v>
      </c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205" t="s">
        <v>340</v>
      </c>
      <c r="BP131" s="206"/>
      <c r="BQ131" s="24"/>
    </row>
    <row r="132" spans="1:69" s="162" customFormat="1" x14ac:dyDescent="0.2">
      <c r="A132" s="108"/>
      <c r="B132" s="244"/>
      <c r="C132" s="285" t="s">
        <v>217</v>
      </c>
      <c r="D132" s="80">
        <f t="shared" si="497"/>
        <v>8323</v>
      </c>
      <c r="E132" s="295">
        <f t="shared" si="498"/>
        <v>8323</v>
      </c>
      <c r="F132" s="81">
        <v>8323</v>
      </c>
      <c r="G132" s="81">
        <f t="shared" si="499"/>
        <v>8323</v>
      </c>
      <c r="H132" s="81">
        <f t="shared" si="500"/>
        <v>0</v>
      </c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>
        <v>0</v>
      </c>
      <c r="U132" s="81">
        <f t="shared" si="501"/>
        <v>0</v>
      </c>
      <c r="V132" s="81">
        <f t="shared" si="502"/>
        <v>0</v>
      </c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>
        <v>0</v>
      </c>
      <c r="AH132" s="81">
        <f t="shared" si="503"/>
        <v>0</v>
      </c>
      <c r="AI132" s="81">
        <f t="shared" si="504"/>
        <v>0</v>
      </c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>
        <v>0</v>
      </c>
      <c r="AU132" s="81">
        <f t="shared" si="505"/>
        <v>0</v>
      </c>
      <c r="AV132" s="98">
        <f t="shared" si="506"/>
        <v>0</v>
      </c>
      <c r="AW132" s="199"/>
      <c r="AX132" s="199"/>
      <c r="AY132" s="199"/>
      <c r="AZ132" s="199"/>
      <c r="BA132" s="199"/>
      <c r="BB132" s="163"/>
      <c r="BC132" s="81">
        <f t="shared" si="507"/>
        <v>0</v>
      </c>
      <c r="BD132" s="81">
        <f t="shared" si="508"/>
        <v>0</v>
      </c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220" t="s">
        <v>341</v>
      </c>
      <c r="BP132" s="85" t="s">
        <v>685</v>
      </c>
      <c r="BQ132" s="24"/>
    </row>
    <row r="133" spans="1:69" ht="24" x14ac:dyDescent="0.2">
      <c r="A133" s="108"/>
      <c r="B133" s="244"/>
      <c r="C133" s="285" t="s">
        <v>238</v>
      </c>
      <c r="D133" s="80">
        <f t="shared" si="497"/>
        <v>250000</v>
      </c>
      <c r="E133" s="295">
        <f t="shared" si="498"/>
        <v>250000</v>
      </c>
      <c r="F133" s="81">
        <v>250000</v>
      </c>
      <c r="G133" s="81">
        <f t="shared" si="499"/>
        <v>250000</v>
      </c>
      <c r="H133" s="81">
        <f t="shared" si="500"/>
        <v>0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>
        <v>0</v>
      </c>
      <c r="U133" s="81">
        <f t="shared" si="501"/>
        <v>0</v>
      </c>
      <c r="V133" s="81">
        <f t="shared" si="502"/>
        <v>0</v>
      </c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>
        <v>0</v>
      </c>
      <c r="AH133" s="81">
        <f t="shared" si="503"/>
        <v>0</v>
      </c>
      <c r="AI133" s="81">
        <f t="shared" si="504"/>
        <v>0</v>
      </c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>
        <v>0</v>
      </c>
      <c r="AU133" s="81">
        <f t="shared" si="505"/>
        <v>0</v>
      </c>
      <c r="AV133" s="98">
        <f t="shared" si="506"/>
        <v>0</v>
      </c>
      <c r="AW133" s="81"/>
      <c r="AX133" s="81"/>
      <c r="AY133" s="81"/>
      <c r="AZ133" s="81"/>
      <c r="BA133" s="81"/>
      <c r="BB133" s="81"/>
      <c r="BC133" s="81">
        <f t="shared" si="507"/>
        <v>0</v>
      </c>
      <c r="BD133" s="81">
        <f t="shared" si="508"/>
        <v>0</v>
      </c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220" t="s">
        <v>342</v>
      </c>
      <c r="BP133" s="200" t="s">
        <v>568</v>
      </c>
      <c r="BQ133" s="24"/>
    </row>
    <row r="134" spans="1:69" s="161" customFormat="1" x14ac:dyDescent="0.2">
      <c r="A134" s="108"/>
      <c r="B134" s="244"/>
      <c r="C134" s="285" t="s">
        <v>480</v>
      </c>
      <c r="D134" s="80">
        <f t="shared" si="497"/>
        <v>160000</v>
      </c>
      <c r="E134" s="295">
        <f t="shared" si="498"/>
        <v>215134</v>
      </c>
      <c r="F134" s="81">
        <v>160000</v>
      </c>
      <c r="G134" s="81">
        <f t="shared" si="499"/>
        <v>215134</v>
      </c>
      <c r="H134" s="81">
        <f t="shared" si="500"/>
        <v>55134</v>
      </c>
      <c r="I134" s="81"/>
      <c r="J134" s="81"/>
      <c r="K134" s="81">
        <v>55134</v>
      </c>
      <c r="L134" s="81"/>
      <c r="M134" s="81"/>
      <c r="N134" s="81"/>
      <c r="O134" s="81"/>
      <c r="P134" s="81"/>
      <c r="Q134" s="81"/>
      <c r="R134" s="81"/>
      <c r="S134" s="81"/>
      <c r="T134" s="81">
        <v>0</v>
      </c>
      <c r="U134" s="81">
        <f t="shared" si="501"/>
        <v>0</v>
      </c>
      <c r="V134" s="81">
        <f t="shared" si="502"/>
        <v>0</v>
      </c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>
        <v>0</v>
      </c>
      <c r="AH134" s="81">
        <f t="shared" si="503"/>
        <v>0</v>
      </c>
      <c r="AI134" s="81">
        <f t="shared" si="504"/>
        <v>0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>
        <v>0</v>
      </c>
      <c r="AU134" s="81">
        <f t="shared" si="505"/>
        <v>0</v>
      </c>
      <c r="AV134" s="98">
        <f t="shared" si="506"/>
        <v>0</v>
      </c>
      <c r="AW134" s="81"/>
      <c r="AX134" s="81"/>
      <c r="AY134" s="81"/>
      <c r="AZ134" s="81"/>
      <c r="BA134" s="81"/>
      <c r="BB134" s="81"/>
      <c r="BC134" s="81">
        <f t="shared" si="507"/>
        <v>0</v>
      </c>
      <c r="BD134" s="81">
        <f t="shared" si="508"/>
        <v>0</v>
      </c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220" t="s">
        <v>343</v>
      </c>
      <c r="BP134" s="85" t="s">
        <v>685</v>
      </c>
      <c r="BQ134" s="24"/>
    </row>
    <row r="135" spans="1:69" s="161" customFormat="1" x14ac:dyDescent="0.2">
      <c r="A135" s="108"/>
      <c r="B135" s="244"/>
      <c r="C135" s="319" t="s">
        <v>481</v>
      </c>
      <c r="D135" s="80">
        <f t="shared" si="497"/>
        <v>38543</v>
      </c>
      <c r="E135" s="295">
        <f t="shared" si="498"/>
        <v>38543</v>
      </c>
      <c r="F135" s="163">
        <v>38543</v>
      </c>
      <c r="G135" s="163">
        <f t="shared" si="499"/>
        <v>38543</v>
      </c>
      <c r="H135" s="163">
        <f t="shared" si="500"/>
        <v>0</v>
      </c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>
        <v>0</v>
      </c>
      <c r="U135" s="163">
        <f t="shared" si="501"/>
        <v>0</v>
      </c>
      <c r="V135" s="163">
        <f t="shared" si="502"/>
        <v>0</v>
      </c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>
        <v>0</v>
      </c>
      <c r="AH135" s="163">
        <f t="shared" si="503"/>
        <v>0</v>
      </c>
      <c r="AI135" s="163">
        <f t="shared" si="504"/>
        <v>0</v>
      </c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>
        <v>0</v>
      </c>
      <c r="AU135" s="81">
        <f t="shared" si="505"/>
        <v>0</v>
      </c>
      <c r="AV135" s="98">
        <f t="shared" si="506"/>
        <v>0</v>
      </c>
      <c r="AW135" s="199"/>
      <c r="AX135" s="199"/>
      <c r="AY135" s="199"/>
      <c r="AZ135" s="199"/>
      <c r="BA135" s="199"/>
      <c r="BB135" s="163"/>
      <c r="BC135" s="81">
        <f t="shared" si="507"/>
        <v>0</v>
      </c>
      <c r="BD135" s="81">
        <f t="shared" si="508"/>
        <v>0</v>
      </c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220" t="s">
        <v>344</v>
      </c>
      <c r="BP135" s="85" t="s">
        <v>685</v>
      </c>
      <c r="BQ135" s="24"/>
    </row>
    <row r="136" spans="1:69" s="161" customFormat="1" x14ac:dyDescent="0.2">
      <c r="A136" s="108"/>
      <c r="B136" s="244"/>
      <c r="C136" s="285" t="s">
        <v>219</v>
      </c>
      <c r="D136" s="80">
        <f t="shared" si="497"/>
        <v>15520</v>
      </c>
      <c r="E136" s="295">
        <f t="shared" si="498"/>
        <v>15520</v>
      </c>
      <c r="F136" s="163">
        <v>15520</v>
      </c>
      <c r="G136" s="163">
        <f t="shared" si="499"/>
        <v>15520</v>
      </c>
      <c r="H136" s="163">
        <f t="shared" si="500"/>
        <v>0</v>
      </c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>
        <v>0</v>
      </c>
      <c r="U136" s="163">
        <f t="shared" si="501"/>
        <v>0</v>
      </c>
      <c r="V136" s="163">
        <f t="shared" si="502"/>
        <v>0</v>
      </c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>
        <v>0</v>
      </c>
      <c r="AH136" s="163">
        <f t="shared" si="503"/>
        <v>0</v>
      </c>
      <c r="AI136" s="163">
        <f t="shared" si="504"/>
        <v>0</v>
      </c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>
        <v>0</v>
      </c>
      <c r="AU136" s="81">
        <f t="shared" si="505"/>
        <v>0</v>
      </c>
      <c r="AV136" s="98">
        <f t="shared" si="506"/>
        <v>0</v>
      </c>
      <c r="AW136" s="199"/>
      <c r="AX136" s="199"/>
      <c r="AY136" s="199"/>
      <c r="AZ136" s="199"/>
      <c r="BA136" s="199"/>
      <c r="BB136" s="163"/>
      <c r="BC136" s="81">
        <f t="shared" si="507"/>
        <v>0</v>
      </c>
      <c r="BD136" s="81">
        <f t="shared" si="508"/>
        <v>0</v>
      </c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220" t="s">
        <v>485</v>
      </c>
      <c r="BP136" s="85" t="s">
        <v>685</v>
      </c>
      <c r="BQ136" s="24"/>
    </row>
    <row r="137" spans="1:69" s="161" customFormat="1" ht="24" x14ac:dyDescent="0.2">
      <c r="A137" s="108"/>
      <c r="B137" s="244"/>
      <c r="C137" s="285" t="s">
        <v>507</v>
      </c>
      <c r="D137" s="80">
        <f t="shared" si="497"/>
        <v>140490</v>
      </c>
      <c r="E137" s="295">
        <f t="shared" si="498"/>
        <v>140490</v>
      </c>
      <c r="F137" s="163">
        <v>140490</v>
      </c>
      <c r="G137" s="163">
        <f t="shared" si="499"/>
        <v>140490</v>
      </c>
      <c r="H137" s="163">
        <f t="shared" si="500"/>
        <v>0</v>
      </c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>
        <v>0</v>
      </c>
      <c r="U137" s="163">
        <f t="shared" si="501"/>
        <v>0</v>
      </c>
      <c r="V137" s="163">
        <f t="shared" si="502"/>
        <v>0</v>
      </c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>
        <v>0</v>
      </c>
      <c r="AH137" s="163">
        <f t="shared" si="503"/>
        <v>0</v>
      </c>
      <c r="AI137" s="163">
        <f t="shared" si="504"/>
        <v>0</v>
      </c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>
        <v>0</v>
      </c>
      <c r="AU137" s="81">
        <f t="shared" si="505"/>
        <v>0</v>
      </c>
      <c r="AV137" s="98">
        <f t="shared" si="506"/>
        <v>0</v>
      </c>
      <c r="AW137" s="199"/>
      <c r="AX137" s="199"/>
      <c r="AY137" s="199"/>
      <c r="AZ137" s="199"/>
      <c r="BA137" s="199"/>
      <c r="BB137" s="163"/>
      <c r="BC137" s="81">
        <f t="shared" si="507"/>
        <v>0</v>
      </c>
      <c r="BD137" s="81">
        <f t="shared" si="508"/>
        <v>0</v>
      </c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220" t="s">
        <v>486</v>
      </c>
      <c r="BP137" s="85" t="s">
        <v>685</v>
      </c>
      <c r="BQ137" s="24"/>
    </row>
    <row r="138" spans="1:69" s="162" customFormat="1" ht="24" x14ac:dyDescent="0.2">
      <c r="A138" s="108"/>
      <c r="B138" s="244"/>
      <c r="C138" s="326" t="s">
        <v>257</v>
      </c>
      <c r="D138" s="80">
        <f t="shared" si="497"/>
        <v>1944678</v>
      </c>
      <c r="E138" s="295">
        <f t="shared" si="498"/>
        <v>1971377</v>
      </c>
      <c r="F138" s="81">
        <v>1944678</v>
      </c>
      <c r="G138" s="81">
        <f t="shared" si="499"/>
        <v>1971377</v>
      </c>
      <c r="H138" s="81">
        <f t="shared" si="500"/>
        <v>26699</v>
      </c>
      <c r="I138" s="81"/>
      <c r="J138" s="81"/>
      <c r="K138" s="81"/>
      <c r="L138" s="81"/>
      <c r="M138" s="81">
        <f>12541+14158</f>
        <v>26699</v>
      </c>
      <c r="N138" s="81"/>
      <c r="O138" s="81"/>
      <c r="P138" s="81"/>
      <c r="Q138" s="81"/>
      <c r="R138" s="81"/>
      <c r="S138" s="81"/>
      <c r="T138" s="81">
        <v>0</v>
      </c>
      <c r="U138" s="81">
        <f t="shared" si="501"/>
        <v>0</v>
      </c>
      <c r="V138" s="81">
        <f t="shared" si="502"/>
        <v>0</v>
      </c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>
        <v>0</v>
      </c>
      <c r="AH138" s="81">
        <f t="shared" si="503"/>
        <v>0</v>
      </c>
      <c r="AI138" s="81">
        <f t="shared" si="504"/>
        <v>0</v>
      </c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>
        <v>0</v>
      </c>
      <c r="AU138" s="81">
        <f t="shared" si="505"/>
        <v>0</v>
      </c>
      <c r="AV138" s="98">
        <f t="shared" si="506"/>
        <v>0</v>
      </c>
      <c r="AW138" s="81"/>
      <c r="AX138" s="81"/>
      <c r="AY138" s="81"/>
      <c r="AZ138" s="81"/>
      <c r="BA138" s="81"/>
      <c r="BB138" s="81"/>
      <c r="BC138" s="81">
        <f t="shared" si="507"/>
        <v>0</v>
      </c>
      <c r="BD138" s="81">
        <f t="shared" si="508"/>
        <v>0</v>
      </c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220" t="s">
        <v>675</v>
      </c>
      <c r="BP138" s="200" t="s">
        <v>673</v>
      </c>
      <c r="BQ138" s="24"/>
    </row>
    <row r="139" spans="1:69" s="162" customFormat="1" ht="24" x14ac:dyDescent="0.2">
      <c r="A139" s="108"/>
      <c r="B139" s="244"/>
      <c r="C139" s="285" t="s">
        <v>258</v>
      </c>
      <c r="D139" s="80">
        <f t="shared" si="497"/>
        <v>1347428</v>
      </c>
      <c r="E139" s="295">
        <f t="shared" si="498"/>
        <v>1232574</v>
      </c>
      <c r="F139" s="81">
        <v>1347428</v>
      </c>
      <c r="G139" s="81">
        <f t="shared" si="499"/>
        <v>1232574</v>
      </c>
      <c r="H139" s="81">
        <f t="shared" si="500"/>
        <v>-114854</v>
      </c>
      <c r="I139" s="81"/>
      <c r="J139" s="81"/>
      <c r="K139" s="81">
        <f>3582-112869</f>
        <v>-109287</v>
      </c>
      <c r="L139" s="81"/>
      <c r="M139" s="81">
        <v>-5567</v>
      </c>
      <c r="N139" s="81"/>
      <c r="O139" s="81"/>
      <c r="P139" s="81"/>
      <c r="Q139" s="81"/>
      <c r="R139" s="81"/>
      <c r="S139" s="81"/>
      <c r="T139" s="81">
        <v>0</v>
      </c>
      <c r="U139" s="81">
        <f t="shared" si="501"/>
        <v>0</v>
      </c>
      <c r="V139" s="81">
        <f t="shared" si="502"/>
        <v>0</v>
      </c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>
        <v>0</v>
      </c>
      <c r="AH139" s="81">
        <f t="shared" si="503"/>
        <v>0</v>
      </c>
      <c r="AI139" s="81">
        <f t="shared" si="504"/>
        <v>0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>
        <v>0</v>
      </c>
      <c r="AU139" s="81">
        <f t="shared" si="505"/>
        <v>0</v>
      </c>
      <c r="AV139" s="98">
        <f t="shared" si="506"/>
        <v>0</v>
      </c>
      <c r="AW139" s="81"/>
      <c r="AX139" s="81"/>
      <c r="AY139" s="81"/>
      <c r="AZ139" s="81"/>
      <c r="BA139" s="81"/>
      <c r="BB139" s="81"/>
      <c r="BC139" s="81">
        <f t="shared" si="507"/>
        <v>0</v>
      </c>
      <c r="BD139" s="81">
        <f t="shared" si="508"/>
        <v>0</v>
      </c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220" t="s">
        <v>562</v>
      </c>
      <c r="BP139" s="200" t="s">
        <v>673</v>
      </c>
      <c r="BQ139" s="24"/>
    </row>
    <row r="140" spans="1:69" ht="24" x14ac:dyDescent="0.2">
      <c r="A140" s="108"/>
      <c r="B140" s="242"/>
      <c r="C140" s="285" t="s">
        <v>259</v>
      </c>
      <c r="D140" s="80">
        <f t="shared" si="497"/>
        <v>29206</v>
      </c>
      <c r="E140" s="295">
        <f t="shared" si="498"/>
        <v>36441</v>
      </c>
      <c r="F140" s="163">
        <v>29206</v>
      </c>
      <c r="G140" s="163">
        <f t="shared" si="499"/>
        <v>36441</v>
      </c>
      <c r="H140" s="163">
        <f t="shared" si="500"/>
        <v>7235</v>
      </c>
      <c r="I140" s="163"/>
      <c r="J140" s="163">
        <v>7235</v>
      </c>
      <c r="K140" s="163"/>
      <c r="L140" s="163"/>
      <c r="M140" s="163"/>
      <c r="N140" s="163"/>
      <c r="O140" s="163"/>
      <c r="P140" s="163"/>
      <c r="Q140" s="163"/>
      <c r="R140" s="163"/>
      <c r="S140" s="163"/>
      <c r="T140" s="163">
        <v>0</v>
      </c>
      <c r="U140" s="163">
        <f t="shared" si="501"/>
        <v>0</v>
      </c>
      <c r="V140" s="163">
        <f t="shared" si="502"/>
        <v>0</v>
      </c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>
        <v>0</v>
      </c>
      <c r="AH140" s="163">
        <f t="shared" si="503"/>
        <v>0</v>
      </c>
      <c r="AI140" s="163">
        <f t="shared" si="504"/>
        <v>0</v>
      </c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>
        <v>0</v>
      </c>
      <c r="AU140" s="81">
        <f t="shared" si="505"/>
        <v>0</v>
      </c>
      <c r="AV140" s="98">
        <f t="shared" si="506"/>
        <v>0</v>
      </c>
      <c r="AW140" s="199"/>
      <c r="AX140" s="199"/>
      <c r="AY140" s="199"/>
      <c r="AZ140" s="199"/>
      <c r="BA140" s="199"/>
      <c r="BB140" s="81"/>
      <c r="BC140" s="81">
        <f t="shared" si="507"/>
        <v>0</v>
      </c>
      <c r="BD140" s="81">
        <f t="shared" si="508"/>
        <v>0</v>
      </c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82" t="s">
        <v>676</v>
      </c>
      <c r="BP140" s="200" t="s">
        <v>443</v>
      </c>
      <c r="BQ140" s="24"/>
    </row>
    <row r="141" spans="1:69" s="193" customFormat="1" ht="24" x14ac:dyDescent="0.2">
      <c r="A141" s="108"/>
      <c r="B141" s="242"/>
      <c r="C141" s="285" t="s">
        <v>544</v>
      </c>
      <c r="D141" s="80">
        <f t="shared" si="497"/>
        <v>14993</v>
      </c>
      <c r="E141" s="295">
        <f t="shared" si="498"/>
        <v>22793</v>
      </c>
      <c r="F141" s="163">
        <v>34272</v>
      </c>
      <c r="G141" s="163">
        <f t="shared" si="499"/>
        <v>48522</v>
      </c>
      <c r="H141" s="163">
        <f t="shared" si="500"/>
        <v>14250</v>
      </c>
      <c r="I141" s="163"/>
      <c r="J141" s="163"/>
      <c r="K141" s="163">
        <v>14250</v>
      </c>
      <c r="L141" s="163"/>
      <c r="M141" s="163"/>
      <c r="N141" s="163"/>
      <c r="O141" s="163"/>
      <c r="P141" s="163"/>
      <c r="Q141" s="163"/>
      <c r="R141" s="163"/>
      <c r="S141" s="163"/>
      <c r="T141" s="163">
        <v>0</v>
      </c>
      <c r="U141" s="163">
        <f t="shared" si="501"/>
        <v>0</v>
      </c>
      <c r="V141" s="163">
        <f t="shared" si="502"/>
        <v>0</v>
      </c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>
        <v>0</v>
      </c>
      <c r="AH141" s="163">
        <f t="shared" si="503"/>
        <v>0</v>
      </c>
      <c r="AI141" s="163">
        <f t="shared" si="504"/>
        <v>0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>
        <v>0</v>
      </c>
      <c r="AU141" s="81">
        <f t="shared" si="505"/>
        <v>0</v>
      </c>
      <c r="AV141" s="98">
        <f t="shared" si="506"/>
        <v>0</v>
      </c>
      <c r="AW141" s="199"/>
      <c r="AX141" s="199"/>
      <c r="AY141" s="199"/>
      <c r="AZ141" s="199"/>
      <c r="BA141" s="199"/>
      <c r="BB141" s="81">
        <v>-19279</v>
      </c>
      <c r="BC141" s="81">
        <f t="shared" si="507"/>
        <v>-25729</v>
      </c>
      <c r="BD141" s="81">
        <f t="shared" si="508"/>
        <v>-6450</v>
      </c>
      <c r="BE141" s="199"/>
      <c r="BF141" s="199">
        <v>-6450</v>
      </c>
      <c r="BG141" s="199"/>
      <c r="BH141" s="199"/>
      <c r="BI141" s="199"/>
      <c r="BJ141" s="199"/>
      <c r="BK141" s="199"/>
      <c r="BL141" s="199"/>
      <c r="BM141" s="199"/>
      <c r="BN141" s="199"/>
      <c r="BO141" s="82" t="s">
        <v>563</v>
      </c>
      <c r="BP141" s="200"/>
      <c r="BQ141" s="24"/>
    </row>
    <row r="142" spans="1:69" s="193" customFormat="1" ht="24" x14ac:dyDescent="0.2">
      <c r="A142" s="108"/>
      <c r="B142" s="242"/>
      <c r="C142" s="285" t="s">
        <v>545</v>
      </c>
      <c r="D142" s="80">
        <f t="shared" si="497"/>
        <v>167259</v>
      </c>
      <c r="E142" s="295">
        <f t="shared" si="498"/>
        <v>175306</v>
      </c>
      <c r="F142" s="163">
        <v>167259</v>
      </c>
      <c r="G142" s="163">
        <f t="shared" si="499"/>
        <v>175306</v>
      </c>
      <c r="H142" s="163">
        <f t="shared" si="500"/>
        <v>8047</v>
      </c>
      <c r="I142" s="163"/>
      <c r="J142" s="163"/>
      <c r="K142" s="163">
        <v>8047</v>
      </c>
      <c r="L142" s="163"/>
      <c r="M142" s="163"/>
      <c r="N142" s="163"/>
      <c r="O142" s="163"/>
      <c r="P142" s="163"/>
      <c r="Q142" s="163"/>
      <c r="R142" s="163"/>
      <c r="S142" s="163"/>
      <c r="T142" s="163">
        <v>0</v>
      </c>
      <c r="U142" s="163">
        <f t="shared" si="501"/>
        <v>0</v>
      </c>
      <c r="V142" s="163">
        <f t="shared" si="502"/>
        <v>0</v>
      </c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>
        <v>0</v>
      </c>
      <c r="AH142" s="163">
        <f t="shared" si="503"/>
        <v>0</v>
      </c>
      <c r="AI142" s="163">
        <f t="shared" si="504"/>
        <v>0</v>
      </c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>
        <v>0</v>
      </c>
      <c r="AU142" s="81">
        <f t="shared" si="505"/>
        <v>0</v>
      </c>
      <c r="AV142" s="98">
        <f t="shared" si="506"/>
        <v>0</v>
      </c>
      <c r="AW142" s="199"/>
      <c r="AX142" s="199"/>
      <c r="AY142" s="199"/>
      <c r="AZ142" s="199"/>
      <c r="BA142" s="199"/>
      <c r="BB142" s="81"/>
      <c r="BC142" s="81">
        <f t="shared" si="507"/>
        <v>0</v>
      </c>
      <c r="BD142" s="81">
        <f t="shared" si="508"/>
        <v>0</v>
      </c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82" t="s">
        <v>564</v>
      </c>
      <c r="BP142" s="200"/>
      <c r="BQ142" s="24"/>
    </row>
    <row r="143" spans="1:69" s="198" customFormat="1" x14ac:dyDescent="0.2">
      <c r="A143" s="108"/>
      <c r="B143" s="242"/>
      <c r="C143" s="285" t="s">
        <v>629</v>
      </c>
      <c r="D143" s="80">
        <f t="shared" si="497"/>
        <v>1715</v>
      </c>
      <c r="E143" s="295">
        <f t="shared" si="498"/>
        <v>1715</v>
      </c>
      <c r="F143" s="163">
        <v>1715</v>
      </c>
      <c r="G143" s="163">
        <f t="shared" si="499"/>
        <v>1715</v>
      </c>
      <c r="H143" s="163">
        <f t="shared" si="500"/>
        <v>0</v>
      </c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>
        <v>0</v>
      </c>
      <c r="U143" s="163">
        <f t="shared" si="501"/>
        <v>0</v>
      </c>
      <c r="V143" s="163">
        <f t="shared" si="502"/>
        <v>0</v>
      </c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>
        <v>0</v>
      </c>
      <c r="AH143" s="163">
        <f t="shared" si="503"/>
        <v>0</v>
      </c>
      <c r="AI143" s="163">
        <f t="shared" si="504"/>
        <v>0</v>
      </c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>
        <v>0</v>
      </c>
      <c r="AU143" s="81">
        <f t="shared" si="505"/>
        <v>0</v>
      </c>
      <c r="AV143" s="98">
        <f t="shared" si="506"/>
        <v>0</v>
      </c>
      <c r="AW143" s="199"/>
      <c r="AX143" s="199"/>
      <c r="AY143" s="199"/>
      <c r="AZ143" s="199"/>
      <c r="BA143" s="199"/>
      <c r="BB143" s="81"/>
      <c r="BC143" s="81">
        <f t="shared" si="507"/>
        <v>0</v>
      </c>
      <c r="BD143" s="81">
        <f t="shared" si="508"/>
        <v>0</v>
      </c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82" t="s">
        <v>677</v>
      </c>
      <c r="BP143" s="200"/>
      <c r="BQ143" s="24"/>
    </row>
    <row r="144" spans="1:69" s="198" customFormat="1" ht="36" x14ac:dyDescent="0.2">
      <c r="A144" s="108"/>
      <c r="B144" s="242"/>
      <c r="C144" s="285" t="s">
        <v>630</v>
      </c>
      <c r="D144" s="80">
        <f t="shared" si="497"/>
        <v>1076321</v>
      </c>
      <c r="E144" s="295">
        <f t="shared" si="498"/>
        <v>1085682</v>
      </c>
      <c r="F144" s="163">
        <v>1076321</v>
      </c>
      <c r="G144" s="163">
        <f t="shared" si="499"/>
        <v>1085682</v>
      </c>
      <c r="H144" s="163">
        <f t="shared" si="500"/>
        <v>9361</v>
      </c>
      <c r="I144" s="163"/>
      <c r="J144" s="163"/>
      <c r="K144" s="163">
        <v>9361</v>
      </c>
      <c r="L144" s="163"/>
      <c r="M144" s="163"/>
      <c r="N144" s="163"/>
      <c r="O144" s="163"/>
      <c r="P144" s="163"/>
      <c r="Q144" s="163"/>
      <c r="R144" s="163"/>
      <c r="S144" s="163"/>
      <c r="T144" s="163">
        <v>0</v>
      </c>
      <c r="U144" s="163">
        <f t="shared" si="501"/>
        <v>0</v>
      </c>
      <c r="V144" s="163">
        <f t="shared" si="502"/>
        <v>0</v>
      </c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>
        <v>0</v>
      </c>
      <c r="AH144" s="163">
        <f t="shared" si="503"/>
        <v>0</v>
      </c>
      <c r="AI144" s="163">
        <f t="shared" si="504"/>
        <v>0</v>
      </c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>
        <v>0</v>
      </c>
      <c r="AU144" s="81">
        <f t="shared" si="505"/>
        <v>0</v>
      </c>
      <c r="AV144" s="98">
        <f t="shared" si="506"/>
        <v>0</v>
      </c>
      <c r="AW144" s="199"/>
      <c r="AX144" s="199"/>
      <c r="AY144" s="199"/>
      <c r="AZ144" s="199"/>
      <c r="BA144" s="199"/>
      <c r="BB144" s="81"/>
      <c r="BC144" s="81">
        <f t="shared" si="507"/>
        <v>0</v>
      </c>
      <c r="BD144" s="81">
        <f t="shared" si="508"/>
        <v>0</v>
      </c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82" t="s">
        <v>678</v>
      </c>
      <c r="BP144" s="200"/>
      <c r="BQ144" s="24"/>
    </row>
    <row r="145" spans="1:69" s="198" customFormat="1" ht="36" x14ac:dyDescent="0.2">
      <c r="A145" s="108"/>
      <c r="B145" s="242"/>
      <c r="C145" s="285" t="s">
        <v>631</v>
      </c>
      <c r="D145" s="80">
        <f t="shared" si="497"/>
        <v>162981</v>
      </c>
      <c r="E145" s="295">
        <f t="shared" si="498"/>
        <v>168042</v>
      </c>
      <c r="F145" s="163">
        <v>162981</v>
      </c>
      <c r="G145" s="163">
        <f t="shared" si="499"/>
        <v>168042</v>
      </c>
      <c r="H145" s="163">
        <f t="shared" si="500"/>
        <v>5061</v>
      </c>
      <c r="I145" s="163"/>
      <c r="J145" s="163"/>
      <c r="K145" s="163">
        <v>5061</v>
      </c>
      <c r="L145" s="163"/>
      <c r="M145" s="163"/>
      <c r="N145" s="163"/>
      <c r="O145" s="163"/>
      <c r="P145" s="163"/>
      <c r="Q145" s="163"/>
      <c r="R145" s="163"/>
      <c r="S145" s="163"/>
      <c r="T145" s="163">
        <v>0</v>
      </c>
      <c r="U145" s="163">
        <f t="shared" si="501"/>
        <v>0</v>
      </c>
      <c r="V145" s="163">
        <f t="shared" si="502"/>
        <v>0</v>
      </c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>
        <v>0</v>
      </c>
      <c r="AH145" s="163">
        <f t="shared" si="503"/>
        <v>0</v>
      </c>
      <c r="AI145" s="163">
        <f t="shared" si="504"/>
        <v>0</v>
      </c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>
        <v>0</v>
      </c>
      <c r="AU145" s="81">
        <f t="shared" si="505"/>
        <v>0</v>
      </c>
      <c r="AV145" s="98">
        <f t="shared" si="506"/>
        <v>0</v>
      </c>
      <c r="AW145" s="199"/>
      <c r="AX145" s="199"/>
      <c r="AY145" s="199"/>
      <c r="AZ145" s="199"/>
      <c r="BA145" s="199"/>
      <c r="BB145" s="81"/>
      <c r="BC145" s="81">
        <f t="shared" si="507"/>
        <v>0</v>
      </c>
      <c r="BD145" s="81">
        <f t="shared" si="508"/>
        <v>0</v>
      </c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82" t="s">
        <v>679</v>
      </c>
      <c r="BP145" s="200"/>
      <c r="BQ145" s="24"/>
    </row>
    <row r="146" spans="1:69" s="198" customFormat="1" ht="24" x14ac:dyDescent="0.2">
      <c r="A146" s="108"/>
      <c r="B146" s="242"/>
      <c r="C146" s="285" t="s">
        <v>632</v>
      </c>
      <c r="D146" s="80">
        <f t="shared" si="497"/>
        <v>1075004</v>
      </c>
      <c r="E146" s="295">
        <f t="shared" si="498"/>
        <v>1078358</v>
      </c>
      <c r="F146" s="163">
        <v>1075004</v>
      </c>
      <c r="G146" s="163">
        <f t="shared" si="499"/>
        <v>1078358</v>
      </c>
      <c r="H146" s="163">
        <f t="shared" si="500"/>
        <v>3354</v>
      </c>
      <c r="I146" s="163"/>
      <c r="J146" s="163"/>
      <c r="K146" s="163">
        <v>6466</v>
      </c>
      <c r="L146" s="163"/>
      <c r="M146" s="163">
        <v>-3112</v>
      </c>
      <c r="N146" s="163"/>
      <c r="O146" s="163"/>
      <c r="P146" s="163"/>
      <c r="Q146" s="163"/>
      <c r="R146" s="163"/>
      <c r="S146" s="163"/>
      <c r="T146" s="163">
        <v>0</v>
      </c>
      <c r="U146" s="163">
        <f t="shared" si="501"/>
        <v>0</v>
      </c>
      <c r="V146" s="163">
        <f t="shared" si="502"/>
        <v>0</v>
      </c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>
        <v>0</v>
      </c>
      <c r="AH146" s="163">
        <f t="shared" si="503"/>
        <v>0</v>
      </c>
      <c r="AI146" s="163">
        <f t="shared" si="504"/>
        <v>0</v>
      </c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>
        <v>0</v>
      </c>
      <c r="AU146" s="81">
        <f t="shared" si="505"/>
        <v>0</v>
      </c>
      <c r="AV146" s="98">
        <f t="shared" si="506"/>
        <v>0</v>
      </c>
      <c r="AW146" s="199"/>
      <c r="AX146" s="199"/>
      <c r="AY146" s="199"/>
      <c r="AZ146" s="199"/>
      <c r="BA146" s="199"/>
      <c r="BB146" s="81"/>
      <c r="BC146" s="81">
        <f t="shared" si="507"/>
        <v>0</v>
      </c>
      <c r="BD146" s="81">
        <f t="shared" si="508"/>
        <v>0</v>
      </c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82" t="s">
        <v>680</v>
      </c>
      <c r="BP146" s="200"/>
      <c r="BQ146" s="24"/>
    </row>
    <row r="147" spans="1:69" s="198" customFormat="1" ht="25.5" customHeight="1" x14ac:dyDescent="0.2">
      <c r="A147" s="108"/>
      <c r="B147" s="242"/>
      <c r="C147" s="285" t="s">
        <v>633</v>
      </c>
      <c r="D147" s="80">
        <f t="shared" si="497"/>
        <v>58050</v>
      </c>
      <c r="E147" s="295">
        <f t="shared" si="498"/>
        <v>58050</v>
      </c>
      <c r="F147" s="163">
        <v>58050</v>
      </c>
      <c r="G147" s="163">
        <f t="shared" si="499"/>
        <v>58050</v>
      </c>
      <c r="H147" s="163">
        <f t="shared" si="500"/>
        <v>0</v>
      </c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>
        <v>0</v>
      </c>
      <c r="U147" s="163">
        <f t="shared" si="501"/>
        <v>0</v>
      </c>
      <c r="V147" s="163">
        <f t="shared" si="502"/>
        <v>0</v>
      </c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>
        <v>0</v>
      </c>
      <c r="AH147" s="163">
        <f t="shared" si="503"/>
        <v>0</v>
      </c>
      <c r="AI147" s="163">
        <f t="shared" si="504"/>
        <v>0</v>
      </c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>
        <v>0</v>
      </c>
      <c r="AU147" s="81">
        <f t="shared" si="505"/>
        <v>0</v>
      </c>
      <c r="AV147" s="98">
        <f t="shared" si="506"/>
        <v>0</v>
      </c>
      <c r="AW147" s="199"/>
      <c r="AX147" s="199"/>
      <c r="AY147" s="199"/>
      <c r="AZ147" s="199"/>
      <c r="BA147" s="199"/>
      <c r="BB147" s="81"/>
      <c r="BC147" s="81">
        <f t="shared" si="507"/>
        <v>0</v>
      </c>
      <c r="BD147" s="81">
        <f t="shared" si="508"/>
        <v>0</v>
      </c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82" t="s">
        <v>681</v>
      </c>
      <c r="BP147" s="200"/>
      <c r="BQ147" s="24"/>
    </row>
    <row r="148" spans="1:69" s="198" customFormat="1" ht="24" x14ac:dyDescent="0.2">
      <c r="A148" s="108"/>
      <c r="B148" s="242"/>
      <c r="C148" s="285" t="s">
        <v>704</v>
      </c>
      <c r="D148" s="80">
        <f t="shared" si="497"/>
        <v>942</v>
      </c>
      <c r="E148" s="295">
        <f t="shared" si="498"/>
        <v>942</v>
      </c>
      <c r="F148" s="163">
        <v>942</v>
      </c>
      <c r="G148" s="163">
        <f t="shared" si="499"/>
        <v>942</v>
      </c>
      <c r="H148" s="163">
        <f t="shared" si="500"/>
        <v>0</v>
      </c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>
        <v>0</v>
      </c>
      <c r="U148" s="163">
        <f t="shared" si="501"/>
        <v>0</v>
      </c>
      <c r="V148" s="163">
        <f t="shared" si="502"/>
        <v>0</v>
      </c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>
        <v>0</v>
      </c>
      <c r="AH148" s="163">
        <f t="shared" si="503"/>
        <v>0</v>
      </c>
      <c r="AI148" s="163">
        <f t="shared" si="504"/>
        <v>0</v>
      </c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>
        <v>0</v>
      </c>
      <c r="AU148" s="81">
        <f t="shared" si="505"/>
        <v>0</v>
      </c>
      <c r="AV148" s="98">
        <f t="shared" si="506"/>
        <v>0</v>
      </c>
      <c r="AW148" s="199"/>
      <c r="AX148" s="199"/>
      <c r="AY148" s="199"/>
      <c r="AZ148" s="199"/>
      <c r="BA148" s="199"/>
      <c r="BB148" s="81"/>
      <c r="BC148" s="81">
        <f t="shared" si="507"/>
        <v>0</v>
      </c>
      <c r="BD148" s="81">
        <f t="shared" si="508"/>
        <v>0</v>
      </c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82" t="s">
        <v>682</v>
      </c>
      <c r="BP148" s="200"/>
      <c r="BQ148" s="24"/>
    </row>
    <row r="149" spans="1:69" s="198" customFormat="1" ht="24.75" customHeight="1" x14ac:dyDescent="0.2">
      <c r="A149" s="108"/>
      <c r="B149" s="242"/>
      <c r="C149" s="337" t="s">
        <v>745</v>
      </c>
      <c r="D149" s="80">
        <f t="shared" ref="D149" si="509">F149+T149+AG149+AT149+BB149</f>
        <v>0</v>
      </c>
      <c r="E149" s="295">
        <f t="shared" ref="E149" si="510">G149+U149+AH149+AU149+BC149</f>
        <v>37880</v>
      </c>
      <c r="F149" s="163"/>
      <c r="G149" s="163">
        <f t="shared" ref="G149" si="511">F149+H149</f>
        <v>37880</v>
      </c>
      <c r="H149" s="163">
        <f t="shared" ref="H149" si="512">SUM(I149:S149)</f>
        <v>37880</v>
      </c>
      <c r="I149" s="163">
        <v>37880</v>
      </c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>
        <f t="shared" ref="U149" si="513">T149+V149</f>
        <v>0</v>
      </c>
      <c r="V149" s="163">
        <f t="shared" ref="V149" si="514">SUM(W149:AF149)</f>
        <v>0</v>
      </c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>
        <f t="shared" ref="AH149" si="515">AG149+AI149</f>
        <v>0</v>
      </c>
      <c r="AI149" s="163">
        <f t="shared" ref="AI149" si="516">SUM(AJ149:AS149)</f>
        <v>0</v>
      </c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81">
        <f t="shared" ref="AU149" si="517">AT149+AV149</f>
        <v>0</v>
      </c>
      <c r="AV149" s="98">
        <f t="shared" ref="AV149" si="518">SUM(AW149:BA149)</f>
        <v>0</v>
      </c>
      <c r="AW149" s="199"/>
      <c r="AX149" s="199"/>
      <c r="AY149" s="199"/>
      <c r="AZ149" s="199"/>
      <c r="BA149" s="199"/>
      <c r="BB149" s="81"/>
      <c r="BC149" s="81">
        <f t="shared" ref="BC149" si="519">BB149+BD149</f>
        <v>0</v>
      </c>
      <c r="BD149" s="81">
        <f t="shared" ref="BD149" si="520">SUM(BE149:BN149)</f>
        <v>0</v>
      </c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82" t="s">
        <v>746</v>
      </c>
      <c r="BP149" s="200"/>
      <c r="BQ149" s="24"/>
    </row>
    <row r="150" spans="1:69" s="198" customFormat="1" x14ac:dyDescent="0.2">
      <c r="A150" s="108"/>
      <c r="B150" s="242"/>
      <c r="C150" s="344" t="s">
        <v>770</v>
      </c>
      <c r="D150" s="80">
        <f t="shared" ref="D150" si="521">F150+T150+AG150+AT150+BB150</f>
        <v>0</v>
      </c>
      <c r="E150" s="295">
        <f t="shared" ref="E150" si="522">G150+U150+AH150+AU150+BC150</f>
        <v>0</v>
      </c>
      <c r="F150" s="163"/>
      <c r="G150" s="163">
        <f t="shared" ref="G150" si="523">F150+H150</f>
        <v>0</v>
      </c>
      <c r="H150" s="163">
        <f t="shared" ref="H150" si="524">SUM(I150:S150)</f>
        <v>0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>
        <f t="shared" ref="U150" si="525">T150+V150</f>
        <v>0</v>
      </c>
      <c r="V150" s="163">
        <f t="shared" ref="V150" si="526">SUM(W150:AF150)</f>
        <v>0</v>
      </c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>
        <f t="shared" ref="AH150" si="527">AG150+AI150</f>
        <v>0</v>
      </c>
      <c r="AI150" s="163">
        <f t="shared" ref="AI150" si="528">SUM(AJ150:AS150)</f>
        <v>0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81">
        <f t="shared" ref="AU150" si="529">AT150+AV150</f>
        <v>0</v>
      </c>
      <c r="AV150" s="98">
        <f t="shared" ref="AV150" si="530">SUM(AW150:BA150)</f>
        <v>0</v>
      </c>
      <c r="AW150" s="199"/>
      <c r="AX150" s="199"/>
      <c r="AY150" s="199"/>
      <c r="AZ150" s="199"/>
      <c r="BA150" s="199"/>
      <c r="BB150" s="81"/>
      <c r="BC150" s="81">
        <f t="shared" ref="BC150" si="531">BB150+BD150</f>
        <v>0</v>
      </c>
      <c r="BD150" s="81">
        <f t="shared" ref="BD150" si="532">SUM(BE150:BN150)</f>
        <v>0</v>
      </c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82" t="s">
        <v>771</v>
      </c>
      <c r="BP150" s="200"/>
      <c r="BQ150" s="24"/>
    </row>
    <row r="151" spans="1:69" s="198" customFormat="1" ht="29.25" customHeight="1" x14ac:dyDescent="0.2">
      <c r="A151" s="108"/>
      <c r="B151" s="242"/>
      <c r="C151" s="348" t="s">
        <v>777</v>
      </c>
      <c r="D151" s="80">
        <f t="shared" ref="D151" si="533">F151+T151+AG151+AT151+BB151</f>
        <v>0</v>
      </c>
      <c r="E151" s="295">
        <f t="shared" ref="E151" si="534">G151+U151+AH151+AU151+BC151</f>
        <v>1779656</v>
      </c>
      <c r="F151" s="163"/>
      <c r="G151" s="163">
        <f t="shared" ref="G151" si="535">F151+H151</f>
        <v>1779656</v>
      </c>
      <c r="H151" s="163">
        <f t="shared" ref="H151" si="536">SUM(I151:S151)</f>
        <v>1779656</v>
      </c>
      <c r="I151" s="163"/>
      <c r="J151" s="163"/>
      <c r="K151" s="163">
        <v>1779656</v>
      </c>
      <c r="L151" s="163"/>
      <c r="M151" s="163"/>
      <c r="N151" s="163"/>
      <c r="O151" s="163"/>
      <c r="P151" s="163"/>
      <c r="Q151" s="163"/>
      <c r="R151" s="163"/>
      <c r="S151" s="163"/>
      <c r="T151" s="163"/>
      <c r="U151" s="163">
        <f t="shared" ref="U151" si="537">T151+V151</f>
        <v>0</v>
      </c>
      <c r="V151" s="163">
        <f t="shared" ref="V151" si="538">SUM(W151:AF151)</f>
        <v>0</v>
      </c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>
        <f t="shared" ref="AH151" si="539">AG151+AI151</f>
        <v>0</v>
      </c>
      <c r="AI151" s="163">
        <f t="shared" ref="AI151" si="540">SUM(AJ151:AS151)</f>
        <v>0</v>
      </c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81">
        <f t="shared" ref="AU151" si="541">AT151+AV151</f>
        <v>0</v>
      </c>
      <c r="AV151" s="98">
        <f t="shared" ref="AV151" si="542">SUM(AW151:BA151)</f>
        <v>0</v>
      </c>
      <c r="AW151" s="199"/>
      <c r="AX151" s="199"/>
      <c r="AY151" s="199"/>
      <c r="AZ151" s="199"/>
      <c r="BA151" s="199"/>
      <c r="BB151" s="81"/>
      <c r="BC151" s="81">
        <f t="shared" ref="BC151" si="543">BB151+BD151</f>
        <v>0</v>
      </c>
      <c r="BD151" s="81">
        <f t="shared" ref="BD151" si="544">SUM(BE151:BN151)</f>
        <v>0</v>
      </c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82" t="s">
        <v>778</v>
      </c>
      <c r="BP151" s="200"/>
      <c r="BQ151" s="24"/>
    </row>
    <row r="152" spans="1:69" s="198" customFormat="1" ht="24.75" customHeight="1" x14ac:dyDescent="0.2">
      <c r="A152" s="108"/>
      <c r="B152" s="242"/>
      <c r="C152" s="349" t="s">
        <v>781</v>
      </c>
      <c r="D152" s="80">
        <f t="shared" ref="D152" si="545">F152+T152+AG152+AT152+BB152</f>
        <v>0</v>
      </c>
      <c r="E152" s="295">
        <f t="shared" ref="E152" si="546">G152+U152+AH152+AU152+BC152</f>
        <v>863674</v>
      </c>
      <c r="F152" s="163"/>
      <c r="G152" s="163">
        <f t="shared" ref="G152" si="547">F152+H152</f>
        <v>863674</v>
      </c>
      <c r="H152" s="163">
        <f t="shared" ref="H152" si="548">SUM(I152:S152)</f>
        <v>863674</v>
      </c>
      <c r="I152" s="163"/>
      <c r="J152" s="163"/>
      <c r="K152" s="163">
        <v>863674</v>
      </c>
      <c r="L152" s="163"/>
      <c r="M152" s="163"/>
      <c r="N152" s="163"/>
      <c r="O152" s="163"/>
      <c r="P152" s="163"/>
      <c r="Q152" s="163"/>
      <c r="R152" s="163"/>
      <c r="S152" s="163"/>
      <c r="T152" s="163"/>
      <c r="U152" s="163">
        <f t="shared" ref="U152" si="549">T152+V152</f>
        <v>0</v>
      </c>
      <c r="V152" s="163">
        <f t="shared" ref="V152" si="550">SUM(W152:AF152)</f>
        <v>0</v>
      </c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>
        <f t="shared" ref="AH152" si="551">AG152+AI152</f>
        <v>0</v>
      </c>
      <c r="AI152" s="163">
        <f t="shared" ref="AI152" si="552">SUM(AJ152:AS152)</f>
        <v>0</v>
      </c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81">
        <f t="shared" ref="AU152" si="553">AT152+AV152</f>
        <v>0</v>
      </c>
      <c r="AV152" s="98">
        <f t="shared" ref="AV152" si="554">SUM(AW152:BA152)</f>
        <v>0</v>
      </c>
      <c r="AW152" s="199"/>
      <c r="AX152" s="199"/>
      <c r="AY152" s="199"/>
      <c r="AZ152" s="199"/>
      <c r="BA152" s="199"/>
      <c r="BB152" s="81"/>
      <c r="BC152" s="81">
        <f t="shared" ref="BC152" si="555">BB152+BD152</f>
        <v>0</v>
      </c>
      <c r="BD152" s="81">
        <f t="shared" ref="BD152" si="556">SUM(BE152:BN152)</f>
        <v>0</v>
      </c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82" t="s">
        <v>782</v>
      </c>
      <c r="BP152" s="200"/>
      <c r="BQ152" s="24"/>
    </row>
    <row r="153" spans="1:69" ht="24" customHeight="1" x14ac:dyDescent="0.2">
      <c r="A153" s="108">
        <v>90000051665</v>
      </c>
      <c r="B153" s="241" t="s">
        <v>246</v>
      </c>
      <c r="C153" s="285" t="s">
        <v>227</v>
      </c>
      <c r="D153" s="80">
        <f t="shared" si="497"/>
        <v>854860</v>
      </c>
      <c r="E153" s="295">
        <f t="shared" si="498"/>
        <v>895167</v>
      </c>
      <c r="F153" s="81">
        <v>604903</v>
      </c>
      <c r="G153" s="81">
        <f t="shared" si="499"/>
        <v>635002</v>
      </c>
      <c r="H153" s="81">
        <f t="shared" si="500"/>
        <v>30099</v>
      </c>
      <c r="I153" s="81"/>
      <c r="J153" s="81"/>
      <c r="K153" s="81"/>
      <c r="L153" s="81">
        <f>29999+100</f>
        <v>30099</v>
      </c>
      <c r="M153" s="81"/>
      <c r="N153" s="81"/>
      <c r="O153" s="81"/>
      <c r="P153" s="81"/>
      <c r="Q153" s="81"/>
      <c r="R153" s="81"/>
      <c r="S153" s="81"/>
      <c r="T153" s="81">
        <v>223203</v>
      </c>
      <c r="U153" s="81">
        <f t="shared" si="501"/>
        <v>228074</v>
      </c>
      <c r="V153" s="81">
        <f t="shared" si="502"/>
        <v>4871</v>
      </c>
      <c r="W153" s="81">
        <v>1183</v>
      </c>
      <c r="X153" s="81">
        <v>3688</v>
      </c>
      <c r="Y153" s="81"/>
      <c r="Z153" s="81"/>
      <c r="AA153" s="81"/>
      <c r="AB153" s="81"/>
      <c r="AC153" s="81"/>
      <c r="AD153" s="81"/>
      <c r="AE153" s="81"/>
      <c r="AF153" s="81"/>
      <c r="AG153" s="81">
        <v>26754</v>
      </c>
      <c r="AH153" s="81">
        <f t="shared" si="503"/>
        <v>32091</v>
      </c>
      <c r="AI153" s="81">
        <f t="shared" si="504"/>
        <v>5337</v>
      </c>
      <c r="AJ153" s="81">
        <v>5337</v>
      </c>
      <c r="AK153" s="81"/>
      <c r="AL153" s="81"/>
      <c r="AM153" s="81"/>
      <c r="AN153" s="81"/>
      <c r="AO153" s="81"/>
      <c r="AP153" s="81"/>
      <c r="AQ153" s="81"/>
      <c r="AR153" s="81"/>
      <c r="AS153" s="81"/>
      <c r="AT153" s="81">
        <v>0</v>
      </c>
      <c r="AU153" s="81">
        <f t="shared" si="505"/>
        <v>0</v>
      </c>
      <c r="AV153" s="98">
        <f t="shared" si="506"/>
        <v>0</v>
      </c>
      <c r="AW153" s="98"/>
      <c r="AX153" s="98"/>
      <c r="AY153" s="98"/>
      <c r="AZ153" s="98"/>
      <c r="BA153" s="98"/>
      <c r="BB153" s="81"/>
      <c r="BC153" s="81">
        <f t="shared" si="507"/>
        <v>0</v>
      </c>
      <c r="BD153" s="81">
        <f t="shared" si="508"/>
        <v>0</v>
      </c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82" t="s">
        <v>370</v>
      </c>
      <c r="BP153" s="85"/>
      <c r="BQ153" s="24"/>
    </row>
    <row r="154" spans="1:69" x14ac:dyDescent="0.2">
      <c r="A154" s="108"/>
      <c r="B154" s="242"/>
      <c r="C154" s="285" t="s">
        <v>240</v>
      </c>
      <c r="D154" s="80">
        <f t="shared" si="497"/>
        <v>65436</v>
      </c>
      <c r="E154" s="295">
        <f t="shared" si="498"/>
        <v>65436</v>
      </c>
      <c r="F154" s="81">
        <v>46771</v>
      </c>
      <c r="G154" s="81">
        <f t="shared" si="499"/>
        <v>46771</v>
      </c>
      <c r="H154" s="81">
        <f t="shared" si="500"/>
        <v>0</v>
      </c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>
        <v>18665</v>
      </c>
      <c r="U154" s="81">
        <f t="shared" si="501"/>
        <v>18665</v>
      </c>
      <c r="V154" s="81">
        <f t="shared" si="502"/>
        <v>0</v>
      </c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>
        <v>0</v>
      </c>
      <c r="AH154" s="81">
        <f t="shared" si="503"/>
        <v>0</v>
      </c>
      <c r="AI154" s="81">
        <f t="shared" si="504"/>
        <v>0</v>
      </c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>
        <v>0</v>
      </c>
      <c r="AU154" s="81">
        <f t="shared" si="505"/>
        <v>0</v>
      </c>
      <c r="AV154" s="98">
        <f t="shared" si="506"/>
        <v>0</v>
      </c>
      <c r="AW154" s="98"/>
      <c r="AX154" s="98"/>
      <c r="AY154" s="98"/>
      <c r="AZ154" s="98"/>
      <c r="BA154" s="98"/>
      <c r="BB154" s="81"/>
      <c r="BC154" s="81">
        <f t="shared" si="507"/>
        <v>0</v>
      </c>
      <c r="BD154" s="81">
        <f t="shared" si="508"/>
        <v>0</v>
      </c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82" t="s">
        <v>371</v>
      </c>
      <c r="BP154" s="85"/>
      <c r="BQ154" s="24"/>
    </row>
    <row r="155" spans="1:69" ht="22.5" customHeight="1" x14ac:dyDescent="0.2">
      <c r="A155" s="108">
        <v>90000051561</v>
      </c>
      <c r="B155" s="241" t="s">
        <v>281</v>
      </c>
      <c r="C155" s="285" t="s">
        <v>227</v>
      </c>
      <c r="D155" s="80">
        <f t="shared" si="497"/>
        <v>715688</v>
      </c>
      <c r="E155" s="295">
        <f t="shared" si="498"/>
        <v>723854</v>
      </c>
      <c r="F155" s="81">
        <v>343518</v>
      </c>
      <c r="G155" s="81">
        <f t="shared" si="499"/>
        <v>333452</v>
      </c>
      <c r="H155" s="81">
        <f t="shared" si="500"/>
        <v>-10066</v>
      </c>
      <c r="I155" s="81"/>
      <c r="J155" s="81"/>
      <c r="K155" s="81">
        <v>-10066</v>
      </c>
      <c r="L155" s="81"/>
      <c r="M155" s="81"/>
      <c r="N155" s="81"/>
      <c r="O155" s="81"/>
      <c r="P155" s="81"/>
      <c r="Q155" s="81"/>
      <c r="R155" s="81"/>
      <c r="S155" s="81"/>
      <c r="T155" s="81">
        <v>352962</v>
      </c>
      <c r="U155" s="81">
        <f t="shared" si="501"/>
        <v>361128</v>
      </c>
      <c r="V155" s="81">
        <f t="shared" si="502"/>
        <v>8166</v>
      </c>
      <c r="W155" s="81">
        <v>2247</v>
      </c>
      <c r="X155" s="81">
        <v>5919</v>
      </c>
      <c r="Y155" s="81"/>
      <c r="Z155" s="81"/>
      <c r="AA155" s="81"/>
      <c r="AB155" s="81"/>
      <c r="AC155" s="81"/>
      <c r="AD155" s="81"/>
      <c r="AE155" s="81"/>
      <c r="AF155" s="81"/>
      <c r="AG155" s="81">
        <v>19350</v>
      </c>
      <c r="AH155" s="81">
        <f t="shared" si="503"/>
        <v>29416</v>
      </c>
      <c r="AI155" s="81">
        <f t="shared" si="504"/>
        <v>10066</v>
      </c>
      <c r="AJ155" s="81">
        <v>10066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>
        <v>0</v>
      </c>
      <c r="AU155" s="81">
        <f t="shared" si="505"/>
        <v>0</v>
      </c>
      <c r="AV155" s="98">
        <f t="shared" si="506"/>
        <v>0</v>
      </c>
      <c r="AW155" s="98"/>
      <c r="AX155" s="98"/>
      <c r="AY155" s="98"/>
      <c r="AZ155" s="98"/>
      <c r="BA155" s="98"/>
      <c r="BB155" s="81">
        <v>-142</v>
      </c>
      <c r="BC155" s="81">
        <f t="shared" si="507"/>
        <v>-142</v>
      </c>
      <c r="BD155" s="81">
        <f t="shared" si="508"/>
        <v>0</v>
      </c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82" t="s">
        <v>372</v>
      </c>
      <c r="BP155" s="85"/>
      <c r="BQ155" s="24"/>
    </row>
    <row r="156" spans="1:69" x14ac:dyDescent="0.2">
      <c r="A156" s="108"/>
      <c r="B156" s="242"/>
      <c r="C156" s="285" t="s">
        <v>240</v>
      </c>
      <c r="D156" s="80">
        <f t="shared" si="497"/>
        <v>84322</v>
      </c>
      <c r="E156" s="295">
        <f t="shared" si="498"/>
        <v>88201</v>
      </c>
      <c r="F156" s="81">
        <v>61512</v>
      </c>
      <c r="G156" s="81">
        <f t="shared" si="499"/>
        <v>61512</v>
      </c>
      <c r="H156" s="81">
        <f t="shared" si="500"/>
        <v>0</v>
      </c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>
        <v>22810</v>
      </c>
      <c r="U156" s="81">
        <f t="shared" si="501"/>
        <v>26689</v>
      </c>
      <c r="V156" s="81">
        <f t="shared" si="502"/>
        <v>3879</v>
      </c>
      <c r="W156" s="81"/>
      <c r="X156" s="81">
        <v>3879</v>
      </c>
      <c r="Y156" s="81"/>
      <c r="Z156" s="81"/>
      <c r="AA156" s="81"/>
      <c r="AB156" s="81"/>
      <c r="AC156" s="81"/>
      <c r="AD156" s="81"/>
      <c r="AE156" s="81"/>
      <c r="AF156" s="81"/>
      <c r="AG156" s="81">
        <v>0</v>
      </c>
      <c r="AH156" s="81">
        <f t="shared" si="503"/>
        <v>0</v>
      </c>
      <c r="AI156" s="81">
        <f t="shared" si="504"/>
        <v>0</v>
      </c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>
        <v>0</v>
      </c>
      <c r="AU156" s="81">
        <f t="shared" si="505"/>
        <v>0</v>
      </c>
      <c r="AV156" s="98">
        <f t="shared" si="506"/>
        <v>0</v>
      </c>
      <c r="AW156" s="98"/>
      <c r="AX156" s="98"/>
      <c r="AY156" s="98"/>
      <c r="AZ156" s="98"/>
      <c r="BA156" s="98"/>
      <c r="BB156" s="81"/>
      <c r="BC156" s="81">
        <f t="shared" si="507"/>
        <v>0</v>
      </c>
      <c r="BD156" s="81">
        <f t="shared" si="508"/>
        <v>0</v>
      </c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82" t="s">
        <v>373</v>
      </c>
      <c r="BP156" s="85"/>
      <c r="BQ156" s="24"/>
    </row>
    <row r="157" spans="1:69" ht="24" customHeight="1" x14ac:dyDescent="0.2">
      <c r="A157" s="108">
        <v>90009226256</v>
      </c>
      <c r="B157" s="241" t="s">
        <v>152</v>
      </c>
      <c r="C157" s="285" t="s">
        <v>454</v>
      </c>
      <c r="D157" s="80">
        <f t="shared" si="497"/>
        <v>368103</v>
      </c>
      <c r="E157" s="295">
        <f t="shared" si="498"/>
        <v>368840</v>
      </c>
      <c r="F157" s="81">
        <v>281391</v>
      </c>
      <c r="G157" s="81">
        <f t="shared" si="499"/>
        <v>281391</v>
      </c>
      <c r="H157" s="81">
        <f t="shared" si="500"/>
        <v>0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>
        <v>76102</v>
      </c>
      <c r="U157" s="81">
        <f t="shared" si="501"/>
        <v>76102</v>
      </c>
      <c r="V157" s="81">
        <f t="shared" si="502"/>
        <v>0</v>
      </c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>
        <v>10610</v>
      </c>
      <c r="AH157" s="81">
        <f t="shared" si="503"/>
        <v>11347</v>
      </c>
      <c r="AI157" s="81">
        <f t="shared" si="504"/>
        <v>737</v>
      </c>
      <c r="AJ157" s="81">
        <v>737</v>
      </c>
      <c r="AK157" s="81"/>
      <c r="AL157" s="81"/>
      <c r="AM157" s="81"/>
      <c r="AN157" s="81"/>
      <c r="AO157" s="81"/>
      <c r="AP157" s="81"/>
      <c r="AQ157" s="81"/>
      <c r="AR157" s="81"/>
      <c r="AS157" s="81"/>
      <c r="AT157" s="81">
        <v>0</v>
      </c>
      <c r="AU157" s="81">
        <f t="shared" si="505"/>
        <v>0</v>
      </c>
      <c r="AV157" s="98">
        <f t="shared" si="506"/>
        <v>0</v>
      </c>
      <c r="AW157" s="98"/>
      <c r="AX157" s="98"/>
      <c r="AY157" s="98"/>
      <c r="AZ157" s="98"/>
      <c r="BA157" s="98"/>
      <c r="BB157" s="81"/>
      <c r="BC157" s="81">
        <f t="shared" si="507"/>
        <v>0</v>
      </c>
      <c r="BD157" s="81">
        <f t="shared" si="508"/>
        <v>0</v>
      </c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82" t="s">
        <v>374</v>
      </c>
      <c r="BP157" s="85"/>
      <c r="BQ157" s="24"/>
    </row>
    <row r="158" spans="1:69" s="130" customFormat="1" ht="12.75" x14ac:dyDescent="0.2">
      <c r="A158" s="110"/>
      <c r="B158" s="245"/>
      <c r="C158" s="285" t="s">
        <v>539</v>
      </c>
      <c r="D158" s="80">
        <f t="shared" si="497"/>
        <v>62734</v>
      </c>
      <c r="E158" s="295">
        <f t="shared" si="498"/>
        <v>71041</v>
      </c>
      <c r="F158" s="81">
        <v>62734</v>
      </c>
      <c r="G158" s="81">
        <f t="shared" si="499"/>
        <v>71041</v>
      </c>
      <c r="H158" s="81">
        <f t="shared" si="500"/>
        <v>8307</v>
      </c>
      <c r="I158" s="81"/>
      <c r="J158" s="81"/>
      <c r="K158" s="81">
        <v>8307</v>
      </c>
      <c r="L158" s="81"/>
      <c r="M158" s="81"/>
      <c r="N158" s="81"/>
      <c r="O158" s="81"/>
      <c r="P158" s="81"/>
      <c r="Q158" s="81"/>
      <c r="R158" s="81"/>
      <c r="S158" s="81"/>
      <c r="T158" s="81">
        <v>0</v>
      </c>
      <c r="U158" s="81">
        <f t="shared" si="501"/>
        <v>0</v>
      </c>
      <c r="V158" s="81">
        <f t="shared" si="502"/>
        <v>0</v>
      </c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>
        <v>0</v>
      </c>
      <c r="AH158" s="81">
        <f t="shared" si="503"/>
        <v>0</v>
      </c>
      <c r="AI158" s="81">
        <f t="shared" si="504"/>
        <v>0</v>
      </c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>
        <v>0</v>
      </c>
      <c r="AU158" s="81">
        <f t="shared" si="505"/>
        <v>0</v>
      </c>
      <c r="AV158" s="98">
        <f t="shared" si="506"/>
        <v>0</v>
      </c>
      <c r="AW158" s="98"/>
      <c r="AX158" s="98"/>
      <c r="AY158" s="98"/>
      <c r="AZ158" s="98"/>
      <c r="BA158" s="98"/>
      <c r="BB158" s="81"/>
      <c r="BC158" s="81">
        <f t="shared" si="507"/>
        <v>0</v>
      </c>
      <c r="BD158" s="81">
        <f t="shared" si="508"/>
        <v>0</v>
      </c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82" t="s">
        <v>683</v>
      </c>
      <c r="BP158" s="85"/>
      <c r="BQ158" s="24"/>
    </row>
    <row r="159" spans="1:69" s="198" customFormat="1" ht="12.75" x14ac:dyDescent="0.2">
      <c r="A159" s="110"/>
      <c r="B159" s="245"/>
      <c r="C159" s="285" t="s">
        <v>634</v>
      </c>
      <c r="D159" s="80">
        <f t="shared" si="497"/>
        <v>1803</v>
      </c>
      <c r="E159" s="295">
        <f t="shared" si="498"/>
        <v>1844</v>
      </c>
      <c r="F159" s="81">
        <v>1803</v>
      </c>
      <c r="G159" s="81">
        <f t="shared" si="499"/>
        <v>1844</v>
      </c>
      <c r="H159" s="81">
        <f t="shared" si="500"/>
        <v>41</v>
      </c>
      <c r="I159" s="81"/>
      <c r="J159" s="81"/>
      <c r="K159" s="81">
        <v>41</v>
      </c>
      <c r="L159" s="81"/>
      <c r="M159" s="81"/>
      <c r="N159" s="81"/>
      <c r="O159" s="81"/>
      <c r="P159" s="81"/>
      <c r="Q159" s="81"/>
      <c r="R159" s="81"/>
      <c r="S159" s="81"/>
      <c r="T159" s="81">
        <v>0</v>
      </c>
      <c r="U159" s="81">
        <f t="shared" si="501"/>
        <v>0</v>
      </c>
      <c r="V159" s="81">
        <f t="shared" si="502"/>
        <v>0</v>
      </c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>
        <v>0</v>
      </c>
      <c r="AH159" s="81">
        <f t="shared" si="503"/>
        <v>0</v>
      </c>
      <c r="AI159" s="81">
        <f t="shared" si="504"/>
        <v>0</v>
      </c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>
        <v>0</v>
      </c>
      <c r="AU159" s="81">
        <f t="shared" si="505"/>
        <v>0</v>
      </c>
      <c r="AV159" s="98">
        <f t="shared" si="506"/>
        <v>0</v>
      </c>
      <c r="AW159" s="98"/>
      <c r="AX159" s="98"/>
      <c r="AY159" s="98"/>
      <c r="AZ159" s="98"/>
      <c r="BA159" s="98"/>
      <c r="BB159" s="81"/>
      <c r="BC159" s="81">
        <f t="shared" si="507"/>
        <v>0</v>
      </c>
      <c r="BD159" s="81">
        <f t="shared" si="508"/>
        <v>0</v>
      </c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82" t="s">
        <v>684</v>
      </c>
      <c r="BP159" s="85"/>
      <c r="BQ159" s="24"/>
    </row>
    <row r="160" spans="1:69" s="198" customFormat="1" ht="16.5" customHeight="1" x14ac:dyDescent="0.2">
      <c r="A160" s="110"/>
      <c r="B160" s="245"/>
      <c r="C160" s="285" t="s">
        <v>635</v>
      </c>
      <c r="D160" s="80">
        <f t="shared" si="497"/>
        <v>0</v>
      </c>
      <c r="E160" s="295">
        <f t="shared" si="498"/>
        <v>2</v>
      </c>
      <c r="F160" s="81">
        <v>582</v>
      </c>
      <c r="G160" s="81">
        <f t="shared" si="499"/>
        <v>584</v>
      </c>
      <c r="H160" s="81">
        <f t="shared" si="500"/>
        <v>2</v>
      </c>
      <c r="I160" s="81"/>
      <c r="J160" s="81"/>
      <c r="K160" s="81">
        <v>2</v>
      </c>
      <c r="L160" s="81"/>
      <c r="M160" s="81"/>
      <c r="N160" s="81"/>
      <c r="O160" s="81"/>
      <c r="P160" s="81"/>
      <c r="Q160" s="81"/>
      <c r="R160" s="81"/>
      <c r="S160" s="81"/>
      <c r="T160" s="81">
        <v>0</v>
      </c>
      <c r="U160" s="81">
        <f t="shared" si="501"/>
        <v>0</v>
      </c>
      <c r="V160" s="81">
        <f t="shared" si="502"/>
        <v>0</v>
      </c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>
        <v>0</v>
      </c>
      <c r="AH160" s="81">
        <f t="shared" si="503"/>
        <v>0</v>
      </c>
      <c r="AI160" s="81">
        <f t="shared" si="504"/>
        <v>0</v>
      </c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>
        <v>0</v>
      </c>
      <c r="AU160" s="81">
        <f t="shared" si="505"/>
        <v>0</v>
      </c>
      <c r="AV160" s="98">
        <f t="shared" si="506"/>
        <v>0</v>
      </c>
      <c r="AW160" s="98"/>
      <c r="AX160" s="98"/>
      <c r="AY160" s="98"/>
      <c r="AZ160" s="98"/>
      <c r="BA160" s="98"/>
      <c r="BB160" s="81">
        <v>-582</v>
      </c>
      <c r="BC160" s="81">
        <f t="shared" si="507"/>
        <v>-582</v>
      </c>
      <c r="BD160" s="81">
        <f t="shared" si="508"/>
        <v>0</v>
      </c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82" t="s">
        <v>686</v>
      </c>
      <c r="BP160" s="85"/>
      <c r="BQ160" s="24"/>
    </row>
    <row r="161" spans="1:69" s="198" customFormat="1" ht="12.75" x14ac:dyDescent="0.2">
      <c r="A161" s="110"/>
      <c r="B161" s="245"/>
      <c r="C161" s="341" t="s">
        <v>769</v>
      </c>
      <c r="D161" s="80">
        <f t="shared" ref="D161" si="557">F161+T161+AG161+AT161+BB161</f>
        <v>0</v>
      </c>
      <c r="E161" s="295">
        <f t="shared" ref="E161" si="558">G161+U161+AH161+AU161+BC161</f>
        <v>0</v>
      </c>
      <c r="F161" s="81"/>
      <c r="G161" s="81">
        <f t="shared" ref="G161" si="559">F161+H161</f>
        <v>0</v>
      </c>
      <c r="H161" s="81">
        <f t="shared" ref="H161" si="560">SUM(I161:S161)</f>
        <v>0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>
        <f t="shared" ref="U161" si="561">T161+V161</f>
        <v>0</v>
      </c>
      <c r="V161" s="81">
        <f t="shared" ref="V161" si="562">SUM(W161:AF161)</f>
        <v>0</v>
      </c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>
        <f t="shared" ref="AH161" si="563">AG161+AI161</f>
        <v>0</v>
      </c>
      <c r="AI161" s="81">
        <f t="shared" ref="AI161" si="564">SUM(AJ161:AS161)</f>
        <v>0</v>
      </c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>
        <f t="shared" ref="AU161" si="565">AT161+AV161</f>
        <v>0</v>
      </c>
      <c r="AV161" s="98">
        <f t="shared" ref="AV161" si="566">SUM(AW161:BA161)</f>
        <v>0</v>
      </c>
      <c r="AW161" s="98"/>
      <c r="AX161" s="98"/>
      <c r="AY161" s="98"/>
      <c r="AZ161" s="98"/>
      <c r="BA161" s="98"/>
      <c r="BB161" s="81"/>
      <c r="BC161" s="81">
        <f t="shared" ref="BC161" si="567">BB161+BD161</f>
        <v>0</v>
      </c>
      <c r="BD161" s="81">
        <f t="shared" ref="BD161" si="568">SUM(BE161:BN161)</f>
        <v>0</v>
      </c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82" t="s">
        <v>768</v>
      </c>
      <c r="BP161" s="85"/>
      <c r="BQ161" s="24"/>
    </row>
    <row r="162" spans="1:69" ht="24" customHeight="1" x14ac:dyDescent="0.2">
      <c r="A162" s="108">
        <v>90000051487</v>
      </c>
      <c r="B162" s="241" t="s">
        <v>137</v>
      </c>
      <c r="C162" s="285" t="s">
        <v>227</v>
      </c>
      <c r="D162" s="80">
        <f t="shared" si="497"/>
        <v>931862</v>
      </c>
      <c r="E162" s="295">
        <f t="shared" si="498"/>
        <v>939952</v>
      </c>
      <c r="F162" s="81">
        <v>407899</v>
      </c>
      <c r="G162" s="81">
        <f t="shared" si="499"/>
        <v>407899</v>
      </c>
      <c r="H162" s="81">
        <f t="shared" si="500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>
        <v>513962</v>
      </c>
      <c r="U162" s="81">
        <f t="shared" si="501"/>
        <v>522052</v>
      </c>
      <c r="V162" s="81">
        <f t="shared" si="502"/>
        <v>8090</v>
      </c>
      <c r="W162" s="81">
        <v>2226</v>
      </c>
      <c r="X162" s="81">
        <v>5864</v>
      </c>
      <c r="Y162" s="81"/>
      <c r="Z162" s="81"/>
      <c r="AA162" s="81"/>
      <c r="AB162" s="81"/>
      <c r="AC162" s="81"/>
      <c r="AD162" s="81"/>
      <c r="AE162" s="81"/>
      <c r="AF162" s="81"/>
      <c r="AG162" s="81">
        <v>10001</v>
      </c>
      <c r="AH162" s="81">
        <f t="shared" si="503"/>
        <v>10001</v>
      </c>
      <c r="AI162" s="81">
        <f t="shared" si="504"/>
        <v>0</v>
      </c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>
        <v>0</v>
      </c>
      <c r="AU162" s="81">
        <f t="shared" si="505"/>
        <v>0</v>
      </c>
      <c r="AV162" s="98">
        <f t="shared" si="506"/>
        <v>0</v>
      </c>
      <c r="AW162" s="98"/>
      <c r="AX162" s="98"/>
      <c r="AY162" s="98"/>
      <c r="AZ162" s="98"/>
      <c r="BA162" s="98"/>
      <c r="BB162" s="81"/>
      <c r="BC162" s="81">
        <f t="shared" si="507"/>
        <v>0</v>
      </c>
      <c r="BD162" s="81">
        <f t="shared" si="508"/>
        <v>0</v>
      </c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82" t="s">
        <v>375</v>
      </c>
      <c r="BP162" s="85"/>
      <c r="BQ162" s="24"/>
    </row>
    <row r="163" spans="1:69" s="103" customFormat="1" x14ac:dyDescent="0.2">
      <c r="A163" s="108"/>
      <c r="B163" s="242"/>
      <c r="C163" s="285" t="s">
        <v>240</v>
      </c>
      <c r="D163" s="80">
        <f t="shared" si="497"/>
        <v>89592</v>
      </c>
      <c r="E163" s="295">
        <f t="shared" si="498"/>
        <v>89592</v>
      </c>
      <c r="F163" s="81">
        <v>89592</v>
      </c>
      <c r="G163" s="81">
        <f t="shared" si="499"/>
        <v>89592</v>
      </c>
      <c r="H163" s="81">
        <f t="shared" si="500"/>
        <v>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>
        <v>0</v>
      </c>
      <c r="U163" s="81">
        <f t="shared" si="501"/>
        <v>0</v>
      </c>
      <c r="V163" s="81">
        <f t="shared" si="502"/>
        <v>0</v>
      </c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>
        <v>0</v>
      </c>
      <c r="AH163" s="81">
        <f t="shared" si="503"/>
        <v>0</v>
      </c>
      <c r="AI163" s="81">
        <f t="shared" si="504"/>
        <v>0</v>
      </c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>
        <v>0</v>
      </c>
      <c r="AU163" s="81">
        <f t="shared" si="505"/>
        <v>0</v>
      </c>
      <c r="AV163" s="98">
        <f t="shared" si="506"/>
        <v>0</v>
      </c>
      <c r="AW163" s="98"/>
      <c r="AX163" s="98"/>
      <c r="AY163" s="98"/>
      <c r="AZ163" s="98"/>
      <c r="BA163" s="98"/>
      <c r="BB163" s="81"/>
      <c r="BC163" s="81">
        <f t="shared" si="507"/>
        <v>0</v>
      </c>
      <c r="BD163" s="81">
        <f t="shared" si="508"/>
        <v>0</v>
      </c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82" t="s">
        <v>376</v>
      </c>
      <c r="BP163" s="85"/>
      <c r="BQ163" s="24"/>
    </row>
    <row r="164" spans="1:69" s="193" customFormat="1" ht="24" x14ac:dyDescent="0.2">
      <c r="A164" s="108"/>
      <c r="B164" s="242"/>
      <c r="C164" s="285" t="s">
        <v>544</v>
      </c>
      <c r="D164" s="80">
        <f t="shared" si="497"/>
        <v>4345</v>
      </c>
      <c r="E164" s="295">
        <f t="shared" si="498"/>
        <v>5792</v>
      </c>
      <c r="F164" s="81">
        <v>4345</v>
      </c>
      <c r="G164" s="81">
        <f t="shared" si="499"/>
        <v>5792</v>
      </c>
      <c r="H164" s="81">
        <f t="shared" si="500"/>
        <v>1447</v>
      </c>
      <c r="I164" s="81"/>
      <c r="J164" s="81"/>
      <c r="K164" s="81">
        <v>1447</v>
      </c>
      <c r="L164" s="81"/>
      <c r="M164" s="81"/>
      <c r="N164" s="81"/>
      <c r="O164" s="81"/>
      <c r="P164" s="81"/>
      <c r="Q164" s="81"/>
      <c r="R164" s="81"/>
      <c r="S164" s="81"/>
      <c r="T164" s="81">
        <v>0</v>
      </c>
      <c r="U164" s="81">
        <f t="shared" si="501"/>
        <v>0</v>
      </c>
      <c r="V164" s="81">
        <f t="shared" si="502"/>
        <v>0</v>
      </c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>
        <v>0</v>
      </c>
      <c r="AH164" s="81">
        <f t="shared" si="503"/>
        <v>0</v>
      </c>
      <c r="AI164" s="81">
        <f t="shared" si="504"/>
        <v>0</v>
      </c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>
        <v>0</v>
      </c>
      <c r="AU164" s="81">
        <f t="shared" si="505"/>
        <v>0</v>
      </c>
      <c r="AV164" s="98">
        <f t="shared" si="506"/>
        <v>0</v>
      </c>
      <c r="AW164" s="98"/>
      <c r="AX164" s="98"/>
      <c r="AY164" s="98"/>
      <c r="AZ164" s="98"/>
      <c r="BA164" s="98"/>
      <c r="BB164" s="81"/>
      <c r="BC164" s="81">
        <f t="shared" si="507"/>
        <v>0</v>
      </c>
      <c r="BD164" s="81">
        <f t="shared" si="508"/>
        <v>0</v>
      </c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82" t="s">
        <v>687</v>
      </c>
      <c r="BP164" s="85"/>
      <c r="BQ164" s="24"/>
    </row>
    <row r="165" spans="1:69" s="198" customFormat="1" ht="24" x14ac:dyDescent="0.2">
      <c r="A165" s="108"/>
      <c r="B165" s="242"/>
      <c r="C165" s="285" t="s">
        <v>636</v>
      </c>
      <c r="D165" s="80">
        <f t="shared" si="497"/>
        <v>5660</v>
      </c>
      <c r="E165" s="295">
        <f t="shared" si="498"/>
        <v>5660</v>
      </c>
      <c r="F165" s="81">
        <v>5660</v>
      </c>
      <c r="G165" s="81">
        <f t="shared" si="499"/>
        <v>5660</v>
      </c>
      <c r="H165" s="81">
        <f t="shared" si="500"/>
        <v>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>
        <v>0</v>
      </c>
      <c r="U165" s="81">
        <f t="shared" si="501"/>
        <v>0</v>
      </c>
      <c r="V165" s="81">
        <f t="shared" si="502"/>
        <v>0</v>
      </c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>
        <v>0</v>
      </c>
      <c r="AH165" s="81">
        <f t="shared" si="503"/>
        <v>0</v>
      </c>
      <c r="AI165" s="81">
        <f t="shared" si="504"/>
        <v>0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>
        <v>0</v>
      </c>
      <c r="AU165" s="81">
        <f t="shared" si="505"/>
        <v>0</v>
      </c>
      <c r="AV165" s="98">
        <f t="shared" si="506"/>
        <v>0</v>
      </c>
      <c r="AW165" s="98"/>
      <c r="AX165" s="98"/>
      <c r="AY165" s="98"/>
      <c r="AZ165" s="98"/>
      <c r="BA165" s="98"/>
      <c r="BB165" s="81"/>
      <c r="BC165" s="81">
        <f t="shared" si="507"/>
        <v>0</v>
      </c>
      <c r="BD165" s="81">
        <f t="shared" si="508"/>
        <v>0</v>
      </c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82" t="s">
        <v>688</v>
      </c>
      <c r="BP165" s="85"/>
      <c r="BQ165" s="24"/>
    </row>
    <row r="166" spans="1:69" ht="26.25" customHeight="1" x14ac:dyDescent="0.2">
      <c r="A166" s="108">
        <v>90000051519</v>
      </c>
      <c r="B166" s="241" t="s">
        <v>711</v>
      </c>
      <c r="C166" s="285" t="s">
        <v>227</v>
      </c>
      <c r="D166" s="80">
        <f t="shared" si="497"/>
        <v>1470093</v>
      </c>
      <c r="E166" s="295">
        <f t="shared" si="498"/>
        <v>1487757</v>
      </c>
      <c r="F166" s="81">
        <v>672007</v>
      </c>
      <c r="G166" s="81">
        <f t="shared" si="499"/>
        <v>670424</v>
      </c>
      <c r="H166" s="81">
        <f t="shared" si="500"/>
        <v>-1583</v>
      </c>
      <c r="I166" s="81"/>
      <c r="J166" s="81"/>
      <c r="K166" s="81">
        <v>-1583</v>
      </c>
      <c r="L166" s="81"/>
      <c r="M166" s="81"/>
      <c r="N166" s="81"/>
      <c r="O166" s="81"/>
      <c r="P166" s="81"/>
      <c r="Q166" s="81"/>
      <c r="R166" s="81"/>
      <c r="S166" s="81"/>
      <c r="T166" s="81">
        <v>779637</v>
      </c>
      <c r="U166" s="81">
        <f t="shared" si="501"/>
        <v>796821</v>
      </c>
      <c r="V166" s="81">
        <f t="shared" si="502"/>
        <v>17184</v>
      </c>
      <c r="W166" s="81">
        <v>4536</v>
      </c>
      <c r="X166" s="81">
        <v>12648</v>
      </c>
      <c r="Y166" s="81"/>
      <c r="Z166" s="81"/>
      <c r="AA166" s="81"/>
      <c r="AB166" s="81"/>
      <c r="AC166" s="81"/>
      <c r="AD166" s="81"/>
      <c r="AE166" s="81"/>
      <c r="AF166" s="81"/>
      <c r="AG166" s="81">
        <v>18449</v>
      </c>
      <c r="AH166" s="81">
        <f t="shared" si="503"/>
        <v>20512</v>
      </c>
      <c r="AI166" s="81">
        <f t="shared" si="504"/>
        <v>2063</v>
      </c>
      <c r="AJ166" s="81">
        <v>2063</v>
      </c>
      <c r="AK166" s="81"/>
      <c r="AL166" s="81"/>
      <c r="AM166" s="81"/>
      <c r="AN166" s="81"/>
      <c r="AO166" s="81"/>
      <c r="AP166" s="81"/>
      <c r="AQ166" s="81"/>
      <c r="AR166" s="81"/>
      <c r="AS166" s="81"/>
      <c r="AT166" s="81">
        <v>0</v>
      </c>
      <c r="AU166" s="81">
        <f t="shared" si="505"/>
        <v>0</v>
      </c>
      <c r="AV166" s="98">
        <f t="shared" si="506"/>
        <v>0</v>
      </c>
      <c r="AW166" s="98"/>
      <c r="AX166" s="98"/>
      <c r="AY166" s="98"/>
      <c r="AZ166" s="98"/>
      <c r="BA166" s="98"/>
      <c r="BB166" s="81"/>
      <c r="BC166" s="81">
        <f t="shared" si="507"/>
        <v>0</v>
      </c>
      <c r="BD166" s="81">
        <f t="shared" si="508"/>
        <v>0</v>
      </c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82" t="s">
        <v>377</v>
      </c>
      <c r="BP166" s="85"/>
      <c r="BQ166" s="24"/>
    </row>
    <row r="167" spans="1:69" x14ac:dyDescent="0.2">
      <c r="A167" s="108"/>
      <c r="B167" s="242"/>
      <c r="C167" s="285" t="s">
        <v>240</v>
      </c>
      <c r="D167" s="80">
        <f t="shared" si="497"/>
        <v>188524</v>
      </c>
      <c r="E167" s="295">
        <f t="shared" si="498"/>
        <v>189341</v>
      </c>
      <c r="F167" s="81">
        <v>121957</v>
      </c>
      <c r="G167" s="81">
        <f t="shared" si="499"/>
        <v>121957</v>
      </c>
      <c r="H167" s="81">
        <f t="shared" si="500"/>
        <v>0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>
        <v>66567</v>
      </c>
      <c r="U167" s="81">
        <f t="shared" si="501"/>
        <v>67384</v>
      </c>
      <c r="V167" s="81">
        <f t="shared" si="502"/>
        <v>817</v>
      </c>
      <c r="W167" s="81"/>
      <c r="X167" s="81">
        <v>817</v>
      </c>
      <c r="Y167" s="81"/>
      <c r="Z167" s="81"/>
      <c r="AA167" s="81"/>
      <c r="AB167" s="81"/>
      <c r="AC167" s="81"/>
      <c r="AD167" s="81"/>
      <c r="AE167" s="81"/>
      <c r="AF167" s="81"/>
      <c r="AG167" s="81">
        <v>0</v>
      </c>
      <c r="AH167" s="81">
        <f t="shared" si="503"/>
        <v>0</v>
      </c>
      <c r="AI167" s="81">
        <f t="shared" si="504"/>
        <v>0</v>
      </c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>
        <v>0</v>
      </c>
      <c r="AU167" s="81">
        <f t="shared" si="505"/>
        <v>0</v>
      </c>
      <c r="AV167" s="98">
        <f t="shared" si="506"/>
        <v>0</v>
      </c>
      <c r="AW167" s="98"/>
      <c r="AX167" s="98"/>
      <c r="AY167" s="98"/>
      <c r="AZ167" s="98"/>
      <c r="BA167" s="98"/>
      <c r="BB167" s="81"/>
      <c r="BC167" s="81">
        <f t="shared" si="507"/>
        <v>0</v>
      </c>
      <c r="BD167" s="81">
        <f t="shared" si="508"/>
        <v>0</v>
      </c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82" t="s">
        <v>378</v>
      </c>
      <c r="BP167" s="85"/>
      <c r="BQ167" s="24"/>
    </row>
    <row r="168" spans="1:69" ht="24" customHeight="1" x14ac:dyDescent="0.2">
      <c r="A168" s="108">
        <v>90009251338</v>
      </c>
      <c r="B168" s="241" t="s">
        <v>475</v>
      </c>
      <c r="C168" s="285" t="s">
        <v>227</v>
      </c>
      <c r="D168" s="80">
        <f t="shared" si="497"/>
        <v>418220</v>
      </c>
      <c r="E168" s="295">
        <f t="shared" si="498"/>
        <v>421641</v>
      </c>
      <c r="F168" s="81">
        <v>288028</v>
      </c>
      <c r="G168" s="81">
        <f t="shared" si="499"/>
        <v>288028</v>
      </c>
      <c r="H168" s="81">
        <f t="shared" si="500"/>
        <v>0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>
        <v>126492</v>
      </c>
      <c r="U168" s="81">
        <f t="shared" si="501"/>
        <v>129913</v>
      </c>
      <c r="V168" s="81">
        <f t="shared" si="502"/>
        <v>3421</v>
      </c>
      <c r="W168" s="81">
        <f>791+86</f>
        <v>877</v>
      </c>
      <c r="X168" s="81">
        <f>2084+460</f>
        <v>2544</v>
      </c>
      <c r="Y168" s="81"/>
      <c r="Z168" s="81"/>
      <c r="AA168" s="81"/>
      <c r="AB168" s="81"/>
      <c r="AC168" s="81"/>
      <c r="AD168" s="81"/>
      <c r="AE168" s="81"/>
      <c r="AF168" s="81"/>
      <c r="AG168" s="81">
        <v>3700</v>
      </c>
      <c r="AH168" s="81">
        <f t="shared" si="503"/>
        <v>3700</v>
      </c>
      <c r="AI168" s="81">
        <f t="shared" si="504"/>
        <v>0</v>
      </c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>
        <v>0</v>
      </c>
      <c r="AU168" s="81">
        <f t="shared" si="505"/>
        <v>0</v>
      </c>
      <c r="AV168" s="98">
        <f t="shared" si="506"/>
        <v>0</v>
      </c>
      <c r="AW168" s="98"/>
      <c r="AX168" s="98"/>
      <c r="AY168" s="98"/>
      <c r="AZ168" s="98"/>
      <c r="BA168" s="98"/>
      <c r="BB168" s="81"/>
      <c r="BC168" s="81">
        <f t="shared" si="507"/>
        <v>0</v>
      </c>
      <c r="BD168" s="81">
        <f t="shared" si="508"/>
        <v>0</v>
      </c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82" t="s">
        <v>379</v>
      </c>
      <c r="BP168" s="85"/>
      <c r="BQ168" s="24"/>
    </row>
    <row r="169" spans="1:69" x14ac:dyDescent="0.2">
      <c r="A169" s="108"/>
      <c r="B169" s="242"/>
      <c r="C169" s="285" t="s">
        <v>240</v>
      </c>
      <c r="D169" s="80">
        <f t="shared" si="497"/>
        <v>29590</v>
      </c>
      <c r="E169" s="295">
        <f t="shared" si="498"/>
        <v>29590</v>
      </c>
      <c r="F169" s="81">
        <v>15321</v>
      </c>
      <c r="G169" s="81">
        <f t="shared" si="499"/>
        <v>15321</v>
      </c>
      <c r="H169" s="81">
        <f t="shared" si="500"/>
        <v>0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>
        <v>14269</v>
      </c>
      <c r="U169" s="81">
        <f t="shared" si="501"/>
        <v>14269</v>
      </c>
      <c r="V169" s="81">
        <f t="shared" si="502"/>
        <v>0</v>
      </c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>
        <v>0</v>
      </c>
      <c r="AH169" s="81">
        <f t="shared" si="503"/>
        <v>0</v>
      </c>
      <c r="AI169" s="81">
        <f t="shared" si="504"/>
        <v>0</v>
      </c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>
        <v>0</v>
      </c>
      <c r="AU169" s="81">
        <f t="shared" si="505"/>
        <v>0</v>
      </c>
      <c r="AV169" s="98">
        <f t="shared" si="506"/>
        <v>0</v>
      </c>
      <c r="AW169" s="98"/>
      <c r="AX169" s="98"/>
      <c r="AY169" s="98"/>
      <c r="AZ169" s="98"/>
      <c r="BA169" s="98"/>
      <c r="BB169" s="81"/>
      <c r="BC169" s="81">
        <f t="shared" si="507"/>
        <v>0</v>
      </c>
      <c r="BD169" s="81">
        <f t="shared" si="508"/>
        <v>0</v>
      </c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82" t="s">
        <v>380</v>
      </c>
      <c r="BP169" s="85"/>
      <c r="BQ169" s="24"/>
    </row>
    <row r="170" spans="1:69" ht="28.5" customHeight="1" x14ac:dyDescent="0.2">
      <c r="A170" s="108">
        <v>90000051576</v>
      </c>
      <c r="B170" s="241" t="s">
        <v>474</v>
      </c>
      <c r="C170" s="285" t="s">
        <v>227</v>
      </c>
      <c r="D170" s="80">
        <f t="shared" si="497"/>
        <v>611306</v>
      </c>
      <c r="E170" s="295">
        <f t="shared" si="498"/>
        <v>616164</v>
      </c>
      <c r="F170" s="81">
        <v>425843</v>
      </c>
      <c r="G170" s="81">
        <f t="shared" si="499"/>
        <v>421082</v>
      </c>
      <c r="H170" s="81">
        <f t="shared" si="500"/>
        <v>-4761</v>
      </c>
      <c r="I170" s="81"/>
      <c r="J170" s="81"/>
      <c r="K170" s="81">
        <v>-4761</v>
      </c>
      <c r="L170" s="81"/>
      <c r="M170" s="81"/>
      <c r="N170" s="81"/>
      <c r="O170" s="81"/>
      <c r="P170" s="81"/>
      <c r="Q170" s="81"/>
      <c r="R170" s="81"/>
      <c r="S170" s="81"/>
      <c r="T170" s="81">
        <v>172004</v>
      </c>
      <c r="U170" s="81">
        <f t="shared" si="501"/>
        <v>176167</v>
      </c>
      <c r="V170" s="81">
        <f t="shared" si="502"/>
        <v>4163</v>
      </c>
      <c r="W170" s="81">
        <v>973</v>
      </c>
      <c r="X170" s="81">
        <v>3190</v>
      </c>
      <c r="Y170" s="81"/>
      <c r="Z170" s="81"/>
      <c r="AA170" s="81"/>
      <c r="AB170" s="81"/>
      <c r="AC170" s="81"/>
      <c r="AD170" s="81"/>
      <c r="AE170" s="81"/>
      <c r="AF170" s="81"/>
      <c r="AG170" s="81">
        <v>13459</v>
      </c>
      <c r="AH170" s="81">
        <f t="shared" si="503"/>
        <v>18915</v>
      </c>
      <c r="AI170" s="81">
        <f t="shared" si="504"/>
        <v>5456</v>
      </c>
      <c r="AJ170" s="81">
        <v>5456</v>
      </c>
      <c r="AK170" s="81"/>
      <c r="AL170" s="81"/>
      <c r="AM170" s="81"/>
      <c r="AN170" s="81"/>
      <c r="AO170" s="81"/>
      <c r="AP170" s="81"/>
      <c r="AQ170" s="81"/>
      <c r="AR170" s="81"/>
      <c r="AS170" s="81"/>
      <c r="AT170" s="81">
        <v>0</v>
      </c>
      <c r="AU170" s="81">
        <f t="shared" si="505"/>
        <v>0</v>
      </c>
      <c r="AV170" s="98">
        <f t="shared" si="506"/>
        <v>0</v>
      </c>
      <c r="AW170" s="98"/>
      <c r="AX170" s="98"/>
      <c r="AY170" s="98"/>
      <c r="AZ170" s="98"/>
      <c r="BA170" s="98"/>
      <c r="BB170" s="81"/>
      <c r="BC170" s="81">
        <f t="shared" si="507"/>
        <v>0</v>
      </c>
      <c r="BD170" s="81">
        <f t="shared" si="508"/>
        <v>0</v>
      </c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82" t="s">
        <v>381</v>
      </c>
      <c r="BP170" s="85"/>
      <c r="BQ170" s="24"/>
    </row>
    <row r="171" spans="1:69" x14ac:dyDescent="0.2">
      <c r="A171" s="108"/>
      <c r="B171" s="242"/>
      <c r="C171" s="285" t="s">
        <v>240</v>
      </c>
      <c r="D171" s="80">
        <f t="shared" si="497"/>
        <v>53862</v>
      </c>
      <c r="E171" s="295">
        <f t="shared" si="498"/>
        <v>54724</v>
      </c>
      <c r="F171" s="81">
        <v>36447</v>
      </c>
      <c r="G171" s="81">
        <f t="shared" si="499"/>
        <v>36447</v>
      </c>
      <c r="H171" s="81">
        <f t="shared" si="500"/>
        <v>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>
        <v>17415</v>
      </c>
      <c r="U171" s="81">
        <f t="shared" si="501"/>
        <v>18277</v>
      </c>
      <c r="V171" s="81">
        <f t="shared" si="502"/>
        <v>862</v>
      </c>
      <c r="W171" s="81"/>
      <c r="X171" s="81">
        <v>862</v>
      </c>
      <c r="Y171" s="81"/>
      <c r="Z171" s="81"/>
      <c r="AA171" s="81"/>
      <c r="AB171" s="81"/>
      <c r="AC171" s="81"/>
      <c r="AD171" s="81"/>
      <c r="AE171" s="81"/>
      <c r="AF171" s="81"/>
      <c r="AG171" s="81">
        <v>0</v>
      </c>
      <c r="AH171" s="81">
        <f t="shared" si="503"/>
        <v>0</v>
      </c>
      <c r="AI171" s="81">
        <f t="shared" si="504"/>
        <v>0</v>
      </c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>
        <v>0</v>
      </c>
      <c r="AU171" s="81">
        <f t="shared" si="505"/>
        <v>0</v>
      </c>
      <c r="AV171" s="98">
        <f t="shared" si="506"/>
        <v>0</v>
      </c>
      <c r="AW171" s="98"/>
      <c r="AX171" s="98"/>
      <c r="AY171" s="98"/>
      <c r="AZ171" s="98"/>
      <c r="BA171" s="98"/>
      <c r="BB171" s="81"/>
      <c r="BC171" s="81">
        <f t="shared" si="507"/>
        <v>0</v>
      </c>
      <c r="BD171" s="81">
        <f t="shared" si="508"/>
        <v>0</v>
      </c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82" t="s">
        <v>382</v>
      </c>
      <c r="BP171" s="85"/>
      <c r="BQ171" s="24"/>
    </row>
    <row r="172" spans="1:69" s="198" customFormat="1" ht="24" x14ac:dyDescent="0.2">
      <c r="A172" s="108"/>
      <c r="B172" s="242"/>
      <c r="C172" s="285" t="s">
        <v>637</v>
      </c>
      <c r="D172" s="80">
        <f t="shared" si="497"/>
        <v>8775</v>
      </c>
      <c r="E172" s="295">
        <f t="shared" si="498"/>
        <v>9087</v>
      </c>
      <c r="F172" s="81">
        <v>8775</v>
      </c>
      <c r="G172" s="81">
        <f t="shared" si="499"/>
        <v>9087</v>
      </c>
      <c r="H172" s="81">
        <f t="shared" si="500"/>
        <v>312</v>
      </c>
      <c r="I172" s="81"/>
      <c r="J172" s="81"/>
      <c r="K172" s="81">
        <v>312</v>
      </c>
      <c r="L172" s="81"/>
      <c r="M172" s="81"/>
      <c r="N172" s="81"/>
      <c r="O172" s="81"/>
      <c r="P172" s="81"/>
      <c r="Q172" s="81"/>
      <c r="R172" s="81"/>
      <c r="S172" s="81"/>
      <c r="T172" s="81">
        <v>0</v>
      </c>
      <c r="U172" s="81">
        <f t="shared" si="501"/>
        <v>0</v>
      </c>
      <c r="V172" s="81">
        <f t="shared" si="502"/>
        <v>0</v>
      </c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>
        <v>0</v>
      </c>
      <c r="AH172" s="81">
        <f t="shared" si="503"/>
        <v>0</v>
      </c>
      <c r="AI172" s="81">
        <f t="shared" si="504"/>
        <v>0</v>
      </c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>
        <v>0</v>
      </c>
      <c r="AU172" s="81">
        <f t="shared" si="505"/>
        <v>0</v>
      </c>
      <c r="AV172" s="98">
        <f t="shared" si="506"/>
        <v>0</v>
      </c>
      <c r="AW172" s="98"/>
      <c r="AX172" s="98"/>
      <c r="AY172" s="98"/>
      <c r="AZ172" s="98"/>
      <c r="BA172" s="98"/>
      <c r="BB172" s="81"/>
      <c r="BC172" s="81">
        <f t="shared" si="507"/>
        <v>0</v>
      </c>
      <c r="BD172" s="81">
        <f t="shared" si="508"/>
        <v>0</v>
      </c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82" t="s">
        <v>689</v>
      </c>
      <c r="BP172" s="85"/>
      <c r="BQ172" s="24"/>
    </row>
    <row r="173" spans="1:69" ht="24" customHeight="1" x14ac:dyDescent="0.2">
      <c r="A173" s="108">
        <v>90000051627</v>
      </c>
      <c r="B173" s="241" t="s">
        <v>198</v>
      </c>
      <c r="C173" s="285" t="s">
        <v>227</v>
      </c>
      <c r="D173" s="80">
        <f t="shared" si="497"/>
        <v>957855</v>
      </c>
      <c r="E173" s="295">
        <f t="shared" si="498"/>
        <v>970868</v>
      </c>
      <c r="F173" s="81">
        <v>467015</v>
      </c>
      <c r="G173" s="81">
        <f t="shared" si="499"/>
        <v>465505</v>
      </c>
      <c r="H173" s="81">
        <f t="shared" si="500"/>
        <v>-1510</v>
      </c>
      <c r="I173" s="81"/>
      <c r="J173" s="81"/>
      <c r="K173" s="81">
        <v>-1510</v>
      </c>
      <c r="L173" s="81"/>
      <c r="M173" s="81"/>
      <c r="N173" s="81"/>
      <c r="O173" s="81"/>
      <c r="P173" s="81"/>
      <c r="Q173" s="81"/>
      <c r="R173" s="81"/>
      <c r="S173" s="81"/>
      <c r="T173" s="81">
        <v>475210</v>
      </c>
      <c r="U173" s="81">
        <f t="shared" si="501"/>
        <v>486125</v>
      </c>
      <c r="V173" s="81">
        <f t="shared" si="502"/>
        <v>10915</v>
      </c>
      <c r="W173" s="81">
        <v>2968</v>
      </c>
      <c r="X173" s="81">
        <v>7947</v>
      </c>
      <c r="Y173" s="81"/>
      <c r="Z173" s="81"/>
      <c r="AA173" s="81"/>
      <c r="AB173" s="81"/>
      <c r="AC173" s="81"/>
      <c r="AD173" s="81"/>
      <c r="AE173" s="81"/>
      <c r="AF173" s="81"/>
      <c r="AG173" s="81">
        <v>15630</v>
      </c>
      <c r="AH173" s="81">
        <f t="shared" si="503"/>
        <v>19238</v>
      </c>
      <c r="AI173" s="81">
        <f t="shared" si="504"/>
        <v>3608</v>
      </c>
      <c r="AJ173" s="81">
        <v>3608</v>
      </c>
      <c r="AK173" s="81"/>
      <c r="AL173" s="81"/>
      <c r="AM173" s="81"/>
      <c r="AN173" s="81"/>
      <c r="AO173" s="81"/>
      <c r="AP173" s="81"/>
      <c r="AQ173" s="81"/>
      <c r="AR173" s="81"/>
      <c r="AS173" s="81"/>
      <c r="AT173" s="81">
        <v>0</v>
      </c>
      <c r="AU173" s="81">
        <f t="shared" si="505"/>
        <v>0</v>
      </c>
      <c r="AV173" s="98">
        <f t="shared" si="506"/>
        <v>0</v>
      </c>
      <c r="AW173" s="98"/>
      <c r="AX173" s="98"/>
      <c r="AY173" s="98"/>
      <c r="AZ173" s="98"/>
      <c r="BA173" s="98"/>
      <c r="BB173" s="81"/>
      <c r="BC173" s="81">
        <f t="shared" si="507"/>
        <v>0</v>
      </c>
      <c r="BD173" s="81">
        <f t="shared" si="508"/>
        <v>0</v>
      </c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82" t="s">
        <v>383</v>
      </c>
      <c r="BP173" s="85"/>
      <c r="BQ173" s="24"/>
    </row>
    <row r="174" spans="1:69" x14ac:dyDescent="0.2">
      <c r="A174" s="108"/>
      <c r="B174" s="242"/>
      <c r="C174" s="285" t="s">
        <v>240</v>
      </c>
      <c r="D174" s="80">
        <f t="shared" si="497"/>
        <v>115811</v>
      </c>
      <c r="E174" s="295">
        <f t="shared" si="498"/>
        <v>115811</v>
      </c>
      <c r="F174" s="81">
        <v>75508</v>
      </c>
      <c r="G174" s="81">
        <f t="shared" si="499"/>
        <v>75508</v>
      </c>
      <c r="H174" s="81">
        <f t="shared" si="500"/>
        <v>0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>
        <v>40303</v>
      </c>
      <c r="U174" s="81">
        <f t="shared" si="501"/>
        <v>40303</v>
      </c>
      <c r="V174" s="81">
        <f t="shared" si="502"/>
        <v>0</v>
      </c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>
        <v>0</v>
      </c>
      <c r="AH174" s="81">
        <f t="shared" si="503"/>
        <v>0</v>
      </c>
      <c r="AI174" s="81">
        <f t="shared" si="504"/>
        <v>0</v>
      </c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>
        <v>0</v>
      </c>
      <c r="AU174" s="81">
        <f t="shared" si="505"/>
        <v>0</v>
      </c>
      <c r="AV174" s="98">
        <f t="shared" si="506"/>
        <v>0</v>
      </c>
      <c r="AW174" s="98"/>
      <c r="AX174" s="98"/>
      <c r="AY174" s="98"/>
      <c r="AZ174" s="98"/>
      <c r="BA174" s="98"/>
      <c r="BB174" s="81"/>
      <c r="BC174" s="81">
        <f t="shared" si="507"/>
        <v>0</v>
      </c>
      <c r="BD174" s="81">
        <f t="shared" si="508"/>
        <v>0</v>
      </c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82" t="s">
        <v>384</v>
      </c>
      <c r="BP174" s="85"/>
      <c r="BQ174" s="24"/>
    </row>
    <row r="175" spans="1:69" s="192" customFormat="1" x14ac:dyDescent="0.2">
      <c r="A175" s="108"/>
      <c r="B175" s="242"/>
      <c r="C175" s="285" t="s">
        <v>638</v>
      </c>
      <c r="D175" s="80">
        <f t="shared" si="497"/>
        <v>3069</v>
      </c>
      <c r="E175" s="295">
        <f t="shared" si="498"/>
        <v>3069</v>
      </c>
      <c r="F175" s="81">
        <v>3069</v>
      </c>
      <c r="G175" s="81">
        <f t="shared" si="499"/>
        <v>3069</v>
      </c>
      <c r="H175" s="81">
        <f t="shared" si="500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>
        <v>0</v>
      </c>
      <c r="U175" s="81">
        <f t="shared" si="501"/>
        <v>0</v>
      </c>
      <c r="V175" s="81">
        <f t="shared" si="502"/>
        <v>0</v>
      </c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>
        <v>0</v>
      </c>
      <c r="AH175" s="81">
        <f t="shared" si="503"/>
        <v>0</v>
      </c>
      <c r="AI175" s="81">
        <f t="shared" si="504"/>
        <v>0</v>
      </c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>
        <v>0</v>
      </c>
      <c r="AU175" s="81">
        <f t="shared" si="505"/>
        <v>0</v>
      </c>
      <c r="AV175" s="98">
        <f t="shared" si="506"/>
        <v>0</v>
      </c>
      <c r="AW175" s="98"/>
      <c r="AX175" s="98"/>
      <c r="AY175" s="98"/>
      <c r="AZ175" s="98"/>
      <c r="BA175" s="98"/>
      <c r="BB175" s="81"/>
      <c r="BC175" s="81">
        <f t="shared" si="507"/>
        <v>0</v>
      </c>
      <c r="BD175" s="81">
        <f t="shared" si="508"/>
        <v>0</v>
      </c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82" t="s">
        <v>553</v>
      </c>
      <c r="BP175" s="85"/>
      <c r="BQ175" s="24"/>
    </row>
    <row r="176" spans="1:69" ht="24" customHeight="1" x14ac:dyDescent="0.2">
      <c r="A176" s="108">
        <v>90000053670</v>
      </c>
      <c r="B176" s="241" t="s">
        <v>282</v>
      </c>
      <c r="C176" s="285" t="s">
        <v>248</v>
      </c>
      <c r="D176" s="80">
        <f t="shared" si="497"/>
        <v>555675</v>
      </c>
      <c r="E176" s="295">
        <f t="shared" si="498"/>
        <v>577158</v>
      </c>
      <c r="F176" s="81">
        <v>322431</v>
      </c>
      <c r="G176" s="81">
        <f t="shared" si="499"/>
        <v>322431</v>
      </c>
      <c r="H176" s="81">
        <f t="shared" si="500"/>
        <v>0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>
        <v>161796</v>
      </c>
      <c r="U176" s="81">
        <f t="shared" si="501"/>
        <v>187236</v>
      </c>
      <c r="V176" s="81">
        <f t="shared" si="502"/>
        <v>25440</v>
      </c>
      <c r="W176" s="81"/>
      <c r="X176" s="81">
        <f>24592+848</f>
        <v>25440</v>
      </c>
      <c r="Y176" s="81"/>
      <c r="Z176" s="81"/>
      <c r="AA176" s="81"/>
      <c r="AB176" s="81"/>
      <c r="AC176" s="81"/>
      <c r="AD176" s="81"/>
      <c r="AE176" s="81"/>
      <c r="AF176" s="81"/>
      <c r="AG176" s="81">
        <v>71448</v>
      </c>
      <c r="AH176" s="81">
        <f t="shared" si="503"/>
        <v>67491</v>
      </c>
      <c r="AI176" s="81">
        <f t="shared" si="504"/>
        <v>-3957</v>
      </c>
      <c r="AJ176" s="81">
        <v>-3957</v>
      </c>
      <c r="AK176" s="81"/>
      <c r="AL176" s="81"/>
      <c r="AM176" s="81"/>
      <c r="AN176" s="81"/>
      <c r="AO176" s="81"/>
      <c r="AP176" s="81"/>
      <c r="AQ176" s="81"/>
      <c r="AR176" s="81"/>
      <c r="AS176" s="81"/>
      <c r="AT176" s="81">
        <v>0</v>
      </c>
      <c r="AU176" s="81">
        <f t="shared" si="505"/>
        <v>0</v>
      </c>
      <c r="AV176" s="98">
        <f t="shared" si="506"/>
        <v>0</v>
      </c>
      <c r="AW176" s="98"/>
      <c r="AX176" s="98"/>
      <c r="AY176" s="98"/>
      <c r="AZ176" s="98"/>
      <c r="BA176" s="98"/>
      <c r="BB176" s="81"/>
      <c r="BC176" s="81">
        <f t="shared" si="507"/>
        <v>0</v>
      </c>
      <c r="BD176" s="81">
        <f t="shared" si="508"/>
        <v>0</v>
      </c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82" t="s">
        <v>385</v>
      </c>
      <c r="BP176" s="85"/>
      <c r="BQ176" s="24"/>
    </row>
    <row r="177" spans="1:69" s="130" customFormat="1" x14ac:dyDescent="0.2">
      <c r="A177" s="108"/>
      <c r="B177" s="242"/>
      <c r="C177" s="285" t="s">
        <v>240</v>
      </c>
      <c r="D177" s="80">
        <f t="shared" si="497"/>
        <v>16070</v>
      </c>
      <c r="E177" s="295">
        <f t="shared" si="498"/>
        <v>16070</v>
      </c>
      <c r="F177" s="81">
        <v>16070</v>
      </c>
      <c r="G177" s="81">
        <f t="shared" si="499"/>
        <v>16070</v>
      </c>
      <c r="H177" s="81">
        <f t="shared" si="500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>
        <v>0</v>
      </c>
      <c r="U177" s="81">
        <f t="shared" si="501"/>
        <v>0</v>
      </c>
      <c r="V177" s="81">
        <f t="shared" si="502"/>
        <v>0</v>
      </c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>
        <v>0</v>
      </c>
      <c r="AH177" s="81">
        <f t="shared" si="503"/>
        <v>0</v>
      </c>
      <c r="AI177" s="81">
        <f t="shared" si="504"/>
        <v>0</v>
      </c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>
        <v>0</v>
      </c>
      <c r="AU177" s="81">
        <f t="shared" si="505"/>
        <v>0</v>
      </c>
      <c r="AV177" s="98">
        <f t="shared" si="506"/>
        <v>0</v>
      </c>
      <c r="AW177" s="98"/>
      <c r="AX177" s="98"/>
      <c r="AY177" s="98"/>
      <c r="AZ177" s="98"/>
      <c r="BA177" s="98"/>
      <c r="BB177" s="81"/>
      <c r="BC177" s="81">
        <f t="shared" si="507"/>
        <v>0</v>
      </c>
      <c r="BD177" s="81">
        <f t="shared" si="508"/>
        <v>0</v>
      </c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82" t="s">
        <v>387</v>
      </c>
      <c r="BP177" s="85"/>
      <c r="BQ177" s="24"/>
    </row>
    <row r="178" spans="1:69" s="198" customFormat="1" ht="40.5" customHeight="1" x14ac:dyDescent="0.2">
      <c r="A178" s="108"/>
      <c r="B178" s="242"/>
      <c r="C178" s="353" t="s">
        <v>790</v>
      </c>
      <c r="D178" s="80">
        <f t="shared" ref="D178" si="569">F178+T178+AG178+AT178+BB178</f>
        <v>0</v>
      </c>
      <c r="E178" s="295">
        <f t="shared" ref="E178" si="570">G178+U178+AH178+AU178+BC178</f>
        <v>1553</v>
      </c>
      <c r="F178" s="81"/>
      <c r="G178" s="81">
        <f t="shared" ref="G178" si="571">F178+H178</f>
        <v>1553</v>
      </c>
      <c r="H178" s="81">
        <f t="shared" ref="H178" si="572">SUM(I178:S178)</f>
        <v>1553</v>
      </c>
      <c r="I178" s="81"/>
      <c r="J178" s="81"/>
      <c r="K178" s="81"/>
      <c r="L178" s="81">
        <v>1553</v>
      </c>
      <c r="M178" s="81"/>
      <c r="N178" s="81"/>
      <c r="O178" s="81"/>
      <c r="P178" s="81"/>
      <c r="Q178" s="81"/>
      <c r="R178" s="81"/>
      <c r="S178" s="81"/>
      <c r="T178" s="81"/>
      <c r="U178" s="81">
        <f t="shared" ref="U178" si="573">T178+V178</f>
        <v>0</v>
      </c>
      <c r="V178" s="81">
        <f t="shared" ref="V178" si="574">SUM(W178:AF178)</f>
        <v>0</v>
      </c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>
        <f t="shared" ref="AH178" si="575">AG178+AI178</f>
        <v>0</v>
      </c>
      <c r="AI178" s="81">
        <f t="shared" ref="AI178" si="576">SUM(AJ178:AS178)</f>
        <v>0</v>
      </c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>
        <f t="shared" ref="AU178" si="577">AT178+AV178</f>
        <v>0</v>
      </c>
      <c r="AV178" s="98">
        <f t="shared" ref="AV178" si="578">SUM(AW178:BA178)</f>
        <v>0</v>
      </c>
      <c r="AW178" s="98"/>
      <c r="AX178" s="98"/>
      <c r="AY178" s="98"/>
      <c r="AZ178" s="98"/>
      <c r="BA178" s="98"/>
      <c r="BB178" s="81"/>
      <c r="BC178" s="81">
        <f t="shared" ref="BC178" si="579">BB178+BD178</f>
        <v>0</v>
      </c>
      <c r="BD178" s="81">
        <f t="shared" ref="BD178" si="580">SUM(BE178:BN178)</f>
        <v>0</v>
      </c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82" t="s">
        <v>789</v>
      </c>
      <c r="BP178" s="85"/>
      <c r="BQ178" s="24"/>
    </row>
    <row r="179" spans="1:69" ht="27" customHeight="1" x14ac:dyDescent="0.2">
      <c r="A179" s="108">
        <v>90000051595</v>
      </c>
      <c r="B179" s="241" t="s">
        <v>153</v>
      </c>
      <c r="C179" s="285" t="s">
        <v>227</v>
      </c>
      <c r="D179" s="80">
        <f t="shared" si="497"/>
        <v>1153842</v>
      </c>
      <c r="E179" s="295">
        <f t="shared" si="498"/>
        <v>1167722</v>
      </c>
      <c r="F179" s="81">
        <v>556776</v>
      </c>
      <c r="G179" s="81">
        <f t="shared" si="499"/>
        <v>551375</v>
      </c>
      <c r="H179" s="81">
        <f t="shared" si="500"/>
        <v>-5401</v>
      </c>
      <c r="I179" s="81"/>
      <c r="J179" s="81"/>
      <c r="K179" s="81">
        <v>-5401</v>
      </c>
      <c r="L179" s="81"/>
      <c r="M179" s="81"/>
      <c r="N179" s="81"/>
      <c r="O179" s="81"/>
      <c r="P179" s="81"/>
      <c r="Q179" s="81"/>
      <c r="R179" s="81"/>
      <c r="S179" s="81"/>
      <c r="T179" s="81">
        <v>580160</v>
      </c>
      <c r="U179" s="81">
        <f t="shared" si="501"/>
        <v>593920</v>
      </c>
      <c r="V179" s="81">
        <f t="shared" si="502"/>
        <v>13760</v>
      </c>
      <c r="W179" s="81">
        <f>3213+1291</f>
        <v>4504</v>
      </c>
      <c r="X179" s="81">
        <v>9256</v>
      </c>
      <c r="Y179" s="81"/>
      <c r="Z179" s="81"/>
      <c r="AA179" s="81"/>
      <c r="AB179" s="81"/>
      <c r="AC179" s="81"/>
      <c r="AD179" s="81"/>
      <c r="AE179" s="81"/>
      <c r="AF179" s="81"/>
      <c r="AG179" s="81">
        <v>16906</v>
      </c>
      <c r="AH179" s="81">
        <f t="shared" si="503"/>
        <v>22427</v>
      </c>
      <c r="AI179" s="81">
        <f t="shared" si="504"/>
        <v>5521</v>
      </c>
      <c r="AJ179" s="81">
        <v>5521</v>
      </c>
      <c r="AK179" s="81"/>
      <c r="AL179" s="81"/>
      <c r="AM179" s="81"/>
      <c r="AN179" s="81"/>
      <c r="AO179" s="81"/>
      <c r="AP179" s="81"/>
      <c r="AQ179" s="81"/>
      <c r="AR179" s="81"/>
      <c r="AS179" s="81"/>
      <c r="AT179" s="81">
        <v>0</v>
      </c>
      <c r="AU179" s="81">
        <f t="shared" si="505"/>
        <v>0</v>
      </c>
      <c r="AV179" s="98">
        <f t="shared" si="506"/>
        <v>0</v>
      </c>
      <c r="AW179" s="98"/>
      <c r="AX179" s="98"/>
      <c r="AY179" s="98"/>
      <c r="AZ179" s="98"/>
      <c r="BA179" s="98"/>
      <c r="BB179" s="81"/>
      <c r="BC179" s="81">
        <f t="shared" si="507"/>
        <v>0</v>
      </c>
      <c r="BD179" s="81">
        <f t="shared" si="508"/>
        <v>0</v>
      </c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82" t="s">
        <v>388</v>
      </c>
      <c r="BP179" s="85"/>
      <c r="BQ179" s="24"/>
    </row>
    <row r="180" spans="1:69" x14ac:dyDescent="0.2">
      <c r="A180" s="108"/>
      <c r="B180" s="242"/>
      <c r="C180" s="285" t="s">
        <v>240</v>
      </c>
      <c r="D180" s="80">
        <f t="shared" si="497"/>
        <v>149962</v>
      </c>
      <c r="E180" s="295">
        <f t="shared" si="498"/>
        <v>149962</v>
      </c>
      <c r="F180" s="81">
        <v>109536</v>
      </c>
      <c r="G180" s="81">
        <f t="shared" si="499"/>
        <v>109536</v>
      </c>
      <c r="H180" s="81">
        <f t="shared" si="500"/>
        <v>0</v>
      </c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>
        <v>40426</v>
      </c>
      <c r="U180" s="81">
        <f t="shared" si="501"/>
        <v>40426</v>
      </c>
      <c r="V180" s="81">
        <f t="shared" si="502"/>
        <v>0</v>
      </c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>
        <v>0</v>
      </c>
      <c r="AH180" s="81">
        <f t="shared" si="503"/>
        <v>0</v>
      </c>
      <c r="AI180" s="81">
        <f t="shared" si="504"/>
        <v>0</v>
      </c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>
        <v>0</v>
      </c>
      <c r="AU180" s="81">
        <f t="shared" si="505"/>
        <v>0</v>
      </c>
      <c r="AV180" s="98">
        <f t="shared" si="506"/>
        <v>0</v>
      </c>
      <c r="AW180" s="98"/>
      <c r="AX180" s="98"/>
      <c r="AY180" s="98"/>
      <c r="AZ180" s="98"/>
      <c r="BA180" s="98"/>
      <c r="BB180" s="81"/>
      <c r="BC180" s="81">
        <f t="shared" si="507"/>
        <v>0</v>
      </c>
      <c r="BD180" s="81">
        <f t="shared" si="508"/>
        <v>0</v>
      </c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82" t="s">
        <v>386</v>
      </c>
      <c r="BP180" s="85"/>
      <c r="BQ180" s="24"/>
    </row>
    <row r="181" spans="1:69" s="198" customFormat="1" x14ac:dyDescent="0.2">
      <c r="A181" s="108"/>
      <c r="B181" s="242"/>
      <c r="C181" s="285" t="s">
        <v>639</v>
      </c>
      <c r="D181" s="80">
        <f t="shared" si="497"/>
        <v>9990</v>
      </c>
      <c r="E181" s="295">
        <f t="shared" si="498"/>
        <v>15703</v>
      </c>
      <c r="F181" s="81">
        <v>9990</v>
      </c>
      <c r="G181" s="81">
        <f t="shared" si="499"/>
        <v>15703</v>
      </c>
      <c r="H181" s="81">
        <f t="shared" si="500"/>
        <v>5713</v>
      </c>
      <c r="I181" s="81"/>
      <c r="J181" s="81"/>
      <c r="K181" s="81">
        <v>5713</v>
      </c>
      <c r="L181" s="81"/>
      <c r="M181" s="81"/>
      <c r="N181" s="81"/>
      <c r="O181" s="81"/>
      <c r="P181" s="81"/>
      <c r="Q181" s="81"/>
      <c r="R181" s="81"/>
      <c r="S181" s="81"/>
      <c r="T181" s="81">
        <v>0</v>
      </c>
      <c r="U181" s="81">
        <f t="shared" si="501"/>
        <v>0</v>
      </c>
      <c r="V181" s="81">
        <f t="shared" si="502"/>
        <v>0</v>
      </c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>
        <v>0</v>
      </c>
      <c r="AH181" s="81">
        <f t="shared" si="503"/>
        <v>0</v>
      </c>
      <c r="AI181" s="81">
        <f t="shared" si="504"/>
        <v>0</v>
      </c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>
        <v>0</v>
      </c>
      <c r="AU181" s="81">
        <f t="shared" si="505"/>
        <v>0</v>
      </c>
      <c r="AV181" s="98">
        <f t="shared" si="506"/>
        <v>0</v>
      </c>
      <c r="AW181" s="98"/>
      <c r="AX181" s="98"/>
      <c r="AY181" s="98"/>
      <c r="AZ181" s="98"/>
      <c r="BA181" s="98"/>
      <c r="BB181" s="81"/>
      <c r="BC181" s="81">
        <f t="shared" si="507"/>
        <v>0</v>
      </c>
      <c r="BD181" s="81">
        <f t="shared" si="508"/>
        <v>0</v>
      </c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82" t="s">
        <v>554</v>
      </c>
      <c r="BP181" s="85"/>
      <c r="BQ181" s="24"/>
    </row>
    <row r="182" spans="1:69" s="193" customFormat="1" ht="24" x14ac:dyDescent="0.2">
      <c r="A182" s="108"/>
      <c r="B182" s="243"/>
      <c r="C182" s="285" t="s">
        <v>544</v>
      </c>
      <c r="D182" s="80">
        <f t="shared" si="497"/>
        <v>6266</v>
      </c>
      <c r="E182" s="295">
        <f t="shared" si="498"/>
        <v>8354</v>
      </c>
      <c r="F182" s="81">
        <v>6266</v>
      </c>
      <c r="G182" s="81">
        <f t="shared" si="499"/>
        <v>8354</v>
      </c>
      <c r="H182" s="81">
        <f t="shared" si="500"/>
        <v>2088</v>
      </c>
      <c r="I182" s="81"/>
      <c r="J182" s="81"/>
      <c r="K182" s="81">
        <v>2088</v>
      </c>
      <c r="L182" s="81"/>
      <c r="M182" s="81"/>
      <c r="N182" s="81"/>
      <c r="O182" s="81"/>
      <c r="P182" s="81"/>
      <c r="Q182" s="81"/>
      <c r="R182" s="81"/>
      <c r="S182" s="81"/>
      <c r="T182" s="81">
        <v>0</v>
      </c>
      <c r="U182" s="81">
        <f t="shared" si="501"/>
        <v>0</v>
      </c>
      <c r="V182" s="81">
        <f t="shared" si="502"/>
        <v>0</v>
      </c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>
        <v>0</v>
      </c>
      <c r="AH182" s="81">
        <f t="shared" si="503"/>
        <v>0</v>
      </c>
      <c r="AI182" s="81">
        <f t="shared" si="504"/>
        <v>0</v>
      </c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>
        <v>0</v>
      </c>
      <c r="AU182" s="81">
        <f t="shared" si="505"/>
        <v>0</v>
      </c>
      <c r="AV182" s="98">
        <f t="shared" si="506"/>
        <v>0</v>
      </c>
      <c r="AW182" s="98"/>
      <c r="AX182" s="98"/>
      <c r="AY182" s="98"/>
      <c r="AZ182" s="98"/>
      <c r="BA182" s="98"/>
      <c r="BB182" s="81"/>
      <c r="BC182" s="81">
        <f t="shared" si="507"/>
        <v>0</v>
      </c>
      <c r="BD182" s="81">
        <f t="shared" si="508"/>
        <v>0</v>
      </c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82" t="s">
        <v>690</v>
      </c>
      <c r="BP182" s="85"/>
      <c r="BQ182" s="24"/>
    </row>
    <row r="183" spans="1:69" s="198" customFormat="1" ht="24" x14ac:dyDescent="0.2">
      <c r="A183" s="108"/>
      <c r="B183" s="243"/>
      <c r="C183" s="285" t="s">
        <v>640</v>
      </c>
      <c r="D183" s="80">
        <f t="shared" si="497"/>
        <v>3590</v>
      </c>
      <c r="E183" s="295">
        <f t="shared" si="498"/>
        <v>4340</v>
      </c>
      <c r="F183" s="81">
        <v>3590</v>
      </c>
      <c r="G183" s="81">
        <f t="shared" si="499"/>
        <v>4340</v>
      </c>
      <c r="H183" s="81">
        <f t="shared" si="500"/>
        <v>750</v>
      </c>
      <c r="I183" s="81"/>
      <c r="J183" s="81"/>
      <c r="K183" s="81">
        <v>750</v>
      </c>
      <c r="L183" s="81"/>
      <c r="M183" s="81"/>
      <c r="N183" s="81"/>
      <c r="O183" s="81"/>
      <c r="P183" s="81"/>
      <c r="Q183" s="81"/>
      <c r="R183" s="81"/>
      <c r="S183" s="81"/>
      <c r="T183" s="81">
        <v>0</v>
      </c>
      <c r="U183" s="81">
        <f t="shared" si="501"/>
        <v>0</v>
      </c>
      <c r="V183" s="81">
        <f t="shared" si="502"/>
        <v>0</v>
      </c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>
        <v>0</v>
      </c>
      <c r="AH183" s="81">
        <f t="shared" si="503"/>
        <v>0</v>
      </c>
      <c r="AI183" s="81">
        <f t="shared" si="504"/>
        <v>0</v>
      </c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>
        <v>0</v>
      </c>
      <c r="AU183" s="81">
        <f t="shared" si="505"/>
        <v>0</v>
      </c>
      <c r="AV183" s="98">
        <f t="shared" si="506"/>
        <v>0</v>
      </c>
      <c r="AW183" s="98"/>
      <c r="AX183" s="98"/>
      <c r="AY183" s="98"/>
      <c r="AZ183" s="98"/>
      <c r="BA183" s="98"/>
      <c r="BB183" s="81"/>
      <c r="BC183" s="81">
        <f t="shared" si="507"/>
        <v>0</v>
      </c>
      <c r="BD183" s="81">
        <f t="shared" si="508"/>
        <v>0</v>
      </c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82" t="s">
        <v>691</v>
      </c>
      <c r="BP183" s="85"/>
      <c r="BQ183" s="24"/>
    </row>
    <row r="184" spans="1:69" ht="24" customHeight="1" x14ac:dyDescent="0.2">
      <c r="A184" s="108">
        <v>90000056465</v>
      </c>
      <c r="B184" s="241" t="s">
        <v>283</v>
      </c>
      <c r="C184" s="285" t="s">
        <v>243</v>
      </c>
      <c r="D184" s="80">
        <f t="shared" si="497"/>
        <v>1093712</v>
      </c>
      <c r="E184" s="295">
        <f t="shared" si="498"/>
        <v>1217205</v>
      </c>
      <c r="F184" s="81">
        <v>549670</v>
      </c>
      <c r="G184" s="81">
        <f t="shared" si="499"/>
        <v>618951</v>
      </c>
      <c r="H184" s="81">
        <f t="shared" si="500"/>
        <v>69281</v>
      </c>
      <c r="I184" s="81"/>
      <c r="J184" s="81"/>
      <c r="K184" s="81">
        <v>69281</v>
      </c>
      <c r="L184" s="81"/>
      <c r="M184" s="81"/>
      <c r="N184" s="81"/>
      <c r="O184" s="81"/>
      <c r="P184" s="81"/>
      <c r="Q184" s="81"/>
      <c r="R184" s="81"/>
      <c r="S184" s="81"/>
      <c r="T184" s="81">
        <v>446030</v>
      </c>
      <c r="U184" s="81">
        <f t="shared" si="501"/>
        <v>494134</v>
      </c>
      <c r="V184" s="81">
        <f t="shared" si="502"/>
        <v>48104</v>
      </c>
      <c r="W184" s="81"/>
      <c r="X184" s="81">
        <f>48097+7</f>
        <v>48104</v>
      </c>
      <c r="Y184" s="81"/>
      <c r="Z184" s="81"/>
      <c r="AA184" s="81"/>
      <c r="AB184" s="81"/>
      <c r="AC184" s="81"/>
      <c r="AD184" s="81"/>
      <c r="AE184" s="81"/>
      <c r="AF184" s="81"/>
      <c r="AG184" s="81">
        <v>98012</v>
      </c>
      <c r="AH184" s="81">
        <f t="shared" si="503"/>
        <v>104090</v>
      </c>
      <c r="AI184" s="81">
        <f t="shared" si="504"/>
        <v>6078</v>
      </c>
      <c r="AJ184" s="81">
        <v>6078</v>
      </c>
      <c r="AK184" s="81"/>
      <c r="AL184" s="81"/>
      <c r="AM184" s="81"/>
      <c r="AN184" s="81"/>
      <c r="AO184" s="81"/>
      <c r="AP184" s="81"/>
      <c r="AQ184" s="81"/>
      <c r="AR184" s="81"/>
      <c r="AS184" s="81"/>
      <c r="AT184" s="81">
        <v>0</v>
      </c>
      <c r="AU184" s="81">
        <f t="shared" si="505"/>
        <v>30</v>
      </c>
      <c r="AV184" s="98">
        <f t="shared" si="506"/>
        <v>30</v>
      </c>
      <c r="AW184" s="98">
        <v>30</v>
      </c>
      <c r="AX184" s="98"/>
      <c r="AY184" s="98"/>
      <c r="AZ184" s="98"/>
      <c r="BA184" s="98"/>
      <c r="BB184" s="81"/>
      <c r="BC184" s="81">
        <f t="shared" si="507"/>
        <v>0</v>
      </c>
      <c r="BD184" s="81">
        <f t="shared" si="508"/>
        <v>0</v>
      </c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82" t="s">
        <v>389</v>
      </c>
      <c r="BP184" s="85"/>
      <c r="BQ184" s="24"/>
    </row>
    <row r="185" spans="1:69" s="198" customFormat="1" ht="24" customHeight="1" x14ac:dyDescent="0.2">
      <c r="A185" s="108"/>
      <c r="B185" s="241"/>
      <c r="C185" s="353" t="s">
        <v>787</v>
      </c>
      <c r="D185" s="80">
        <f t="shared" ref="D185" si="581">F185+T185+AG185+AT185+BB185</f>
        <v>0</v>
      </c>
      <c r="E185" s="295">
        <f t="shared" ref="E185" si="582">G185+U185+AH185+AU185+BC185</f>
        <v>1050</v>
      </c>
      <c r="F185" s="81"/>
      <c r="G185" s="81">
        <f t="shared" ref="G185" si="583">F185+H185</f>
        <v>1050</v>
      </c>
      <c r="H185" s="81">
        <f t="shared" ref="H185" si="584">SUM(I185:S185)</f>
        <v>1050</v>
      </c>
      <c r="I185" s="81"/>
      <c r="J185" s="81"/>
      <c r="K185" s="81"/>
      <c r="L185" s="81">
        <v>1050</v>
      </c>
      <c r="M185" s="81"/>
      <c r="N185" s="81"/>
      <c r="O185" s="81"/>
      <c r="P185" s="81"/>
      <c r="Q185" s="81"/>
      <c r="R185" s="81"/>
      <c r="S185" s="81"/>
      <c r="T185" s="81"/>
      <c r="U185" s="81">
        <f t="shared" ref="U185" si="585">T185+V185</f>
        <v>0</v>
      </c>
      <c r="V185" s="81">
        <f t="shared" ref="V185" si="586">SUM(W185:AF185)</f>
        <v>0</v>
      </c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>
        <f t="shared" ref="AH185" si="587">AG185+AI185</f>
        <v>0</v>
      </c>
      <c r="AI185" s="81">
        <f t="shared" ref="AI185" si="588">SUM(AJ185:AS185)</f>
        <v>0</v>
      </c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81">
        <f t="shared" ref="AU185" si="589">AT185+AV185</f>
        <v>0</v>
      </c>
      <c r="AV185" s="98">
        <f t="shared" ref="AV185" si="590">SUM(AW185:BA185)</f>
        <v>0</v>
      </c>
      <c r="AW185" s="98"/>
      <c r="AX185" s="98"/>
      <c r="AY185" s="98"/>
      <c r="AZ185" s="98"/>
      <c r="BA185" s="98"/>
      <c r="BB185" s="81"/>
      <c r="BC185" s="81">
        <f t="shared" ref="BC185" si="591">BB185+BD185</f>
        <v>0</v>
      </c>
      <c r="BD185" s="81">
        <f t="shared" ref="BD185" si="592">SUM(BE185:BN185)</f>
        <v>0</v>
      </c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82" t="s">
        <v>788</v>
      </c>
      <c r="BP185" s="85"/>
      <c r="BQ185" s="24"/>
    </row>
    <row r="186" spans="1:69" ht="24" customHeight="1" x14ac:dyDescent="0.2">
      <c r="A186" s="108">
        <v>90009249140</v>
      </c>
      <c r="B186" s="241" t="s">
        <v>514</v>
      </c>
      <c r="C186" s="285" t="s">
        <v>228</v>
      </c>
      <c r="D186" s="80">
        <f t="shared" si="497"/>
        <v>352406</v>
      </c>
      <c r="E186" s="295">
        <f t="shared" si="498"/>
        <v>353045</v>
      </c>
      <c r="F186" s="81">
        <v>325959</v>
      </c>
      <c r="G186" s="81">
        <f t="shared" si="499"/>
        <v>325959</v>
      </c>
      <c r="H186" s="81">
        <f t="shared" si="500"/>
        <v>0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>
        <v>25411</v>
      </c>
      <c r="U186" s="81">
        <f t="shared" si="501"/>
        <v>26038</v>
      </c>
      <c r="V186" s="81">
        <f t="shared" si="502"/>
        <v>627</v>
      </c>
      <c r="W186" s="81"/>
      <c r="X186" s="81">
        <v>627</v>
      </c>
      <c r="Y186" s="81"/>
      <c r="Z186" s="81"/>
      <c r="AA186" s="81"/>
      <c r="AB186" s="81"/>
      <c r="AC186" s="81"/>
      <c r="AD186" s="81"/>
      <c r="AE186" s="81"/>
      <c r="AF186" s="81"/>
      <c r="AG186" s="81">
        <v>1036</v>
      </c>
      <c r="AH186" s="98">
        <f t="shared" si="503"/>
        <v>1048</v>
      </c>
      <c r="AI186" s="98">
        <f t="shared" si="504"/>
        <v>12</v>
      </c>
      <c r="AJ186" s="98">
        <v>12</v>
      </c>
      <c r="AK186" s="98"/>
      <c r="AL186" s="98"/>
      <c r="AM186" s="98"/>
      <c r="AN186" s="98"/>
      <c r="AO186" s="98"/>
      <c r="AP186" s="98"/>
      <c r="AQ186" s="98"/>
      <c r="AR186" s="98"/>
      <c r="AS186" s="98"/>
      <c r="AT186" s="98">
        <v>0</v>
      </c>
      <c r="AU186" s="81">
        <f t="shared" si="505"/>
        <v>0</v>
      </c>
      <c r="AV186" s="98">
        <f t="shared" si="506"/>
        <v>0</v>
      </c>
      <c r="AW186" s="98"/>
      <c r="AX186" s="98"/>
      <c r="AY186" s="98"/>
      <c r="AZ186" s="98"/>
      <c r="BA186" s="98"/>
      <c r="BB186" s="81"/>
      <c r="BC186" s="81">
        <f t="shared" si="507"/>
        <v>0</v>
      </c>
      <c r="BD186" s="81">
        <f t="shared" si="508"/>
        <v>0</v>
      </c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82" t="s">
        <v>390</v>
      </c>
      <c r="BP186" s="85"/>
      <c r="BQ186" s="24"/>
    </row>
    <row r="187" spans="1:69" x14ac:dyDescent="0.2">
      <c r="A187" s="108"/>
      <c r="B187" s="242"/>
      <c r="C187" s="285" t="s">
        <v>240</v>
      </c>
      <c r="D187" s="80">
        <f t="shared" si="497"/>
        <v>34395</v>
      </c>
      <c r="E187" s="295">
        <f t="shared" si="498"/>
        <v>34395</v>
      </c>
      <c r="F187" s="81">
        <v>34395</v>
      </c>
      <c r="G187" s="81">
        <f t="shared" si="499"/>
        <v>34395</v>
      </c>
      <c r="H187" s="81">
        <f t="shared" si="500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>
        <v>0</v>
      </c>
      <c r="U187" s="81">
        <f t="shared" si="501"/>
        <v>0</v>
      </c>
      <c r="V187" s="81">
        <f t="shared" si="502"/>
        <v>0</v>
      </c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>
        <v>0</v>
      </c>
      <c r="AH187" s="81">
        <f t="shared" si="503"/>
        <v>0</v>
      </c>
      <c r="AI187" s="81">
        <f t="shared" si="504"/>
        <v>0</v>
      </c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>
        <v>0</v>
      </c>
      <c r="AU187" s="81">
        <f t="shared" si="505"/>
        <v>0</v>
      </c>
      <c r="AV187" s="98">
        <f t="shared" si="506"/>
        <v>0</v>
      </c>
      <c r="AW187" s="98"/>
      <c r="AX187" s="98"/>
      <c r="AY187" s="98"/>
      <c r="AZ187" s="98"/>
      <c r="BA187" s="98"/>
      <c r="BB187" s="81"/>
      <c r="BC187" s="81">
        <f t="shared" si="507"/>
        <v>0</v>
      </c>
      <c r="BD187" s="81">
        <f t="shared" si="508"/>
        <v>0</v>
      </c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82" t="s">
        <v>391</v>
      </c>
      <c r="BP187" s="85"/>
      <c r="BQ187" s="24"/>
    </row>
    <row r="188" spans="1:69" ht="24" customHeight="1" x14ac:dyDescent="0.2">
      <c r="A188" s="108">
        <v>90009249210</v>
      </c>
      <c r="B188" s="241" t="s">
        <v>515</v>
      </c>
      <c r="C188" s="285" t="s">
        <v>228</v>
      </c>
      <c r="D188" s="80">
        <f t="shared" si="497"/>
        <v>428030</v>
      </c>
      <c r="E188" s="295">
        <f t="shared" si="498"/>
        <v>428638</v>
      </c>
      <c r="F188" s="81">
        <v>402703</v>
      </c>
      <c r="G188" s="81">
        <f t="shared" si="499"/>
        <v>402627</v>
      </c>
      <c r="H188" s="81">
        <f t="shared" si="500"/>
        <v>-76</v>
      </c>
      <c r="I188" s="81"/>
      <c r="J188" s="81"/>
      <c r="K188" s="81">
        <v>-76</v>
      </c>
      <c r="L188" s="81"/>
      <c r="M188" s="81"/>
      <c r="N188" s="81"/>
      <c r="O188" s="81"/>
      <c r="P188" s="81"/>
      <c r="Q188" s="81"/>
      <c r="R188" s="81"/>
      <c r="S188" s="81"/>
      <c r="T188" s="81">
        <v>25327</v>
      </c>
      <c r="U188" s="81">
        <f t="shared" si="501"/>
        <v>25935</v>
      </c>
      <c r="V188" s="81">
        <f t="shared" si="502"/>
        <v>608</v>
      </c>
      <c r="W188" s="81"/>
      <c r="X188" s="81">
        <v>608</v>
      </c>
      <c r="Y188" s="81"/>
      <c r="Z188" s="81"/>
      <c r="AA188" s="81"/>
      <c r="AB188" s="81"/>
      <c r="AC188" s="81"/>
      <c r="AD188" s="81"/>
      <c r="AE188" s="81"/>
      <c r="AF188" s="81"/>
      <c r="AG188" s="81">
        <v>0</v>
      </c>
      <c r="AH188" s="81">
        <f t="shared" si="503"/>
        <v>76</v>
      </c>
      <c r="AI188" s="81">
        <f t="shared" si="504"/>
        <v>76</v>
      </c>
      <c r="AJ188" s="81">
        <v>76</v>
      </c>
      <c r="AK188" s="81"/>
      <c r="AL188" s="81"/>
      <c r="AM188" s="81"/>
      <c r="AN188" s="81"/>
      <c r="AO188" s="81"/>
      <c r="AP188" s="81"/>
      <c r="AQ188" s="81"/>
      <c r="AR188" s="81"/>
      <c r="AS188" s="81"/>
      <c r="AT188" s="81">
        <v>0</v>
      </c>
      <c r="AU188" s="81">
        <f t="shared" si="505"/>
        <v>0</v>
      </c>
      <c r="AV188" s="98">
        <f t="shared" si="506"/>
        <v>0</v>
      </c>
      <c r="AW188" s="98"/>
      <c r="AX188" s="98"/>
      <c r="AY188" s="98"/>
      <c r="AZ188" s="98"/>
      <c r="BA188" s="98"/>
      <c r="BB188" s="81"/>
      <c r="BC188" s="81">
        <f t="shared" si="507"/>
        <v>0</v>
      </c>
      <c r="BD188" s="81">
        <f t="shared" si="508"/>
        <v>0</v>
      </c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82" t="s">
        <v>392</v>
      </c>
      <c r="BP188" s="85"/>
      <c r="BQ188" s="24"/>
    </row>
    <row r="189" spans="1:69" x14ac:dyDescent="0.2">
      <c r="A189" s="108"/>
      <c r="B189" s="242"/>
      <c r="C189" s="285" t="s">
        <v>240</v>
      </c>
      <c r="D189" s="80">
        <f t="shared" si="497"/>
        <v>40312</v>
      </c>
      <c r="E189" s="295">
        <f t="shared" si="498"/>
        <v>40312</v>
      </c>
      <c r="F189" s="81">
        <v>40312</v>
      </c>
      <c r="G189" s="81">
        <f t="shared" si="499"/>
        <v>40312</v>
      </c>
      <c r="H189" s="81">
        <f t="shared" si="500"/>
        <v>0</v>
      </c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>
        <v>0</v>
      </c>
      <c r="U189" s="81">
        <f t="shared" si="501"/>
        <v>0</v>
      </c>
      <c r="V189" s="81">
        <f t="shared" si="502"/>
        <v>0</v>
      </c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>
        <v>0</v>
      </c>
      <c r="AH189" s="81">
        <f t="shared" si="503"/>
        <v>0</v>
      </c>
      <c r="AI189" s="81">
        <f t="shared" si="504"/>
        <v>0</v>
      </c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>
        <v>0</v>
      </c>
      <c r="AU189" s="81">
        <f t="shared" si="505"/>
        <v>0</v>
      </c>
      <c r="AV189" s="98">
        <f t="shared" si="506"/>
        <v>0</v>
      </c>
      <c r="AW189" s="98"/>
      <c r="AX189" s="98"/>
      <c r="AY189" s="98"/>
      <c r="AZ189" s="98"/>
      <c r="BA189" s="98"/>
      <c r="BB189" s="81"/>
      <c r="BC189" s="81">
        <f t="shared" si="507"/>
        <v>0</v>
      </c>
      <c r="BD189" s="81">
        <f t="shared" si="508"/>
        <v>0</v>
      </c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82" t="s">
        <v>393</v>
      </c>
      <c r="BP189" s="85"/>
      <c r="BQ189" s="24"/>
    </row>
    <row r="190" spans="1:69" ht="24" customHeight="1" x14ac:dyDescent="0.2">
      <c r="A190" s="108">
        <v>90009249155</v>
      </c>
      <c r="B190" s="241" t="s">
        <v>516</v>
      </c>
      <c r="C190" s="285" t="s">
        <v>228</v>
      </c>
      <c r="D190" s="80">
        <f t="shared" si="497"/>
        <v>379137</v>
      </c>
      <c r="E190" s="295">
        <f t="shared" si="498"/>
        <v>379653</v>
      </c>
      <c r="F190" s="81">
        <v>358203</v>
      </c>
      <c r="G190" s="81">
        <f t="shared" si="499"/>
        <v>358203</v>
      </c>
      <c r="H190" s="81">
        <f t="shared" si="500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>
        <v>20929</v>
      </c>
      <c r="U190" s="81">
        <f t="shared" si="501"/>
        <v>21445</v>
      </c>
      <c r="V190" s="81">
        <f t="shared" si="502"/>
        <v>516</v>
      </c>
      <c r="W190" s="81"/>
      <c r="X190" s="81">
        <v>516</v>
      </c>
      <c r="Y190" s="81"/>
      <c r="Z190" s="81"/>
      <c r="AA190" s="81"/>
      <c r="AB190" s="81"/>
      <c r="AC190" s="81"/>
      <c r="AD190" s="81"/>
      <c r="AE190" s="81"/>
      <c r="AF190" s="81"/>
      <c r="AG190" s="81">
        <v>5</v>
      </c>
      <c r="AH190" s="81">
        <f t="shared" si="503"/>
        <v>5</v>
      </c>
      <c r="AI190" s="81">
        <f t="shared" si="504"/>
        <v>0</v>
      </c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>
        <v>0</v>
      </c>
      <c r="AU190" s="81">
        <f t="shared" si="505"/>
        <v>0</v>
      </c>
      <c r="AV190" s="98">
        <f t="shared" si="506"/>
        <v>0</v>
      </c>
      <c r="AW190" s="98"/>
      <c r="AX190" s="98"/>
      <c r="AY190" s="98"/>
      <c r="AZ190" s="98"/>
      <c r="BA190" s="98"/>
      <c r="BB190" s="81"/>
      <c r="BC190" s="81">
        <f t="shared" si="507"/>
        <v>0</v>
      </c>
      <c r="BD190" s="81">
        <f t="shared" si="508"/>
        <v>0</v>
      </c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82" t="s">
        <v>394</v>
      </c>
      <c r="BP190" s="85"/>
      <c r="BQ190" s="24"/>
    </row>
    <row r="191" spans="1:69" x14ac:dyDescent="0.2">
      <c r="A191" s="108"/>
      <c r="B191" s="242"/>
      <c r="C191" s="285" t="s">
        <v>240</v>
      </c>
      <c r="D191" s="80">
        <f t="shared" si="497"/>
        <v>34395</v>
      </c>
      <c r="E191" s="295">
        <f t="shared" si="498"/>
        <v>34395</v>
      </c>
      <c r="F191" s="81">
        <v>34395</v>
      </c>
      <c r="G191" s="81">
        <f t="shared" si="499"/>
        <v>34395</v>
      </c>
      <c r="H191" s="81">
        <f t="shared" si="500"/>
        <v>0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>
        <v>0</v>
      </c>
      <c r="U191" s="81">
        <f t="shared" si="501"/>
        <v>0</v>
      </c>
      <c r="V191" s="81">
        <f t="shared" si="502"/>
        <v>0</v>
      </c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>
        <v>0</v>
      </c>
      <c r="AH191" s="81">
        <f t="shared" si="503"/>
        <v>0</v>
      </c>
      <c r="AI191" s="81">
        <f t="shared" si="504"/>
        <v>0</v>
      </c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>
        <v>0</v>
      </c>
      <c r="AU191" s="81">
        <f t="shared" si="505"/>
        <v>0</v>
      </c>
      <c r="AV191" s="98">
        <f t="shared" si="506"/>
        <v>0</v>
      </c>
      <c r="AW191" s="98"/>
      <c r="AX191" s="98"/>
      <c r="AY191" s="98"/>
      <c r="AZ191" s="98"/>
      <c r="BA191" s="98"/>
      <c r="BB191" s="81"/>
      <c r="BC191" s="81">
        <f t="shared" si="507"/>
        <v>0</v>
      </c>
      <c r="BD191" s="81">
        <f t="shared" si="508"/>
        <v>0</v>
      </c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82" t="s">
        <v>395</v>
      </c>
      <c r="BP191" s="85"/>
      <c r="BQ191" s="24"/>
    </row>
    <row r="192" spans="1:69" ht="24" customHeight="1" x14ac:dyDescent="0.2">
      <c r="A192" s="108">
        <v>90009249259</v>
      </c>
      <c r="B192" s="241" t="s">
        <v>517</v>
      </c>
      <c r="C192" s="285" t="s">
        <v>228</v>
      </c>
      <c r="D192" s="80">
        <f t="shared" si="497"/>
        <v>660915</v>
      </c>
      <c r="E192" s="295">
        <f t="shared" si="498"/>
        <v>663019</v>
      </c>
      <c r="F192" s="81">
        <v>591153</v>
      </c>
      <c r="G192" s="81">
        <f t="shared" si="499"/>
        <v>591153</v>
      </c>
      <c r="H192" s="81">
        <f t="shared" si="500"/>
        <v>0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>
        <v>64030</v>
      </c>
      <c r="U192" s="81">
        <f t="shared" si="501"/>
        <v>65542</v>
      </c>
      <c r="V192" s="81">
        <f t="shared" si="502"/>
        <v>1512</v>
      </c>
      <c r="W192" s="81"/>
      <c r="X192" s="81">
        <v>1512</v>
      </c>
      <c r="Y192" s="81"/>
      <c r="Z192" s="81"/>
      <c r="AA192" s="81"/>
      <c r="AB192" s="81"/>
      <c r="AC192" s="81"/>
      <c r="AD192" s="81"/>
      <c r="AE192" s="81"/>
      <c r="AF192" s="81"/>
      <c r="AG192" s="81">
        <v>5732</v>
      </c>
      <c r="AH192" s="81">
        <f t="shared" si="503"/>
        <v>6324</v>
      </c>
      <c r="AI192" s="81">
        <f t="shared" si="504"/>
        <v>592</v>
      </c>
      <c r="AJ192" s="81">
        <v>592</v>
      </c>
      <c r="AK192" s="81"/>
      <c r="AL192" s="81"/>
      <c r="AM192" s="81"/>
      <c r="AN192" s="81"/>
      <c r="AO192" s="81"/>
      <c r="AP192" s="81"/>
      <c r="AQ192" s="81"/>
      <c r="AR192" s="81"/>
      <c r="AS192" s="81"/>
      <c r="AT192" s="81">
        <v>0</v>
      </c>
      <c r="AU192" s="81">
        <f t="shared" si="505"/>
        <v>0</v>
      </c>
      <c r="AV192" s="98">
        <f t="shared" si="506"/>
        <v>0</v>
      </c>
      <c r="AW192" s="98"/>
      <c r="AX192" s="98"/>
      <c r="AY192" s="98"/>
      <c r="AZ192" s="98"/>
      <c r="BA192" s="98"/>
      <c r="BB192" s="81"/>
      <c r="BC192" s="81">
        <f t="shared" si="507"/>
        <v>0</v>
      </c>
      <c r="BD192" s="81">
        <f t="shared" si="508"/>
        <v>0</v>
      </c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82" t="s">
        <v>396</v>
      </c>
      <c r="BP192" s="85"/>
      <c r="BQ192" s="24"/>
    </row>
    <row r="193" spans="1:69" x14ac:dyDescent="0.2">
      <c r="A193" s="108"/>
      <c r="B193" s="242"/>
      <c r="C193" s="285" t="s">
        <v>240</v>
      </c>
      <c r="D193" s="80">
        <f t="shared" si="497"/>
        <v>90451</v>
      </c>
      <c r="E193" s="295">
        <f t="shared" si="498"/>
        <v>90451</v>
      </c>
      <c r="F193" s="81">
        <v>83953</v>
      </c>
      <c r="G193" s="81">
        <f t="shared" si="499"/>
        <v>83953</v>
      </c>
      <c r="H193" s="81">
        <f t="shared" si="500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>
        <v>0</v>
      </c>
      <c r="U193" s="81">
        <f t="shared" si="501"/>
        <v>0</v>
      </c>
      <c r="V193" s="81">
        <f t="shared" si="502"/>
        <v>0</v>
      </c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>
        <v>6498</v>
      </c>
      <c r="AH193" s="81">
        <f t="shared" si="503"/>
        <v>6498</v>
      </c>
      <c r="AI193" s="81">
        <f t="shared" si="504"/>
        <v>0</v>
      </c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>
        <v>0</v>
      </c>
      <c r="AU193" s="81">
        <f t="shared" si="505"/>
        <v>0</v>
      </c>
      <c r="AV193" s="98">
        <f t="shared" si="506"/>
        <v>0</v>
      </c>
      <c r="AW193" s="98"/>
      <c r="AX193" s="98"/>
      <c r="AY193" s="98"/>
      <c r="AZ193" s="98"/>
      <c r="BA193" s="98"/>
      <c r="BB193" s="81"/>
      <c r="BC193" s="81">
        <f t="shared" si="507"/>
        <v>0</v>
      </c>
      <c r="BD193" s="81">
        <f t="shared" si="508"/>
        <v>0</v>
      </c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82" t="s">
        <v>397</v>
      </c>
      <c r="BP193" s="85"/>
      <c r="BQ193" s="24"/>
    </row>
    <row r="194" spans="1:69" ht="24" customHeight="1" x14ac:dyDescent="0.2">
      <c r="A194" s="108">
        <v>90009249314</v>
      </c>
      <c r="B194" s="241" t="s">
        <v>518</v>
      </c>
      <c r="C194" s="285" t="s">
        <v>228</v>
      </c>
      <c r="D194" s="80">
        <f t="shared" si="497"/>
        <v>671803</v>
      </c>
      <c r="E194" s="295">
        <f t="shared" si="498"/>
        <v>673525</v>
      </c>
      <c r="F194" s="81">
        <v>580135</v>
      </c>
      <c r="G194" s="81">
        <f t="shared" si="499"/>
        <v>580135</v>
      </c>
      <c r="H194" s="81">
        <f t="shared" si="500"/>
        <v>0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>
        <v>83701</v>
      </c>
      <c r="U194" s="81">
        <f t="shared" si="501"/>
        <v>85342</v>
      </c>
      <c r="V194" s="81">
        <f t="shared" si="502"/>
        <v>1641</v>
      </c>
      <c r="W194" s="81"/>
      <c r="X194" s="81">
        <v>1641</v>
      </c>
      <c r="Y194" s="81"/>
      <c r="Z194" s="81"/>
      <c r="AA194" s="81"/>
      <c r="AB194" s="81"/>
      <c r="AC194" s="81"/>
      <c r="AD194" s="81"/>
      <c r="AE194" s="81"/>
      <c r="AF194" s="81"/>
      <c r="AG194" s="81">
        <v>7967</v>
      </c>
      <c r="AH194" s="81">
        <f t="shared" si="503"/>
        <v>8048</v>
      </c>
      <c r="AI194" s="81">
        <f t="shared" si="504"/>
        <v>81</v>
      </c>
      <c r="AJ194" s="81">
        <v>81</v>
      </c>
      <c r="AK194" s="81"/>
      <c r="AL194" s="81"/>
      <c r="AM194" s="81"/>
      <c r="AN194" s="81"/>
      <c r="AO194" s="81"/>
      <c r="AP194" s="81"/>
      <c r="AQ194" s="81"/>
      <c r="AR194" s="81"/>
      <c r="AS194" s="81"/>
      <c r="AT194" s="81">
        <v>0</v>
      </c>
      <c r="AU194" s="81">
        <f t="shared" si="505"/>
        <v>0</v>
      </c>
      <c r="AV194" s="98">
        <f t="shared" si="506"/>
        <v>0</v>
      </c>
      <c r="AW194" s="98"/>
      <c r="AX194" s="98"/>
      <c r="AY194" s="98"/>
      <c r="AZ194" s="98"/>
      <c r="BA194" s="98"/>
      <c r="BB194" s="81"/>
      <c r="BC194" s="81">
        <f t="shared" si="507"/>
        <v>0</v>
      </c>
      <c r="BD194" s="81">
        <f t="shared" si="508"/>
        <v>0</v>
      </c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82" t="s">
        <v>398</v>
      </c>
      <c r="BP194" s="85"/>
      <c r="BQ194" s="24"/>
    </row>
    <row r="195" spans="1:69" x14ac:dyDescent="0.2">
      <c r="A195" s="108"/>
      <c r="B195" s="242"/>
      <c r="C195" s="285" t="s">
        <v>240</v>
      </c>
      <c r="D195" s="80">
        <f t="shared" si="497"/>
        <v>85062</v>
      </c>
      <c r="E195" s="295">
        <f t="shared" si="498"/>
        <v>85062</v>
      </c>
      <c r="F195" s="81">
        <v>85062</v>
      </c>
      <c r="G195" s="81">
        <f t="shared" si="499"/>
        <v>85062</v>
      </c>
      <c r="H195" s="81">
        <f t="shared" si="500"/>
        <v>0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>
        <v>0</v>
      </c>
      <c r="U195" s="81">
        <f t="shared" si="501"/>
        <v>0</v>
      </c>
      <c r="V195" s="81">
        <f t="shared" si="502"/>
        <v>0</v>
      </c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>
        <v>0</v>
      </c>
      <c r="AH195" s="81">
        <f t="shared" si="503"/>
        <v>0</v>
      </c>
      <c r="AI195" s="81">
        <f t="shared" si="504"/>
        <v>0</v>
      </c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>
        <v>0</v>
      </c>
      <c r="AU195" s="81">
        <f t="shared" si="505"/>
        <v>0</v>
      </c>
      <c r="AV195" s="98">
        <f t="shared" si="506"/>
        <v>0</v>
      </c>
      <c r="AW195" s="98"/>
      <c r="AX195" s="98"/>
      <c r="AY195" s="98"/>
      <c r="AZ195" s="98"/>
      <c r="BA195" s="98"/>
      <c r="BB195" s="81"/>
      <c r="BC195" s="81">
        <f t="shared" si="507"/>
        <v>0</v>
      </c>
      <c r="BD195" s="81">
        <f t="shared" si="508"/>
        <v>0</v>
      </c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82" t="s">
        <v>399</v>
      </c>
      <c r="BP195" s="85"/>
      <c r="BQ195" s="24"/>
    </row>
    <row r="196" spans="1:69" ht="24" customHeight="1" x14ac:dyDescent="0.2">
      <c r="A196" s="108">
        <v>90009249189</v>
      </c>
      <c r="B196" s="241" t="s">
        <v>519</v>
      </c>
      <c r="C196" s="285" t="s">
        <v>228</v>
      </c>
      <c r="D196" s="80">
        <f t="shared" si="497"/>
        <v>644518</v>
      </c>
      <c r="E196" s="295">
        <f t="shared" si="498"/>
        <v>646085</v>
      </c>
      <c r="F196" s="81">
        <v>552680</v>
      </c>
      <c r="G196" s="81">
        <f t="shared" si="499"/>
        <v>552115</v>
      </c>
      <c r="H196" s="81">
        <f t="shared" si="500"/>
        <v>-565</v>
      </c>
      <c r="I196" s="81"/>
      <c r="J196" s="81"/>
      <c r="K196" s="81">
        <v>-565</v>
      </c>
      <c r="L196" s="81"/>
      <c r="M196" s="81"/>
      <c r="N196" s="81"/>
      <c r="O196" s="81"/>
      <c r="P196" s="81"/>
      <c r="Q196" s="81"/>
      <c r="R196" s="81"/>
      <c r="S196" s="81"/>
      <c r="T196" s="81">
        <v>85804</v>
      </c>
      <c r="U196" s="81">
        <f t="shared" si="501"/>
        <v>87371</v>
      </c>
      <c r="V196" s="81">
        <f t="shared" si="502"/>
        <v>1567</v>
      </c>
      <c r="W196" s="81"/>
      <c r="X196" s="81">
        <v>1567</v>
      </c>
      <c r="Y196" s="81"/>
      <c r="Z196" s="81"/>
      <c r="AA196" s="81"/>
      <c r="AB196" s="81"/>
      <c r="AC196" s="81"/>
      <c r="AD196" s="81"/>
      <c r="AE196" s="81"/>
      <c r="AF196" s="81"/>
      <c r="AG196" s="81">
        <v>6034</v>
      </c>
      <c r="AH196" s="81">
        <f t="shared" si="503"/>
        <v>6599</v>
      </c>
      <c r="AI196" s="81">
        <f t="shared" si="504"/>
        <v>565</v>
      </c>
      <c r="AJ196" s="81">
        <v>565</v>
      </c>
      <c r="AK196" s="81"/>
      <c r="AL196" s="81"/>
      <c r="AM196" s="81"/>
      <c r="AN196" s="81"/>
      <c r="AO196" s="81"/>
      <c r="AP196" s="81"/>
      <c r="AQ196" s="81"/>
      <c r="AR196" s="81"/>
      <c r="AS196" s="81"/>
      <c r="AT196" s="81">
        <v>0</v>
      </c>
      <c r="AU196" s="81">
        <f t="shared" si="505"/>
        <v>0</v>
      </c>
      <c r="AV196" s="98">
        <f t="shared" si="506"/>
        <v>0</v>
      </c>
      <c r="AW196" s="98"/>
      <c r="AX196" s="98"/>
      <c r="AY196" s="98"/>
      <c r="AZ196" s="98"/>
      <c r="BA196" s="98"/>
      <c r="BB196" s="81"/>
      <c r="BC196" s="81">
        <f t="shared" si="507"/>
        <v>0</v>
      </c>
      <c r="BD196" s="81">
        <f t="shared" si="508"/>
        <v>0</v>
      </c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82" t="s">
        <v>400</v>
      </c>
      <c r="BP196" s="85"/>
      <c r="BQ196" s="24"/>
    </row>
    <row r="197" spans="1:69" x14ac:dyDescent="0.2">
      <c r="A197" s="108"/>
      <c r="B197" s="242"/>
      <c r="C197" s="285" t="s">
        <v>240</v>
      </c>
      <c r="D197" s="80">
        <f t="shared" si="497"/>
        <v>84561</v>
      </c>
      <c r="E197" s="295">
        <f t="shared" si="498"/>
        <v>84561</v>
      </c>
      <c r="F197" s="81">
        <v>78405</v>
      </c>
      <c r="G197" s="81">
        <f t="shared" si="499"/>
        <v>78405</v>
      </c>
      <c r="H197" s="81">
        <f t="shared" si="500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>
        <v>0</v>
      </c>
      <c r="U197" s="81">
        <f t="shared" si="501"/>
        <v>0</v>
      </c>
      <c r="V197" s="81">
        <f t="shared" si="502"/>
        <v>0</v>
      </c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>
        <v>6156</v>
      </c>
      <c r="AH197" s="81">
        <f t="shared" si="503"/>
        <v>6156</v>
      </c>
      <c r="AI197" s="81">
        <f t="shared" si="504"/>
        <v>0</v>
      </c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>
        <v>0</v>
      </c>
      <c r="AU197" s="81">
        <f t="shared" si="505"/>
        <v>0</v>
      </c>
      <c r="AV197" s="98">
        <f t="shared" si="506"/>
        <v>0</v>
      </c>
      <c r="AW197" s="98"/>
      <c r="AX197" s="98"/>
      <c r="AY197" s="98"/>
      <c r="AZ197" s="98"/>
      <c r="BA197" s="98"/>
      <c r="BB197" s="81"/>
      <c r="BC197" s="81">
        <f t="shared" si="507"/>
        <v>0</v>
      </c>
      <c r="BD197" s="81">
        <f t="shared" si="508"/>
        <v>0</v>
      </c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82" t="s">
        <v>401</v>
      </c>
      <c r="BP197" s="85"/>
      <c r="BQ197" s="24"/>
    </row>
    <row r="198" spans="1:69" ht="24" customHeight="1" x14ac:dyDescent="0.2">
      <c r="A198" s="108">
        <v>90009249136</v>
      </c>
      <c r="B198" s="241" t="s">
        <v>520</v>
      </c>
      <c r="C198" s="285" t="s">
        <v>228</v>
      </c>
      <c r="D198" s="80">
        <f t="shared" si="497"/>
        <v>331285</v>
      </c>
      <c r="E198" s="295">
        <f t="shared" si="498"/>
        <v>331691</v>
      </c>
      <c r="F198" s="81">
        <v>314523</v>
      </c>
      <c r="G198" s="81">
        <f t="shared" si="499"/>
        <v>314483</v>
      </c>
      <c r="H198" s="81">
        <f t="shared" si="500"/>
        <v>-40</v>
      </c>
      <c r="I198" s="81"/>
      <c r="J198" s="81"/>
      <c r="K198" s="81">
        <v>-40</v>
      </c>
      <c r="L198" s="81"/>
      <c r="M198" s="81"/>
      <c r="N198" s="81"/>
      <c r="O198" s="81"/>
      <c r="P198" s="81"/>
      <c r="Q198" s="81"/>
      <c r="R198" s="81"/>
      <c r="S198" s="81"/>
      <c r="T198" s="81">
        <v>16669</v>
      </c>
      <c r="U198" s="81">
        <f t="shared" si="501"/>
        <v>17075</v>
      </c>
      <c r="V198" s="81">
        <f t="shared" si="502"/>
        <v>406</v>
      </c>
      <c r="W198" s="81"/>
      <c r="X198" s="81">
        <v>406</v>
      </c>
      <c r="Y198" s="81"/>
      <c r="Z198" s="81"/>
      <c r="AA198" s="81"/>
      <c r="AB198" s="81"/>
      <c r="AC198" s="81"/>
      <c r="AD198" s="81"/>
      <c r="AE198" s="81"/>
      <c r="AF198" s="81"/>
      <c r="AG198" s="81">
        <v>93</v>
      </c>
      <c r="AH198" s="81">
        <f t="shared" si="503"/>
        <v>133</v>
      </c>
      <c r="AI198" s="81">
        <f t="shared" si="504"/>
        <v>40</v>
      </c>
      <c r="AJ198" s="81">
        <v>40</v>
      </c>
      <c r="AK198" s="81"/>
      <c r="AL198" s="81"/>
      <c r="AM198" s="81"/>
      <c r="AN198" s="81"/>
      <c r="AO198" s="81"/>
      <c r="AP198" s="81"/>
      <c r="AQ198" s="81"/>
      <c r="AR198" s="81"/>
      <c r="AS198" s="81"/>
      <c r="AT198" s="81">
        <v>0</v>
      </c>
      <c r="AU198" s="81">
        <f t="shared" si="505"/>
        <v>0</v>
      </c>
      <c r="AV198" s="98">
        <f t="shared" si="506"/>
        <v>0</v>
      </c>
      <c r="AW198" s="98"/>
      <c r="AX198" s="98"/>
      <c r="AY198" s="98"/>
      <c r="AZ198" s="98"/>
      <c r="BA198" s="98"/>
      <c r="BB198" s="81"/>
      <c r="BC198" s="81">
        <f t="shared" si="507"/>
        <v>0</v>
      </c>
      <c r="BD198" s="81">
        <f t="shared" si="508"/>
        <v>0</v>
      </c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82" t="s">
        <v>402</v>
      </c>
      <c r="BP198" s="85"/>
      <c r="BQ198" s="24"/>
    </row>
    <row r="199" spans="1:69" x14ac:dyDescent="0.2">
      <c r="A199" s="108"/>
      <c r="B199" s="242"/>
      <c r="C199" s="285" t="s">
        <v>240</v>
      </c>
      <c r="D199" s="80">
        <f t="shared" si="497"/>
        <v>31436</v>
      </c>
      <c r="E199" s="295">
        <f t="shared" si="498"/>
        <v>31436</v>
      </c>
      <c r="F199" s="81">
        <v>31436</v>
      </c>
      <c r="G199" s="81">
        <f t="shared" si="499"/>
        <v>31436</v>
      </c>
      <c r="H199" s="81">
        <f t="shared" si="500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>
        <v>0</v>
      </c>
      <c r="U199" s="81">
        <f t="shared" si="501"/>
        <v>0</v>
      </c>
      <c r="V199" s="81">
        <f t="shared" si="502"/>
        <v>0</v>
      </c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>
        <v>0</v>
      </c>
      <c r="AH199" s="81">
        <f t="shared" si="503"/>
        <v>0</v>
      </c>
      <c r="AI199" s="81">
        <f t="shared" si="504"/>
        <v>0</v>
      </c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>
        <v>0</v>
      </c>
      <c r="AU199" s="81">
        <f t="shared" si="505"/>
        <v>0</v>
      </c>
      <c r="AV199" s="98">
        <f t="shared" si="506"/>
        <v>0</v>
      </c>
      <c r="AW199" s="98"/>
      <c r="AX199" s="98"/>
      <c r="AY199" s="98"/>
      <c r="AZ199" s="98"/>
      <c r="BA199" s="98"/>
      <c r="BB199" s="81"/>
      <c r="BC199" s="81">
        <f t="shared" si="507"/>
        <v>0</v>
      </c>
      <c r="BD199" s="81">
        <f t="shared" si="508"/>
        <v>0</v>
      </c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82" t="s">
        <v>403</v>
      </c>
      <c r="BP199" s="85"/>
      <c r="BQ199" s="24"/>
    </row>
    <row r="200" spans="1:69" ht="24" customHeight="1" x14ac:dyDescent="0.2">
      <c r="A200" s="108">
        <v>90009563202</v>
      </c>
      <c r="B200" s="241" t="s">
        <v>521</v>
      </c>
      <c r="C200" s="285" t="s">
        <v>228</v>
      </c>
      <c r="D200" s="80">
        <f t="shared" si="497"/>
        <v>335953</v>
      </c>
      <c r="E200" s="295">
        <f t="shared" si="498"/>
        <v>341151</v>
      </c>
      <c r="F200" s="81">
        <v>166947</v>
      </c>
      <c r="G200" s="81">
        <f t="shared" si="499"/>
        <v>166947</v>
      </c>
      <c r="H200" s="81">
        <f t="shared" si="500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>
        <v>168028</v>
      </c>
      <c r="U200" s="81">
        <f t="shared" si="501"/>
        <v>173226</v>
      </c>
      <c r="V200" s="81">
        <f t="shared" si="502"/>
        <v>5198</v>
      </c>
      <c r="W200" s="81"/>
      <c r="X200" s="81">
        <f>516+4682</f>
        <v>5198</v>
      </c>
      <c r="Y200" s="81"/>
      <c r="Z200" s="81"/>
      <c r="AA200" s="81"/>
      <c r="AB200" s="81"/>
      <c r="AC200" s="81"/>
      <c r="AD200" s="81"/>
      <c r="AE200" s="81"/>
      <c r="AF200" s="81"/>
      <c r="AG200" s="81">
        <v>978</v>
      </c>
      <c r="AH200" s="81">
        <f t="shared" si="503"/>
        <v>978</v>
      </c>
      <c r="AI200" s="81">
        <f t="shared" si="504"/>
        <v>0</v>
      </c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>
        <v>0</v>
      </c>
      <c r="AU200" s="81">
        <f t="shared" si="505"/>
        <v>0</v>
      </c>
      <c r="AV200" s="98">
        <f t="shared" si="506"/>
        <v>0</v>
      </c>
      <c r="AW200" s="98"/>
      <c r="AX200" s="98"/>
      <c r="AY200" s="98"/>
      <c r="AZ200" s="98"/>
      <c r="BA200" s="98"/>
      <c r="BB200" s="81"/>
      <c r="BC200" s="81">
        <f t="shared" si="507"/>
        <v>0</v>
      </c>
      <c r="BD200" s="81">
        <f t="shared" si="508"/>
        <v>0</v>
      </c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82" t="s">
        <v>404</v>
      </c>
      <c r="BP200" s="85"/>
      <c r="BQ200" s="24"/>
    </row>
    <row r="201" spans="1:69" s="169" customFormat="1" x14ac:dyDescent="0.2">
      <c r="A201" s="108"/>
      <c r="B201" s="242"/>
      <c r="C201" s="285" t="s">
        <v>240</v>
      </c>
      <c r="D201" s="80">
        <f t="shared" si="497"/>
        <v>21081</v>
      </c>
      <c r="E201" s="295">
        <f t="shared" si="498"/>
        <v>21081</v>
      </c>
      <c r="F201" s="81">
        <v>21081</v>
      </c>
      <c r="G201" s="81">
        <f t="shared" si="499"/>
        <v>21081</v>
      </c>
      <c r="H201" s="81">
        <f t="shared" si="500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>
        <v>0</v>
      </c>
      <c r="U201" s="81">
        <f t="shared" si="501"/>
        <v>0</v>
      </c>
      <c r="V201" s="81">
        <f t="shared" si="502"/>
        <v>0</v>
      </c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>
        <v>0</v>
      </c>
      <c r="AH201" s="81">
        <f t="shared" si="503"/>
        <v>0</v>
      </c>
      <c r="AI201" s="81">
        <f t="shared" si="504"/>
        <v>0</v>
      </c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>
        <v>0</v>
      </c>
      <c r="AU201" s="81">
        <f t="shared" si="505"/>
        <v>0</v>
      </c>
      <c r="AV201" s="98">
        <f t="shared" si="506"/>
        <v>0</v>
      </c>
      <c r="AW201" s="98"/>
      <c r="AX201" s="98"/>
      <c r="AY201" s="98"/>
      <c r="AZ201" s="98"/>
      <c r="BA201" s="98"/>
      <c r="BB201" s="81"/>
      <c r="BC201" s="81">
        <f t="shared" si="507"/>
        <v>0</v>
      </c>
      <c r="BD201" s="81">
        <f t="shared" si="508"/>
        <v>0</v>
      </c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82" t="s">
        <v>498</v>
      </c>
      <c r="BP201" s="85"/>
      <c r="BQ201" s="24"/>
    </row>
    <row r="202" spans="1:69" ht="24" customHeight="1" x14ac:dyDescent="0.2">
      <c r="A202" s="108">
        <v>90009249206</v>
      </c>
      <c r="B202" s="241" t="s">
        <v>522</v>
      </c>
      <c r="C202" s="285" t="s">
        <v>228</v>
      </c>
      <c r="D202" s="80">
        <f t="shared" ref="D202:D230" si="593">F202+T202+AG202+AT202+BB202</f>
        <v>662588</v>
      </c>
      <c r="E202" s="295">
        <f t="shared" ref="E202:E230" si="594">G202+U202+AH202+AU202+BC202</f>
        <v>663639</v>
      </c>
      <c r="F202" s="81">
        <v>613785</v>
      </c>
      <c r="G202" s="81">
        <f t="shared" ref="G202:G230" si="595">F202+H202</f>
        <v>613625</v>
      </c>
      <c r="H202" s="81">
        <f t="shared" ref="H202:H230" si="596">SUM(I202:S202)</f>
        <v>-160</v>
      </c>
      <c r="I202" s="81"/>
      <c r="J202" s="81"/>
      <c r="K202" s="81">
        <v>-160</v>
      </c>
      <c r="L202" s="81"/>
      <c r="M202" s="81"/>
      <c r="N202" s="81"/>
      <c r="O202" s="81"/>
      <c r="P202" s="81"/>
      <c r="Q202" s="81"/>
      <c r="R202" s="81"/>
      <c r="S202" s="81"/>
      <c r="T202" s="81">
        <v>42602</v>
      </c>
      <c r="U202" s="81">
        <f t="shared" ref="U202:U230" si="597">T202+V202</f>
        <v>43653</v>
      </c>
      <c r="V202" s="81">
        <f t="shared" ref="V202:V230" si="598">SUM(W202:AF202)</f>
        <v>1051</v>
      </c>
      <c r="W202" s="81"/>
      <c r="X202" s="81">
        <v>1051</v>
      </c>
      <c r="Y202" s="81"/>
      <c r="Z202" s="81"/>
      <c r="AA202" s="81"/>
      <c r="AB202" s="81"/>
      <c r="AC202" s="81"/>
      <c r="AD202" s="81"/>
      <c r="AE202" s="81"/>
      <c r="AF202" s="81"/>
      <c r="AG202" s="81">
        <v>6201</v>
      </c>
      <c r="AH202" s="81">
        <f t="shared" ref="AH202:AH230" si="599">AG202+AI202</f>
        <v>6361</v>
      </c>
      <c r="AI202" s="81">
        <f t="shared" ref="AI202:AI230" si="600">SUM(AJ202:AS202)</f>
        <v>160</v>
      </c>
      <c r="AJ202" s="81">
        <v>160</v>
      </c>
      <c r="AK202" s="81"/>
      <c r="AL202" s="81"/>
      <c r="AM202" s="81"/>
      <c r="AN202" s="81"/>
      <c r="AO202" s="81"/>
      <c r="AP202" s="81"/>
      <c r="AQ202" s="81"/>
      <c r="AR202" s="81"/>
      <c r="AS202" s="81"/>
      <c r="AT202" s="81">
        <v>0</v>
      </c>
      <c r="AU202" s="81">
        <f t="shared" ref="AU202:AU230" si="601">AT202+AV202</f>
        <v>0</v>
      </c>
      <c r="AV202" s="98">
        <f t="shared" ref="AV202:AV230" si="602">SUM(AW202:BA202)</f>
        <v>0</v>
      </c>
      <c r="AW202" s="98"/>
      <c r="AX202" s="98"/>
      <c r="AY202" s="98"/>
      <c r="AZ202" s="98"/>
      <c r="BA202" s="98"/>
      <c r="BB202" s="81"/>
      <c r="BC202" s="81">
        <f t="shared" ref="BC202:BC230" si="603">BB202+BD202</f>
        <v>0</v>
      </c>
      <c r="BD202" s="81">
        <f t="shared" ref="BD202:BD230" si="604">SUM(BE202:BN202)</f>
        <v>0</v>
      </c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82" t="s">
        <v>405</v>
      </c>
      <c r="BP202" s="85"/>
      <c r="BQ202" s="24"/>
    </row>
    <row r="203" spans="1:69" x14ac:dyDescent="0.2">
      <c r="A203" s="108"/>
      <c r="B203" s="242"/>
      <c r="C203" s="285" t="s">
        <v>240</v>
      </c>
      <c r="D203" s="80">
        <f t="shared" si="593"/>
        <v>79884</v>
      </c>
      <c r="E203" s="295">
        <f t="shared" si="594"/>
        <v>79884</v>
      </c>
      <c r="F203" s="81">
        <v>79884</v>
      </c>
      <c r="G203" s="81">
        <f t="shared" si="595"/>
        <v>79884</v>
      </c>
      <c r="H203" s="81">
        <f t="shared" si="596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>
        <v>0</v>
      </c>
      <c r="U203" s="81">
        <f t="shared" si="597"/>
        <v>0</v>
      </c>
      <c r="V203" s="81">
        <f t="shared" si="598"/>
        <v>0</v>
      </c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>
        <v>0</v>
      </c>
      <c r="AH203" s="81">
        <f t="shared" si="599"/>
        <v>0</v>
      </c>
      <c r="AI203" s="81">
        <f t="shared" si="600"/>
        <v>0</v>
      </c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>
        <v>0</v>
      </c>
      <c r="AU203" s="81">
        <f t="shared" si="601"/>
        <v>0</v>
      </c>
      <c r="AV203" s="98">
        <f t="shared" si="602"/>
        <v>0</v>
      </c>
      <c r="AW203" s="98"/>
      <c r="AX203" s="98"/>
      <c r="AY203" s="98"/>
      <c r="AZ203" s="98"/>
      <c r="BA203" s="98"/>
      <c r="BB203" s="81"/>
      <c r="BC203" s="81">
        <f t="shared" si="603"/>
        <v>0</v>
      </c>
      <c r="BD203" s="81">
        <f t="shared" si="604"/>
        <v>0</v>
      </c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82" t="s">
        <v>406</v>
      </c>
      <c r="BP203" s="85"/>
      <c r="BQ203" s="24"/>
    </row>
    <row r="204" spans="1:69" ht="24" customHeight="1" x14ac:dyDescent="0.2">
      <c r="A204" s="108">
        <v>90009251357</v>
      </c>
      <c r="B204" s="241" t="s">
        <v>523</v>
      </c>
      <c r="C204" s="285" t="s">
        <v>228</v>
      </c>
      <c r="D204" s="80">
        <f t="shared" si="593"/>
        <v>407798</v>
      </c>
      <c r="E204" s="295">
        <f t="shared" si="594"/>
        <v>408554</v>
      </c>
      <c r="F204" s="81">
        <v>375064</v>
      </c>
      <c r="G204" s="81">
        <f t="shared" si="595"/>
        <v>375064</v>
      </c>
      <c r="H204" s="81">
        <f t="shared" si="596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>
        <v>30638</v>
      </c>
      <c r="U204" s="81">
        <f t="shared" si="597"/>
        <v>31394</v>
      </c>
      <c r="V204" s="81">
        <f t="shared" si="598"/>
        <v>756</v>
      </c>
      <c r="W204" s="81"/>
      <c r="X204" s="81">
        <v>756</v>
      </c>
      <c r="Y204" s="81"/>
      <c r="Z204" s="81"/>
      <c r="AA204" s="81"/>
      <c r="AB204" s="81"/>
      <c r="AC204" s="81"/>
      <c r="AD204" s="81"/>
      <c r="AE204" s="81"/>
      <c r="AF204" s="81"/>
      <c r="AG204" s="81">
        <v>2096</v>
      </c>
      <c r="AH204" s="81">
        <f t="shared" si="599"/>
        <v>2096</v>
      </c>
      <c r="AI204" s="81">
        <f t="shared" si="600"/>
        <v>0</v>
      </c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>
        <v>0</v>
      </c>
      <c r="AU204" s="81">
        <f t="shared" si="601"/>
        <v>0</v>
      </c>
      <c r="AV204" s="98">
        <f t="shared" si="602"/>
        <v>0</v>
      </c>
      <c r="AW204" s="98"/>
      <c r="AX204" s="98"/>
      <c r="AY204" s="98"/>
      <c r="AZ204" s="98"/>
      <c r="BA204" s="98"/>
      <c r="BB204" s="81"/>
      <c r="BC204" s="81">
        <f t="shared" si="603"/>
        <v>0</v>
      </c>
      <c r="BD204" s="81">
        <f t="shared" si="604"/>
        <v>0</v>
      </c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82" t="s">
        <v>407</v>
      </c>
      <c r="BP204" s="85"/>
      <c r="BQ204" s="24"/>
    </row>
    <row r="205" spans="1:69" ht="12.75" x14ac:dyDescent="0.2">
      <c r="A205" s="108"/>
      <c r="B205" s="243"/>
      <c r="C205" s="285" t="s">
        <v>240</v>
      </c>
      <c r="D205" s="80">
        <f t="shared" si="593"/>
        <v>49455</v>
      </c>
      <c r="E205" s="295">
        <f t="shared" si="594"/>
        <v>49981</v>
      </c>
      <c r="F205" s="81">
        <v>43641</v>
      </c>
      <c r="G205" s="81">
        <f t="shared" si="595"/>
        <v>43641</v>
      </c>
      <c r="H205" s="81">
        <f t="shared" si="596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>
        <v>0</v>
      </c>
      <c r="U205" s="81">
        <f t="shared" si="597"/>
        <v>0</v>
      </c>
      <c r="V205" s="81">
        <f t="shared" si="598"/>
        <v>0</v>
      </c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>
        <v>5814</v>
      </c>
      <c r="AH205" s="81">
        <f t="shared" si="599"/>
        <v>6340</v>
      </c>
      <c r="AI205" s="81">
        <f t="shared" si="600"/>
        <v>526</v>
      </c>
      <c r="AJ205" s="81">
        <v>526</v>
      </c>
      <c r="AK205" s="81"/>
      <c r="AL205" s="81"/>
      <c r="AM205" s="81"/>
      <c r="AN205" s="81"/>
      <c r="AO205" s="81"/>
      <c r="AP205" s="81"/>
      <c r="AQ205" s="81"/>
      <c r="AR205" s="81"/>
      <c r="AS205" s="81"/>
      <c r="AT205" s="81">
        <v>0</v>
      </c>
      <c r="AU205" s="81">
        <f t="shared" si="601"/>
        <v>0</v>
      </c>
      <c r="AV205" s="98">
        <f t="shared" si="602"/>
        <v>0</v>
      </c>
      <c r="AW205" s="98"/>
      <c r="AX205" s="98"/>
      <c r="AY205" s="98"/>
      <c r="AZ205" s="98"/>
      <c r="BA205" s="98"/>
      <c r="BB205" s="81"/>
      <c r="BC205" s="81">
        <f t="shared" si="603"/>
        <v>0</v>
      </c>
      <c r="BD205" s="81">
        <f t="shared" si="604"/>
        <v>0</v>
      </c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82" t="s">
        <v>408</v>
      </c>
      <c r="BP205" s="85"/>
      <c r="BQ205" s="24"/>
    </row>
    <row r="206" spans="1:69" ht="24" customHeight="1" x14ac:dyDescent="0.2">
      <c r="A206" s="108">
        <v>90000051542</v>
      </c>
      <c r="B206" s="241" t="s">
        <v>20</v>
      </c>
      <c r="C206" s="285" t="s">
        <v>227</v>
      </c>
      <c r="D206" s="80">
        <f t="shared" si="593"/>
        <v>1500893</v>
      </c>
      <c r="E206" s="295">
        <f t="shared" si="594"/>
        <v>1516766</v>
      </c>
      <c r="F206" s="81">
        <v>506018</v>
      </c>
      <c r="G206" s="81">
        <f t="shared" si="595"/>
        <v>497589</v>
      </c>
      <c r="H206" s="81">
        <f t="shared" si="596"/>
        <v>-8429</v>
      </c>
      <c r="I206" s="81"/>
      <c r="J206" s="81"/>
      <c r="K206" s="81">
        <v>-8429</v>
      </c>
      <c r="L206" s="81"/>
      <c r="M206" s="81"/>
      <c r="N206" s="81"/>
      <c r="O206" s="81"/>
      <c r="P206" s="81"/>
      <c r="Q206" s="81"/>
      <c r="R206" s="81"/>
      <c r="S206" s="81"/>
      <c r="T206" s="81">
        <v>962055</v>
      </c>
      <c r="U206" s="81">
        <f t="shared" si="597"/>
        <v>977928</v>
      </c>
      <c r="V206" s="81">
        <f t="shared" si="598"/>
        <v>15873</v>
      </c>
      <c r="W206" s="81">
        <f>4130-1291</f>
        <v>2839</v>
      </c>
      <c r="X206" s="81">
        <f>11580+855+599</f>
        <v>13034</v>
      </c>
      <c r="Y206" s="81"/>
      <c r="Z206" s="81"/>
      <c r="AA206" s="81"/>
      <c r="AB206" s="81"/>
      <c r="AC206" s="81"/>
      <c r="AD206" s="81"/>
      <c r="AE206" s="81"/>
      <c r="AF206" s="81"/>
      <c r="AG206" s="81">
        <v>32820</v>
      </c>
      <c r="AH206" s="81">
        <f t="shared" si="599"/>
        <v>41249</v>
      </c>
      <c r="AI206" s="81">
        <f t="shared" si="600"/>
        <v>8429</v>
      </c>
      <c r="AJ206" s="81">
        <v>8429</v>
      </c>
      <c r="AK206" s="81"/>
      <c r="AL206" s="81"/>
      <c r="AM206" s="81"/>
      <c r="AN206" s="81"/>
      <c r="AO206" s="81"/>
      <c r="AP206" s="81"/>
      <c r="AQ206" s="81"/>
      <c r="AR206" s="81"/>
      <c r="AS206" s="81"/>
      <c r="AT206" s="81">
        <v>0</v>
      </c>
      <c r="AU206" s="81">
        <f t="shared" si="601"/>
        <v>0</v>
      </c>
      <c r="AV206" s="98">
        <f t="shared" si="602"/>
        <v>0</v>
      </c>
      <c r="AW206" s="98"/>
      <c r="AX206" s="98"/>
      <c r="AY206" s="98"/>
      <c r="AZ206" s="98"/>
      <c r="BA206" s="98"/>
      <c r="BB206" s="81"/>
      <c r="BC206" s="81">
        <f t="shared" si="603"/>
        <v>0</v>
      </c>
      <c r="BD206" s="81">
        <f t="shared" si="604"/>
        <v>0</v>
      </c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82" t="s">
        <v>409</v>
      </c>
      <c r="BP206" s="85"/>
      <c r="BQ206" s="24"/>
    </row>
    <row r="207" spans="1:69" x14ac:dyDescent="0.2">
      <c r="A207" s="108"/>
      <c r="B207" s="242"/>
      <c r="C207" s="285" t="s">
        <v>240</v>
      </c>
      <c r="D207" s="80">
        <f t="shared" si="593"/>
        <v>171927</v>
      </c>
      <c r="E207" s="295">
        <f t="shared" si="594"/>
        <v>171927</v>
      </c>
      <c r="F207" s="81">
        <v>123908</v>
      </c>
      <c r="G207" s="81">
        <f t="shared" si="595"/>
        <v>123908</v>
      </c>
      <c r="H207" s="81">
        <f t="shared" si="596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>
        <v>48019</v>
      </c>
      <c r="U207" s="81">
        <f t="shared" si="597"/>
        <v>48019</v>
      </c>
      <c r="V207" s="81">
        <f t="shared" si="598"/>
        <v>0</v>
      </c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>
        <v>0</v>
      </c>
      <c r="AH207" s="81">
        <f t="shared" si="599"/>
        <v>0</v>
      </c>
      <c r="AI207" s="81">
        <f t="shared" si="600"/>
        <v>0</v>
      </c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>
        <v>0</v>
      </c>
      <c r="AU207" s="81">
        <f t="shared" si="601"/>
        <v>0</v>
      </c>
      <c r="AV207" s="98">
        <f t="shared" si="602"/>
        <v>0</v>
      </c>
      <c r="AW207" s="98"/>
      <c r="AX207" s="98"/>
      <c r="AY207" s="98"/>
      <c r="AZ207" s="98"/>
      <c r="BA207" s="98"/>
      <c r="BB207" s="81"/>
      <c r="BC207" s="81">
        <f t="shared" si="603"/>
        <v>0</v>
      </c>
      <c r="BD207" s="81">
        <f t="shared" si="604"/>
        <v>0</v>
      </c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82" t="s">
        <v>410</v>
      </c>
      <c r="BP207" s="85"/>
      <c r="BQ207" s="24"/>
    </row>
    <row r="208" spans="1:69" s="192" customFormat="1" x14ac:dyDescent="0.2">
      <c r="A208" s="108"/>
      <c r="B208" s="242"/>
      <c r="C208" s="285" t="s">
        <v>540</v>
      </c>
      <c r="D208" s="80">
        <f t="shared" si="593"/>
        <v>0</v>
      </c>
      <c r="E208" s="295">
        <f t="shared" si="594"/>
        <v>0</v>
      </c>
      <c r="F208" s="81">
        <v>1</v>
      </c>
      <c r="G208" s="81">
        <f t="shared" si="595"/>
        <v>0</v>
      </c>
      <c r="H208" s="81">
        <f t="shared" si="596"/>
        <v>-1</v>
      </c>
      <c r="I208" s="81"/>
      <c r="J208" s="81"/>
      <c r="K208" s="81">
        <v>-1</v>
      </c>
      <c r="L208" s="81"/>
      <c r="M208" s="81"/>
      <c r="N208" s="81"/>
      <c r="O208" s="81"/>
      <c r="P208" s="81"/>
      <c r="Q208" s="81"/>
      <c r="R208" s="81"/>
      <c r="S208" s="81"/>
      <c r="T208" s="81">
        <v>0</v>
      </c>
      <c r="U208" s="81">
        <f t="shared" si="597"/>
        <v>0</v>
      </c>
      <c r="V208" s="81">
        <f t="shared" si="598"/>
        <v>0</v>
      </c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>
        <v>0</v>
      </c>
      <c r="AH208" s="81">
        <f t="shared" si="599"/>
        <v>0</v>
      </c>
      <c r="AI208" s="81">
        <f t="shared" si="600"/>
        <v>0</v>
      </c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>
        <v>0</v>
      </c>
      <c r="AU208" s="81">
        <f t="shared" si="601"/>
        <v>0</v>
      </c>
      <c r="AV208" s="98">
        <f t="shared" si="602"/>
        <v>0</v>
      </c>
      <c r="AW208" s="98"/>
      <c r="AX208" s="98"/>
      <c r="AY208" s="98"/>
      <c r="AZ208" s="98"/>
      <c r="BA208" s="98"/>
      <c r="BB208" s="81">
        <v>-1</v>
      </c>
      <c r="BC208" s="81">
        <f t="shared" si="603"/>
        <v>0</v>
      </c>
      <c r="BD208" s="81">
        <f t="shared" si="604"/>
        <v>1</v>
      </c>
      <c r="BE208" s="98"/>
      <c r="BF208" s="98">
        <v>1</v>
      </c>
      <c r="BG208" s="98"/>
      <c r="BH208" s="98"/>
      <c r="BI208" s="98"/>
      <c r="BJ208" s="98"/>
      <c r="BK208" s="98"/>
      <c r="BL208" s="98"/>
      <c r="BM208" s="98"/>
      <c r="BN208" s="98"/>
      <c r="BO208" s="82" t="s">
        <v>692</v>
      </c>
      <c r="BP208" s="85"/>
      <c r="BQ208" s="24"/>
    </row>
    <row r="209" spans="1:69" s="198" customFormat="1" x14ac:dyDescent="0.2">
      <c r="A209" s="108"/>
      <c r="B209" s="242"/>
      <c r="C209" s="285" t="s">
        <v>641</v>
      </c>
      <c r="D209" s="80">
        <f t="shared" si="593"/>
        <v>12640</v>
      </c>
      <c r="E209" s="295">
        <f t="shared" si="594"/>
        <v>12640</v>
      </c>
      <c r="F209" s="81">
        <v>12640</v>
      </c>
      <c r="G209" s="81">
        <f t="shared" si="595"/>
        <v>12640</v>
      </c>
      <c r="H209" s="81">
        <f t="shared" si="596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>
        <v>0</v>
      </c>
      <c r="U209" s="81">
        <f t="shared" si="597"/>
        <v>0</v>
      </c>
      <c r="V209" s="81">
        <f t="shared" si="598"/>
        <v>0</v>
      </c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>
        <v>0</v>
      </c>
      <c r="AH209" s="81">
        <f t="shared" si="599"/>
        <v>0</v>
      </c>
      <c r="AI209" s="81">
        <f t="shared" si="600"/>
        <v>0</v>
      </c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>
        <v>0</v>
      </c>
      <c r="AU209" s="81">
        <f t="shared" si="601"/>
        <v>0</v>
      </c>
      <c r="AV209" s="98">
        <f t="shared" si="602"/>
        <v>0</v>
      </c>
      <c r="AW209" s="98"/>
      <c r="AX209" s="98"/>
      <c r="AY209" s="98"/>
      <c r="AZ209" s="98"/>
      <c r="BA209" s="98"/>
      <c r="BB209" s="81"/>
      <c r="BC209" s="81">
        <f t="shared" si="603"/>
        <v>0</v>
      </c>
      <c r="BD209" s="81">
        <f t="shared" si="604"/>
        <v>0</v>
      </c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82" t="s">
        <v>555</v>
      </c>
      <c r="BP209" s="85"/>
      <c r="BQ209" s="24"/>
    </row>
    <row r="210" spans="1:69" ht="24" customHeight="1" x14ac:dyDescent="0.2">
      <c r="A210" s="108">
        <v>90001175873</v>
      </c>
      <c r="B210" s="241" t="s">
        <v>154</v>
      </c>
      <c r="C210" s="285" t="s">
        <v>227</v>
      </c>
      <c r="D210" s="80">
        <f t="shared" si="593"/>
        <v>733944</v>
      </c>
      <c r="E210" s="295">
        <f t="shared" si="594"/>
        <v>742644</v>
      </c>
      <c r="F210" s="81">
        <v>311113</v>
      </c>
      <c r="G210" s="81">
        <f t="shared" si="595"/>
        <v>310281</v>
      </c>
      <c r="H210" s="81">
        <f t="shared" si="596"/>
        <v>-832</v>
      </c>
      <c r="I210" s="81"/>
      <c r="J210" s="81"/>
      <c r="K210" s="81">
        <v>-832</v>
      </c>
      <c r="L210" s="81"/>
      <c r="M210" s="81"/>
      <c r="N210" s="81"/>
      <c r="O210" s="81"/>
      <c r="P210" s="81"/>
      <c r="Q210" s="81"/>
      <c r="R210" s="81"/>
      <c r="S210" s="81"/>
      <c r="T210" s="81">
        <v>410406</v>
      </c>
      <c r="U210" s="81">
        <f t="shared" si="597"/>
        <v>419106</v>
      </c>
      <c r="V210" s="81">
        <f t="shared" si="598"/>
        <v>8700</v>
      </c>
      <c r="W210" s="81">
        <v>2394</v>
      </c>
      <c r="X210" s="81">
        <v>6306</v>
      </c>
      <c r="Y210" s="81"/>
      <c r="Z210" s="81"/>
      <c r="AA210" s="81"/>
      <c r="AB210" s="81"/>
      <c r="AC210" s="81"/>
      <c r="AD210" s="81"/>
      <c r="AE210" s="81"/>
      <c r="AF210" s="81"/>
      <c r="AG210" s="81">
        <v>12425</v>
      </c>
      <c r="AH210" s="81">
        <f t="shared" si="599"/>
        <v>13257</v>
      </c>
      <c r="AI210" s="81">
        <f t="shared" si="600"/>
        <v>832</v>
      </c>
      <c r="AJ210" s="81">
        <v>832</v>
      </c>
      <c r="AK210" s="81"/>
      <c r="AL210" s="81"/>
      <c r="AM210" s="81"/>
      <c r="AN210" s="81"/>
      <c r="AO210" s="81"/>
      <c r="AP210" s="81"/>
      <c r="AQ210" s="81"/>
      <c r="AR210" s="81"/>
      <c r="AS210" s="81"/>
      <c r="AT210" s="81">
        <v>0</v>
      </c>
      <c r="AU210" s="81">
        <f t="shared" si="601"/>
        <v>0</v>
      </c>
      <c r="AV210" s="98">
        <f t="shared" si="602"/>
        <v>0</v>
      </c>
      <c r="AW210" s="98"/>
      <c r="AX210" s="98"/>
      <c r="AY210" s="98"/>
      <c r="AZ210" s="98"/>
      <c r="BA210" s="98"/>
      <c r="BB210" s="81"/>
      <c r="BC210" s="81">
        <f t="shared" si="603"/>
        <v>0</v>
      </c>
      <c r="BD210" s="81">
        <f t="shared" si="604"/>
        <v>0</v>
      </c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82" t="s">
        <v>411</v>
      </c>
      <c r="BP210" s="85"/>
      <c r="BQ210" s="24"/>
    </row>
    <row r="211" spans="1:69" x14ac:dyDescent="0.2">
      <c r="A211" s="108"/>
      <c r="B211" s="242"/>
      <c r="C211" s="285" t="s">
        <v>240</v>
      </c>
      <c r="D211" s="80">
        <f t="shared" si="593"/>
        <v>89615</v>
      </c>
      <c r="E211" s="295">
        <f t="shared" si="594"/>
        <v>93998</v>
      </c>
      <c r="F211" s="81">
        <v>33816</v>
      </c>
      <c r="G211" s="81">
        <f t="shared" si="595"/>
        <v>33816</v>
      </c>
      <c r="H211" s="81">
        <f t="shared" si="596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>
        <v>55799</v>
      </c>
      <c r="U211" s="81">
        <f t="shared" si="597"/>
        <v>60182</v>
      </c>
      <c r="V211" s="81">
        <f t="shared" si="598"/>
        <v>4383</v>
      </c>
      <c r="W211" s="81"/>
      <c r="X211" s="81">
        <v>4383</v>
      </c>
      <c r="Y211" s="81"/>
      <c r="Z211" s="81"/>
      <c r="AA211" s="81"/>
      <c r="AB211" s="81"/>
      <c r="AC211" s="81"/>
      <c r="AD211" s="81"/>
      <c r="AE211" s="81"/>
      <c r="AF211" s="81"/>
      <c r="AG211" s="81">
        <v>0</v>
      </c>
      <c r="AH211" s="81">
        <f t="shared" si="599"/>
        <v>0</v>
      </c>
      <c r="AI211" s="81">
        <f t="shared" si="600"/>
        <v>0</v>
      </c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>
        <v>0</v>
      </c>
      <c r="AU211" s="81">
        <f t="shared" si="601"/>
        <v>0</v>
      </c>
      <c r="AV211" s="98">
        <f t="shared" si="602"/>
        <v>0</v>
      </c>
      <c r="AW211" s="98"/>
      <c r="AX211" s="98"/>
      <c r="AY211" s="98"/>
      <c r="AZ211" s="98"/>
      <c r="BA211" s="98"/>
      <c r="BB211" s="81"/>
      <c r="BC211" s="81">
        <f t="shared" si="603"/>
        <v>0</v>
      </c>
      <c r="BD211" s="81">
        <f t="shared" si="604"/>
        <v>0</v>
      </c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82" t="s">
        <v>412</v>
      </c>
      <c r="BP211" s="85"/>
      <c r="BQ211" s="24"/>
    </row>
    <row r="212" spans="1:69" s="193" customFormat="1" ht="24" x14ac:dyDescent="0.2">
      <c r="A212" s="108"/>
      <c r="B212" s="242"/>
      <c r="C212" s="285" t="s">
        <v>544</v>
      </c>
      <c r="D212" s="80">
        <f t="shared" si="593"/>
        <v>4731</v>
      </c>
      <c r="E212" s="295">
        <f t="shared" si="594"/>
        <v>6307</v>
      </c>
      <c r="F212" s="81">
        <v>4731</v>
      </c>
      <c r="G212" s="81">
        <f t="shared" si="595"/>
        <v>6307</v>
      </c>
      <c r="H212" s="81">
        <f t="shared" si="596"/>
        <v>1576</v>
      </c>
      <c r="I212" s="81"/>
      <c r="J212" s="81"/>
      <c r="K212" s="81">
        <v>1576</v>
      </c>
      <c r="L212" s="81"/>
      <c r="M212" s="81"/>
      <c r="N212" s="81"/>
      <c r="O212" s="81"/>
      <c r="P212" s="81"/>
      <c r="Q212" s="81"/>
      <c r="R212" s="81"/>
      <c r="S212" s="81"/>
      <c r="T212" s="81">
        <v>0</v>
      </c>
      <c r="U212" s="81">
        <f t="shared" si="597"/>
        <v>0</v>
      </c>
      <c r="V212" s="81">
        <f t="shared" si="598"/>
        <v>0</v>
      </c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>
        <v>0</v>
      </c>
      <c r="AH212" s="81">
        <f t="shared" si="599"/>
        <v>0</v>
      </c>
      <c r="AI212" s="81">
        <f t="shared" si="600"/>
        <v>0</v>
      </c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>
        <v>0</v>
      </c>
      <c r="AU212" s="81">
        <f t="shared" si="601"/>
        <v>0</v>
      </c>
      <c r="AV212" s="98">
        <f t="shared" si="602"/>
        <v>0</v>
      </c>
      <c r="AW212" s="98"/>
      <c r="AX212" s="98"/>
      <c r="AY212" s="98"/>
      <c r="AZ212" s="98"/>
      <c r="BA212" s="98"/>
      <c r="BB212" s="81"/>
      <c r="BC212" s="81">
        <f t="shared" si="603"/>
        <v>0</v>
      </c>
      <c r="BD212" s="81">
        <f t="shared" si="604"/>
        <v>0</v>
      </c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82" t="s">
        <v>556</v>
      </c>
      <c r="BP212" s="85"/>
      <c r="BQ212" s="24"/>
    </row>
    <row r="213" spans="1:69" ht="24" customHeight="1" x14ac:dyDescent="0.2">
      <c r="A213" s="108">
        <v>90009251361</v>
      </c>
      <c r="B213" s="241" t="s">
        <v>199</v>
      </c>
      <c r="C213" s="285" t="s">
        <v>227</v>
      </c>
      <c r="D213" s="80">
        <f t="shared" si="593"/>
        <v>718678</v>
      </c>
      <c r="E213" s="295">
        <f t="shared" si="594"/>
        <v>725104</v>
      </c>
      <c r="F213" s="81">
        <v>529234</v>
      </c>
      <c r="G213" s="81">
        <f t="shared" si="595"/>
        <v>529234</v>
      </c>
      <c r="H213" s="81">
        <f t="shared" si="596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>
        <v>170083</v>
      </c>
      <c r="U213" s="81">
        <f t="shared" si="597"/>
        <v>173731</v>
      </c>
      <c r="V213" s="81">
        <f t="shared" si="598"/>
        <v>3648</v>
      </c>
      <c r="W213" s="81">
        <v>679</v>
      </c>
      <c r="X213" s="81">
        <v>2969</v>
      </c>
      <c r="Y213" s="81"/>
      <c r="Z213" s="81"/>
      <c r="AA213" s="81"/>
      <c r="AB213" s="81"/>
      <c r="AC213" s="81"/>
      <c r="AD213" s="81"/>
      <c r="AE213" s="81"/>
      <c r="AF213" s="81"/>
      <c r="AG213" s="81">
        <v>19361</v>
      </c>
      <c r="AH213" s="81">
        <f t="shared" si="599"/>
        <v>22139</v>
      </c>
      <c r="AI213" s="81">
        <f t="shared" si="600"/>
        <v>2778</v>
      </c>
      <c r="AJ213" s="81">
        <v>2778</v>
      </c>
      <c r="AK213" s="81"/>
      <c r="AL213" s="81"/>
      <c r="AM213" s="81"/>
      <c r="AN213" s="81"/>
      <c r="AO213" s="81"/>
      <c r="AP213" s="81"/>
      <c r="AQ213" s="81"/>
      <c r="AR213" s="81"/>
      <c r="AS213" s="81"/>
      <c r="AT213" s="81">
        <v>0</v>
      </c>
      <c r="AU213" s="81">
        <f t="shared" si="601"/>
        <v>0</v>
      </c>
      <c r="AV213" s="98">
        <f t="shared" si="602"/>
        <v>0</v>
      </c>
      <c r="AW213" s="98"/>
      <c r="AX213" s="98"/>
      <c r="AY213" s="98"/>
      <c r="AZ213" s="98"/>
      <c r="BA213" s="98"/>
      <c r="BB213" s="81"/>
      <c r="BC213" s="81">
        <f t="shared" si="603"/>
        <v>0</v>
      </c>
      <c r="BD213" s="81">
        <f t="shared" si="604"/>
        <v>0</v>
      </c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82" t="s">
        <v>413</v>
      </c>
      <c r="BP213" s="85"/>
      <c r="BQ213" s="24"/>
    </row>
    <row r="214" spans="1:69" x14ac:dyDescent="0.2">
      <c r="A214" s="108"/>
      <c r="B214" s="242"/>
      <c r="C214" s="285" t="s">
        <v>240</v>
      </c>
      <c r="D214" s="80">
        <f t="shared" si="593"/>
        <v>78286</v>
      </c>
      <c r="E214" s="295">
        <f t="shared" si="594"/>
        <v>78286</v>
      </c>
      <c r="F214" s="81">
        <v>54736</v>
      </c>
      <c r="G214" s="81">
        <f t="shared" si="595"/>
        <v>54736</v>
      </c>
      <c r="H214" s="81">
        <f t="shared" si="596"/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>
        <v>23550</v>
      </c>
      <c r="U214" s="81">
        <f t="shared" si="597"/>
        <v>23550</v>
      </c>
      <c r="V214" s="81">
        <f t="shared" si="598"/>
        <v>0</v>
      </c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>
        <v>0</v>
      </c>
      <c r="AH214" s="81">
        <f t="shared" si="599"/>
        <v>0</v>
      </c>
      <c r="AI214" s="81">
        <f t="shared" si="600"/>
        <v>0</v>
      </c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>
        <v>0</v>
      </c>
      <c r="AU214" s="81">
        <f t="shared" si="601"/>
        <v>0</v>
      </c>
      <c r="AV214" s="98">
        <f t="shared" si="602"/>
        <v>0</v>
      </c>
      <c r="AW214" s="98"/>
      <c r="AX214" s="98"/>
      <c r="AY214" s="98"/>
      <c r="AZ214" s="98"/>
      <c r="BA214" s="98"/>
      <c r="BB214" s="81"/>
      <c r="BC214" s="81">
        <f t="shared" si="603"/>
        <v>0</v>
      </c>
      <c r="BD214" s="81">
        <f t="shared" si="604"/>
        <v>0</v>
      </c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82" t="s">
        <v>414</v>
      </c>
      <c r="BP214" s="85"/>
      <c r="BQ214" s="24"/>
    </row>
    <row r="215" spans="1:69" ht="27.75" customHeight="1" x14ac:dyDescent="0.2">
      <c r="A215" s="108">
        <v>90000051699</v>
      </c>
      <c r="B215" s="241" t="s">
        <v>200</v>
      </c>
      <c r="C215" s="285" t="s">
        <v>227</v>
      </c>
      <c r="D215" s="80">
        <f t="shared" si="593"/>
        <v>723915</v>
      </c>
      <c r="E215" s="295">
        <f t="shared" si="594"/>
        <v>728498</v>
      </c>
      <c r="F215" s="81">
        <v>481090</v>
      </c>
      <c r="G215" s="81">
        <f t="shared" si="595"/>
        <v>481090</v>
      </c>
      <c r="H215" s="81">
        <f t="shared" si="596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>
        <v>214249</v>
      </c>
      <c r="U215" s="81">
        <f t="shared" si="597"/>
        <v>218666</v>
      </c>
      <c r="V215" s="81">
        <f t="shared" si="598"/>
        <v>4417</v>
      </c>
      <c r="W215" s="81">
        <v>987</v>
      </c>
      <c r="X215" s="81">
        <v>3430</v>
      </c>
      <c r="Y215" s="81"/>
      <c r="Z215" s="81"/>
      <c r="AA215" s="81"/>
      <c r="AB215" s="81"/>
      <c r="AC215" s="81"/>
      <c r="AD215" s="81"/>
      <c r="AE215" s="81"/>
      <c r="AF215" s="81"/>
      <c r="AG215" s="81">
        <v>28576</v>
      </c>
      <c r="AH215" s="81">
        <f t="shared" si="599"/>
        <v>28742</v>
      </c>
      <c r="AI215" s="81">
        <f t="shared" si="600"/>
        <v>166</v>
      </c>
      <c r="AJ215" s="81">
        <v>166</v>
      </c>
      <c r="AK215" s="81"/>
      <c r="AL215" s="81"/>
      <c r="AM215" s="81"/>
      <c r="AN215" s="81"/>
      <c r="AO215" s="81"/>
      <c r="AP215" s="81"/>
      <c r="AQ215" s="81"/>
      <c r="AR215" s="81"/>
      <c r="AS215" s="81"/>
      <c r="AT215" s="81">
        <v>0</v>
      </c>
      <c r="AU215" s="81">
        <f t="shared" si="601"/>
        <v>0</v>
      </c>
      <c r="AV215" s="98">
        <f t="shared" si="602"/>
        <v>0</v>
      </c>
      <c r="AW215" s="98"/>
      <c r="AX215" s="98"/>
      <c r="AY215" s="98"/>
      <c r="AZ215" s="98"/>
      <c r="BA215" s="98"/>
      <c r="BB215" s="81"/>
      <c r="BC215" s="81">
        <f t="shared" si="603"/>
        <v>0</v>
      </c>
      <c r="BD215" s="81">
        <f t="shared" si="604"/>
        <v>0</v>
      </c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82" t="s">
        <v>415</v>
      </c>
      <c r="BP215" s="85"/>
      <c r="BQ215" s="24"/>
    </row>
    <row r="216" spans="1:69" x14ac:dyDescent="0.2">
      <c r="A216" s="108"/>
      <c r="B216" s="242"/>
      <c r="C216" s="285" t="s">
        <v>240</v>
      </c>
      <c r="D216" s="80">
        <f t="shared" si="593"/>
        <v>77345</v>
      </c>
      <c r="E216" s="295">
        <f t="shared" si="594"/>
        <v>77345</v>
      </c>
      <c r="F216" s="81">
        <v>54793</v>
      </c>
      <c r="G216" s="81">
        <f t="shared" si="595"/>
        <v>54793</v>
      </c>
      <c r="H216" s="81">
        <f t="shared" si="596"/>
        <v>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>
        <v>22552</v>
      </c>
      <c r="U216" s="81">
        <f t="shared" si="597"/>
        <v>22552</v>
      </c>
      <c r="V216" s="81">
        <f t="shared" si="598"/>
        <v>0</v>
      </c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>
        <v>0</v>
      </c>
      <c r="AH216" s="81">
        <f t="shared" si="599"/>
        <v>0</v>
      </c>
      <c r="AI216" s="81">
        <f t="shared" si="600"/>
        <v>0</v>
      </c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>
        <v>0</v>
      </c>
      <c r="AU216" s="81">
        <f t="shared" si="601"/>
        <v>0</v>
      </c>
      <c r="AV216" s="98">
        <f t="shared" si="602"/>
        <v>0</v>
      </c>
      <c r="AW216" s="98"/>
      <c r="AX216" s="98"/>
      <c r="AY216" s="98"/>
      <c r="AZ216" s="98"/>
      <c r="BA216" s="98"/>
      <c r="BB216" s="81"/>
      <c r="BC216" s="81">
        <f t="shared" si="603"/>
        <v>0</v>
      </c>
      <c r="BD216" s="81">
        <f t="shared" si="604"/>
        <v>0</v>
      </c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82" t="s">
        <v>416</v>
      </c>
      <c r="BP216" s="85"/>
      <c r="BQ216" s="24"/>
    </row>
    <row r="217" spans="1:69" ht="27.75" customHeight="1" x14ac:dyDescent="0.2">
      <c r="A217" s="108">
        <v>90000051612</v>
      </c>
      <c r="B217" s="241" t="s">
        <v>201</v>
      </c>
      <c r="C217" s="285" t="s">
        <v>227</v>
      </c>
      <c r="D217" s="80">
        <f t="shared" si="593"/>
        <v>679780</v>
      </c>
      <c r="E217" s="295">
        <f t="shared" si="594"/>
        <v>689612</v>
      </c>
      <c r="F217" s="81">
        <v>348549</v>
      </c>
      <c r="G217" s="81">
        <f t="shared" si="595"/>
        <v>348549</v>
      </c>
      <c r="H217" s="81">
        <f t="shared" si="596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>
        <v>320525</v>
      </c>
      <c r="U217" s="81">
        <f t="shared" si="597"/>
        <v>328337</v>
      </c>
      <c r="V217" s="81">
        <f t="shared" si="598"/>
        <v>7812</v>
      </c>
      <c r="W217" s="81">
        <v>1995</v>
      </c>
      <c r="X217" s="81">
        <f>5255+562</f>
        <v>5817</v>
      </c>
      <c r="Y217" s="81"/>
      <c r="Z217" s="81"/>
      <c r="AA217" s="81"/>
      <c r="AB217" s="81"/>
      <c r="AC217" s="81"/>
      <c r="AD217" s="81"/>
      <c r="AE217" s="81"/>
      <c r="AF217" s="81"/>
      <c r="AG217" s="81">
        <v>10706</v>
      </c>
      <c r="AH217" s="81">
        <f t="shared" si="599"/>
        <v>12726</v>
      </c>
      <c r="AI217" s="81">
        <f t="shared" si="600"/>
        <v>2020</v>
      </c>
      <c r="AJ217" s="81">
        <v>2020</v>
      </c>
      <c r="AK217" s="81"/>
      <c r="AL217" s="81"/>
      <c r="AM217" s="81"/>
      <c r="AN217" s="81"/>
      <c r="AO217" s="81"/>
      <c r="AP217" s="81"/>
      <c r="AQ217" s="81"/>
      <c r="AR217" s="81"/>
      <c r="AS217" s="81"/>
      <c r="AT217" s="81">
        <v>0</v>
      </c>
      <c r="AU217" s="81">
        <f t="shared" si="601"/>
        <v>0</v>
      </c>
      <c r="AV217" s="98">
        <f t="shared" si="602"/>
        <v>0</v>
      </c>
      <c r="AW217" s="98"/>
      <c r="AX217" s="98"/>
      <c r="AY217" s="98"/>
      <c r="AZ217" s="98"/>
      <c r="BA217" s="98"/>
      <c r="BB217" s="81"/>
      <c r="BC217" s="81">
        <f t="shared" si="603"/>
        <v>0</v>
      </c>
      <c r="BD217" s="81">
        <f t="shared" si="604"/>
        <v>0</v>
      </c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82" t="s">
        <v>417</v>
      </c>
      <c r="BP217" s="85"/>
      <c r="BQ217" s="24"/>
    </row>
    <row r="218" spans="1:69" x14ac:dyDescent="0.2">
      <c r="A218" s="108"/>
      <c r="B218" s="242"/>
      <c r="C218" s="285" t="s">
        <v>240</v>
      </c>
      <c r="D218" s="80">
        <f t="shared" si="593"/>
        <v>74836</v>
      </c>
      <c r="E218" s="295">
        <f t="shared" si="594"/>
        <v>78378</v>
      </c>
      <c r="F218" s="81">
        <v>45934</v>
      </c>
      <c r="G218" s="81">
        <f t="shared" si="595"/>
        <v>45934</v>
      </c>
      <c r="H218" s="81">
        <f t="shared" si="596"/>
        <v>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>
        <v>28902</v>
      </c>
      <c r="U218" s="81">
        <f t="shared" si="597"/>
        <v>32444</v>
      </c>
      <c r="V218" s="81">
        <f t="shared" si="598"/>
        <v>3542</v>
      </c>
      <c r="W218" s="81"/>
      <c r="X218" s="81">
        <v>3542</v>
      </c>
      <c r="Y218" s="81"/>
      <c r="Z218" s="81"/>
      <c r="AA218" s="81"/>
      <c r="AB218" s="81"/>
      <c r="AC218" s="81"/>
      <c r="AD218" s="81"/>
      <c r="AE218" s="81"/>
      <c r="AF218" s="81"/>
      <c r="AG218" s="81">
        <v>0</v>
      </c>
      <c r="AH218" s="81">
        <f t="shared" si="599"/>
        <v>0</v>
      </c>
      <c r="AI218" s="81">
        <f t="shared" si="600"/>
        <v>0</v>
      </c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>
        <v>0</v>
      </c>
      <c r="AU218" s="81">
        <f t="shared" si="601"/>
        <v>0</v>
      </c>
      <c r="AV218" s="98">
        <f t="shared" si="602"/>
        <v>0</v>
      </c>
      <c r="AW218" s="98"/>
      <c r="AX218" s="98"/>
      <c r="AY218" s="98"/>
      <c r="AZ218" s="98"/>
      <c r="BA218" s="98"/>
      <c r="BB218" s="81"/>
      <c r="BC218" s="81">
        <f t="shared" si="603"/>
        <v>0</v>
      </c>
      <c r="BD218" s="81">
        <f t="shared" si="604"/>
        <v>0</v>
      </c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82" t="s">
        <v>418</v>
      </c>
      <c r="BP218" s="85"/>
      <c r="BQ218" s="24"/>
    </row>
    <row r="219" spans="1:69" s="193" customFormat="1" ht="24" x14ac:dyDescent="0.2">
      <c r="A219" s="108"/>
      <c r="B219" s="242"/>
      <c r="C219" s="285" t="s">
        <v>544</v>
      </c>
      <c r="D219" s="80">
        <f t="shared" si="593"/>
        <v>3937</v>
      </c>
      <c r="E219" s="295">
        <f t="shared" si="594"/>
        <v>5277</v>
      </c>
      <c r="F219" s="81">
        <v>3937</v>
      </c>
      <c r="G219" s="81">
        <f t="shared" si="595"/>
        <v>5277</v>
      </c>
      <c r="H219" s="81">
        <f t="shared" si="596"/>
        <v>1340</v>
      </c>
      <c r="I219" s="81"/>
      <c r="J219" s="81"/>
      <c r="K219" s="81">
        <v>1340</v>
      </c>
      <c r="L219" s="81"/>
      <c r="M219" s="81"/>
      <c r="N219" s="81"/>
      <c r="O219" s="81"/>
      <c r="P219" s="81"/>
      <c r="Q219" s="81"/>
      <c r="R219" s="81"/>
      <c r="S219" s="81"/>
      <c r="T219" s="81">
        <v>0</v>
      </c>
      <c r="U219" s="81">
        <f t="shared" si="597"/>
        <v>0</v>
      </c>
      <c r="V219" s="81">
        <f t="shared" si="598"/>
        <v>0</v>
      </c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>
        <v>0</v>
      </c>
      <c r="AH219" s="81">
        <f t="shared" si="599"/>
        <v>0</v>
      </c>
      <c r="AI219" s="81">
        <f t="shared" si="600"/>
        <v>0</v>
      </c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>
        <v>0</v>
      </c>
      <c r="AU219" s="81">
        <f t="shared" si="601"/>
        <v>0</v>
      </c>
      <c r="AV219" s="98">
        <f t="shared" si="602"/>
        <v>0</v>
      </c>
      <c r="AW219" s="98"/>
      <c r="AX219" s="98"/>
      <c r="AY219" s="98"/>
      <c r="AZ219" s="98"/>
      <c r="BA219" s="98"/>
      <c r="BB219" s="81"/>
      <c r="BC219" s="81">
        <f t="shared" si="603"/>
        <v>0</v>
      </c>
      <c r="BD219" s="81">
        <f t="shared" si="604"/>
        <v>0</v>
      </c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82" t="s">
        <v>557</v>
      </c>
      <c r="BP219" s="85"/>
      <c r="BQ219" s="24"/>
    </row>
    <row r="220" spans="1:69" ht="24" x14ac:dyDescent="0.2">
      <c r="A220" s="108">
        <v>90009251342</v>
      </c>
      <c r="B220" s="241" t="s">
        <v>241</v>
      </c>
      <c r="C220" s="285" t="s">
        <v>227</v>
      </c>
      <c r="D220" s="80">
        <f t="shared" si="593"/>
        <v>882099</v>
      </c>
      <c r="E220" s="295">
        <f t="shared" si="594"/>
        <v>883837</v>
      </c>
      <c r="F220" s="81">
        <v>53302</v>
      </c>
      <c r="G220" s="81">
        <f t="shared" si="595"/>
        <v>53302</v>
      </c>
      <c r="H220" s="81">
        <f t="shared" si="596"/>
        <v>0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>
        <v>824224</v>
      </c>
      <c r="U220" s="81">
        <f t="shared" si="597"/>
        <v>825962</v>
      </c>
      <c r="V220" s="81">
        <f t="shared" si="598"/>
        <v>1738</v>
      </c>
      <c r="W220" s="81">
        <v>735</v>
      </c>
      <c r="X220" s="81">
        <v>1003</v>
      </c>
      <c r="Y220" s="81"/>
      <c r="Z220" s="81"/>
      <c r="AA220" s="81"/>
      <c r="AB220" s="81"/>
      <c r="AC220" s="81"/>
      <c r="AD220" s="81"/>
      <c r="AE220" s="81"/>
      <c r="AF220" s="81"/>
      <c r="AG220" s="81">
        <v>4573</v>
      </c>
      <c r="AH220" s="81">
        <f t="shared" si="599"/>
        <v>4573</v>
      </c>
      <c r="AI220" s="81">
        <f t="shared" si="600"/>
        <v>0</v>
      </c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>
        <v>0</v>
      </c>
      <c r="AU220" s="81">
        <f t="shared" si="601"/>
        <v>0</v>
      </c>
      <c r="AV220" s="98">
        <f t="shared" si="602"/>
        <v>0</v>
      </c>
      <c r="AW220" s="98"/>
      <c r="AX220" s="98"/>
      <c r="AY220" s="98"/>
      <c r="AZ220" s="98"/>
      <c r="BA220" s="98"/>
      <c r="BB220" s="81"/>
      <c r="BC220" s="81">
        <f t="shared" si="603"/>
        <v>0</v>
      </c>
      <c r="BD220" s="81">
        <f t="shared" si="604"/>
        <v>0</v>
      </c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82" t="s">
        <v>419</v>
      </c>
      <c r="BP220" s="85"/>
      <c r="BQ220" s="24"/>
    </row>
    <row r="221" spans="1:69" ht="24" customHeight="1" x14ac:dyDescent="0.2">
      <c r="A221" s="108">
        <v>90009249367</v>
      </c>
      <c r="B221" s="241" t="s">
        <v>284</v>
      </c>
      <c r="C221" s="285" t="s">
        <v>242</v>
      </c>
      <c r="D221" s="80">
        <f t="shared" si="593"/>
        <v>1449676</v>
      </c>
      <c r="E221" s="295">
        <f t="shared" si="594"/>
        <v>1463863</v>
      </c>
      <c r="F221" s="81">
        <v>959808</v>
      </c>
      <c r="G221" s="81">
        <f t="shared" si="595"/>
        <v>959808</v>
      </c>
      <c r="H221" s="81">
        <f t="shared" si="596"/>
        <v>0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>
        <v>460786</v>
      </c>
      <c r="U221" s="81">
        <f t="shared" si="597"/>
        <v>474151</v>
      </c>
      <c r="V221" s="81">
        <f t="shared" si="598"/>
        <v>13365</v>
      </c>
      <c r="W221" s="81"/>
      <c r="X221" s="81">
        <f>11004+2361</f>
        <v>13365</v>
      </c>
      <c r="Y221" s="81"/>
      <c r="Z221" s="81"/>
      <c r="AA221" s="81"/>
      <c r="AB221" s="81"/>
      <c r="AC221" s="81"/>
      <c r="AD221" s="81"/>
      <c r="AE221" s="81"/>
      <c r="AF221" s="81"/>
      <c r="AG221" s="81">
        <v>29082</v>
      </c>
      <c r="AH221" s="81">
        <f t="shared" si="599"/>
        <v>29904</v>
      </c>
      <c r="AI221" s="81">
        <f t="shared" si="600"/>
        <v>822</v>
      </c>
      <c r="AJ221" s="81">
        <v>822</v>
      </c>
      <c r="AK221" s="81"/>
      <c r="AL221" s="81"/>
      <c r="AM221" s="81"/>
      <c r="AN221" s="81"/>
      <c r="AO221" s="81"/>
      <c r="AP221" s="81"/>
      <c r="AQ221" s="81"/>
      <c r="AR221" s="81"/>
      <c r="AS221" s="81"/>
      <c r="AT221" s="81">
        <v>0</v>
      </c>
      <c r="AU221" s="81">
        <f t="shared" si="601"/>
        <v>0</v>
      </c>
      <c r="AV221" s="98">
        <f t="shared" si="602"/>
        <v>0</v>
      </c>
      <c r="AW221" s="98"/>
      <c r="AX221" s="98"/>
      <c r="AY221" s="98"/>
      <c r="AZ221" s="98"/>
      <c r="BA221" s="98"/>
      <c r="BB221" s="81"/>
      <c r="BC221" s="81">
        <f t="shared" si="603"/>
        <v>0</v>
      </c>
      <c r="BD221" s="81">
        <f t="shared" si="604"/>
        <v>0</v>
      </c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82" t="s">
        <v>420</v>
      </c>
      <c r="BP221" s="85"/>
      <c r="BQ221" s="24"/>
    </row>
    <row r="222" spans="1:69" s="104" customFormat="1" x14ac:dyDescent="0.2">
      <c r="A222" s="108"/>
      <c r="B222" s="242"/>
      <c r="C222" s="285" t="s">
        <v>249</v>
      </c>
      <c r="D222" s="80">
        <f t="shared" si="593"/>
        <v>186939</v>
      </c>
      <c r="E222" s="295">
        <f t="shared" si="594"/>
        <v>249642</v>
      </c>
      <c r="F222" s="81">
        <v>186939</v>
      </c>
      <c r="G222" s="81">
        <f t="shared" si="595"/>
        <v>249642</v>
      </c>
      <c r="H222" s="81">
        <f>SUM(I222:S222)</f>
        <v>62703</v>
      </c>
      <c r="I222" s="81">
        <v>407</v>
      </c>
      <c r="J222" s="81"/>
      <c r="K222" s="81">
        <v>1516</v>
      </c>
      <c r="L222" s="81">
        <v>60780</v>
      </c>
      <c r="M222" s="81"/>
      <c r="N222" s="81"/>
      <c r="O222" s="81"/>
      <c r="P222" s="81"/>
      <c r="Q222" s="81"/>
      <c r="R222" s="81"/>
      <c r="S222" s="81"/>
      <c r="T222" s="81">
        <v>0</v>
      </c>
      <c r="U222" s="81">
        <f t="shared" si="597"/>
        <v>0</v>
      </c>
      <c r="V222" s="81">
        <f t="shared" si="598"/>
        <v>0</v>
      </c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>
        <v>0</v>
      </c>
      <c r="AH222" s="81">
        <f t="shared" si="599"/>
        <v>0</v>
      </c>
      <c r="AI222" s="81">
        <f t="shared" si="600"/>
        <v>0</v>
      </c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>
        <v>0</v>
      </c>
      <c r="AU222" s="81">
        <f t="shared" si="601"/>
        <v>0</v>
      </c>
      <c r="AV222" s="98">
        <f t="shared" si="602"/>
        <v>0</v>
      </c>
      <c r="AW222" s="98"/>
      <c r="AX222" s="98"/>
      <c r="AY222" s="98"/>
      <c r="AZ222" s="98"/>
      <c r="BA222" s="98"/>
      <c r="BB222" s="81"/>
      <c r="BC222" s="81">
        <f t="shared" si="603"/>
        <v>0</v>
      </c>
      <c r="BD222" s="81">
        <f t="shared" si="604"/>
        <v>0</v>
      </c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82" t="s">
        <v>421</v>
      </c>
      <c r="BP222" s="85" t="s">
        <v>506</v>
      </c>
      <c r="BQ222" s="24"/>
    </row>
    <row r="223" spans="1:69" ht="24" customHeight="1" x14ac:dyDescent="0.2">
      <c r="A223" s="108">
        <v>90000783949</v>
      </c>
      <c r="B223" s="241" t="s">
        <v>19</v>
      </c>
      <c r="C223" s="285" t="s">
        <v>227</v>
      </c>
      <c r="D223" s="80">
        <f t="shared" si="593"/>
        <v>655619</v>
      </c>
      <c r="E223" s="295">
        <f t="shared" si="594"/>
        <v>664068</v>
      </c>
      <c r="F223" s="81">
        <v>317042</v>
      </c>
      <c r="G223" s="81">
        <f t="shared" si="595"/>
        <v>317042</v>
      </c>
      <c r="H223" s="81">
        <f t="shared" si="596"/>
        <v>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>
        <v>334942</v>
      </c>
      <c r="U223" s="81">
        <f t="shared" si="597"/>
        <v>343290</v>
      </c>
      <c r="V223" s="81">
        <f t="shared" si="598"/>
        <v>8348</v>
      </c>
      <c r="W223" s="81">
        <v>1001</v>
      </c>
      <c r="X223" s="81">
        <f>3061+3+4283</f>
        <v>7347</v>
      </c>
      <c r="Y223" s="81"/>
      <c r="Z223" s="81"/>
      <c r="AA223" s="81"/>
      <c r="AB223" s="81"/>
      <c r="AC223" s="81"/>
      <c r="AD223" s="81"/>
      <c r="AE223" s="81"/>
      <c r="AF223" s="81"/>
      <c r="AG223" s="81">
        <v>3635</v>
      </c>
      <c r="AH223" s="81">
        <f t="shared" si="599"/>
        <v>3735</v>
      </c>
      <c r="AI223" s="81">
        <f t="shared" si="600"/>
        <v>100</v>
      </c>
      <c r="AJ223" s="81">
        <v>100</v>
      </c>
      <c r="AK223" s="81"/>
      <c r="AL223" s="81"/>
      <c r="AM223" s="81"/>
      <c r="AN223" s="81"/>
      <c r="AO223" s="81"/>
      <c r="AP223" s="81"/>
      <c r="AQ223" s="81"/>
      <c r="AR223" s="81"/>
      <c r="AS223" s="81"/>
      <c r="AT223" s="81">
        <v>0</v>
      </c>
      <c r="AU223" s="81">
        <f t="shared" si="601"/>
        <v>1</v>
      </c>
      <c r="AV223" s="98">
        <f t="shared" si="602"/>
        <v>1</v>
      </c>
      <c r="AW223" s="98">
        <v>1</v>
      </c>
      <c r="AX223" s="98"/>
      <c r="AY223" s="98"/>
      <c r="AZ223" s="98"/>
      <c r="BA223" s="98"/>
      <c r="BB223" s="81"/>
      <c r="BC223" s="81">
        <f t="shared" si="603"/>
        <v>0</v>
      </c>
      <c r="BD223" s="81">
        <f t="shared" si="604"/>
        <v>0</v>
      </c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82" t="s">
        <v>698</v>
      </c>
      <c r="BP223" s="85"/>
      <c r="BQ223" s="24"/>
    </row>
    <row r="224" spans="1:69" ht="12.75" x14ac:dyDescent="0.2">
      <c r="A224" s="108"/>
      <c r="B224" s="243"/>
      <c r="C224" s="285" t="s">
        <v>240</v>
      </c>
      <c r="D224" s="80">
        <f t="shared" si="593"/>
        <v>52319</v>
      </c>
      <c r="E224" s="295">
        <f t="shared" si="594"/>
        <v>52319</v>
      </c>
      <c r="F224" s="81">
        <v>38971</v>
      </c>
      <c r="G224" s="81">
        <f t="shared" si="595"/>
        <v>38971</v>
      </c>
      <c r="H224" s="81">
        <f t="shared" si="596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>
        <v>13348</v>
      </c>
      <c r="U224" s="81">
        <f t="shared" si="597"/>
        <v>13348</v>
      </c>
      <c r="V224" s="81">
        <f t="shared" si="598"/>
        <v>0</v>
      </c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>
        <v>0</v>
      </c>
      <c r="AH224" s="81">
        <f t="shared" si="599"/>
        <v>0</v>
      </c>
      <c r="AI224" s="81">
        <f t="shared" si="600"/>
        <v>0</v>
      </c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>
        <v>0</v>
      </c>
      <c r="AU224" s="81">
        <f t="shared" si="601"/>
        <v>0</v>
      </c>
      <c r="AV224" s="98">
        <f t="shared" si="602"/>
        <v>0</v>
      </c>
      <c r="AW224" s="98"/>
      <c r="AX224" s="98"/>
      <c r="AY224" s="98"/>
      <c r="AZ224" s="98"/>
      <c r="BA224" s="98"/>
      <c r="BB224" s="81"/>
      <c r="BC224" s="81">
        <f t="shared" si="603"/>
        <v>0</v>
      </c>
      <c r="BD224" s="81">
        <f t="shared" si="604"/>
        <v>0</v>
      </c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82" t="s">
        <v>699</v>
      </c>
      <c r="BP224" s="85"/>
      <c r="BQ224" s="24"/>
    </row>
    <row r="225" spans="1:69" s="192" customFormat="1" ht="36" x14ac:dyDescent="0.2">
      <c r="A225" s="108"/>
      <c r="B225" s="243"/>
      <c r="C225" s="285" t="s">
        <v>541</v>
      </c>
      <c r="D225" s="80">
        <f t="shared" si="593"/>
        <v>13004</v>
      </c>
      <c r="E225" s="295">
        <f t="shared" si="594"/>
        <v>13007</v>
      </c>
      <c r="F225" s="81">
        <v>13004</v>
      </c>
      <c r="G225" s="81">
        <f t="shared" si="595"/>
        <v>13007</v>
      </c>
      <c r="H225" s="81">
        <f t="shared" si="596"/>
        <v>3</v>
      </c>
      <c r="I225" s="81"/>
      <c r="J225" s="81"/>
      <c r="K225" s="81">
        <v>3</v>
      </c>
      <c r="L225" s="81"/>
      <c r="M225" s="81"/>
      <c r="N225" s="81"/>
      <c r="O225" s="81"/>
      <c r="P225" s="81"/>
      <c r="Q225" s="81"/>
      <c r="R225" s="81"/>
      <c r="S225" s="81"/>
      <c r="T225" s="81">
        <v>0</v>
      </c>
      <c r="U225" s="81">
        <f t="shared" si="597"/>
        <v>0</v>
      </c>
      <c r="V225" s="81">
        <f t="shared" si="598"/>
        <v>0</v>
      </c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>
        <v>0</v>
      </c>
      <c r="AH225" s="81">
        <f t="shared" si="599"/>
        <v>0</v>
      </c>
      <c r="AI225" s="81">
        <f t="shared" si="600"/>
        <v>0</v>
      </c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>
        <v>0</v>
      </c>
      <c r="AU225" s="81">
        <f t="shared" si="601"/>
        <v>0</v>
      </c>
      <c r="AV225" s="98">
        <f t="shared" si="602"/>
        <v>0</v>
      </c>
      <c r="AW225" s="98"/>
      <c r="AX225" s="98"/>
      <c r="AY225" s="98"/>
      <c r="AZ225" s="98"/>
      <c r="BA225" s="98"/>
      <c r="BB225" s="81"/>
      <c r="BC225" s="81">
        <f t="shared" si="603"/>
        <v>0</v>
      </c>
      <c r="BD225" s="81">
        <f t="shared" si="604"/>
        <v>0</v>
      </c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82" t="s">
        <v>700</v>
      </c>
      <c r="BP225" s="85"/>
      <c r="BQ225" s="24"/>
    </row>
    <row r="226" spans="1:69" s="198" customFormat="1" ht="24" x14ac:dyDescent="0.2">
      <c r="A226" s="108"/>
      <c r="B226" s="243"/>
      <c r="C226" s="334" t="s">
        <v>737</v>
      </c>
      <c r="D226" s="80">
        <f t="shared" ref="D226" si="605">F226+T226+AG226+AT226+BB226</f>
        <v>0</v>
      </c>
      <c r="E226" s="295">
        <f t="shared" ref="E226" si="606">G226+U226+AH226+AU226+BC226</f>
        <v>13592</v>
      </c>
      <c r="F226" s="81"/>
      <c r="G226" s="81">
        <f t="shared" ref="G226:G227" si="607">F226+H226</f>
        <v>13592</v>
      </c>
      <c r="H226" s="81">
        <f t="shared" ref="H226:H227" si="608">SUM(I226:S226)</f>
        <v>13592</v>
      </c>
      <c r="I226" s="81">
        <v>13592</v>
      </c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>
        <f t="shared" ref="U226" si="609">T226+V226</f>
        <v>0</v>
      </c>
      <c r="V226" s="81">
        <f t="shared" ref="V226" si="610">SUM(W226:AF226)</f>
        <v>0</v>
      </c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>
        <f t="shared" ref="AH226" si="611">AG226+AI226</f>
        <v>0</v>
      </c>
      <c r="AI226" s="81">
        <f t="shared" ref="AI226" si="612">SUM(AJ226:AS226)</f>
        <v>0</v>
      </c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>
        <f t="shared" ref="AU226" si="613">AT226+AV226</f>
        <v>0</v>
      </c>
      <c r="AV226" s="98">
        <f t="shared" ref="AV226" si="614">SUM(AW226:BA226)</f>
        <v>0</v>
      </c>
      <c r="AW226" s="98"/>
      <c r="AX226" s="98"/>
      <c r="AY226" s="98"/>
      <c r="AZ226" s="98"/>
      <c r="BA226" s="98"/>
      <c r="BB226" s="81"/>
      <c r="BC226" s="81">
        <f t="shared" ref="BC226:BC227" si="615">BB226+BD226</f>
        <v>0</v>
      </c>
      <c r="BD226" s="81">
        <f t="shared" ref="BD226:BD227" si="616">SUM(BE226:BN226)</f>
        <v>0</v>
      </c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82" t="s">
        <v>738</v>
      </c>
      <c r="BP226" s="85"/>
      <c r="BQ226" s="24"/>
    </row>
    <row r="227" spans="1:69" s="198" customFormat="1" ht="24" x14ac:dyDescent="0.2">
      <c r="A227" s="108"/>
      <c r="B227" s="243"/>
      <c r="C227" s="353" t="s">
        <v>785</v>
      </c>
      <c r="D227" s="80">
        <f t="shared" ref="D227" si="617">F227+T227+AG227+AT227+BB227</f>
        <v>0</v>
      </c>
      <c r="E227" s="295">
        <f t="shared" ref="E227" si="618">G227+U227+AH227+AU227+BC227</f>
        <v>1204</v>
      </c>
      <c r="F227" s="81"/>
      <c r="G227" s="81">
        <f t="shared" si="607"/>
        <v>1204</v>
      </c>
      <c r="H227" s="81">
        <f t="shared" si="608"/>
        <v>1204</v>
      </c>
      <c r="I227" s="81"/>
      <c r="J227" s="81"/>
      <c r="K227" s="81"/>
      <c r="L227" s="81">
        <v>1204</v>
      </c>
      <c r="M227" s="81"/>
      <c r="N227" s="81"/>
      <c r="O227" s="81"/>
      <c r="P227" s="81"/>
      <c r="Q227" s="81"/>
      <c r="R227" s="81"/>
      <c r="S227" s="81"/>
      <c r="T227" s="81"/>
      <c r="U227" s="81">
        <f t="shared" ref="U227" si="619">T227+V227</f>
        <v>0</v>
      </c>
      <c r="V227" s="81">
        <f t="shared" ref="V227" si="620">SUM(W227:AF227)</f>
        <v>0</v>
      </c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>
        <f t="shared" ref="AH227" si="621">AG227+AI227</f>
        <v>0</v>
      </c>
      <c r="AI227" s="81">
        <f t="shared" ref="AI227" si="622">SUM(AJ227:AS227)</f>
        <v>0</v>
      </c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>
        <f t="shared" ref="AU227" si="623">AT227+AV227</f>
        <v>0</v>
      </c>
      <c r="AV227" s="98">
        <f t="shared" ref="AV227" si="624">SUM(AW227:BA227)</f>
        <v>0</v>
      </c>
      <c r="AW227" s="98"/>
      <c r="AX227" s="98"/>
      <c r="AY227" s="98"/>
      <c r="AZ227" s="98"/>
      <c r="BA227" s="98"/>
      <c r="BB227" s="81"/>
      <c r="BC227" s="81">
        <f t="shared" si="615"/>
        <v>0</v>
      </c>
      <c r="BD227" s="81">
        <f t="shared" si="616"/>
        <v>0</v>
      </c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82" t="s">
        <v>786</v>
      </c>
      <c r="BP227" s="85"/>
      <c r="BQ227" s="24"/>
    </row>
    <row r="228" spans="1:69" ht="24" customHeight="1" x14ac:dyDescent="0.2">
      <c r="A228" s="108">
        <v>90000051646</v>
      </c>
      <c r="B228" s="241" t="s">
        <v>155</v>
      </c>
      <c r="C228" s="285" t="s">
        <v>227</v>
      </c>
      <c r="D228" s="80">
        <f t="shared" si="593"/>
        <v>247167</v>
      </c>
      <c r="E228" s="295">
        <f t="shared" si="594"/>
        <v>242057</v>
      </c>
      <c r="F228" s="81">
        <v>92620</v>
      </c>
      <c r="G228" s="81">
        <f t="shared" si="595"/>
        <v>97131</v>
      </c>
      <c r="H228" s="81">
        <f t="shared" si="596"/>
        <v>4511</v>
      </c>
      <c r="I228" s="81"/>
      <c r="J228" s="81"/>
      <c r="K228" s="81">
        <v>4511</v>
      </c>
      <c r="L228" s="81"/>
      <c r="M228" s="81"/>
      <c r="N228" s="81"/>
      <c r="O228" s="81"/>
      <c r="P228" s="81"/>
      <c r="Q228" s="81"/>
      <c r="R228" s="81"/>
      <c r="S228" s="81"/>
      <c r="T228" s="81">
        <v>154507</v>
      </c>
      <c r="U228" s="81">
        <f t="shared" si="597"/>
        <v>144886</v>
      </c>
      <c r="V228" s="81">
        <f t="shared" si="598"/>
        <v>-9621</v>
      </c>
      <c r="W228" s="81">
        <v>210</v>
      </c>
      <c r="X228" s="81">
        <f>3153-12984</f>
        <v>-9831</v>
      </c>
      <c r="Y228" s="81"/>
      <c r="Z228" s="81"/>
      <c r="AA228" s="81"/>
      <c r="AB228" s="81"/>
      <c r="AC228" s="81"/>
      <c r="AD228" s="81"/>
      <c r="AE228" s="81"/>
      <c r="AF228" s="81"/>
      <c r="AG228" s="81">
        <v>40</v>
      </c>
      <c r="AH228" s="81">
        <f t="shared" si="599"/>
        <v>40</v>
      </c>
      <c r="AI228" s="81">
        <f t="shared" si="600"/>
        <v>0</v>
      </c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>
        <v>0</v>
      </c>
      <c r="AU228" s="81">
        <f t="shared" si="601"/>
        <v>0</v>
      </c>
      <c r="AV228" s="98">
        <f t="shared" si="602"/>
        <v>0</v>
      </c>
      <c r="AW228" s="98"/>
      <c r="AX228" s="98"/>
      <c r="AY228" s="98"/>
      <c r="AZ228" s="98"/>
      <c r="BA228" s="98"/>
      <c r="BB228" s="81"/>
      <c r="BC228" s="81">
        <f t="shared" si="603"/>
        <v>0</v>
      </c>
      <c r="BD228" s="81">
        <f t="shared" si="604"/>
        <v>0</v>
      </c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82" t="s">
        <v>422</v>
      </c>
      <c r="BP228" s="85"/>
      <c r="BQ228" s="24"/>
    </row>
    <row r="229" spans="1:69" s="103" customFormat="1" x14ac:dyDescent="0.2">
      <c r="A229" s="108"/>
      <c r="B229" s="242"/>
      <c r="C229" s="285" t="s">
        <v>240</v>
      </c>
      <c r="D229" s="80">
        <f t="shared" si="593"/>
        <v>45000</v>
      </c>
      <c r="E229" s="295">
        <f t="shared" si="594"/>
        <v>45000</v>
      </c>
      <c r="F229" s="81">
        <v>45000</v>
      </c>
      <c r="G229" s="81">
        <f t="shared" si="595"/>
        <v>45000</v>
      </c>
      <c r="H229" s="81">
        <f t="shared" si="596"/>
        <v>0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>
        <v>0</v>
      </c>
      <c r="U229" s="81">
        <f t="shared" si="597"/>
        <v>0</v>
      </c>
      <c r="V229" s="81">
        <f t="shared" si="598"/>
        <v>0</v>
      </c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>
        <v>0</v>
      </c>
      <c r="AH229" s="81">
        <f t="shared" si="599"/>
        <v>0</v>
      </c>
      <c r="AI229" s="81">
        <f t="shared" si="600"/>
        <v>0</v>
      </c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>
        <v>0</v>
      </c>
      <c r="AU229" s="81">
        <f t="shared" si="601"/>
        <v>0</v>
      </c>
      <c r="AV229" s="98">
        <f t="shared" si="602"/>
        <v>0</v>
      </c>
      <c r="AW229" s="98"/>
      <c r="AX229" s="98"/>
      <c r="AY229" s="98"/>
      <c r="AZ229" s="98"/>
      <c r="BA229" s="98"/>
      <c r="BB229" s="81"/>
      <c r="BC229" s="81">
        <f t="shared" si="603"/>
        <v>0</v>
      </c>
      <c r="BD229" s="81">
        <f t="shared" si="604"/>
        <v>0</v>
      </c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82" t="s">
        <v>423</v>
      </c>
      <c r="BP229" s="85"/>
      <c r="BQ229" s="24"/>
    </row>
    <row r="230" spans="1:69" s="107" customFormat="1" ht="27" customHeight="1" x14ac:dyDescent="0.2">
      <c r="A230" s="108">
        <v>40008006745</v>
      </c>
      <c r="B230" s="241" t="s">
        <v>305</v>
      </c>
      <c r="C230" s="285" t="s">
        <v>240</v>
      </c>
      <c r="D230" s="80">
        <f t="shared" si="593"/>
        <v>30087</v>
      </c>
      <c r="E230" s="295">
        <f t="shared" si="594"/>
        <v>30087</v>
      </c>
      <c r="F230" s="81">
        <v>0</v>
      </c>
      <c r="G230" s="81">
        <f t="shared" si="595"/>
        <v>0</v>
      </c>
      <c r="H230" s="81">
        <f t="shared" si="596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>
        <v>30087</v>
      </c>
      <c r="U230" s="81">
        <f t="shared" si="597"/>
        <v>30087</v>
      </c>
      <c r="V230" s="81">
        <f t="shared" si="598"/>
        <v>0</v>
      </c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>
        <v>0</v>
      </c>
      <c r="AH230" s="81">
        <f t="shared" si="599"/>
        <v>0</v>
      </c>
      <c r="AI230" s="81">
        <f t="shared" si="600"/>
        <v>0</v>
      </c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>
        <v>0</v>
      </c>
      <c r="AU230" s="81">
        <f t="shared" si="601"/>
        <v>0</v>
      </c>
      <c r="AV230" s="98">
        <f t="shared" si="602"/>
        <v>0</v>
      </c>
      <c r="AW230" s="98"/>
      <c r="AX230" s="98"/>
      <c r="AY230" s="98"/>
      <c r="AZ230" s="98"/>
      <c r="BA230" s="98"/>
      <c r="BB230" s="81"/>
      <c r="BC230" s="81">
        <f t="shared" si="603"/>
        <v>0</v>
      </c>
      <c r="BD230" s="81">
        <f t="shared" si="604"/>
        <v>0</v>
      </c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82" t="s">
        <v>424</v>
      </c>
      <c r="BP230" s="85"/>
      <c r="BQ230" s="24"/>
    </row>
    <row r="231" spans="1:69" ht="13.5" thickBot="1" x14ac:dyDescent="0.25">
      <c r="A231" s="368"/>
      <c r="B231" s="217"/>
      <c r="C231" s="369"/>
      <c r="D231" s="370"/>
      <c r="E231" s="371"/>
      <c r="F231" s="372"/>
      <c r="G231" s="372"/>
      <c r="H231" s="372"/>
      <c r="I231" s="372"/>
      <c r="J231" s="372"/>
      <c r="K231" s="372"/>
      <c r="L231" s="372"/>
      <c r="M231" s="372"/>
      <c r="N231" s="372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  <c r="AU231" s="372"/>
      <c r="AV231" s="373"/>
      <c r="AW231" s="373"/>
      <c r="AX231" s="373"/>
      <c r="AY231" s="373"/>
      <c r="AZ231" s="373"/>
      <c r="BA231" s="373"/>
      <c r="BB231" s="372"/>
      <c r="BC231" s="374"/>
      <c r="BD231" s="373"/>
      <c r="BE231" s="373"/>
      <c r="BF231" s="373"/>
      <c r="BG231" s="373"/>
      <c r="BH231" s="373"/>
      <c r="BI231" s="373"/>
      <c r="BJ231" s="373"/>
      <c r="BK231" s="373"/>
      <c r="BL231" s="373"/>
      <c r="BM231" s="373"/>
      <c r="BN231" s="373"/>
      <c r="BO231" s="375"/>
      <c r="BP231" s="376"/>
      <c r="BQ231" s="24"/>
    </row>
    <row r="232" spans="1:69" ht="12.75" thickBot="1" x14ac:dyDescent="0.25">
      <c r="A232" s="214">
        <v>10</v>
      </c>
      <c r="B232" s="125" t="s">
        <v>21</v>
      </c>
      <c r="C232" s="321"/>
      <c r="D232" s="11">
        <f>SUM(D233:D254)</f>
        <v>8070154</v>
      </c>
      <c r="E232" s="297">
        <f>SUM(E233:E254)</f>
        <v>8158845</v>
      </c>
      <c r="F232" s="9">
        <f>SUM(F233:F254)</f>
        <v>7166248</v>
      </c>
      <c r="G232" s="9">
        <f t="shared" ref="G232:S232" si="625">SUM(G233:G254)</f>
        <v>7252346</v>
      </c>
      <c r="H232" s="9">
        <f t="shared" si="625"/>
        <v>86098</v>
      </c>
      <c r="I232" s="9">
        <f t="shared" si="625"/>
        <v>0</v>
      </c>
      <c r="J232" s="9">
        <f t="shared" ref="J232" si="626">SUM(J233:J254)</f>
        <v>0</v>
      </c>
      <c r="K232" s="9">
        <f t="shared" si="625"/>
        <v>71263</v>
      </c>
      <c r="L232" s="9">
        <f t="shared" si="625"/>
        <v>0</v>
      </c>
      <c r="M232" s="9">
        <f t="shared" si="625"/>
        <v>14835</v>
      </c>
      <c r="N232" s="9">
        <f t="shared" si="625"/>
        <v>0</v>
      </c>
      <c r="O232" s="9">
        <f t="shared" si="625"/>
        <v>0</v>
      </c>
      <c r="P232" s="9">
        <f t="shared" si="625"/>
        <v>0</v>
      </c>
      <c r="Q232" s="9">
        <f t="shared" si="625"/>
        <v>0</v>
      </c>
      <c r="R232" s="9">
        <f t="shared" si="625"/>
        <v>0</v>
      </c>
      <c r="S232" s="9">
        <f t="shared" si="625"/>
        <v>0</v>
      </c>
      <c r="T232" s="9">
        <f>SUM(T233:T254)</f>
        <v>302033</v>
      </c>
      <c r="U232" s="9">
        <f t="shared" ref="U232" si="627">SUM(U233:U254)</f>
        <v>305229</v>
      </c>
      <c r="V232" s="9">
        <f t="shared" ref="V232" si="628">SUM(V233:V254)</f>
        <v>3196</v>
      </c>
      <c r="W232" s="9">
        <f t="shared" ref="W232" si="629">SUM(W233:W254)</f>
        <v>0</v>
      </c>
      <c r="X232" s="9">
        <f t="shared" ref="X232" si="630">SUM(X233:X254)</f>
        <v>3196</v>
      </c>
      <c r="Y232" s="9">
        <f t="shared" ref="Y232" si="631">SUM(Y233:Y254)</f>
        <v>0</v>
      </c>
      <c r="Z232" s="9">
        <f t="shared" ref="Z232" si="632">SUM(Z233:Z254)</f>
        <v>0</v>
      </c>
      <c r="AA232" s="9">
        <f t="shared" ref="AA232" si="633">SUM(AA233:AA254)</f>
        <v>0</v>
      </c>
      <c r="AB232" s="9">
        <f t="shared" ref="AB232" si="634">SUM(AB233:AB254)</f>
        <v>0</v>
      </c>
      <c r="AC232" s="9">
        <f t="shared" ref="AC232" si="635">SUM(AC233:AC254)</f>
        <v>0</v>
      </c>
      <c r="AD232" s="9">
        <f t="shared" ref="AD232" si="636">SUM(AD233:AD254)</f>
        <v>0</v>
      </c>
      <c r="AE232" s="9">
        <f t="shared" ref="AE232" si="637">SUM(AE233:AE254)</f>
        <v>0</v>
      </c>
      <c r="AF232" s="9">
        <f t="shared" ref="AF232" si="638">SUM(AF233:AF254)</f>
        <v>0</v>
      </c>
      <c r="AG232" s="9">
        <f>SUM(AG233:AG254)</f>
        <v>601335</v>
      </c>
      <c r="AH232" s="96">
        <f t="shared" ref="AH232" si="639">SUM(AH233:AH254)</f>
        <v>626701</v>
      </c>
      <c r="AI232" s="96">
        <f t="shared" ref="AI232" si="640">SUM(AI233:AI254)</f>
        <v>25366</v>
      </c>
      <c r="AJ232" s="96">
        <f t="shared" ref="AJ232" si="641">SUM(AJ233:AJ254)</f>
        <v>25255</v>
      </c>
      <c r="AK232" s="96">
        <f t="shared" ref="AK232" si="642">SUM(AK233:AK254)</f>
        <v>0</v>
      </c>
      <c r="AL232" s="96">
        <f t="shared" ref="AL232" si="643">SUM(AL233:AL254)</f>
        <v>111</v>
      </c>
      <c r="AM232" s="96">
        <f t="shared" ref="AM232" si="644">SUM(AM233:AM254)</f>
        <v>0</v>
      </c>
      <c r="AN232" s="96">
        <f t="shared" ref="AN232" si="645">SUM(AN233:AN254)</f>
        <v>0</v>
      </c>
      <c r="AO232" s="96">
        <f t="shared" ref="AO232" si="646">SUM(AO233:AO254)</f>
        <v>0</v>
      </c>
      <c r="AP232" s="96">
        <f t="shared" ref="AP232" si="647">SUM(AP233:AP254)</f>
        <v>0</v>
      </c>
      <c r="AQ232" s="96">
        <f t="shared" ref="AQ232" si="648">SUM(AQ233:AQ254)</f>
        <v>0</v>
      </c>
      <c r="AR232" s="96">
        <f t="shared" ref="AR232" si="649">SUM(AR233:AR254)</f>
        <v>0</v>
      </c>
      <c r="AS232" s="96">
        <f t="shared" ref="AS232" si="650">SUM(AS233:AS254)</f>
        <v>0</v>
      </c>
      <c r="AT232" s="96">
        <f>SUM(AT233:AT254)</f>
        <v>538</v>
      </c>
      <c r="AU232" s="9">
        <f t="shared" ref="AU232" si="651">SUM(AU233:AU254)</f>
        <v>538</v>
      </c>
      <c r="AV232" s="96">
        <f t="shared" ref="AV232" si="652">SUM(AV233:AV254)</f>
        <v>0</v>
      </c>
      <c r="AW232" s="96">
        <f t="shared" ref="AW232" si="653">SUM(AW233:AW254)</f>
        <v>0</v>
      </c>
      <c r="AX232" s="96">
        <f t="shared" ref="AX232" si="654">SUM(AX233:AX254)</f>
        <v>0</v>
      </c>
      <c r="AY232" s="96">
        <f t="shared" ref="AY232" si="655">SUM(AY233:AY254)</f>
        <v>0</v>
      </c>
      <c r="AZ232" s="96">
        <f t="shared" ref="AZ232" si="656">SUM(AZ233:AZ254)</f>
        <v>0</v>
      </c>
      <c r="BA232" s="96">
        <f t="shared" ref="BA232" si="657">SUM(BA233:BA254)</f>
        <v>0</v>
      </c>
      <c r="BB232" s="9">
        <f>SUM(BB233:BB254)</f>
        <v>0</v>
      </c>
      <c r="BC232" s="310">
        <f t="shared" ref="BC232" si="658">SUM(BC233:BC254)</f>
        <v>-25969</v>
      </c>
      <c r="BD232" s="96">
        <f t="shared" ref="BD232" si="659">SUM(BD233:BD254)</f>
        <v>-25969</v>
      </c>
      <c r="BE232" s="96">
        <f t="shared" ref="BE232" si="660">SUM(BE233:BE254)</f>
        <v>0</v>
      </c>
      <c r="BF232" s="96">
        <f t="shared" ref="BF232" si="661">SUM(BF233:BF254)</f>
        <v>-25858</v>
      </c>
      <c r="BG232" s="96">
        <f t="shared" ref="BG232" si="662">SUM(BG233:BG254)</f>
        <v>0</v>
      </c>
      <c r="BH232" s="96">
        <f t="shared" ref="BH232" si="663">SUM(BH233:BH254)</f>
        <v>-111</v>
      </c>
      <c r="BI232" s="96">
        <f t="shared" ref="BI232" si="664">SUM(BI233:BI254)</f>
        <v>0</v>
      </c>
      <c r="BJ232" s="96">
        <f t="shared" ref="BJ232" si="665">SUM(BJ233:BJ254)</f>
        <v>0</v>
      </c>
      <c r="BK232" s="96">
        <f t="shared" ref="BK232" si="666">SUM(BK233:BK254)</f>
        <v>0</v>
      </c>
      <c r="BL232" s="96">
        <f t="shared" ref="BL232" si="667">SUM(BL233:BL254)</f>
        <v>0</v>
      </c>
      <c r="BM232" s="96">
        <f t="shared" ref="BM232" si="668">SUM(BM233:BM254)</f>
        <v>0</v>
      </c>
      <c r="BN232" s="96">
        <f t="shared" ref="BN232" si="669">SUM(BN233:BN254)</f>
        <v>0</v>
      </c>
      <c r="BO232" s="12"/>
      <c r="BP232" s="87"/>
      <c r="BQ232" s="24"/>
    </row>
    <row r="233" spans="1:69" s="122" customFormat="1" ht="24.75" customHeight="1" thickTop="1" x14ac:dyDescent="0.2">
      <c r="A233" s="108">
        <v>90000056357</v>
      </c>
      <c r="B233" s="247" t="s">
        <v>5</v>
      </c>
      <c r="C233" s="324" t="s">
        <v>458</v>
      </c>
      <c r="D233" s="80">
        <f t="shared" ref="D233:D253" si="670">F233+T233+AG233+AT233+BB233</f>
        <v>1040651</v>
      </c>
      <c r="E233" s="295">
        <f t="shared" ref="E233:E253" si="671">G233+U233+AH233+AU233+BC233</f>
        <v>1062859</v>
      </c>
      <c r="F233" s="170">
        <v>1040651</v>
      </c>
      <c r="G233" s="170">
        <f t="shared" ref="G233:G253" si="672">F233+H233</f>
        <v>1062859</v>
      </c>
      <c r="H233" s="170">
        <f t="shared" ref="H233:H253" si="673">SUM(I233:S233)</f>
        <v>22208</v>
      </c>
      <c r="I233" s="170"/>
      <c r="J233" s="170"/>
      <c r="K233" s="170">
        <v>8897</v>
      </c>
      <c r="L233" s="170"/>
      <c r="M233" s="170">
        <f>11665+1646</f>
        <v>13311</v>
      </c>
      <c r="N233" s="170"/>
      <c r="O233" s="170"/>
      <c r="P233" s="170"/>
      <c r="Q233" s="170"/>
      <c r="R233" s="170"/>
      <c r="S233" s="170"/>
      <c r="T233" s="170">
        <v>0</v>
      </c>
      <c r="U233" s="170">
        <f t="shared" ref="U233:U253" si="674">T233+V233</f>
        <v>0</v>
      </c>
      <c r="V233" s="170">
        <f t="shared" ref="V233:V253" si="675">SUM(W233:AF233)</f>
        <v>0</v>
      </c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>
        <v>0</v>
      </c>
      <c r="AH233" s="170">
        <f t="shared" ref="AH233:AH253" si="676">AG233+AI233</f>
        <v>0</v>
      </c>
      <c r="AI233" s="170">
        <f t="shared" ref="AI233:AI253" si="677">SUM(AJ233:AS233)</f>
        <v>0</v>
      </c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>
        <v>0</v>
      </c>
      <c r="AU233" s="81">
        <f t="shared" ref="AU233:AU253" si="678">AT233+AV233</f>
        <v>0</v>
      </c>
      <c r="AV233" s="98">
        <f t="shared" ref="AV233:AV253" si="679">SUM(AW233:BA233)</f>
        <v>0</v>
      </c>
      <c r="AW233" s="203"/>
      <c r="AX233" s="203"/>
      <c r="AY233" s="203"/>
      <c r="AZ233" s="203"/>
      <c r="BA233" s="203"/>
      <c r="BB233" s="170"/>
      <c r="BC233" s="81">
        <f t="shared" ref="BC233:BC253" si="680">BB233+BD233</f>
        <v>0</v>
      </c>
      <c r="BD233" s="81">
        <f t="shared" ref="BD233:BD253" si="681">SUM(BE233:BN233)</f>
        <v>0</v>
      </c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4" t="s">
        <v>566</v>
      </c>
      <c r="BP233" s="86" t="s">
        <v>673</v>
      </c>
      <c r="BQ233" s="24"/>
    </row>
    <row r="234" spans="1:69" ht="25.5" customHeight="1" x14ac:dyDescent="0.2">
      <c r="A234" s="108">
        <v>90000594245</v>
      </c>
      <c r="B234" s="241" t="s">
        <v>525</v>
      </c>
      <c r="C234" s="285" t="s">
        <v>182</v>
      </c>
      <c r="D234" s="80">
        <f t="shared" si="670"/>
        <v>820099</v>
      </c>
      <c r="E234" s="295">
        <f t="shared" si="671"/>
        <v>820099</v>
      </c>
      <c r="F234" s="81">
        <v>815668</v>
      </c>
      <c r="G234" s="81">
        <f t="shared" si="672"/>
        <v>815668</v>
      </c>
      <c r="H234" s="81">
        <f t="shared" si="673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>
        <v>4371</v>
      </c>
      <c r="U234" s="81">
        <f t="shared" si="674"/>
        <v>4371</v>
      </c>
      <c r="V234" s="81">
        <f t="shared" si="675"/>
        <v>0</v>
      </c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>
        <v>60</v>
      </c>
      <c r="AH234" s="81">
        <f t="shared" si="676"/>
        <v>171</v>
      </c>
      <c r="AI234" s="81">
        <f t="shared" si="677"/>
        <v>111</v>
      </c>
      <c r="AJ234" s="81"/>
      <c r="AK234" s="81"/>
      <c r="AL234" s="81">
        <v>111</v>
      </c>
      <c r="AM234" s="81"/>
      <c r="AN234" s="81"/>
      <c r="AO234" s="81"/>
      <c r="AP234" s="81"/>
      <c r="AQ234" s="81"/>
      <c r="AR234" s="81"/>
      <c r="AS234" s="81"/>
      <c r="AT234" s="81">
        <v>0</v>
      </c>
      <c r="AU234" s="81">
        <f t="shared" si="678"/>
        <v>0</v>
      </c>
      <c r="AV234" s="98">
        <f t="shared" si="679"/>
        <v>0</v>
      </c>
      <c r="AW234" s="98"/>
      <c r="AX234" s="98"/>
      <c r="AY234" s="98"/>
      <c r="AZ234" s="98"/>
      <c r="BA234" s="98"/>
      <c r="BB234" s="81"/>
      <c r="BC234" s="81">
        <f t="shared" si="680"/>
        <v>-111</v>
      </c>
      <c r="BD234" s="81">
        <f t="shared" si="681"/>
        <v>-111</v>
      </c>
      <c r="BE234" s="98"/>
      <c r="BF234" s="98"/>
      <c r="BG234" s="98"/>
      <c r="BH234" s="98">
        <v>-111</v>
      </c>
      <c r="BI234" s="98"/>
      <c r="BJ234" s="98"/>
      <c r="BK234" s="98"/>
      <c r="BL234" s="98"/>
      <c r="BM234" s="98"/>
      <c r="BN234" s="98"/>
      <c r="BO234" s="82" t="s">
        <v>425</v>
      </c>
      <c r="BP234" s="85"/>
      <c r="BQ234" s="24"/>
    </row>
    <row r="235" spans="1:69" s="122" customFormat="1" ht="27" customHeight="1" x14ac:dyDescent="0.2">
      <c r="A235" s="108"/>
      <c r="B235" s="242"/>
      <c r="C235" s="285" t="s">
        <v>205</v>
      </c>
      <c r="D235" s="80">
        <f t="shared" si="670"/>
        <v>224841</v>
      </c>
      <c r="E235" s="295">
        <f t="shared" si="671"/>
        <v>224841</v>
      </c>
      <c r="F235" s="81">
        <v>13834</v>
      </c>
      <c r="G235" s="81">
        <f t="shared" si="672"/>
        <v>13834</v>
      </c>
      <c r="H235" s="81">
        <f t="shared" si="673"/>
        <v>0</v>
      </c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>
        <v>211007</v>
      </c>
      <c r="U235" s="81">
        <f t="shared" si="674"/>
        <v>211007</v>
      </c>
      <c r="V235" s="81">
        <f t="shared" si="675"/>
        <v>0</v>
      </c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>
        <v>0</v>
      </c>
      <c r="AH235" s="81">
        <f t="shared" si="676"/>
        <v>0</v>
      </c>
      <c r="AI235" s="81">
        <f t="shared" si="677"/>
        <v>0</v>
      </c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>
        <v>0</v>
      </c>
      <c r="AU235" s="81">
        <f t="shared" si="678"/>
        <v>0</v>
      </c>
      <c r="AV235" s="98">
        <f t="shared" si="679"/>
        <v>0</v>
      </c>
      <c r="AW235" s="98"/>
      <c r="AX235" s="98"/>
      <c r="AY235" s="98"/>
      <c r="AZ235" s="98"/>
      <c r="BA235" s="98"/>
      <c r="BB235" s="81"/>
      <c r="BC235" s="81">
        <f t="shared" si="680"/>
        <v>0</v>
      </c>
      <c r="BD235" s="81">
        <f t="shared" si="681"/>
        <v>0</v>
      </c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82" t="s">
        <v>426</v>
      </c>
      <c r="BP235" s="85" t="s">
        <v>694</v>
      </c>
      <c r="BQ235" s="24"/>
    </row>
    <row r="236" spans="1:69" ht="20.25" customHeight="1" x14ac:dyDescent="0.2">
      <c r="A236" s="108"/>
      <c r="B236" s="242"/>
      <c r="C236" s="285" t="s">
        <v>206</v>
      </c>
      <c r="D236" s="80">
        <f t="shared" si="670"/>
        <v>680382</v>
      </c>
      <c r="E236" s="295">
        <f t="shared" si="671"/>
        <v>680382</v>
      </c>
      <c r="F236" s="81">
        <v>676112</v>
      </c>
      <c r="G236" s="81">
        <f t="shared" si="672"/>
        <v>676112</v>
      </c>
      <c r="H236" s="81">
        <f t="shared" si="673"/>
        <v>0</v>
      </c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>
        <v>4270</v>
      </c>
      <c r="U236" s="81">
        <f t="shared" si="674"/>
        <v>4270</v>
      </c>
      <c r="V236" s="81">
        <f t="shared" si="675"/>
        <v>0</v>
      </c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>
        <v>0</v>
      </c>
      <c r="AH236" s="81">
        <f t="shared" si="676"/>
        <v>0</v>
      </c>
      <c r="AI236" s="81">
        <f t="shared" si="677"/>
        <v>0</v>
      </c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>
        <v>0</v>
      </c>
      <c r="AU236" s="81">
        <f t="shared" si="678"/>
        <v>0</v>
      </c>
      <c r="AV236" s="98">
        <f t="shared" si="679"/>
        <v>0</v>
      </c>
      <c r="AW236" s="98"/>
      <c r="AX236" s="98"/>
      <c r="AY236" s="98"/>
      <c r="AZ236" s="98"/>
      <c r="BA236" s="98"/>
      <c r="BB236" s="81"/>
      <c r="BC236" s="81">
        <f t="shared" si="680"/>
        <v>0</v>
      </c>
      <c r="BD236" s="81">
        <f t="shared" si="681"/>
        <v>0</v>
      </c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82" t="s">
        <v>427</v>
      </c>
      <c r="BP236" s="85" t="s">
        <v>694</v>
      </c>
      <c r="BQ236" s="24"/>
    </row>
    <row r="237" spans="1:69" ht="19.5" customHeight="1" x14ac:dyDescent="0.2">
      <c r="A237" s="108"/>
      <c r="B237" s="242"/>
      <c r="C237" s="285" t="s">
        <v>207</v>
      </c>
      <c r="D237" s="80">
        <f t="shared" si="670"/>
        <v>464770</v>
      </c>
      <c r="E237" s="295">
        <f t="shared" si="671"/>
        <v>464770</v>
      </c>
      <c r="F237" s="81">
        <v>462492</v>
      </c>
      <c r="G237" s="81">
        <f t="shared" si="672"/>
        <v>462492</v>
      </c>
      <c r="H237" s="81">
        <f t="shared" si="673"/>
        <v>0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>
        <v>0</v>
      </c>
      <c r="U237" s="81">
        <f t="shared" si="674"/>
        <v>0</v>
      </c>
      <c r="V237" s="81">
        <f t="shared" si="675"/>
        <v>0</v>
      </c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>
        <v>2278</v>
      </c>
      <c r="AH237" s="81">
        <f t="shared" si="676"/>
        <v>2278</v>
      </c>
      <c r="AI237" s="81">
        <f t="shared" si="677"/>
        <v>0</v>
      </c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>
        <v>0</v>
      </c>
      <c r="AU237" s="81">
        <f t="shared" si="678"/>
        <v>0</v>
      </c>
      <c r="AV237" s="98">
        <f t="shared" si="679"/>
        <v>0</v>
      </c>
      <c r="AW237" s="98"/>
      <c r="AX237" s="98"/>
      <c r="AY237" s="98"/>
      <c r="AZ237" s="98"/>
      <c r="BA237" s="98"/>
      <c r="BB237" s="81"/>
      <c r="BC237" s="81">
        <f t="shared" si="680"/>
        <v>0</v>
      </c>
      <c r="BD237" s="81">
        <f t="shared" si="681"/>
        <v>0</v>
      </c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82" t="s">
        <v>428</v>
      </c>
      <c r="BP237" s="85" t="s">
        <v>695</v>
      </c>
      <c r="BQ237" s="24"/>
    </row>
    <row r="238" spans="1:69" ht="24" x14ac:dyDescent="0.2">
      <c r="A238" s="108"/>
      <c r="B238" s="242"/>
      <c r="C238" s="285" t="s">
        <v>208</v>
      </c>
      <c r="D238" s="80">
        <f t="shared" si="670"/>
        <v>283800</v>
      </c>
      <c r="E238" s="295">
        <f t="shared" si="671"/>
        <v>283800</v>
      </c>
      <c r="F238" s="81">
        <v>283800</v>
      </c>
      <c r="G238" s="81">
        <f t="shared" si="672"/>
        <v>283800</v>
      </c>
      <c r="H238" s="81">
        <f t="shared" si="673"/>
        <v>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>
        <v>0</v>
      </c>
      <c r="U238" s="81">
        <f t="shared" si="674"/>
        <v>0</v>
      </c>
      <c r="V238" s="81">
        <f t="shared" si="675"/>
        <v>0</v>
      </c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>
        <v>0</v>
      </c>
      <c r="AH238" s="81">
        <f t="shared" si="676"/>
        <v>0</v>
      </c>
      <c r="AI238" s="81">
        <f t="shared" si="677"/>
        <v>0</v>
      </c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>
        <v>0</v>
      </c>
      <c r="AU238" s="81">
        <f t="shared" si="678"/>
        <v>0</v>
      </c>
      <c r="AV238" s="98">
        <f t="shared" si="679"/>
        <v>0</v>
      </c>
      <c r="AW238" s="98"/>
      <c r="AX238" s="98"/>
      <c r="AY238" s="98"/>
      <c r="AZ238" s="98"/>
      <c r="BA238" s="98"/>
      <c r="BB238" s="81"/>
      <c r="BC238" s="81">
        <f t="shared" si="680"/>
        <v>0</v>
      </c>
      <c r="BD238" s="81">
        <f t="shared" si="681"/>
        <v>0</v>
      </c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82" t="s">
        <v>429</v>
      </c>
      <c r="BP238" s="85" t="s">
        <v>696</v>
      </c>
      <c r="BQ238" s="24"/>
    </row>
    <row r="239" spans="1:69" ht="24" x14ac:dyDescent="0.2">
      <c r="A239" s="108"/>
      <c r="B239" s="242"/>
      <c r="C239" s="285" t="s">
        <v>274</v>
      </c>
      <c r="D239" s="80">
        <f t="shared" si="670"/>
        <v>341522</v>
      </c>
      <c r="E239" s="295">
        <f t="shared" si="671"/>
        <v>341522</v>
      </c>
      <c r="F239" s="81">
        <v>341522</v>
      </c>
      <c r="G239" s="81">
        <f t="shared" si="672"/>
        <v>341522</v>
      </c>
      <c r="H239" s="81">
        <f t="shared" si="673"/>
        <v>0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>
        <v>0</v>
      </c>
      <c r="U239" s="81">
        <f t="shared" si="674"/>
        <v>0</v>
      </c>
      <c r="V239" s="81">
        <f t="shared" si="675"/>
        <v>0</v>
      </c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>
        <v>0</v>
      </c>
      <c r="AH239" s="81">
        <f t="shared" si="676"/>
        <v>0</v>
      </c>
      <c r="AI239" s="81">
        <f t="shared" si="677"/>
        <v>0</v>
      </c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>
        <v>0</v>
      </c>
      <c r="AU239" s="81">
        <f t="shared" si="678"/>
        <v>0</v>
      </c>
      <c r="AV239" s="98">
        <f t="shared" si="679"/>
        <v>0</v>
      </c>
      <c r="AW239" s="98"/>
      <c r="AX239" s="98"/>
      <c r="AY239" s="98"/>
      <c r="AZ239" s="98"/>
      <c r="BA239" s="98"/>
      <c r="BB239" s="81"/>
      <c r="BC239" s="81">
        <f t="shared" si="680"/>
        <v>0</v>
      </c>
      <c r="BD239" s="81">
        <f t="shared" si="681"/>
        <v>0</v>
      </c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82" t="s">
        <v>430</v>
      </c>
      <c r="BP239" s="85" t="s">
        <v>513</v>
      </c>
      <c r="BQ239" s="24"/>
    </row>
    <row r="240" spans="1:69" s="122" customFormat="1" ht="24" x14ac:dyDescent="0.2">
      <c r="A240" s="108"/>
      <c r="B240" s="242"/>
      <c r="C240" s="285" t="s">
        <v>273</v>
      </c>
      <c r="D240" s="80">
        <f t="shared" si="670"/>
        <v>608322</v>
      </c>
      <c r="E240" s="295">
        <f t="shared" si="671"/>
        <v>608322</v>
      </c>
      <c r="F240" s="81">
        <v>606562</v>
      </c>
      <c r="G240" s="81">
        <f t="shared" si="672"/>
        <v>606562</v>
      </c>
      <c r="H240" s="81">
        <f t="shared" si="673"/>
        <v>0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>
        <v>1760</v>
      </c>
      <c r="U240" s="81">
        <f t="shared" si="674"/>
        <v>1760</v>
      </c>
      <c r="V240" s="81">
        <f t="shared" si="675"/>
        <v>0</v>
      </c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>
        <v>0</v>
      </c>
      <c r="AH240" s="81">
        <f t="shared" si="676"/>
        <v>0</v>
      </c>
      <c r="AI240" s="81">
        <f t="shared" si="677"/>
        <v>0</v>
      </c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>
        <v>0</v>
      </c>
      <c r="AU240" s="81">
        <f t="shared" si="678"/>
        <v>0</v>
      </c>
      <c r="AV240" s="98">
        <f t="shared" si="679"/>
        <v>0</v>
      </c>
      <c r="AW240" s="98"/>
      <c r="AX240" s="98"/>
      <c r="AY240" s="98"/>
      <c r="AZ240" s="98"/>
      <c r="BA240" s="98"/>
      <c r="BB240" s="81"/>
      <c r="BC240" s="81">
        <f t="shared" si="680"/>
        <v>0</v>
      </c>
      <c r="BD240" s="81">
        <f t="shared" si="681"/>
        <v>0</v>
      </c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82" t="s">
        <v>431</v>
      </c>
      <c r="BP240" s="85" t="s">
        <v>696</v>
      </c>
      <c r="BQ240" s="24"/>
    </row>
    <row r="241" spans="1:69" ht="24" x14ac:dyDescent="0.2">
      <c r="A241" s="108"/>
      <c r="B241" s="242"/>
      <c r="C241" s="285" t="s">
        <v>487</v>
      </c>
      <c r="D241" s="80">
        <f t="shared" si="670"/>
        <v>122402</v>
      </c>
      <c r="E241" s="295">
        <f t="shared" si="671"/>
        <v>122402</v>
      </c>
      <c r="F241" s="81">
        <v>122402</v>
      </c>
      <c r="G241" s="81">
        <f t="shared" si="672"/>
        <v>122402</v>
      </c>
      <c r="H241" s="81">
        <f t="shared" si="673"/>
        <v>0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>
        <v>0</v>
      </c>
      <c r="U241" s="81">
        <f t="shared" si="674"/>
        <v>0</v>
      </c>
      <c r="V241" s="81">
        <f t="shared" si="675"/>
        <v>0</v>
      </c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>
        <v>0</v>
      </c>
      <c r="AH241" s="81">
        <f t="shared" si="676"/>
        <v>0</v>
      </c>
      <c r="AI241" s="81">
        <f t="shared" si="677"/>
        <v>0</v>
      </c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>
        <v>0</v>
      </c>
      <c r="AU241" s="81">
        <f t="shared" si="678"/>
        <v>0</v>
      </c>
      <c r="AV241" s="98">
        <f t="shared" si="679"/>
        <v>0</v>
      </c>
      <c r="AW241" s="98"/>
      <c r="AX241" s="98"/>
      <c r="AY241" s="98"/>
      <c r="AZ241" s="98"/>
      <c r="BA241" s="98"/>
      <c r="BB241" s="81"/>
      <c r="BC241" s="81">
        <f t="shared" si="680"/>
        <v>0</v>
      </c>
      <c r="BD241" s="81">
        <f t="shared" si="681"/>
        <v>0</v>
      </c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82" t="s">
        <v>432</v>
      </c>
      <c r="BP241" s="85"/>
      <c r="BQ241" s="24"/>
    </row>
    <row r="242" spans="1:69" s="192" customFormat="1" ht="24" x14ac:dyDescent="0.2">
      <c r="A242" s="108"/>
      <c r="B242" s="242"/>
      <c r="C242" s="285" t="s">
        <v>542</v>
      </c>
      <c r="D242" s="80">
        <f t="shared" si="670"/>
        <v>267228</v>
      </c>
      <c r="E242" s="295">
        <f t="shared" si="671"/>
        <v>267228</v>
      </c>
      <c r="F242" s="81">
        <v>267228</v>
      </c>
      <c r="G242" s="81">
        <f t="shared" si="672"/>
        <v>267228</v>
      </c>
      <c r="H242" s="81">
        <f t="shared" si="673"/>
        <v>0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>
        <v>0</v>
      </c>
      <c r="U242" s="81">
        <f t="shared" si="674"/>
        <v>0</v>
      </c>
      <c r="V242" s="81">
        <f t="shared" si="675"/>
        <v>0</v>
      </c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>
        <v>0</v>
      </c>
      <c r="AH242" s="81">
        <f t="shared" si="676"/>
        <v>0</v>
      </c>
      <c r="AI242" s="81">
        <f t="shared" si="677"/>
        <v>0</v>
      </c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>
        <v>0</v>
      </c>
      <c r="AU242" s="81">
        <f t="shared" si="678"/>
        <v>0</v>
      </c>
      <c r="AV242" s="98">
        <f t="shared" si="679"/>
        <v>0</v>
      </c>
      <c r="AW242" s="98"/>
      <c r="AX242" s="98"/>
      <c r="AY242" s="98"/>
      <c r="AZ242" s="98"/>
      <c r="BA242" s="98"/>
      <c r="BB242" s="81"/>
      <c r="BC242" s="81">
        <f t="shared" si="680"/>
        <v>0</v>
      </c>
      <c r="BD242" s="81">
        <f t="shared" si="681"/>
        <v>0</v>
      </c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82" t="s">
        <v>504</v>
      </c>
      <c r="BP242" s="85"/>
      <c r="BQ242" s="24"/>
    </row>
    <row r="243" spans="1:69" s="192" customFormat="1" ht="24" x14ac:dyDescent="0.2">
      <c r="A243" s="108"/>
      <c r="B243" s="242"/>
      <c r="C243" s="285" t="s">
        <v>543</v>
      </c>
      <c r="D243" s="80">
        <f t="shared" si="670"/>
        <v>12753</v>
      </c>
      <c r="E243" s="295">
        <f t="shared" si="671"/>
        <v>12526</v>
      </c>
      <c r="F243" s="81">
        <v>12753</v>
      </c>
      <c r="G243" s="81">
        <f t="shared" si="672"/>
        <v>12526</v>
      </c>
      <c r="H243" s="81">
        <f t="shared" si="673"/>
        <v>-227</v>
      </c>
      <c r="I243" s="81"/>
      <c r="J243" s="81"/>
      <c r="K243" s="81">
        <v>-227</v>
      </c>
      <c r="L243" s="81"/>
      <c r="M243" s="81"/>
      <c r="N243" s="81"/>
      <c r="O243" s="81"/>
      <c r="P243" s="81"/>
      <c r="Q243" s="81"/>
      <c r="R243" s="81"/>
      <c r="S243" s="81"/>
      <c r="T243" s="81">
        <v>0</v>
      </c>
      <c r="U243" s="81">
        <f t="shared" si="674"/>
        <v>0</v>
      </c>
      <c r="V243" s="81">
        <f t="shared" si="675"/>
        <v>0</v>
      </c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>
        <v>0</v>
      </c>
      <c r="AH243" s="81">
        <f t="shared" si="676"/>
        <v>0</v>
      </c>
      <c r="AI243" s="81">
        <f t="shared" si="677"/>
        <v>0</v>
      </c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>
        <v>0</v>
      </c>
      <c r="AU243" s="81">
        <f t="shared" si="678"/>
        <v>0</v>
      </c>
      <c r="AV243" s="98">
        <f t="shared" si="679"/>
        <v>0</v>
      </c>
      <c r="AW243" s="98"/>
      <c r="AX243" s="98"/>
      <c r="AY243" s="98"/>
      <c r="AZ243" s="98"/>
      <c r="BA243" s="98"/>
      <c r="BB243" s="81"/>
      <c r="BC243" s="81">
        <f t="shared" si="680"/>
        <v>0</v>
      </c>
      <c r="BD243" s="81">
        <f t="shared" si="681"/>
        <v>0</v>
      </c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82" t="s">
        <v>693</v>
      </c>
      <c r="BP243" s="85"/>
      <c r="BQ243" s="24"/>
    </row>
    <row r="244" spans="1:69" s="198" customFormat="1" x14ac:dyDescent="0.2">
      <c r="A244" s="108"/>
      <c r="B244" s="242"/>
      <c r="C244" s="340" t="s">
        <v>763</v>
      </c>
      <c r="D244" s="80">
        <f t="shared" ref="D244" si="682">F244+T244+AG244+AT244+BB244</f>
        <v>0</v>
      </c>
      <c r="E244" s="295">
        <f t="shared" ref="E244" si="683">G244+U244+AH244+AU244+BC244</f>
        <v>358</v>
      </c>
      <c r="F244" s="81"/>
      <c r="G244" s="81">
        <f t="shared" ref="G244" si="684">F244+H244</f>
        <v>26203</v>
      </c>
      <c r="H244" s="81">
        <f t="shared" ref="H244" si="685">SUM(I244:S244)</f>
        <v>26203</v>
      </c>
      <c r="I244" s="81"/>
      <c r="J244" s="81"/>
      <c r="K244" s="81">
        <v>26203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>
        <f t="shared" ref="U244" si="686">T244+V244</f>
        <v>0</v>
      </c>
      <c r="V244" s="81">
        <f t="shared" ref="V244" si="687">SUM(W244:AF244)</f>
        <v>0</v>
      </c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>
        <f t="shared" ref="AH244" si="688">AG244+AI244</f>
        <v>0</v>
      </c>
      <c r="AI244" s="81">
        <f t="shared" ref="AI244" si="689">SUM(AJ244:AS244)</f>
        <v>0</v>
      </c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>
        <f t="shared" ref="AU244" si="690">AT244+AV244</f>
        <v>0</v>
      </c>
      <c r="AV244" s="98">
        <f t="shared" ref="AV244" si="691">SUM(AW244:BA244)</f>
        <v>0</v>
      </c>
      <c r="AW244" s="98"/>
      <c r="AX244" s="98"/>
      <c r="AY244" s="98"/>
      <c r="AZ244" s="98"/>
      <c r="BA244" s="98"/>
      <c r="BB244" s="81"/>
      <c r="BC244" s="81">
        <f t="shared" ref="BC244" si="692">BB244+BD244</f>
        <v>-25845</v>
      </c>
      <c r="BD244" s="81">
        <f t="shared" ref="BD244" si="693">SUM(BE244:BN244)</f>
        <v>-25845</v>
      </c>
      <c r="BE244" s="98"/>
      <c r="BF244" s="98">
        <v>-25845</v>
      </c>
      <c r="BG244" s="98"/>
      <c r="BH244" s="98"/>
      <c r="BI244" s="98"/>
      <c r="BJ244" s="98"/>
      <c r="BK244" s="98"/>
      <c r="BL244" s="98"/>
      <c r="BM244" s="98"/>
      <c r="BN244" s="98"/>
      <c r="BO244" s="82" t="s">
        <v>764</v>
      </c>
      <c r="BP244" s="85"/>
      <c r="BQ244" s="24"/>
    </row>
    <row r="245" spans="1:69" ht="48" x14ac:dyDescent="0.2">
      <c r="A245" s="108">
        <v>90010991438</v>
      </c>
      <c r="B245" s="241" t="s">
        <v>473</v>
      </c>
      <c r="C245" s="285" t="s">
        <v>210</v>
      </c>
      <c r="D245" s="80">
        <f t="shared" si="670"/>
        <v>1431668</v>
      </c>
      <c r="E245" s="295">
        <f t="shared" si="671"/>
        <v>1447496</v>
      </c>
      <c r="F245" s="81">
        <v>766939</v>
      </c>
      <c r="G245" s="81">
        <f t="shared" si="672"/>
        <v>754329</v>
      </c>
      <c r="H245" s="81">
        <f t="shared" si="673"/>
        <v>-12610</v>
      </c>
      <c r="I245" s="81"/>
      <c r="J245" s="81"/>
      <c r="K245" s="81">
        <v>-12610</v>
      </c>
      <c r="L245" s="81"/>
      <c r="M245" s="81"/>
      <c r="N245" s="81"/>
      <c r="O245" s="81"/>
      <c r="P245" s="81"/>
      <c r="Q245" s="81"/>
      <c r="R245" s="81"/>
      <c r="S245" s="81"/>
      <c r="T245" s="81">
        <v>80625</v>
      </c>
      <c r="U245" s="81">
        <f t="shared" si="674"/>
        <v>83821</v>
      </c>
      <c r="V245" s="81">
        <f t="shared" si="675"/>
        <v>3196</v>
      </c>
      <c r="W245" s="81"/>
      <c r="X245" s="81">
        <v>3196</v>
      </c>
      <c r="Y245" s="81"/>
      <c r="Z245" s="81"/>
      <c r="AA245" s="81"/>
      <c r="AB245" s="81"/>
      <c r="AC245" s="81"/>
      <c r="AD245" s="81"/>
      <c r="AE245" s="81"/>
      <c r="AF245" s="81"/>
      <c r="AG245" s="81">
        <v>584104</v>
      </c>
      <c r="AH245" s="81">
        <f t="shared" si="676"/>
        <v>609346</v>
      </c>
      <c r="AI245" s="81">
        <f t="shared" si="677"/>
        <v>25242</v>
      </c>
      <c r="AJ245" s="81">
        <v>25242</v>
      </c>
      <c r="AK245" s="81"/>
      <c r="AL245" s="81"/>
      <c r="AM245" s="81"/>
      <c r="AN245" s="81"/>
      <c r="AO245" s="81"/>
      <c r="AP245" s="81"/>
      <c r="AQ245" s="81"/>
      <c r="AR245" s="81"/>
      <c r="AS245" s="81"/>
      <c r="AT245" s="81">
        <v>0</v>
      </c>
      <c r="AU245" s="81">
        <f t="shared" si="678"/>
        <v>0</v>
      </c>
      <c r="AV245" s="98">
        <f t="shared" si="679"/>
        <v>0</v>
      </c>
      <c r="AW245" s="98"/>
      <c r="AX245" s="98"/>
      <c r="AY245" s="98"/>
      <c r="AZ245" s="98"/>
      <c r="BA245" s="98"/>
      <c r="BB245" s="81"/>
      <c r="BC245" s="81">
        <f t="shared" si="680"/>
        <v>0</v>
      </c>
      <c r="BD245" s="81">
        <f t="shared" si="681"/>
        <v>0</v>
      </c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82" t="s">
        <v>559</v>
      </c>
      <c r="BP245" s="85"/>
      <c r="BQ245" s="24"/>
    </row>
    <row r="246" spans="1:69" ht="24" x14ac:dyDescent="0.2">
      <c r="A246" s="108"/>
      <c r="B246" s="243"/>
      <c r="C246" s="285" t="s">
        <v>488</v>
      </c>
      <c r="D246" s="80">
        <f t="shared" si="670"/>
        <v>46530</v>
      </c>
      <c r="E246" s="295">
        <f t="shared" si="671"/>
        <v>46530</v>
      </c>
      <c r="F246" s="81">
        <v>46530</v>
      </c>
      <c r="G246" s="81">
        <f t="shared" si="672"/>
        <v>46530</v>
      </c>
      <c r="H246" s="81">
        <f t="shared" si="673"/>
        <v>0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>
        <v>0</v>
      </c>
      <c r="U246" s="81">
        <f t="shared" si="674"/>
        <v>0</v>
      </c>
      <c r="V246" s="81">
        <f t="shared" si="675"/>
        <v>0</v>
      </c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>
        <v>0</v>
      </c>
      <c r="AH246" s="81">
        <f t="shared" si="676"/>
        <v>0</v>
      </c>
      <c r="AI246" s="81">
        <f t="shared" si="677"/>
        <v>0</v>
      </c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>
        <v>0</v>
      </c>
      <c r="AU246" s="81">
        <f t="shared" si="678"/>
        <v>0</v>
      </c>
      <c r="AV246" s="98">
        <f t="shared" si="679"/>
        <v>0</v>
      </c>
      <c r="AW246" s="98"/>
      <c r="AX246" s="98"/>
      <c r="AY246" s="98"/>
      <c r="AZ246" s="98"/>
      <c r="BA246" s="98"/>
      <c r="BB246" s="81"/>
      <c r="BC246" s="81">
        <f t="shared" si="680"/>
        <v>0</v>
      </c>
      <c r="BD246" s="81">
        <f t="shared" si="681"/>
        <v>0</v>
      </c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82" t="s">
        <v>505</v>
      </c>
      <c r="BP246" s="85"/>
      <c r="BQ246" s="24"/>
    </row>
    <row r="247" spans="1:69" ht="12.75" x14ac:dyDescent="0.2">
      <c r="A247" s="108"/>
      <c r="B247" s="243"/>
      <c r="C247" s="285" t="s">
        <v>212</v>
      </c>
      <c r="D247" s="80">
        <f t="shared" si="670"/>
        <v>3544</v>
      </c>
      <c r="E247" s="295">
        <f t="shared" si="671"/>
        <v>3544</v>
      </c>
      <c r="F247" s="81">
        <v>3544</v>
      </c>
      <c r="G247" s="81">
        <f t="shared" si="672"/>
        <v>3544</v>
      </c>
      <c r="H247" s="81">
        <f t="shared" si="673"/>
        <v>0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>
        <v>0</v>
      </c>
      <c r="U247" s="81">
        <f t="shared" si="674"/>
        <v>0</v>
      </c>
      <c r="V247" s="81">
        <f t="shared" si="675"/>
        <v>0</v>
      </c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>
        <v>0</v>
      </c>
      <c r="AH247" s="81">
        <f t="shared" si="676"/>
        <v>0</v>
      </c>
      <c r="AI247" s="81">
        <f t="shared" si="677"/>
        <v>0</v>
      </c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>
        <v>0</v>
      </c>
      <c r="AU247" s="81">
        <f t="shared" si="678"/>
        <v>0</v>
      </c>
      <c r="AV247" s="98">
        <f t="shared" si="679"/>
        <v>0</v>
      </c>
      <c r="AW247" s="98"/>
      <c r="AX247" s="98"/>
      <c r="AY247" s="98"/>
      <c r="AZ247" s="98"/>
      <c r="BA247" s="98"/>
      <c r="BB247" s="81"/>
      <c r="BC247" s="81">
        <f t="shared" si="680"/>
        <v>0</v>
      </c>
      <c r="BD247" s="81">
        <f t="shared" si="681"/>
        <v>0</v>
      </c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82" t="s">
        <v>433</v>
      </c>
      <c r="BP247" s="85"/>
      <c r="BQ247" s="24"/>
    </row>
    <row r="248" spans="1:69" ht="12.75" x14ac:dyDescent="0.2">
      <c r="A248" s="108"/>
      <c r="B248" s="243"/>
      <c r="C248" s="285" t="s">
        <v>211</v>
      </c>
      <c r="D248" s="80">
        <f t="shared" si="670"/>
        <v>125141</v>
      </c>
      <c r="E248" s="295">
        <f t="shared" si="671"/>
        <v>125141</v>
      </c>
      <c r="F248" s="81">
        <v>125141</v>
      </c>
      <c r="G248" s="81">
        <f t="shared" si="672"/>
        <v>125141</v>
      </c>
      <c r="H248" s="81">
        <f t="shared" si="673"/>
        <v>0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>
        <v>0</v>
      </c>
      <c r="U248" s="81">
        <f t="shared" si="674"/>
        <v>0</v>
      </c>
      <c r="V248" s="81">
        <f t="shared" si="675"/>
        <v>0</v>
      </c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>
        <v>0</v>
      </c>
      <c r="AH248" s="81">
        <f t="shared" si="676"/>
        <v>0</v>
      </c>
      <c r="AI248" s="81">
        <f t="shared" si="677"/>
        <v>0</v>
      </c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>
        <v>0</v>
      </c>
      <c r="AU248" s="81">
        <f t="shared" si="678"/>
        <v>0</v>
      </c>
      <c r="AV248" s="98">
        <f t="shared" si="679"/>
        <v>0</v>
      </c>
      <c r="AW248" s="98"/>
      <c r="AX248" s="98"/>
      <c r="AY248" s="98"/>
      <c r="AZ248" s="98"/>
      <c r="BA248" s="98"/>
      <c r="BB248" s="81"/>
      <c r="BC248" s="81">
        <f t="shared" si="680"/>
        <v>0</v>
      </c>
      <c r="BD248" s="81">
        <f t="shared" si="681"/>
        <v>0</v>
      </c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82" t="s">
        <v>434</v>
      </c>
      <c r="BP248" s="85"/>
      <c r="BQ248" s="24"/>
    </row>
    <row r="249" spans="1:69" ht="24" x14ac:dyDescent="0.2">
      <c r="A249" s="108"/>
      <c r="B249" s="243"/>
      <c r="C249" s="285" t="s">
        <v>277</v>
      </c>
      <c r="D249" s="80">
        <f t="shared" si="670"/>
        <v>415036</v>
      </c>
      <c r="E249" s="295">
        <f t="shared" si="671"/>
        <v>415036</v>
      </c>
      <c r="F249" s="81">
        <v>401771</v>
      </c>
      <c r="G249" s="81">
        <f t="shared" si="672"/>
        <v>401771</v>
      </c>
      <c r="H249" s="81">
        <f t="shared" si="673"/>
        <v>0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>
        <v>0</v>
      </c>
      <c r="U249" s="81">
        <f t="shared" si="674"/>
        <v>0</v>
      </c>
      <c r="V249" s="81">
        <f t="shared" si="675"/>
        <v>0</v>
      </c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>
        <v>13265</v>
      </c>
      <c r="AH249" s="81">
        <f t="shared" si="676"/>
        <v>13265</v>
      </c>
      <c r="AI249" s="81">
        <f t="shared" si="677"/>
        <v>0</v>
      </c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>
        <v>0</v>
      </c>
      <c r="AU249" s="81">
        <f t="shared" si="678"/>
        <v>0</v>
      </c>
      <c r="AV249" s="98">
        <f t="shared" si="679"/>
        <v>0</v>
      </c>
      <c r="AW249" s="98"/>
      <c r="AX249" s="98"/>
      <c r="AY249" s="98"/>
      <c r="AZ249" s="98"/>
      <c r="BA249" s="98"/>
      <c r="BB249" s="81"/>
      <c r="BC249" s="81">
        <f t="shared" si="680"/>
        <v>0</v>
      </c>
      <c r="BD249" s="81">
        <f t="shared" si="681"/>
        <v>0</v>
      </c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82" t="s">
        <v>435</v>
      </c>
      <c r="BP249" s="85"/>
      <c r="BQ249" s="24"/>
    </row>
    <row r="250" spans="1:69" ht="12.75" x14ac:dyDescent="0.2">
      <c r="A250" s="108"/>
      <c r="B250" s="243"/>
      <c r="C250" s="285" t="s">
        <v>489</v>
      </c>
      <c r="D250" s="80">
        <f t="shared" si="670"/>
        <v>67046</v>
      </c>
      <c r="E250" s="295">
        <f t="shared" si="671"/>
        <v>117570</v>
      </c>
      <c r="F250" s="81">
        <v>67046</v>
      </c>
      <c r="G250" s="81">
        <f t="shared" si="672"/>
        <v>117570</v>
      </c>
      <c r="H250" s="81">
        <f t="shared" si="673"/>
        <v>50524</v>
      </c>
      <c r="I250" s="81"/>
      <c r="J250" s="81"/>
      <c r="K250" s="81">
        <v>49000</v>
      </c>
      <c r="L250" s="81"/>
      <c r="M250" s="81">
        <v>1524</v>
      </c>
      <c r="N250" s="81"/>
      <c r="O250" s="81"/>
      <c r="P250" s="81"/>
      <c r="Q250" s="81"/>
      <c r="R250" s="81"/>
      <c r="S250" s="81"/>
      <c r="T250" s="81">
        <v>0</v>
      </c>
      <c r="U250" s="81">
        <f t="shared" si="674"/>
        <v>0</v>
      </c>
      <c r="V250" s="81">
        <f t="shared" si="675"/>
        <v>0</v>
      </c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>
        <v>0</v>
      </c>
      <c r="AH250" s="81">
        <f t="shared" si="676"/>
        <v>0</v>
      </c>
      <c r="AI250" s="81">
        <f t="shared" si="677"/>
        <v>0</v>
      </c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>
        <v>0</v>
      </c>
      <c r="AU250" s="81">
        <f t="shared" si="678"/>
        <v>0</v>
      </c>
      <c r="AV250" s="98">
        <f t="shared" si="679"/>
        <v>0</v>
      </c>
      <c r="AW250" s="98"/>
      <c r="AX250" s="98"/>
      <c r="AY250" s="98"/>
      <c r="AZ250" s="98"/>
      <c r="BA250" s="98"/>
      <c r="BB250" s="81"/>
      <c r="BC250" s="81">
        <f t="shared" si="680"/>
        <v>0</v>
      </c>
      <c r="BD250" s="81">
        <f t="shared" si="681"/>
        <v>0</v>
      </c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82" t="s">
        <v>436</v>
      </c>
      <c r="BP250" s="85"/>
      <c r="BQ250" s="24"/>
    </row>
    <row r="251" spans="1:69" s="105" customFormat="1" ht="24" x14ac:dyDescent="0.2">
      <c r="A251" s="108"/>
      <c r="B251" s="243"/>
      <c r="C251" s="285" t="s">
        <v>510</v>
      </c>
      <c r="D251" s="80">
        <f t="shared" si="670"/>
        <v>360284</v>
      </c>
      <c r="E251" s="295">
        <f t="shared" si="671"/>
        <v>360284</v>
      </c>
      <c r="F251" s="81">
        <v>360284</v>
      </c>
      <c r="G251" s="81">
        <f t="shared" si="672"/>
        <v>360284</v>
      </c>
      <c r="H251" s="81">
        <f t="shared" si="673"/>
        <v>0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>
        <v>0</v>
      </c>
      <c r="U251" s="81">
        <f t="shared" si="674"/>
        <v>0</v>
      </c>
      <c r="V251" s="81">
        <f t="shared" si="675"/>
        <v>0</v>
      </c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>
        <v>0</v>
      </c>
      <c r="AH251" s="81">
        <f t="shared" si="676"/>
        <v>0</v>
      </c>
      <c r="AI251" s="81">
        <f t="shared" si="677"/>
        <v>0</v>
      </c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>
        <v>0</v>
      </c>
      <c r="AU251" s="81">
        <f t="shared" si="678"/>
        <v>0</v>
      </c>
      <c r="AV251" s="98">
        <f t="shared" si="679"/>
        <v>0</v>
      </c>
      <c r="AW251" s="98"/>
      <c r="AX251" s="98"/>
      <c r="AY251" s="98"/>
      <c r="AZ251" s="98"/>
      <c r="BA251" s="98"/>
      <c r="BB251" s="81"/>
      <c r="BC251" s="81">
        <f t="shared" si="680"/>
        <v>0</v>
      </c>
      <c r="BD251" s="81">
        <f t="shared" si="681"/>
        <v>0</v>
      </c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82" t="s">
        <v>558</v>
      </c>
      <c r="BP251" s="85"/>
      <c r="BQ251" s="24"/>
    </row>
    <row r="252" spans="1:69" ht="26.25" customHeight="1" x14ac:dyDescent="0.2">
      <c r="A252" s="108">
        <v>90001868844</v>
      </c>
      <c r="B252" s="241" t="s">
        <v>306</v>
      </c>
      <c r="C252" s="285" t="s">
        <v>190</v>
      </c>
      <c r="D252" s="80">
        <f t="shared" si="670"/>
        <v>583593</v>
      </c>
      <c r="E252" s="295">
        <f t="shared" si="671"/>
        <v>583593</v>
      </c>
      <c r="F252" s="81">
        <v>581435</v>
      </c>
      <c r="G252" s="81">
        <f t="shared" si="672"/>
        <v>581435</v>
      </c>
      <c r="H252" s="81">
        <f t="shared" si="673"/>
        <v>0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>
        <v>0</v>
      </c>
      <c r="U252" s="81">
        <f t="shared" si="674"/>
        <v>0</v>
      </c>
      <c r="V252" s="81">
        <f t="shared" si="675"/>
        <v>0</v>
      </c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>
        <v>1620</v>
      </c>
      <c r="AH252" s="81">
        <f t="shared" si="676"/>
        <v>1620</v>
      </c>
      <c r="AI252" s="81">
        <f t="shared" si="677"/>
        <v>0</v>
      </c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>
        <v>538</v>
      </c>
      <c r="AU252" s="81">
        <f t="shared" si="678"/>
        <v>538</v>
      </c>
      <c r="AV252" s="98">
        <f t="shared" si="679"/>
        <v>0</v>
      </c>
      <c r="AW252" s="98"/>
      <c r="AX252" s="98"/>
      <c r="AY252" s="98"/>
      <c r="AZ252" s="98"/>
      <c r="BA252" s="98"/>
      <c r="BB252" s="81"/>
      <c r="BC252" s="81">
        <f t="shared" si="680"/>
        <v>0</v>
      </c>
      <c r="BD252" s="81">
        <f t="shared" si="681"/>
        <v>0</v>
      </c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82" t="s">
        <v>437</v>
      </c>
      <c r="BP252" s="85"/>
      <c r="BQ252" s="24"/>
    </row>
    <row r="253" spans="1:69" ht="12" customHeight="1" x14ac:dyDescent="0.2">
      <c r="A253" s="108">
        <v>90000091456</v>
      </c>
      <c r="B253" s="241" t="s">
        <v>197</v>
      </c>
      <c r="C253" s="285" t="s">
        <v>191</v>
      </c>
      <c r="D253" s="80">
        <f t="shared" si="670"/>
        <v>170542</v>
      </c>
      <c r="E253" s="295">
        <f t="shared" si="671"/>
        <v>170542</v>
      </c>
      <c r="F253" s="81">
        <v>170534</v>
      </c>
      <c r="G253" s="81">
        <f t="shared" si="672"/>
        <v>170534</v>
      </c>
      <c r="H253" s="81">
        <f t="shared" si="673"/>
        <v>0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>
        <v>0</v>
      </c>
      <c r="U253" s="81">
        <f t="shared" si="674"/>
        <v>0</v>
      </c>
      <c r="V253" s="81">
        <f t="shared" si="675"/>
        <v>0</v>
      </c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>
        <v>8</v>
      </c>
      <c r="AH253" s="81">
        <f t="shared" si="676"/>
        <v>21</v>
      </c>
      <c r="AI253" s="81">
        <f t="shared" si="677"/>
        <v>13</v>
      </c>
      <c r="AJ253" s="81">
        <v>13</v>
      </c>
      <c r="AK253" s="81"/>
      <c r="AL253" s="81"/>
      <c r="AM253" s="81"/>
      <c r="AN253" s="81"/>
      <c r="AO253" s="81"/>
      <c r="AP253" s="81"/>
      <c r="AQ253" s="81"/>
      <c r="AR253" s="81"/>
      <c r="AS253" s="81"/>
      <c r="AT253" s="81">
        <v>0</v>
      </c>
      <c r="AU253" s="81">
        <f t="shared" si="678"/>
        <v>0</v>
      </c>
      <c r="AV253" s="98">
        <f t="shared" si="679"/>
        <v>0</v>
      </c>
      <c r="AW253" s="98"/>
      <c r="AX253" s="98"/>
      <c r="AY253" s="98"/>
      <c r="AZ253" s="98"/>
      <c r="BA253" s="98"/>
      <c r="BB253" s="81"/>
      <c r="BC253" s="81">
        <f t="shared" si="680"/>
        <v>-13</v>
      </c>
      <c r="BD253" s="81">
        <f t="shared" si="681"/>
        <v>-13</v>
      </c>
      <c r="BE253" s="98"/>
      <c r="BF253" s="98">
        <v>-13</v>
      </c>
      <c r="BG253" s="98"/>
      <c r="BH253" s="98"/>
      <c r="BI253" s="98"/>
      <c r="BJ253" s="98"/>
      <c r="BK253" s="98"/>
      <c r="BL253" s="98"/>
      <c r="BM253" s="98"/>
      <c r="BN253" s="98"/>
      <c r="BO253" s="82" t="s">
        <v>438</v>
      </c>
      <c r="BP253" s="85"/>
      <c r="BQ253" s="24"/>
    </row>
    <row r="254" spans="1:69" ht="9.75" customHeight="1" thickBot="1" x14ac:dyDescent="0.25">
      <c r="A254" s="102"/>
      <c r="B254" s="218"/>
      <c r="C254" s="323"/>
      <c r="D254" s="71"/>
      <c r="E254" s="296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72"/>
      <c r="AV254" s="97"/>
      <c r="AW254" s="97"/>
      <c r="AX254" s="97"/>
      <c r="AY254" s="97"/>
      <c r="AZ254" s="97"/>
      <c r="BA254" s="97"/>
      <c r="BB254" s="72"/>
      <c r="BC254" s="264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73"/>
      <c r="BP254" s="202"/>
    </row>
    <row r="255" spans="1:69" s="194" customFormat="1" ht="27" customHeight="1" thickTop="1" thickBot="1" x14ac:dyDescent="0.25">
      <c r="A255" s="219"/>
      <c r="B255" s="409" t="s">
        <v>603</v>
      </c>
      <c r="C255" s="410"/>
      <c r="D255" s="14">
        <f t="shared" ref="D255:AI255" si="694">D11+D28+D36+D63+D73+D85+D92+D130+D232</f>
        <v>103094119</v>
      </c>
      <c r="E255" s="300">
        <f t="shared" si="694"/>
        <v>109141868</v>
      </c>
      <c r="F255" s="210">
        <f t="shared" si="694"/>
        <v>90502352</v>
      </c>
      <c r="G255" s="210">
        <f t="shared" si="694"/>
        <v>96276072</v>
      </c>
      <c r="H255" s="210">
        <f t="shared" si="694"/>
        <v>5773720</v>
      </c>
      <c r="I255" s="210">
        <f t="shared" si="694"/>
        <v>69591</v>
      </c>
      <c r="J255" s="210">
        <f t="shared" si="694"/>
        <v>0</v>
      </c>
      <c r="K255" s="210">
        <f t="shared" si="694"/>
        <v>4368942</v>
      </c>
      <c r="L255" s="210">
        <f t="shared" si="694"/>
        <v>817244</v>
      </c>
      <c r="M255" s="210">
        <f t="shared" si="694"/>
        <v>517943</v>
      </c>
      <c r="N255" s="210">
        <f t="shared" si="694"/>
        <v>0</v>
      </c>
      <c r="O255" s="210">
        <f t="shared" si="694"/>
        <v>0</v>
      </c>
      <c r="P255" s="210">
        <f t="shared" si="694"/>
        <v>0</v>
      </c>
      <c r="Q255" s="210">
        <f t="shared" si="694"/>
        <v>0</v>
      </c>
      <c r="R255" s="210">
        <f t="shared" si="694"/>
        <v>0</v>
      </c>
      <c r="S255" s="210">
        <f t="shared" si="694"/>
        <v>0</v>
      </c>
      <c r="T255" s="210">
        <f t="shared" si="694"/>
        <v>10871636</v>
      </c>
      <c r="U255" s="210">
        <f t="shared" si="694"/>
        <v>11181020</v>
      </c>
      <c r="V255" s="210">
        <f t="shared" si="694"/>
        <v>309384</v>
      </c>
      <c r="W255" s="210">
        <f t="shared" si="694"/>
        <v>30354</v>
      </c>
      <c r="X255" s="210">
        <f t="shared" si="694"/>
        <v>237791</v>
      </c>
      <c r="Y255" s="210">
        <f t="shared" si="694"/>
        <v>41239</v>
      </c>
      <c r="Z255" s="210">
        <f t="shared" si="694"/>
        <v>0</v>
      </c>
      <c r="AA255" s="210">
        <f t="shared" si="694"/>
        <v>0</v>
      </c>
      <c r="AB255" s="210">
        <f t="shared" si="694"/>
        <v>0</v>
      </c>
      <c r="AC255" s="210">
        <f t="shared" si="694"/>
        <v>0</v>
      </c>
      <c r="AD255" s="210">
        <f t="shared" si="694"/>
        <v>0</v>
      </c>
      <c r="AE255" s="210">
        <f t="shared" si="694"/>
        <v>0</v>
      </c>
      <c r="AF255" s="210">
        <f t="shared" si="694"/>
        <v>0</v>
      </c>
      <c r="AG255" s="210">
        <f t="shared" si="694"/>
        <v>1744907</v>
      </c>
      <c r="AH255" s="211">
        <f t="shared" si="694"/>
        <v>1804340</v>
      </c>
      <c r="AI255" s="211">
        <f t="shared" si="694"/>
        <v>59433</v>
      </c>
      <c r="AJ255" s="211">
        <f t="shared" ref="AJ255:BN255" si="695">AJ11+AJ28+AJ36+AJ63+AJ73+AJ85+AJ92+AJ130+AJ232</f>
        <v>159230</v>
      </c>
      <c r="AK255" s="211">
        <f t="shared" si="695"/>
        <v>-99908</v>
      </c>
      <c r="AL255" s="211">
        <f t="shared" si="695"/>
        <v>111</v>
      </c>
      <c r="AM255" s="211">
        <f t="shared" si="695"/>
        <v>0</v>
      </c>
      <c r="AN255" s="211">
        <f t="shared" si="695"/>
        <v>0</v>
      </c>
      <c r="AO255" s="211">
        <f t="shared" si="695"/>
        <v>0</v>
      </c>
      <c r="AP255" s="211">
        <f t="shared" si="695"/>
        <v>0</v>
      </c>
      <c r="AQ255" s="211">
        <f t="shared" si="695"/>
        <v>0</v>
      </c>
      <c r="AR255" s="211">
        <f t="shared" si="695"/>
        <v>0</v>
      </c>
      <c r="AS255" s="211">
        <f t="shared" si="695"/>
        <v>0</v>
      </c>
      <c r="AT255" s="211">
        <f t="shared" si="695"/>
        <v>538</v>
      </c>
      <c r="AU255" s="210">
        <f t="shared" si="695"/>
        <v>569</v>
      </c>
      <c r="AV255" s="211">
        <f t="shared" si="695"/>
        <v>31</v>
      </c>
      <c r="AW255" s="211">
        <f t="shared" si="695"/>
        <v>31</v>
      </c>
      <c r="AX255" s="211">
        <f t="shared" si="695"/>
        <v>0</v>
      </c>
      <c r="AY255" s="211">
        <f t="shared" si="695"/>
        <v>0</v>
      </c>
      <c r="AZ255" s="211">
        <f t="shared" si="695"/>
        <v>0</v>
      </c>
      <c r="BA255" s="211">
        <f t="shared" si="695"/>
        <v>0</v>
      </c>
      <c r="BB255" s="210">
        <f t="shared" si="695"/>
        <v>-25314</v>
      </c>
      <c r="BC255" s="312">
        <f t="shared" si="695"/>
        <v>-120133</v>
      </c>
      <c r="BD255" s="211">
        <f t="shared" si="695"/>
        <v>-94819</v>
      </c>
      <c r="BE255" s="211">
        <f t="shared" si="695"/>
        <v>0</v>
      </c>
      <c r="BF255" s="211">
        <f t="shared" si="695"/>
        <v>-93670</v>
      </c>
      <c r="BG255" s="211">
        <f t="shared" si="695"/>
        <v>-1038</v>
      </c>
      <c r="BH255" s="211">
        <f t="shared" si="695"/>
        <v>-111</v>
      </c>
      <c r="BI255" s="211">
        <f t="shared" si="695"/>
        <v>0</v>
      </c>
      <c r="BJ255" s="211">
        <f t="shared" si="695"/>
        <v>0</v>
      </c>
      <c r="BK255" s="211">
        <f t="shared" si="695"/>
        <v>0</v>
      </c>
      <c r="BL255" s="211">
        <f t="shared" si="695"/>
        <v>0</v>
      </c>
      <c r="BM255" s="211">
        <f t="shared" si="695"/>
        <v>0</v>
      </c>
      <c r="BN255" s="211">
        <f t="shared" si="695"/>
        <v>0</v>
      </c>
      <c r="BO255" s="15"/>
      <c r="BP255" s="90"/>
    </row>
    <row r="256" spans="1:69" ht="13.5" customHeight="1" thickTop="1" thickBot="1" x14ac:dyDescent="0.25">
      <c r="A256" s="129" t="s">
        <v>606</v>
      </c>
      <c r="B256" s="221" t="s">
        <v>125</v>
      </c>
      <c r="C256" s="222"/>
      <c r="D256" s="207">
        <f t="shared" ref="D256:AI256" si="696">SUM(D257:D281)</f>
        <v>507869</v>
      </c>
      <c r="E256" s="301">
        <f t="shared" si="696"/>
        <v>2164848</v>
      </c>
      <c r="F256" s="208">
        <f t="shared" si="696"/>
        <v>1476869</v>
      </c>
      <c r="G256" s="208">
        <f t="shared" si="696"/>
        <v>3085187</v>
      </c>
      <c r="H256" s="208">
        <f t="shared" si="696"/>
        <v>1608318</v>
      </c>
      <c r="I256" s="208">
        <f t="shared" si="696"/>
        <v>22973</v>
      </c>
      <c r="J256" s="208">
        <f t="shared" si="696"/>
        <v>0</v>
      </c>
      <c r="K256" s="208">
        <f t="shared" si="696"/>
        <v>1701293</v>
      </c>
      <c r="L256" s="208">
        <f t="shared" si="696"/>
        <v>-154648</v>
      </c>
      <c r="M256" s="208">
        <f t="shared" si="696"/>
        <v>38700</v>
      </c>
      <c r="N256" s="208">
        <f t="shared" si="696"/>
        <v>0</v>
      </c>
      <c r="O256" s="208">
        <f t="shared" si="696"/>
        <v>0</v>
      </c>
      <c r="P256" s="208">
        <f t="shared" si="696"/>
        <v>0</v>
      </c>
      <c r="Q256" s="208">
        <f t="shared" si="696"/>
        <v>0</v>
      </c>
      <c r="R256" s="208">
        <f t="shared" si="696"/>
        <v>0</v>
      </c>
      <c r="S256" s="208">
        <f t="shared" si="696"/>
        <v>0</v>
      </c>
      <c r="T256" s="208">
        <f t="shared" si="696"/>
        <v>51272</v>
      </c>
      <c r="U256" s="208">
        <f t="shared" si="696"/>
        <v>195962</v>
      </c>
      <c r="V256" s="208">
        <f t="shared" si="696"/>
        <v>144690</v>
      </c>
      <c r="W256" s="208">
        <f t="shared" si="696"/>
        <v>-86</v>
      </c>
      <c r="X256" s="208">
        <f t="shared" si="696"/>
        <v>144776</v>
      </c>
      <c r="Y256" s="208">
        <f t="shared" si="696"/>
        <v>0</v>
      </c>
      <c r="Z256" s="208">
        <f t="shared" si="696"/>
        <v>0</v>
      </c>
      <c r="AA256" s="208">
        <f t="shared" si="696"/>
        <v>0</v>
      </c>
      <c r="AB256" s="208">
        <f t="shared" si="696"/>
        <v>0</v>
      </c>
      <c r="AC256" s="208">
        <f t="shared" si="696"/>
        <v>0</v>
      </c>
      <c r="AD256" s="208">
        <f t="shared" si="696"/>
        <v>0</v>
      </c>
      <c r="AE256" s="208">
        <f t="shared" si="696"/>
        <v>0</v>
      </c>
      <c r="AF256" s="208">
        <f t="shared" si="696"/>
        <v>0</v>
      </c>
      <c r="AG256" s="208">
        <f t="shared" si="696"/>
        <v>1642</v>
      </c>
      <c r="AH256" s="209">
        <f t="shared" si="696"/>
        <v>1882</v>
      </c>
      <c r="AI256" s="209">
        <f t="shared" si="696"/>
        <v>240</v>
      </c>
      <c r="AJ256" s="209">
        <f t="shared" ref="AJ256:BN256" si="697">SUM(AJ257:AJ281)</f>
        <v>240</v>
      </c>
      <c r="AK256" s="209">
        <f t="shared" si="697"/>
        <v>0</v>
      </c>
      <c r="AL256" s="209">
        <f t="shared" si="697"/>
        <v>0</v>
      </c>
      <c r="AM256" s="209">
        <f t="shared" si="697"/>
        <v>0</v>
      </c>
      <c r="AN256" s="209">
        <f t="shared" si="697"/>
        <v>0</v>
      </c>
      <c r="AO256" s="209">
        <f t="shared" si="697"/>
        <v>0</v>
      </c>
      <c r="AP256" s="209">
        <f t="shared" si="697"/>
        <v>0</v>
      </c>
      <c r="AQ256" s="209">
        <f t="shared" si="697"/>
        <v>0</v>
      </c>
      <c r="AR256" s="209">
        <f t="shared" si="697"/>
        <v>0</v>
      </c>
      <c r="AS256" s="209">
        <f t="shared" si="697"/>
        <v>0</v>
      </c>
      <c r="AT256" s="209">
        <f t="shared" si="697"/>
        <v>0</v>
      </c>
      <c r="AU256" s="208">
        <f t="shared" si="697"/>
        <v>0</v>
      </c>
      <c r="AV256" s="209">
        <f t="shared" si="697"/>
        <v>0</v>
      </c>
      <c r="AW256" s="209">
        <f t="shared" si="697"/>
        <v>0</v>
      </c>
      <c r="AX256" s="209">
        <f t="shared" si="697"/>
        <v>0</v>
      </c>
      <c r="AY256" s="209">
        <f t="shared" si="697"/>
        <v>0</v>
      </c>
      <c r="AZ256" s="209">
        <f t="shared" si="697"/>
        <v>0</v>
      </c>
      <c r="BA256" s="209">
        <f t="shared" si="697"/>
        <v>0</v>
      </c>
      <c r="BB256" s="208">
        <f t="shared" si="697"/>
        <v>-1021914</v>
      </c>
      <c r="BC256" s="313">
        <f t="shared" si="697"/>
        <v>-1118183</v>
      </c>
      <c r="BD256" s="209">
        <f t="shared" si="697"/>
        <v>-96269</v>
      </c>
      <c r="BE256" s="209">
        <f t="shared" si="697"/>
        <v>-11045</v>
      </c>
      <c r="BF256" s="209">
        <f t="shared" si="697"/>
        <v>-112853</v>
      </c>
      <c r="BG256" s="209">
        <f t="shared" si="697"/>
        <v>-17640</v>
      </c>
      <c r="BH256" s="209">
        <f t="shared" si="697"/>
        <v>45269</v>
      </c>
      <c r="BI256" s="209">
        <f t="shared" si="697"/>
        <v>0</v>
      </c>
      <c r="BJ256" s="209">
        <f t="shared" si="697"/>
        <v>0</v>
      </c>
      <c r="BK256" s="209">
        <f t="shared" si="697"/>
        <v>0</v>
      </c>
      <c r="BL256" s="209">
        <f t="shared" si="697"/>
        <v>0</v>
      </c>
      <c r="BM256" s="209">
        <f t="shared" si="697"/>
        <v>0</v>
      </c>
      <c r="BN256" s="209">
        <f t="shared" si="697"/>
        <v>0</v>
      </c>
      <c r="BO256" s="223"/>
      <c r="BP256" s="206"/>
    </row>
    <row r="257" spans="1:68" s="194" customFormat="1" hidden="1" outlineLevel="1" x14ac:dyDescent="0.2">
      <c r="A257" s="137"/>
      <c r="B257" s="385" t="s">
        <v>578</v>
      </c>
      <c r="C257" s="386"/>
      <c r="D257" s="80">
        <f t="shared" ref="D257:D280" si="698">F257+T257+AG257+AT257+BB257</f>
        <v>194000</v>
      </c>
      <c r="E257" s="295">
        <f t="shared" ref="E257:E280" si="699">G257+U257+AH257+AU257+BC257</f>
        <v>194000</v>
      </c>
      <c r="F257" s="163">
        <v>194000</v>
      </c>
      <c r="G257" s="163">
        <f t="shared" ref="G257:G280" si="700">F257+H257</f>
        <v>194000</v>
      </c>
      <c r="H257" s="163">
        <f t="shared" ref="H257:H280" si="701">SUM(I257:S257)</f>
        <v>0</v>
      </c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>
        <f t="shared" ref="U257:U280" si="702">T257+V257</f>
        <v>0</v>
      </c>
      <c r="V257" s="163">
        <f t="shared" ref="V257:V280" si="703">SUM(W257:AF257)</f>
        <v>0</v>
      </c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99">
        <f t="shared" ref="AH257:AH281" si="704">AG257+AI257</f>
        <v>0</v>
      </c>
      <c r="AI257" s="199">
        <f t="shared" ref="AI257:AI281" si="705">SUM(AJ257:AS257)</f>
        <v>0</v>
      </c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81">
        <f t="shared" ref="AU257:AU280" si="706">AT257+AV257</f>
        <v>0</v>
      </c>
      <c r="AV257" s="98">
        <f>SUM(AW257:BA257)</f>
        <v>0</v>
      </c>
      <c r="AW257" s="199"/>
      <c r="AX257" s="199"/>
      <c r="AY257" s="199"/>
      <c r="AZ257" s="199"/>
      <c r="BA257" s="199"/>
      <c r="BB257" s="163"/>
      <c r="BC257" s="81">
        <f t="shared" ref="BC257:BC280" si="707">BB257+BD257</f>
        <v>0</v>
      </c>
      <c r="BD257" s="81">
        <f t="shared" ref="BD257:BD280" si="708">SUM(BE257:BN257)</f>
        <v>0</v>
      </c>
      <c r="BE257" s="199"/>
      <c r="BF257" s="199"/>
      <c r="BG257" s="199"/>
      <c r="BH257" s="199"/>
      <c r="BI257" s="199"/>
      <c r="BJ257" s="199"/>
      <c r="BK257" s="199"/>
      <c r="BL257" s="199"/>
      <c r="BM257" s="199"/>
      <c r="BN257" s="199"/>
      <c r="BO257" s="220"/>
      <c r="BP257" s="200"/>
    </row>
    <row r="258" spans="1:68" s="194" customFormat="1" hidden="1" outlineLevel="1" x14ac:dyDescent="0.2">
      <c r="A258" s="137"/>
      <c r="B258" s="393" t="s">
        <v>464</v>
      </c>
      <c r="C258" s="394"/>
      <c r="D258" s="80">
        <f t="shared" si="698"/>
        <v>185314</v>
      </c>
      <c r="E258" s="295">
        <f t="shared" si="699"/>
        <v>971763</v>
      </c>
      <c r="F258" s="81">
        <f>324000+25314-164000</f>
        <v>185314</v>
      </c>
      <c r="G258" s="81">
        <f t="shared" si="700"/>
        <v>926494</v>
      </c>
      <c r="H258" s="81">
        <f t="shared" si="701"/>
        <v>741180</v>
      </c>
      <c r="I258" s="81">
        <f>6</f>
        <v>6</v>
      </c>
      <c r="J258" s="81"/>
      <c r="K258" s="81">
        <f>-61396-25000+5760+1583+10066+1510-4511+8429-69281-1516-55134+5401+4761+832+76+40+160+565-72130-2400-8457-83277-710+1222-13063-5107-3582-8897+12610-49000+1689958+10268+623+2751-150000+40075-1132-6169-8852-132</f>
        <v>1166944</v>
      </c>
      <c r="L258" s="81">
        <f>-29999-100-81409-60780</f>
        <v>-172288</v>
      </c>
      <c r="M258" s="81">
        <f>-13785-1357-12541-1524-33254-1714-284-56180-11665-1646-50000-10804-19100-7251-1280+21968-59986+8591-14158+5567-568+7489</f>
        <v>-253482</v>
      </c>
      <c r="N258" s="81"/>
      <c r="O258" s="81"/>
      <c r="P258" s="81"/>
      <c r="Q258" s="81"/>
      <c r="R258" s="81"/>
      <c r="S258" s="81"/>
      <c r="T258" s="81"/>
      <c r="U258" s="81">
        <f t="shared" si="702"/>
        <v>0</v>
      </c>
      <c r="V258" s="81">
        <f t="shared" si="703"/>
        <v>0</v>
      </c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98">
        <f t="shared" si="704"/>
        <v>0</v>
      </c>
      <c r="AI258" s="98">
        <f t="shared" si="705"/>
        <v>0</v>
      </c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81">
        <f>AT258+AV258</f>
        <v>0</v>
      </c>
      <c r="AV258" s="98">
        <f t="shared" ref="AV258:AV280" si="709">SUM(AW258:BA258)</f>
        <v>0</v>
      </c>
      <c r="AW258" s="98"/>
      <c r="AX258" s="98"/>
      <c r="AY258" s="98"/>
      <c r="AZ258" s="98"/>
      <c r="BA258" s="98"/>
      <c r="BB258" s="81"/>
      <c r="BC258" s="81">
        <f>BB258+BD258</f>
        <v>45269</v>
      </c>
      <c r="BD258" s="81">
        <f t="shared" si="708"/>
        <v>45269</v>
      </c>
      <c r="BE258" s="98"/>
      <c r="BF258" s="98"/>
      <c r="BG258" s="98"/>
      <c r="BH258" s="98">
        <f>7251-21968+59986</f>
        <v>45269</v>
      </c>
      <c r="BI258" s="98"/>
      <c r="BJ258" s="98"/>
      <c r="BK258" s="98"/>
      <c r="BL258" s="98"/>
      <c r="BM258" s="98"/>
      <c r="BN258" s="98"/>
      <c r="BO258" s="82"/>
      <c r="BP258" s="85"/>
    </row>
    <row r="259" spans="1:68" s="198" customFormat="1" ht="12.75" hidden="1" customHeight="1" outlineLevel="1" x14ac:dyDescent="0.2">
      <c r="A259" s="137"/>
      <c r="B259" s="418" t="s">
        <v>736</v>
      </c>
      <c r="C259" s="394"/>
      <c r="D259" s="80">
        <f>F259+T259+AG259+AT259+BB259</f>
        <v>0</v>
      </c>
      <c r="E259" s="295">
        <f>G259+U259+AH259+AU259+BC259</f>
        <v>165849</v>
      </c>
      <c r="F259" s="81"/>
      <c r="G259" s="81">
        <f>F259+H259</f>
        <v>165849</v>
      </c>
      <c r="H259" s="81">
        <f>SUM(I259:S259)</f>
        <v>165849</v>
      </c>
      <c r="I259" s="81">
        <f>750+2719+7576</f>
        <v>11045</v>
      </c>
      <c r="J259" s="81"/>
      <c r="K259" s="81">
        <f>1-1+101+6450-2088-1447-1339-1576+37949+1+13+25845+3777+4897+85145+113+19033+23199</f>
        <v>200073</v>
      </c>
      <c r="L259" s="81"/>
      <c r="M259" s="81">
        <f>21968-7251-59986</f>
        <v>-45269</v>
      </c>
      <c r="N259" s="81"/>
      <c r="O259" s="81"/>
      <c r="P259" s="81"/>
      <c r="Q259" s="81"/>
      <c r="R259" s="81"/>
      <c r="S259" s="81"/>
      <c r="T259" s="81"/>
      <c r="U259" s="81">
        <f>T259+V259</f>
        <v>0</v>
      </c>
      <c r="V259" s="81">
        <f>SUM(W259:AF259)</f>
        <v>0</v>
      </c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98">
        <f>AG259+AI259</f>
        <v>0</v>
      </c>
      <c r="AI259" s="98">
        <f>SUM(AJ259:AS259)</f>
        <v>0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81">
        <f>AT259+AV259</f>
        <v>0</v>
      </c>
      <c r="AV259" s="98">
        <f>SUM(AW259:BA259)</f>
        <v>0</v>
      </c>
      <c r="AW259" s="98"/>
      <c r="AX259" s="98"/>
      <c r="AY259" s="98"/>
      <c r="AZ259" s="98"/>
      <c r="BA259" s="98"/>
      <c r="BB259" s="81"/>
      <c r="BC259" s="81">
        <f>BB259+BD259</f>
        <v>0</v>
      </c>
      <c r="BD259" s="81">
        <f>SUM(BE259:BN259)</f>
        <v>0</v>
      </c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82"/>
      <c r="BP259" s="85"/>
    </row>
    <row r="260" spans="1:68" s="198" customFormat="1" ht="12.75" hidden="1" customHeight="1" outlineLevel="1" x14ac:dyDescent="0.2">
      <c r="A260" s="137"/>
      <c r="B260" s="418" t="s">
        <v>754</v>
      </c>
      <c r="C260" s="394"/>
      <c r="D260" s="80">
        <f t="shared" ref="D260:D261" si="710">F260+T260+AG260+AT260+BB260</f>
        <v>0</v>
      </c>
      <c r="E260" s="295">
        <f t="shared" ref="E260:E261" si="711">G260+U260+AH260+AU260+BC260</f>
        <v>0</v>
      </c>
      <c r="F260" s="81">
        <v>995567</v>
      </c>
      <c r="G260" s="81">
        <f t="shared" ref="G260:G261" si="712">F260+H260</f>
        <v>995567</v>
      </c>
      <c r="H260" s="81">
        <f t="shared" ref="H260:H261" si="713">SUM(I260:S260)</f>
        <v>0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>
        <f t="shared" ref="U260:U261" si="714">T260+V260</f>
        <v>0</v>
      </c>
      <c r="V260" s="81">
        <f t="shared" ref="V260:V261" si="715">SUM(W260:AF260)</f>
        <v>0</v>
      </c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98">
        <f t="shared" ref="AH260:AH261" si="716">AG260+AI260</f>
        <v>0</v>
      </c>
      <c r="AI260" s="98">
        <f t="shared" ref="AI260:AI261" si="717">SUM(AJ260:AS260)</f>
        <v>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81">
        <f t="shared" ref="AU260:AU261" si="718">AT260+AV260</f>
        <v>0</v>
      </c>
      <c r="AV260" s="98">
        <f t="shared" ref="AV260:AV261" si="719">SUM(AW260:BA260)</f>
        <v>0</v>
      </c>
      <c r="AW260" s="98"/>
      <c r="AX260" s="98"/>
      <c r="AY260" s="98"/>
      <c r="AZ260" s="98"/>
      <c r="BA260" s="98"/>
      <c r="BB260" s="81">
        <v>-995567</v>
      </c>
      <c r="BC260" s="81">
        <f t="shared" ref="BC260:BC261" si="720">BB260+BD260</f>
        <v>-995567</v>
      </c>
      <c r="BD260" s="81">
        <f t="shared" ref="BD260:BD261" si="721">SUM(BE260:BN260)</f>
        <v>0</v>
      </c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82"/>
      <c r="BP260" s="85"/>
    </row>
    <row r="261" spans="1:68" s="198" customFormat="1" ht="12.75" hidden="1" customHeight="1" outlineLevel="1" x14ac:dyDescent="0.2">
      <c r="A261" s="137"/>
      <c r="B261" s="418" t="s">
        <v>755</v>
      </c>
      <c r="C261" s="394"/>
      <c r="D261" s="80">
        <f t="shared" si="710"/>
        <v>0</v>
      </c>
      <c r="E261" s="295">
        <f t="shared" si="711"/>
        <v>0</v>
      </c>
      <c r="F261" s="81">
        <v>26347</v>
      </c>
      <c r="G261" s="81">
        <f t="shared" si="712"/>
        <v>26347</v>
      </c>
      <c r="H261" s="81">
        <f t="shared" si="713"/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>
        <f t="shared" si="714"/>
        <v>0</v>
      </c>
      <c r="V261" s="81">
        <f t="shared" si="715"/>
        <v>0</v>
      </c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98">
        <f t="shared" si="716"/>
        <v>0</v>
      </c>
      <c r="AI261" s="98">
        <f t="shared" si="717"/>
        <v>0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81">
        <f t="shared" si="718"/>
        <v>0</v>
      </c>
      <c r="AV261" s="98">
        <f t="shared" si="719"/>
        <v>0</v>
      </c>
      <c r="AW261" s="98"/>
      <c r="AX261" s="98"/>
      <c r="AY261" s="98"/>
      <c r="AZ261" s="98"/>
      <c r="BA261" s="98"/>
      <c r="BB261" s="81">
        <v>-26347</v>
      </c>
      <c r="BC261" s="81">
        <f t="shared" si="720"/>
        <v>-26347</v>
      </c>
      <c r="BD261" s="81">
        <f t="shared" si="721"/>
        <v>0</v>
      </c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82"/>
      <c r="BP261" s="85"/>
    </row>
    <row r="262" spans="1:68" s="194" customFormat="1" hidden="1" outlineLevel="1" x14ac:dyDescent="0.2">
      <c r="A262" s="137"/>
      <c r="B262" s="393" t="s">
        <v>579</v>
      </c>
      <c r="C262" s="394"/>
      <c r="D262" s="80">
        <f t="shared" si="698"/>
        <v>62204</v>
      </c>
      <c r="E262" s="295">
        <f>G262+U262+AH262+AU262+BC262</f>
        <v>619633</v>
      </c>
      <c r="F262" s="81">
        <v>62204</v>
      </c>
      <c r="G262" s="81">
        <f>F262+H262</f>
        <v>754674</v>
      </c>
      <c r="H262" s="81">
        <f t="shared" si="701"/>
        <v>692470</v>
      </c>
      <c r="I262" s="81">
        <f>877+750+7576</f>
        <v>9203</v>
      </c>
      <c r="J262" s="81"/>
      <c r="K262" s="81">
        <f>2352-12169+5351+22638+235-243+4897+85145+19033+147145+53792</f>
        <v>328176</v>
      </c>
      <c r="L262" s="81">
        <v>17640</v>
      </c>
      <c r="M262" s="81">
        <v>337451</v>
      </c>
      <c r="N262" s="81"/>
      <c r="O262" s="81"/>
      <c r="P262" s="81"/>
      <c r="Q262" s="81"/>
      <c r="R262" s="81"/>
      <c r="S262" s="81"/>
      <c r="T262" s="81"/>
      <c r="U262" s="81">
        <f t="shared" si="702"/>
        <v>0</v>
      </c>
      <c r="V262" s="81">
        <f t="shared" si="703"/>
        <v>0</v>
      </c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98">
        <f t="shared" si="704"/>
        <v>0</v>
      </c>
      <c r="AI262" s="98">
        <f t="shared" si="705"/>
        <v>0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81">
        <f t="shared" ref="AU262" si="722">AT262+AV262</f>
        <v>0</v>
      </c>
      <c r="AV262" s="98">
        <f t="shared" si="709"/>
        <v>0</v>
      </c>
      <c r="AW262" s="98"/>
      <c r="AX262" s="98"/>
      <c r="AY262" s="98"/>
      <c r="AZ262" s="98"/>
      <c r="BA262" s="98"/>
      <c r="BB262" s="81"/>
      <c r="BC262" s="81">
        <f t="shared" si="707"/>
        <v>-135041</v>
      </c>
      <c r="BD262" s="81">
        <f t="shared" si="708"/>
        <v>-135041</v>
      </c>
      <c r="BE262" s="98">
        <f>-750-7576</f>
        <v>-8326</v>
      </c>
      <c r="BF262" s="98">
        <f>-4897-85145-19033</f>
        <v>-109075</v>
      </c>
      <c r="BG262" s="98">
        <v>-17640</v>
      </c>
      <c r="BH262" s="98"/>
      <c r="BI262" s="98"/>
      <c r="BJ262" s="98"/>
      <c r="BK262" s="98"/>
      <c r="BL262" s="98"/>
      <c r="BM262" s="98"/>
      <c r="BN262" s="98"/>
      <c r="BO262" s="82"/>
      <c r="BP262" s="85"/>
    </row>
    <row r="263" spans="1:68" s="194" customFormat="1" hidden="1" outlineLevel="1" x14ac:dyDescent="0.2">
      <c r="A263" s="137"/>
      <c r="B263" s="393" t="s">
        <v>580</v>
      </c>
      <c r="C263" s="394"/>
      <c r="D263" s="80">
        <f t="shared" si="698"/>
        <v>13437</v>
      </c>
      <c r="E263" s="295">
        <f t="shared" si="699"/>
        <v>7232</v>
      </c>
      <c r="F263" s="81">
        <v>13437</v>
      </c>
      <c r="G263" s="81">
        <f t="shared" si="700"/>
        <v>13729</v>
      </c>
      <c r="H263" s="81">
        <f t="shared" si="701"/>
        <v>292</v>
      </c>
      <c r="I263" s="81">
        <f>2719</f>
        <v>2719</v>
      </c>
      <c r="J263" s="81"/>
      <c r="K263" s="81">
        <f>1+3777-3454-2751</f>
        <v>-2427</v>
      </c>
      <c r="L263" s="81"/>
      <c r="M263" s="81"/>
      <c r="N263" s="81"/>
      <c r="O263" s="81"/>
      <c r="P263" s="81"/>
      <c r="Q263" s="81"/>
      <c r="R263" s="81"/>
      <c r="S263" s="81"/>
      <c r="T263" s="81"/>
      <c r="U263" s="81">
        <f t="shared" si="702"/>
        <v>0</v>
      </c>
      <c r="V263" s="81">
        <f t="shared" si="703"/>
        <v>0</v>
      </c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98">
        <f t="shared" si="704"/>
        <v>0</v>
      </c>
      <c r="AI263" s="98">
        <f t="shared" si="705"/>
        <v>0</v>
      </c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81">
        <f t="shared" si="706"/>
        <v>0</v>
      </c>
      <c r="AV263" s="98">
        <f t="shared" si="709"/>
        <v>0</v>
      </c>
      <c r="AW263" s="98"/>
      <c r="AX263" s="98"/>
      <c r="AY263" s="98"/>
      <c r="AZ263" s="98"/>
      <c r="BA263" s="98"/>
      <c r="BB263" s="81"/>
      <c r="BC263" s="81">
        <f>BB263+BD263</f>
        <v>-6497</v>
      </c>
      <c r="BD263" s="81">
        <f t="shared" si="708"/>
        <v>-6497</v>
      </c>
      <c r="BE263" s="98">
        <f>-2719</f>
        <v>-2719</v>
      </c>
      <c r="BF263" s="98">
        <f>-1-3777</f>
        <v>-3778</v>
      </c>
      <c r="BG263" s="98"/>
      <c r="BH263" s="98"/>
      <c r="BI263" s="98"/>
      <c r="BJ263" s="98"/>
      <c r="BK263" s="98"/>
      <c r="BL263" s="98"/>
      <c r="BM263" s="98"/>
      <c r="BN263" s="98"/>
      <c r="BO263" s="82"/>
      <c r="BP263" s="85"/>
    </row>
    <row r="264" spans="1:68" s="194" customFormat="1" hidden="1" outlineLevel="1" x14ac:dyDescent="0.2">
      <c r="A264" s="137"/>
      <c r="B264" s="393" t="s">
        <v>581</v>
      </c>
      <c r="C264" s="394"/>
      <c r="D264" s="80">
        <f t="shared" si="698"/>
        <v>0</v>
      </c>
      <c r="E264" s="295">
        <f t="shared" si="699"/>
        <v>250</v>
      </c>
      <c r="F264" s="81"/>
      <c r="G264" s="81">
        <f t="shared" si="700"/>
        <v>0</v>
      </c>
      <c r="H264" s="81">
        <f t="shared" si="701"/>
        <v>0</v>
      </c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>
        <f t="shared" si="702"/>
        <v>0</v>
      </c>
      <c r="V264" s="81">
        <f t="shared" si="703"/>
        <v>0</v>
      </c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>
        <v>0</v>
      </c>
      <c r="AH264" s="98">
        <f t="shared" si="704"/>
        <v>250</v>
      </c>
      <c r="AI264" s="98">
        <f t="shared" si="705"/>
        <v>250</v>
      </c>
      <c r="AJ264" s="98">
        <v>250</v>
      </c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81">
        <f t="shared" si="706"/>
        <v>0</v>
      </c>
      <c r="AV264" s="98">
        <f t="shared" si="709"/>
        <v>0</v>
      </c>
      <c r="AW264" s="98"/>
      <c r="AX264" s="98"/>
      <c r="AY264" s="98"/>
      <c r="AZ264" s="98"/>
      <c r="BA264" s="98"/>
      <c r="BB264" s="81"/>
      <c r="BC264" s="81">
        <f t="shared" si="707"/>
        <v>0</v>
      </c>
      <c r="BD264" s="81">
        <f t="shared" si="708"/>
        <v>0</v>
      </c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82"/>
      <c r="BP264" s="85"/>
    </row>
    <row r="265" spans="1:68" s="194" customFormat="1" hidden="1" outlineLevel="1" x14ac:dyDescent="0.2">
      <c r="A265" s="137"/>
      <c r="B265" s="393" t="s">
        <v>582</v>
      </c>
      <c r="C265" s="394"/>
      <c r="D265" s="80">
        <f t="shared" si="698"/>
        <v>1642</v>
      </c>
      <c r="E265" s="295">
        <f t="shared" si="699"/>
        <v>1632</v>
      </c>
      <c r="F265" s="81"/>
      <c r="G265" s="81">
        <f t="shared" si="700"/>
        <v>0</v>
      </c>
      <c r="H265" s="81">
        <f t="shared" si="701"/>
        <v>0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>
        <f t="shared" si="702"/>
        <v>0</v>
      </c>
      <c r="V265" s="81">
        <f t="shared" si="703"/>
        <v>0</v>
      </c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>
        <v>1642</v>
      </c>
      <c r="AH265" s="98">
        <f t="shared" si="704"/>
        <v>1632</v>
      </c>
      <c r="AI265" s="98">
        <f t="shared" si="705"/>
        <v>-10</v>
      </c>
      <c r="AJ265" s="98">
        <v>-10</v>
      </c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81">
        <f t="shared" si="706"/>
        <v>0</v>
      </c>
      <c r="AV265" s="98">
        <f t="shared" si="709"/>
        <v>0</v>
      </c>
      <c r="AW265" s="98"/>
      <c r="AX265" s="98"/>
      <c r="AY265" s="98"/>
      <c r="AZ265" s="98"/>
      <c r="BA265" s="98"/>
      <c r="BB265" s="81"/>
      <c r="BC265" s="81">
        <f t="shared" si="707"/>
        <v>0</v>
      </c>
      <c r="BD265" s="81">
        <f t="shared" si="708"/>
        <v>0</v>
      </c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82"/>
      <c r="BP265" s="85"/>
    </row>
    <row r="266" spans="1:68" s="194" customFormat="1" hidden="1" outlineLevel="1" x14ac:dyDescent="0.2">
      <c r="A266" s="137"/>
      <c r="B266" s="393" t="s">
        <v>54</v>
      </c>
      <c r="C266" s="394"/>
      <c r="D266" s="80">
        <f t="shared" si="698"/>
        <v>0</v>
      </c>
      <c r="E266" s="295">
        <f t="shared" si="699"/>
        <v>0</v>
      </c>
      <c r="F266" s="81"/>
      <c r="G266" s="81">
        <f t="shared" si="700"/>
        <v>0</v>
      </c>
      <c r="H266" s="81">
        <f t="shared" si="701"/>
        <v>0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>
        <f t="shared" si="702"/>
        <v>0</v>
      </c>
      <c r="V266" s="81">
        <f t="shared" si="703"/>
        <v>0</v>
      </c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98">
        <f t="shared" si="704"/>
        <v>0</v>
      </c>
      <c r="AI266" s="98">
        <f t="shared" si="705"/>
        <v>0</v>
      </c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81">
        <f t="shared" si="706"/>
        <v>0</v>
      </c>
      <c r="AV266" s="98">
        <f t="shared" si="709"/>
        <v>0</v>
      </c>
      <c r="AW266" s="98"/>
      <c r="AX266" s="98"/>
      <c r="AY266" s="98"/>
      <c r="AZ266" s="98"/>
      <c r="BA266" s="98"/>
      <c r="BB266" s="81"/>
      <c r="BC266" s="81">
        <f t="shared" si="707"/>
        <v>0</v>
      </c>
      <c r="BD266" s="81">
        <f t="shared" si="708"/>
        <v>0</v>
      </c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82"/>
      <c r="BP266" s="85"/>
    </row>
    <row r="267" spans="1:68" s="194" customFormat="1" hidden="1" outlineLevel="1" x14ac:dyDescent="0.2">
      <c r="A267" s="137"/>
      <c r="B267" s="393" t="s">
        <v>583</v>
      </c>
      <c r="C267" s="394"/>
      <c r="D267" s="80">
        <f t="shared" si="698"/>
        <v>0</v>
      </c>
      <c r="E267" s="295">
        <f t="shared" si="699"/>
        <v>0</v>
      </c>
      <c r="F267" s="81"/>
      <c r="G267" s="81">
        <f t="shared" si="700"/>
        <v>0</v>
      </c>
      <c r="H267" s="81">
        <f t="shared" si="701"/>
        <v>0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>
        <f t="shared" si="702"/>
        <v>0</v>
      </c>
      <c r="V267" s="81">
        <f t="shared" si="703"/>
        <v>0</v>
      </c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98">
        <f t="shared" si="704"/>
        <v>0</v>
      </c>
      <c r="AI267" s="98">
        <f t="shared" si="705"/>
        <v>0</v>
      </c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81">
        <f t="shared" si="706"/>
        <v>0</v>
      </c>
      <c r="AV267" s="98">
        <f t="shared" si="709"/>
        <v>0</v>
      </c>
      <c r="AW267" s="98"/>
      <c r="AX267" s="98"/>
      <c r="AY267" s="98"/>
      <c r="AZ267" s="98"/>
      <c r="BA267" s="98"/>
      <c r="BB267" s="81"/>
      <c r="BC267" s="81">
        <f t="shared" si="707"/>
        <v>0</v>
      </c>
      <c r="BD267" s="81">
        <f t="shared" si="708"/>
        <v>0</v>
      </c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82"/>
      <c r="BP267" s="85"/>
    </row>
    <row r="268" spans="1:68" s="194" customFormat="1" hidden="1" outlineLevel="1" x14ac:dyDescent="0.2">
      <c r="A268" s="137"/>
      <c r="B268" s="393" t="s">
        <v>584</v>
      </c>
      <c r="C268" s="394"/>
      <c r="D268" s="80">
        <f t="shared" si="698"/>
        <v>41531</v>
      </c>
      <c r="E268" s="295">
        <f t="shared" si="699"/>
        <v>138864</v>
      </c>
      <c r="F268" s="81"/>
      <c r="G268" s="81">
        <f t="shared" si="700"/>
        <v>0</v>
      </c>
      <c r="H268" s="81">
        <f t="shared" si="701"/>
        <v>0</v>
      </c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>
        <v>41531</v>
      </c>
      <c r="U268" s="81">
        <f t="shared" si="702"/>
        <v>138864</v>
      </c>
      <c r="V268" s="81">
        <f t="shared" si="703"/>
        <v>97333</v>
      </c>
      <c r="W268" s="81">
        <v>-86</v>
      </c>
      <c r="X268" s="81">
        <f>12984+84722-287</f>
        <v>97419</v>
      </c>
      <c r="Y268" s="81"/>
      <c r="Z268" s="81"/>
      <c r="AA268" s="81"/>
      <c r="AB268" s="81"/>
      <c r="AC268" s="81"/>
      <c r="AD268" s="81"/>
      <c r="AE268" s="81"/>
      <c r="AF268" s="81"/>
      <c r="AG268" s="81"/>
      <c r="AH268" s="98">
        <f t="shared" si="704"/>
        <v>0</v>
      </c>
      <c r="AI268" s="98">
        <f t="shared" si="705"/>
        <v>0</v>
      </c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81">
        <f t="shared" si="706"/>
        <v>0</v>
      </c>
      <c r="AV268" s="98">
        <f t="shared" si="709"/>
        <v>0</v>
      </c>
      <c r="AW268" s="98"/>
      <c r="AX268" s="98"/>
      <c r="AY268" s="98"/>
      <c r="AZ268" s="98"/>
      <c r="BA268" s="98"/>
      <c r="BB268" s="81"/>
      <c r="BC268" s="81">
        <f t="shared" si="707"/>
        <v>0</v>
      </c>
      <c r="BD268" s="81">
        <f t="shared" si="708"/>
        <v>0</v>
      </c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82"/>
      <c r="BP268" s="85"/>
    </row>
    <row r="269" spans="1:68" s="194" customFormat="1" hidden="1" outlineLevel="1" x14ac:dyDescent="0.2">
      <c r="A269" s="137"/>
      <c r="B269" s="414" t="s">
        <v>585</v>
      </c>
      <c r="C269" s="415"/>
      <c r="D269" s="80">
        <f t="shared" si="698"/>
        <v>9691</v>
      </c>
      <c r="E269" s="295">
        <f t="shared" si="699"/>
        <v>40469</v>
      </c>
      <c r="F269" s="81"/>
      <c r="G269" s="81">
        <f t="shared" si="700"/>
        <v>0</v>
      </c>
      <c r="H269" s="81">
        <f t="shared" si="701"/>
        <v>0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>
        <v>9691</v>
      </c>
      <c r="U269" s="81">
        <f t="shared" si="702"/>
        <v>40469</v>
      </c>
      <c r="V269" s="81">
        <f t="shared" si="703"/>
        <v>30778</v>
      </c>
      <c r="W269" s="81"/>
      <c r="X269" s="81">
        <f>-1315+31806+287</f>
        <v>30778</v>
      </c>
      <c r="Y269" s="81"/>
      <c r="Z269" s="81"/>
      <c r="AA269" s="81"/>
      <c r="AB269" s="81"/>
      <c r="AC269" s="81"/>
      <c r="AD269" s="81"/>
      <c r="AE269" s="81"/>
      <c r="AF269" s="81"/>
      <c r="AG269" s="81"/>
      <c r="AH269" s="98">
        <f t="shared" si="704"/>
        <v>0</v>
      </c>
      <c r="AI269" s="98">
        <f t="shared" si="705"/>
        <v>0</v>
      </c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81">
        <f t="shared" si="706"/>
        <v>0</v>
      </c>
      <c r="AV269" s="98">
        <f t="shared" si="709"/>
        <v>0</v>
      </c>
      <c r="AW269" s="98"/>
      <c r="AX269" s="98"/>
      <c r="AY269" s="98"/>
      <c r="AZ269" s="98"/>
      <c r="BA269" s="98"/>
      <c r="BB269" s="81"/>
      <c r="BC269" s="81">
        <f t="shared" si="707"/>
        <v>0</v>
      </c>
      <c r="BD269" s="81">
        <f t="shared" si="708"/>
        <v>0</v>
      </c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82"/>
      <c r="BP269" s="85"/>
    </row>
    <row r="270" spans="1:68" s="194" customFormat="1" hidden="1" outlineLevel="1" x14ac:dyDescent="0.2">
      <c r="A270" s="137"/>
      <c r="B270" s="393" t="s">
        <v>586</v>
      </c>
      <c r="C270" s="394"/>
      <c r="D270" s="80">
        <f t="shared" si="698"/>
        <v>50</v>
      </c>
      <c r="E270" s="295">
        <f t="shared" si="699"/>
        <v>16629</v>
      </c>
      <c r="F270" s="81"/>
      <c r="G270" s="81">
        <f t="shared" si="700"/>
        <v>0</v>
      </c>
      <c r="H270" s="81">
        <f t="shared" si="701"/>
        <v>0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>
        <v>50</v>
      </c>
      <c r="U270" s="81">
        <f t="shared" si="702"/>
        <v>16629</v>
      </c>
      <c r="V270" s="81">
        <f t="shared" si="703"/>
        <v>16579</v>
      </c>
      <c r="W270" s="81"/>
      <c r="X270" s="81">
        <v>16579</v>
      </c>
      <c r="Y270" s="81"/>
      <c r="Z270" s="81"/>
      <c r="AA270" s="81"/>
      <c r="AB270" s="81"/>
      <c r="AC270" s="81"/>
      <c r="AD270" s="81"/>
      <c r="AE270" s="81"/>
      <c r="AF270" s="81"/>
      <c r="AG270" s="81"/>
      <c r="AH270" s="98">
        <f t="shared" si="704"/>
        <v>0</v>
      </c>
      <c r="AI270" s="98">
        <f t="shared" si="705"/>
        <v>0</v>
      </c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81">
        <f t="shared" si="706"/>
        <v>0</v>
      </c>
      <c r="AV270" s="98">
        <f t="shared" si="709"/>
        <v>0</v>
      </c>
      <c r="AW270" s="98"/>
      <c r="AX270" s="98"/>
      <c r="AY270" s="98"/>
      <c r="AZ270" s="98"/>
      <c r="BA270" s="98"/>
      <c r="BB270" s="81"/>
      <c r="BC270" s="81">
        <f t="shared" si="707"/>
        <v>0</v>
      </c>
      <c r="BD270" s="81">
        <f t="shared" si="708"/>
        <v>0</v>
      </c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82"/>
      <c r="BP270" s="85"/>
    </row>
    <row r="271" spans="1:68" s="194" customFormat="1" hidden="1" outlineLevel="1" x14ac:dyDescent="0.2">
      <c r="A271" s="137"/>
      <c r="B271" s="393" t="s">
        <v>587</v>
      </c>
      <c r="C271" s="394"/>
      <c r="D271" s="80">
        <f t="shared" si="698"/>
        <v>0</v>
      </c>
      <c r="E271" s="295">
        <f t="shared" si="699"/>
        <v>0</v>
      </c>
      <c r="F271" s="81"/>
      <c r="G271" s="81">
        <f t="shared" si="700"/>
        <v>0</v>
      </c>
      <c r="H271" s="81">
        <f t="shared" si="701"/>
        <v>0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>
        <f t="shared" si="702"/>
        <v>0</v>
      </c>
      <c r="V271" s="81">
        <f t="shared" si="703"/>
        <v>0</v>
      </c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98">
        <f t="shared" si="704"/>
        <v>0</v>
      </c>
      <c r="AI271" s="98">
        <f t="shared" si="705"/>
        <v>0</v>
      </c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81">
        <f t="shared" si="706"/>
        <v>0</v>
      </c>
      <c r="AV271" s="98">
        <f t="shared" si="709"/>
        <v>0</v>
      </c>
      <c r="AW271" s="98"/>
      <c r="AX271" s="98"/>
      <c r="AY271" s="98"/>
      <c r="AZ271" s="98"/>
      <c r="BA271" s="98"/>
      <c r="BB271" s="81"/>
      <c r="BC271" s="81">
        <f t="shared" si="707"/>
        <v>0</v>
      </c>
      <c r="BD271" s="81">
        <f t="shared" si="708"/>
        <v>0</v>
      </c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82"/>
      <c r="BP271" s="85"/>
    </row>
    <row r="272" spans="1:68" s="194" customFormat="1" hidden="1" outlineLevel="1" x14ac:dyDescent="0.2">
      <c r="A272" s="137"/>
      <c r="B272" s="393" t="s">
        <v>588</v>
      </c>
      <c r="C272" s="394"/>
      <c r="D272" s="80">
        <f t="shared" si="698"/>
        <v>0</v>
      </c>
      <c r="E272" s="295">
        <f t="shared" si="699"/>
        <v>0</v>
      </c>
      <c r="F272" s="81"/>
      <c r="G272" s="81">
        <f t="shared" si="700"/>
        <v>0</v>
      </c>
      <c r="H272" s="81">
        <f t="shared" si="701"/>
        <v>0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>
        <f t="shared" si="702"/>
        <v>0</v>
      </c>
      <c r="V272" s="81">
        <f t="shared" si="703"/>
        <v>0</v>
      </c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98">
        <f t="shared" si="704"/>
        <v>0</v>
      </c>
      <c r="AI272" s="98">
        <f t="shared" si="705"/>
        <v>0</v>
      </c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81">
        <f t="shared" si="706"/>
        <v>0</v>
      </c>
      <c r="AV272" s="98">
        <f t="shared" si="709"/>
        <v>0</v>
      </c>
      <c r="AW272" s="98"/>
      <c r="AX272" s="98"/>
      <c r="AY272" s="98"/>
      <c r="AZ272" s="98"/>
      <c r="BA272" s="98"/>
      <c r="BB272" s="81"/>
      <c r="BC272" s="81">
        <f t="shared" si="707"/>
        <v>0</v>
      </c>
      <c r="BD272" s="81">
        <f t="shared" si="708"/>
        <v>0</v>
      </c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82"/>
      <c r="BP272" s="85"/>
    </row>
    <row r="273" spans="1:68" s="194" customFormat="1" hidden="1" outlineLevel="1" x14ac:dyDescent="0.2">
      <c r="A273" s="137"/>
      <c r="B273" s="393" t="s">
        <v>589</v>
      </c>
      <c r="C273" s="394"/>
      <c r="D273" s="80">
        <f t="shared" si="698"/>
        <v>0</v>
      </c>
      <c r="E273" s="295">
        <f t="shared" si="699"/>
        <v>0</v>
      </c>
      <c r="F273" s="81"/>
      <c r="G273" s="81">
        <f t="shared" si="700"/>
        <v>0</v>
      </c>
      <c r="H273" s="81">
        <f t="shared" si="701"/>
        <v>0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>
        <f t="shared" si="702"/>
        <v>0</v>
      </c>
      <c r="V273" s="81">
        <f t="shared" si="703"/>
        <v>0</v>
      </c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98">
        <f t="shared" si="704"/>
        <v>0</v>
      </c>
      <c r="AI273" s="98">
        <f t="shared" si="705"/>
        <v>0</v>
      </c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81">
        <f t="shared" si="706"/>
        <v>0</v>
      </c>
      <c r="AV273" s="98">
        <f t="shared" si="709"/>
        <v>0</v>
      </c>
      <c r="AW273" s="98"/>
      <c r="AX273" s="98"/>
      <c r="AY273" s="98"/>
      <c r="AZ273" s="98"/>
      <c r="BA273" s="98"/>
      <c r="BB273" s="81"/>
      <c r="BC273" s="81">
        <f t="shared" si="707"/>
        <v>0</v>
      </c>
      <c r="BD273" s="81">
        <f t="shared" si="708"/>
        <v>0</v>
      </c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82"/>
      <c r="BP273" s="85"/>
    </row>
    <row r="274" spans="1:68" s="194" customFormat="1" hidden="1" outlineLevel="1" x14ac:dyDescent="0.2">
      <c r="A274" s="137"/>
      <c r="B274" s="393" t="s">
        <v>590</v>
      </c>
      <c r="C274" s="394"/>
      <c r="D274" s="80">
        <f t="shared" si="698"/>
        <v>0</v>
      </c>
      <c r="E274" s="295">
        <f t="shared" si="699"/>
        <v>6858</v>
      </c>
      <c r="F274" s="81"/>
      <c r="G274" s="81">
        <f t="shared" si="700"/>
        <v>6858</v>
      </c>
      <c r="H274" s="81">
        <f t="shared" si="701"/>
        <v>6858</v>
      </c>
      <c r="I274" s="81"/>
      <c r="J274" s="81"/>
      <c r="K274" s="81">
        <f>6726+132</f>
        <v>6858</v>
      </c>
      <c r="L274" s="81"/>
      <c r="M274" s="81"/>
      <c r="N274" s="81"/>
      <c r="O274" s="81"/>
      <c r="P274" s="81"/>
      <c r="Q274" s="81"/>
      <c r="R274" s="81"/>
      <c r="S274" s="81"/>
      <c r="T274" s="81"/>
      <c r="U274" s="81">
        <f t="shared" si="702"/>
        <v>0</v>
      </c>
      <c r="V274" s="81">
        <f t="shared" si="703"/>
        <v>0</v>
      </c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98">
        <f t="shared" si="704"/>
        <v>0</v>
      </c>
      <c r="AI274" s="98">
        <f t="shared" si="705"/>
        <v>0</v>
      </c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81">
        <f t="shared" si="706"/>
        <v>0</v>
      </c>
      <c r="AV274" s="98">
        <f t="shared" si="709"/>
        <v>0</v>
      </c>
      <c r="AW274" s="98"/>
      <c r="AX274" s="98"/>
      <c r="AY274" s="98"/>
      <c r="AZ274" s="98"/>
      <c r="BA274" s="98"/>
      <c r="BB274" s="81"/>
      <c r="BC274" s="81">
        <f t="shared" si="707"/>
        <v>0</v>
      </c>
      <c r="BD274" s="81">
        <f t="shared" si="708"/>
        <v>0</v>
      </c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82"/>
      <c r="BP274" s="85"/>
    </row>
    <row r="275" spans="1:68" s="194" customFormat="1" hidden="1" outlineLevel="1" x14ac:dyDescent="0.2">
      <c r="A275" s="137"/>
      <c r="B275" s="393" t="s">
        <v>591</v>
      </c>
      <c r="C275" s="394"/>
      <c r="D275" s="80">
        <f t="shared" si="698"/>
        <v>0</v>
      </c>
      <c r="E275" s="295">
        <f t="shared" si="699"/>
        <v>0</v>
      </c>
      <c r="F275" s="81"/>
      <c r="G275" s="81">
        <f t="shared" si="700"/>
        <v>0</v>
      </c>
      <c r="H275" s="81">
        <f t="shared" si="701"/>
        <v>0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>
        <f t="shared" si="702"/>
        <v>0</v>
      </c>
      <c r="V275" s="81">
        <f t="shared" si="703"/>
        <v>0</v>
      </c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98">
        <f t="shared" si="704"/>
        <v>0</v>
      </c>
      <c r="AI275" s="98">
        <f t="shared" si="705"/>
        <v>0</v>
      </c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81">
        <f t="shared" si="706"/>
        <v>0</v>
      </c>
      <c r="AV275" s="98">
        <f t="shared" si="709"/>
        <v>0</v>
      </c>
      <c r="AW275" s="98"/>
      <c r="AX275" s="98"/>
      <c r="AY275" s="98"/>
      <c r="AZ275" s="98"/>
      <c r="BA275" s="98"/>
      <c r="BB275" s="81"/>
      <c r="BC275" s="81">
        <f t="shared" si="707"/>
        <v>0</v>
      </c>
      <c r="BD275" s="81">
        <f t="shared" si="708"/>
        <v>0</v>
      </c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82"/>
      <c r="BP275" s="85"/>
    </row>
    <row r="276" spans="1:68" s="194" customFormat="1" hidden="1" outlineLevel="1" x14ac:dyDescent="0.2">
      <c r="A276" s="137"/>
      <c r="B276" s="393" t="s">
        <v>492</v>
      </c>
      <c r="C276" s="394"/>
      <c r="D276" s="80">
        <f t="shared" si="698"/>
        <v>0</v>
      </c>
      <c r="E276" s="295">
        <f t="shared" si="699"/>
        <v>0</v>
      </c>
      <c r="F276" s="81"/>
      <c r="G276" s="81">
        <f t="shared" si="700"/>
        <v>0</v>
      </c>
      <c r="H276" s="81">
        <f t="shared" si="701"/>
        <v>0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>
        <f t="shared" si="702"/>
        <v>0</v>
      </c>
      <c r="V276" s="81">
        <f t="shared" si="703"/>
        <v>0</v>
      </c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98">
        <f t="shared" si="704"/>
        <v>0</v>
      </c>
      <c r="AI276" s="98">
        <f t="shared" si="705"/>
        <v>0</v>
      </c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81">
        <f t="shared" si="706"/>
        <v>0</v>
      </c>
      <c r="AV276" s="98">
        <f t="shared" si="709"/>
        <v>0</v>
      </c>
      <c r="AW276" s="98"/>
      <c r="AX276" s="98"/>
      <c r="AY276" s="98"/>
      <c r="AZ276" s="98"/>
      <c r="BA276" s="98"/>
      <c r="BB276" s="81"/>
      <c r="BC276" s="81">
        <f t="shared" si="707"/>
        <v>0</v>
      </c>
      <c r="BD276" s="81">
        <f t="shared" si="708"/>
        <v>0</v>
      </c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82"/>
      <c r="BP276" s="85"/>
    </row>
    <row r="277" spans="1:68" s="194" customFormat="1" hidden="1" outlineLevel="1" x14ac:dyDescent="0.2">
      <c r="A277" s="137"/>
      <c r="B277" s="393" t="s">
        <v>592</v>
      </c>
      <c r="C277" s="394"/>
      <c r="D277" s="80">
        <f t="shared" si="698"/>
        <v>0</v>
      </c>
      <c r="E277" s="295">
        <f t="shared" si="699"/>
        <v>0</v>
      </c>
      <c r="F277" s="81"/>
      <c r="G277" s="81">
        <f t="shared" si="700"/>
        <v>0</v>
      </c>
      <c r="H277" s="81">
        <f t="shared" si="701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>
        <f t="shared" si="702"/>
        <v>0</v>
      </c>
      <c r="V277" s="81">
        <f t="shared" si="703"/>
        <v>0</v>
      </c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98">
        <f t="shared" si="704"/>
        <v>0</v>
      </c>
      <c r="AI277" s="98">
        <f t="shared" si="705"/>
        <v>0</v>
      </c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81">
        <f t="shared" si="706"/>
        <v>0</v>
      </c>
      <c r="AV277" s="98">
        <f t="shared" si="709"/>
        <v>0</v>
      </c>
      <c r="AW277" s="98"/>
      <c r="AX277" s="98"/>
      <c r="AY277" s="98"/>
      <c r="AZ277" s="98"/>
      <c r="BA277" s="98"/>
      <c r="BB277" s="81"/>
      <c r="BC277" s="81">
        <f t="shared" si="707"/>
        <v>0</v>
      </c>
      <c r="BD277" s="81">
        <f t="shared" si="708"/>
        <v>0</v>
      </c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82"/>
      <c r="BP277" s="85"/>
    </row>
    <row r="278" spans="1:68" s="194" customFormat="1" hidden="1" outlineLevel="1" x14ac:dyDescent="0.2">
      <c r="A278" s="137"/>
      <c r="B278" s="393" t="s">
        <v>147</v>
      </c>
      <c r="C278" s="394"/>
      <c r="D278" s="80">
        <f t="shared" si="698"/>
        <v>0</v>
      </c>
      <c r="E278" s="295">
        <f t="shared" si="699"/>
        <v>0</v>
      </c>
      <c r="F278" s="81"/>
      <c r="G278" s="81">
        <f t="shared" si="700"/>
        <v>0</v>
      </c>
      <c r="H278" s="81">
        <f t="shared" si="701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>
        <f t="shared" si="702"/>
        <v>0</v>
      </c>
      <c r="V278" s="81">
        <f t="shared" si="703"/>
        <v>0</v>
      </c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98">
        <f t="shared" si="704"/>
        <v>0</v>
      </c>
      <c r="AI278" s="98">
        <f t="shared" si="705"/>
        <v>0</v>
      </c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81">
        <f t="shared" si="706"/>
        <v>0</v>
      </c>
      <c r="AV278" s="98">
        <f t="shared" si="709"/>
        <v>0</v>
      </c>
      <c r="AW278" s="98"/>
      <c r="AX278" s="98"/>
      <c r="AY278" s="98"/>
      <c r="AZ278" s="98"/>
      <c r="BA278" s="98"/>
      <c r="BB278" s="81"/>
      <c r="BC278" s="81">
        <f t="shared" si="707"/>
        <v>0</v>
      </c>
      <c r="BD278" s="81">
        <f t="shared" si="708"/>
        <v>0</v>
      </c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82"/>
      <c r="BP278" s="85"/>
    </row>
    <row r="279" spans="1:68" s="194" customFormat="1" hidden="1" outlineLevel="1" x14ac:dyDescent="0.2">
      <c r="A279" s="137"/>
      <c r="B279" s="393" t="s">
        <v>143</v>
      </c>
      <c r="C279" s="394"/>
      <c r="D279" s="80">
        <f t="shared" si="698"/>
        <v>0</v>
      </c>
      <c r="E279" s="295">
        <f t="shared" si="699"/>
        <v>0</v>
      </c>
      <c r="F279" s="81"/>
      <c r="G279" s="81">
        <f t="shared" si="700"/>
        <v>0</v>
      </c>
      <c r="H279" s="81">
        <f t="shared" si="701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>
        <f t="shared" si="702"/>
        <v>0</v>
      </c>
      <c r="V279" s="81">
        <f t="shared" si="703"/>
        <v>0</v>
      </c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98">
        <f t="shared" si="704"/>
        <v>0</v>
      </c>
      <c r="AI279" s="98">
        <f t="shared" si="705"/>
        <v>0</v>
      </c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81">
        <f t="shared" si="706"/>
        <v>0</v>
      </c>
      <c r="AV279" s="98">
        <f t="shared" si="709"/>
        <v>0</v>
      </c>
      <c r="AW279" s="98"/>
      <c r="AX279" s="98"/>
      <c r="AY279" s="98"/>
      <c r="AZ279" s="98"/>
      <c r="BA279" s="98"/>
      <c r="BB279" s="81"/>
      <c r="BC279" s="81">
        <f t="shared" si="707"/>
        <v>0</v>
      </c>
      <c r="BD279" s="81">
        <f t="shared" si="708"/>
        <v>0</v>
      </c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82"/>
      <c r="BP279" s="85"/>
    </row>
    <row r="280" spans="1:68" s="194" customFormat="1" hidden="1" outlineLevel="1" x14ac:dyDescent="0.2">
      <c r="A280" s="137"/>
      <c r="B280" s="393" t="s">
        <v>169</v>
      </c>
      <c r="C280" s="394"/>
      <c r="D280" s="80">
        <f t="shared" si="698"/>
        <v>0</v>
      </c>
      <c r="E280" s="295">
        <f t="shared" si="699"/>
        <v>1669</v>
      </c>
      <c r="F280" s="81"/>
      <c r="G280" s="81">
        <f t="shared" si="700"/>
        <v>1669</v>
      </c>
      <c r="H280" s="81">
        <f t="shared" si="701"/>
        <v>1669</v>
      </c>
      <c r="I280" s="81"/>
      <c r="J280" s="81"/>
      <c r="K280" s="81">
        <v>1669</v>
      </c>
      <c r="L280" s="81"/>
      <c r="M280" s="81"/>
      <c r="N280" s="81"/>
      <c r="O280" s="81"/>
      <c r="P280" s="81"/>
      <c r="Q280" s="81"/>
      <c r="R280" s="81"/>
      <c r="S280" s="81"/>
      <c r="T280" s="81"/>
      <c r="U280" s="81">
        <f t="shared" si="702"/>
        <v>0</v>
      </c>
      <c r="V280" s="81">
        <f t="shared" si="703"/>
        <v>0</v>
      </c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98">
        <f t="shared" si="704"/>
        <v>0</v>
      </c>
      <c r="AI280" s="98">
        <f t="shared" si="705"/>
        <v>0</v>
      </c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81">
        <f t="shared" si="706"/>
        <v>0</v>
      </c>
      <c r="AV280" s="98">
        <f t="shared" si="709"/>
        <v>0</v>
      </c>
      <c r="AW280" s="98"/>
      <c r="AX280" s="98"/>
      <c r="AY280" s="98"/>
      <c r="AZ280" s="98"/>
      <c r="BA280" s="98"/>
      <c r="BB280" s="81"/>
      <c r="BC280" s="81">
        <f t="shared" si="707"/>
        <v>0</v>
      </c>
      <c r="BD280" s="81">
        <f t="shared" si="708"/>
        <v>0</v>
      </c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82"/>
      <c r="BP280" s="85"/>
    </row>
    <row r="281" spans="1:68" s="194" customFormat="1" ht="13.5" hidden="1" outlineLevel="1" thickBot="1" x14ac:dyDescent="0.25">
      <c r="A281" s="137"/>
      <c r="B281" s="419"/>
      <c r="C281" s="420"/>
      <c r="D281" s="139"/>
      <c r="E281" s="299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203">
        <f t="shared" si="704"/>
        <v>0</v>
      </c>
      <c r="AI281" s="203">
        <f t="shared" si="705"/>
        <v>0</v>
      </c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170"/>
      <c r="AV281" s="203"/>
      <c r="AW281" s="203"/>
      <c r="AX281" s="203"/>
      <c r="AY281" s="203"/>
      <c r="AZ281" s="203"/>
      <c r="BA281" s="203"/>
      <c r="BB281" s="170"/>
      <c r="BC281" s="311"/>
      <c r="BD281" s="203"/>
      <c r="BE281" s="203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4"/>
      <c r="BP281" s="88"/>
    </row>
    <row r="282" spans="1:68" s="194" customFormat="1" ht="13.5" customHeight="1" collapsed="1" thickTop="1" x14ac:dyDescent="0.2">
      <c r="A282" s="224" t="s">
        <v>607</v>
      </c>
      <c r="B282" s="225" t="s">
        <v>608</v>
      </c>
      <c r="C282" s="328"/>
      <c r="D282" s="226">
        <f t="shared" ref="D282:E282" si="723">D283+D285+D290+D294+D298</f>
        <v>5245096</v>
      </c>
      <c r="E282" s="302">
        <f t="shared" si="723"/>
        <v>5245096</v>
      </c>
      <c r="F282" s="227">
        <f t="shared" ref="F282:BN282" si="724">F283+F285+F290+F294+F298</f>
        <v>5010096</v>
      </c>
      <c r="G282" s="227">
        <f t="shared" si="724"/>
        <v>5010096</v>
      </c>
      <c r="H282" s="227">
        <f t="shared" ref="H282" si="725">H283+H285+H290+H294+H298</f>
        <v>0</v>
      </c>
      <c r="I282" s="227">
        <f t="shared" si="724"/>
        <v>0</v>
      </c>
      <c r="J282" s="227">
        <f t="shared" ref="J282" si="726">J283+J285+J290+J294+J298</f>
        <v>0</v>
      </c>
      <c r="K282" s="227">
        <f t="shared" si="724"/>
        <v>0</v>
      </c>
      <c r="L282" s="227">
        <f t="shared" si="724"/>
        <v>0</v>
      </c>
      <c r="M282" s="227">
        <f t="shared" si="724"/>
        <v>0</v>
      </c>
      <c r="N282" s="227">
        <f t="shared" si="724"/>
        <v>0</v>
      </c>
      <c r="O282" s="227">
        <f t="shared" si="724"/>
        <v>0</v>
      </c>
      <c r="P282" s="227">
        <f t="shared" si="724"/>
        <v>0</v>
      </c>
      <c r="Q282" s="227">
        <f t="shared" si="724"/>
        <v>0</v>
      </c>
      <c r="R282" s="227">
        <f t="shared" si="724"/>
        <v>0</v>
      </c>
      <c r="S282" s="227">
        <f t="shared" si="724"/>
        <v>0</v>
      </c>
      <c r="T282" s="227">
        <f t="shared" si="724"/>
        <v>235000</v>
      </c>
      <c r="U282" s="227">
        <f t="shared" ref="U282:AF282" si="727">U283+U285+U290+U294+U298</f>
        <v>235000</v>
      </c>
      <c r="V282" s="227">
        <f t="shared" si="727"/>
        <v>0</v>
      </c>
      <c r="W282" s="227">
        <f t="shared" si="727"/>
        <v>0</v>
      </c>
      <c r="X282" s="227">
        <f t="shared" si="727"/>
        <v>0</v>
      </c>
      <c r="Y282" s="227">
        <f t="shared" si="727"/>
        <v>0</v>
      </c>
      <c r="Z282" s="227">
        <f t="shared" si="727"/>
        <v>0</v>
      </c>
      <c r="AA282" s="227">
        <f t="shared" si="727"/>
        <v>0</v>
      </c>
      <c r="AB282" s="227">
        <f t="shared" si="727"/>
        <v>0</v>
      </c>
      <c r="AC282" s="227">
        <f t="shared" si="727"/>
        <v>0</v>
      </c>
      <c r="AD282" s="227">
        <f t="shared" si="727"/>
        <v>0</v>
      </c>
      <c r="AE282" s="227">
        <f t="shared" si="727"/>
        <v>0</v>
      </c>
      <c r="AF282" s="227">
        <f t="shared" si="727"/>
        <v>0</v>
      </c>
      <c r="AG282" s="227">
        <f t="shared" si="724"/>
        <v>0</v>
      </c>
      <c r="AH282" s="228">
        <f t="shared" si="724"/>
        <v>0</v>
      </c>
      <c r="AI282" s="228">
        <f t="shared" si="724"/>
        <v>0</v>
      </c>
      <c r="AJ282" s="228">
        <f t="shared" si="724"/>
        <v>0</v>
      </c>
      <c r="AK282" s="228">
        <f t="shared" si="724"/>
        <v>0</v>
      </c>
      <c r="AL282" s="228">
        <f t="shared" si="724"/>
        <v>0</v>
      </c>
      <c r="AM282" s="228">
        <f t="shared" si="724"/>
        <v>0</v>
      </c>
      <c r="AN282" s="228">
        <f t="shared" si="724"/>
        <v>0</v>
      </c>
      <c r="AO282" s="228">
        <f t="shared" si="724"/>
        <v>0</v>
      </c>
      <c r="AP282" s="228">
        <f t="shared" si="724"/>
        <v>0</v>
      </c>
      <c r="AQ282" s="228">
        <f t="shared" si="724"/>
        <v>0</v>
      </c>
      <c r="AR282" s="228">
        <f t="shared" si="724"/>
        <v>0</v>
      </c>
      <c r="AS282" s="228">
        <f t="shared" si="724"/>
        <v>0</v>
      </c>
      <c r="AT282" s="228">
        <f t="shared" si="724"/>
        <v>0</v>
      </c>
      <c r="AU282" s="227">
        <f t="shared" ref="AU282:BA282" si="728">AU283+AU285+AU290+AU294+AU298</f>
        <v>0</v>
      </c>
      <c r="AV282" s="228">
        <f t="shared" si="728"/>
        <v>0</v>
      </c>
      <c r="AW282" s="228">
        <f t="shared" si="728"/>
        <v>0</v>
      </c>
      <c r="AX282" s="228">
        <f t="shared" si="728"/>
        <v>0</v>
      </c>
      <c r="AY282" s="228">
        <f t="shared" si="728"/>
        <v>0</v>
      </c>
      <c r="AZ282" s="228">
        <f t="shared" si="728"/>
        <v>0</v>
      </c>
      <c r="BA282" s="228">
        <f t="shared" si="728"/>
        <v>0</v>
      </c>
      <c r="BB282" s="227">
        <f t="shared" si="724"/>
        <v>0</v>
      </c>
      <c r="BC282" s="314">
        <f t="shared" si="724"/>
        <v>0</v>
      </c>
      <c r="BD282" s="228">
        <f t="shared" si="724"/>
        <v>0</v>
      </c>
      <c r="BE282" s="228">
        <f t="shared" si="724"/>
        <v>0</v>
      </c>
      <c r="BF282" s="228">
        <f t="shared" si="724"/>
        <v>0</v>
      </c>
      <c r="BG282" s="228">
        <f t="shared" si="724"/>
        <v>0</v>
      </c>
      <c r="BH282" s="228">
        <f t="shared" si="724"/>
        <v>0</v>
      </c>
      <c r="BI282" s="228">
        <f t="shared" si="724"/>
        <v>0</v>
      </c>
      <c r="BJ282" s="228">
        <f t="shared" si="724"/>
        <v>0</v>
      </c>
      <c r="BK282" s="228">
        <f t="shared" si="724"/>
        <v>0</v>
      </c>
      <c r="BL282" s="228">
        <f t="shared" si="724"/>
        <v>0</v>
      </c>
      <c r="BM282" s="228">
        <f t="shared" si="724"/>
        <v>0</v>
      </c>
      <c r="BN282" s="228">
        <f t="shared" si="724"/>
        <v>0</v>
      </c>
      <c r="BO282" s="229"/>
      <c r="BP282" s="230"/>
    </row>
    <row r="283" spans="1:68" s="198" customFormat="1" ht="13.5" customHeight="1" x14ac:dyDescent="0.2">
      <c r="A283" s="237" t="s">
        <v>7</v>
      </c>
      <c r="B283" s="231" t="s">
        <v>8</v>
      </c>
      <c r="C283" s="329"/>
      <c r="D283" s="232">
        <f t="shared" ref="D283:BN283" si="729">SUM(D284:D284)</f>
        <v>808099</v>
      </c>
      <c r="E283" s="303">
        <f t="shared" si="729"/>
        <v>808099</v>
      </c>
      <c r="F283" s="233">
        <f t="shared" si="729"/>
        <v>573099</v>
      </c>
      <c r="G283" s="233">
        <f t="shared" si="729"/>
        <v>573099</v>
      </c>
      <c r="H283" s="233">
        <f t="shared" si="729"/>
        <v>0</v>
      </c>
      <c r="I283" s="233">
        <f t="shared" si="729"/>
        <v>0</v>
      </c>
      <c r="J283" s="233">
        <f t="shared" si="729"/>
        <v>0</v>
      </c>
      <c r="K283" s="233">
        <f t="shared" si="729"/>
        <v>0</v>
      </c>
      <c r="L283" s="233">
        <f t="shared" si="729"/>
        <v>0</v>
      </c>
      <c r="M283" s="233">
        <f t="shared" si="729"/>
        <v>0</v>
      </c>
      <c r="N283" s="233">
        <f t="shared" si="729"/>
        <v>0</v>
      </c>
      <c r="O283" s="233">
        <f t="shared" si="729"/>
        <v>0</v>
      </c>
      <c r="P283" s="233">
        <f t="shared" si="729"/>
        <v>0</v>
      </c>
      <c r="Q283" s="233">
        <f t="shared" si="729"/>
        <v>0</v>
      </c>
      <c r="R283" s="233">
        <f t="shared" si="729"/>
        <v>0</v>
      </c>
      <c r="S283" s="233">
        <f t="shared" si="729"/>
        <v>0</v>
      </c>
      <c r="T283" s="233">
        <f t="shared" si="729"/>
        <v>235000</v>
      </c>
      <c r="U283" s="233">
        <f t="shared" si="729"/>
        <v>235000</v>
      </c>
      <c r="V283" s="233">
        <f t="shared" si="729"/>
        <v>0</v>
      </c>
      <c r="W283" s="233">
        <f t="shared" si="729"/>
        <v>0</v>
      </c>
      <c r="X283" s="233">
        <f t="shared" si="729"/>
        <v>0</v>
      </c>
      <c r="Y283" s="233">
        <f t="shared" si="729"/>
        <v>0</v>
      </c>
      <c r="Z283" s="233">
        <f t="shared" si="729"/>
        <v>0</v>
      </c>
      <c r="AA283" s="233">
        <f t="shared" si="729"/>
        <v>0</v>
      </c>
      <c r="AB283" s="233">
        <f t="shared" si="729"/>
        <v>0</v>
      </c>
      <c r="AC283" s="233">
        <f t="shared" si="729"/>
        <v>0</v>
      </c>
      <c r="AD283" s="233">
        <f t="shared" si="729"/>
        <v>0</v>
      </c>
      <c r="AE283" s="233">
        <f t="shared" si="729"/>
        <v>0</v>
      </c>
      <c r="AF283" s="233">
        <f t="shared" si="729"/>
        <v>0</v>
      </c>
      <c r="AG283" s="233">
        <f t="shared" si="729"/>
        <v>0</v>
      </c>
      <c r="AH283" s="234">
        <f t="shared" si="729"/>
        <v>0</v>
      </c>
      <c r="AI283" s="234">
        <f t="shared" si="729"/>
        <v>0</v>
      </c>
      <c r="AJ283" s="234">
        <f t="shared" si="729"/>
        <v>0</v>
      </c>
      <c r="AK283" s="234">
        <f t="shared" si="729"/>
        <v>0</v>
      </c>
      <c r="AL283" s="234">
        <f t="shared" si="729"/>
        <v>0</v>
      </c>
      <c r="AM283" s="234">
        <f t="shared" si="729"/>
        <v>0</v>
      </c>
      <c r="AN283" s="234">
        <f t="shared" si="729"/>
        <v>0</v>
      </c>
      <c r="AO283" s="234">
        <f t="shared" si="729"/>
        <v>0</v>
      </c>
      <c r="AP283" s="234">
        <f t="shared" si="729"/>
        <v>0</v>
      </c>
      <c r="AQ283" s="234">
        <f t="shared" si="729"/>
        <v>0</v>
      </c>
      <c r="AR283" s="234">
        <f t="shared" si="729"/>
        <v>0</v>
      </c>
      <c r="AS283" s="234">
        <f t="shared" si="729"/>
        <v>0</v>
      </c>
      <c r="AT283" s="234">
        <f t="shared" si="729"/>
        <v>0</v>
      </c>
      <c r="AU283" s="233">
        <f t="shared" si="729"/>
        <v>0</v>
      </c>
      <c r="AV283" s="234">
        <f t="shared" si="729"/>
        <v>0</v>
      </c>
      <c r="AW283" s="234">
        <f t="shared" si="729"/>
        <v>0</v>
      </c>
      <c r="AX283" s="234">
        <f t="shared" si="729"/>
        <v>0</v>
      </c>
      <c r="AY283" s="234">
        <f t="shared" si="729"/>
        <v>0</v>
      </c>
      <c r="AZ283" s="234">
        <f t="shared" si="729"/>
        <v>0</v>
      </c>
      <c r="BA283" s="234">
        <f t="shared" si="729"/>
        <v>0</v>
      </c>
      <c r="BB283" s="233">
        <f t="shared" si="729"/>
        <v>0</v>
      </c>
      <c r="BC283" s="315">
        <f t="shared" si="729"/>
        <v>0</v>
      </c>
      <c r="BD283" s="234">
        <f t="shared" si="729"/>
        <v>0</v>
      </c>
      <c r="BE283" s="234">
        <f t="shared" si="729"/>
        <v>0</v>
      </c>
      <c r="BF283" s="234">
        <f t="shared" si="729"/>
        <v>0</v>
      </c>
      <c r="BG283" s="234">
        <f t="shared" si="729"/>
        <v>0</v>
      </c>
      <c r="BH283" s="234">
        <f t="shared" si="729"/>
        <v>0</v>
      </c>
      <c r="BI283" s="234">
        <f t="shared" si="729"/>
        <v>0</v>
      </c>
      <c r="BJ283" s="234">
        <f t="shared" si="729"/>
        <v>0</v>
      </c>
      <c r="BK283" s="234">
        <f t="shared" si="729"/>
        <v>0</v>
      </c>
      <c r="BL283" s="234">
        <f t="shared" si="729"/>
        <v>0</v>
      </c>
      <c r="BM283" s="234">
        <f t="shared" si="729"/>
        <v>0</v>
      </c>
      <c r="BN283" s="234">
        <f t="shared" si="729"/>
        <v>0</v>
      </c>
      <c r="BO283" s="235"/>
      <c r="BP283" s="236"/>
    </row>
    <row r="284" spans="1:68" s="194" customFormat="1" x14ac:dyDescent="0.2">
      <c r="A284" s="108"/>
      <c r="B284" s="390" t="s">
        <v>593</v>
      </c>
      <c r="C284" s="391"/>
      <c r="D284" s="80">
        <f>F284+T284+AG284+AT284+BB284</f>
        <v>808099</v>
      </c>
      <c r="E284" s="295">
        <f>G284+U284+AH284+AU284+BC284</f>
        <v>808099</v>
      </c>
      <c r="F284" s="81">
        <v>573099</v>
      </c>
      <c r="G284" s="81">
        <f>F284+H284</f>
        <v>573099</v>
      </c>
      <c r="H284" s="81">
        <f>SUM(I284:S284)</f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>
        <v>235000</v>
      </c>
      <c r="U284" s="81">
        <f>T284+V284</f>
        <v>235000</v>
      </c>
      <c r="V284" s="81">
        <f>SUM(W284:AF284)</f>
        <v>0</v>
      </c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98">
        <f>AG284+AI284</f>
        <v>0</v>
      </c>
      <c r="AI284" s="98">
        <f>SUM(AJ284:AS284)</f>
        <v>0</v>
      </c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81">
        <f>AT284+AV284</f>
        <v>0</v>
      </c>
      <c r="AV284" s="98">
        <f>SUM(AW284:BA284)</f>
        <v>0</v>
      </c>
      <c r="AW284" s="98"/>
      <c r="AX284" s="98"/>
      <c r="AY284" s="98"/>
      <c r="AZ284" s="98"/>
      <c r="BA284" s="98"/>
      <c r="BB284" s="81"/>
      <c r="BC284" s="309">
        <f>BB284+BD284</f>
        <v>0</v>
      </c>
      <c r="BD284" s="98">
        <f>SUM(BE284:BN284)</f>
        <v>0</v>
      </c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82"/>
      <c r="BP284" s="85"/>
    </row>
    <row r="285" spans="1:68" s="198" customFormat="1" x14ac:dyDescent="0.2">
      <c r="A285" s="237" t="s">
        <v>11</v>
      </c>
      <c r="B285" s="231" t="s">
        <v>166</v>
      </c>
      <c r="C285" s="329"/>
      <c r="D285" s="232">
        <f t="shared" ref="D285:E285" si="730">SUM(D286:D289)</f>
        <v>1719081</v>
      </c>
      <c r="E285" s="303">
        <f t="shared" si="730"/>
        <v>1719081</v>
      </c>
      <c r="F285" s="233">
        <f t="shared" ref="F285:BN285" si="731">SUM(F286:F289)</f>
        <v>1719081</v>
      </c>
      <c r="G285" s="233">
        <f t="shared" si="731"/>
        <v>1719081</v>
      </c>
      <c r="H285" s="233">
        <f t="shared" ref="H285" si="732">SUM(H286:H289)</f>
        <v>0</v>
      </c>
      <c r="I285" s="233">
        <f t="shared" si="731"/>
        <v>0</v>
      </c>
      <c r="J285" s="233">
        <f t="shared" ref="J285" si="733">SUM(J286:J289)</f>
        <v>0</v>
      </c>
      <c r="K285" s="233">
        <f t="shared" si="731"/>
        <v>0</v>
      </c>
      <c r="L285" s="233">
        <f t="shared" si="731"/>
        <v>0</v>
      </c>
      <c r="M285" s="233">
        <f t="shared" si="731"/>
        <v>0</v>
      </c>
      <c r="N285" s="233">
        <f t="shared" si="731"/>
        <v>0</v>
      </c>
      <c r="O285" s="233">
        <f t="shared" si="731"/>
        <v>0</v>
      </c>
      <c r="P285" s="233">
        <f t="shared" si="731"/>
        <v>0</v>
      </c>
      <c r="Q285" s="233">
        <f t="shared" si="731"/>
        <v>0</v>
      </c>
      <c r="R285" s="233">
        <f t="shared" si="731"/>
        <v>0</v>
      </c>
      <c r="S285" s="233">
        <f t="shared" si="731"/>
        <v>0</v>
      </c>
      <c r="T285" s="233">
        <f t="shared" si="731"/>
        <v>0</v>
      </c>
      <c r="U285" s="233">
        <f t="shared" ref="U285:AF285" si="734">SUM(U286:U289)</f>
        <v>0</v>
      </c>
      <c r="V285" s="233">
        <f t="shared" si="734"/>
        <v>0</v>
      </c>
      <c r="W285" s="233">
        <f t="shared" si="734"/>
        <v>0</v>
      </c>
      <c r="X285" s="233">
        <f t="shared" si="734"/>
        <v>0</v>
      </c>
      <c r="Y285" s="233">
        <f t="shared" si="734"/>
        <v>0</v>
      </c>
      <c r="Z285" s="233">
        <f t="shared" si="734"/>
        <v>0</v>
      </c>
      <c r="AA285" s="233">
        <f t="shared" si="734"/>
        <v>0</v>
      </c>
      <c r="AB285" s="233">
        <f t="shared" si="734"/>
        <v>0</v>
      </c>
      <c r="AC285" s="233">
        <f t="shared" si="734"/>
        <v>0</v>
      </c>
      <c r="AD285" s="233">
        <f t="shared" si="734"/>
        <v>0</v>
      </c>
      <c r="AE285" s="233">
        <f t="shared" si="734"/>
        <v>0</v>
      </c>
      <c r="AF285" s="233">
        <f t="shared" si="734"/>
        <v>0</v>
      </c>
      <c r="AG285" s="233">
        <f t="shared" si="731"/>
        <v>0</v>
      </c>
      <c r="AH285" s="234">
        <f t="shared" si="731"/>
        <v>0</v>
      </c>
      <c r="AI285" s="234">
        <f t="shared" si="731"/>
        <v>0</v>
      </c>
      <c r="AJ285" s="234">
        <f t="shared" si="731"/>
        <v>0</v>
      </c>
      <c r="AK285" s="234">
        <f t="shared" si="731"/>
        <v>0</v>
      </c>
      <c r="AL285" s="234">
        <f t="shared" si="731"/>
        <v>0</v>
      </c>
      <c r="AM285" s="234">
        <f t="shared" si="731"/>
        <v>0</v>
      </c>
      <c r="AN285" s="234">
        <f t="shared" si="731"/>
        <v>0</v>
      </c>
      <c r="AO285" s="234">
        <f t="shared" si="731"/>
        <v>0</v>
      </c>
      <c r="AP285" s="234">
        <f t="shared" si="731"/>
        <v>0</v>
      </c>
      <c r="AQ285" s="234">
        <f t="shared" si="731"/>
        <v>0</v>
      </c>
      <c r="AR285" s="234">
        <f t="shared" si="731"/>
        <v>0</v>
      </c>
      <c r="AS285" s="234">
        <f t="shared" si="731"/>
        <v>0</v>
      </c>
      <c r="AT285" s="234">
        <f t="shared" si="731"/>
        <v>0</v>
      </c>
      <c r="AU285" s="233">
        <f t="shared" ref="AU285:BA285" si="735">SUM(AU286:AU289)</f>
        <v>0</v>
      </c>
      <c r="AV285" s="234">
        <f t="shared" si="735"/>
        <v>0</v>
      </c>
      <c r="AW285" s="234">
        <f t="shared" si="735"/>
        <v>0</v>
      </c>
      <c r="AX285" s="234">
        <f t="shared" si="735"/>
        <v>0</v>
      </c>
      <c r="AY285" s="234">
        <f t="shared" si="735"/>
        <v>0</v>
      </c>
      <c r="AZ285" s="234">
        <f t="shared" si="735"/>
        <v>0</v>
      </c>
      <c r="BA285" s="234">
        <f t="shared" si="735"/>
        <v>0</v>
      </c>
      <c r="BB285" s="233">
        <f t="shared" si="731"/>
        <v>0</v>
      </c>
      <c r="BC285" s="315">
        <f t="shared" si="731"/>
        <v>0</v>
      </c>
      <c r="BD285" s="234">
        <f t="shared" si="731"/>
        <v>0</v>
      </c>
      <c r="BE285" s="234">
        <f t="shared" si="731"/>
        <v>0</v>
      </c>
      <c r="BF285" s="234">
        <f t="shared" si="731"/>
        <v>0</v>
      </c>
      <c r="BG285" s="234">
        <f t="shared" si="731"/>
        <v>0</v>
      </c>
      <c r="BH285" s="234">
        <f t="shared" si="731"/>
        <v>0</v>
      </c>
      <c r="BI285" s="234">
        <f t="shared" si="731"/>
        <v>0</v>
      </c>
      <c r="BJ285" s="234">
        <f t="shared" si="731"/>
        <v>0</v>
      </c>
      <c r="BK285" s="234">
        <f t="shared" si="731"/>
        <v>0</v>
      </c>
      <c r="BL285" s="234">
        <f t="shared" si="731"/>
        <v>0</v>
      </c>
      <c r="BM285" s="234">
        <f t="shared" si="731"/>
        <v>0</v>
      </c>
      <c r="BN285" s="234">
        <f t="shared" si="731"/>
        <v>0</v>
      </c>
      <c r="BO285" s="235"/>
      <c r="BP285" s="236"/>
    </row>
    <row r="286" spans="1:68" s="194" customFormat="1" ht="27.75" customHeight="1" x14ac:dyDescent="0.2">
      <c r="A286" s="108"/>
      <c r="B286" s="390" t="s">
        <v>594</v>
      </c>
      <c r="C286" s="391"/>
      <c r="D286" s="80">
        <f t="shared" ref="D286:D289" si="736">F286+T286+AG286+AT286+BB286</f>
        <v>650000</v>
      </c>
      <c r="E286" s="295">
        <f t="shared" ref="E286:E289" si="737">G286+U286+AH286+AU286+BC286</f>
        <v>650000</v>
      </c>
      <c r="F286" s="81">
        <v>650000</v>
      </c>
      <c r="G286" s="81">
        <f t="shared" ref="G286:G289" si="738">F286+H286</f>
        <v>650000</v>
      </c>
      <c r="H286" s="81">
        <f t="shared" ref="H286:H289" si="739">SUM(I286:S286)</f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>
        <f t="shared" ref="U286:U289" si="740">T286+V286</f>
        <v>0</v>
      </c>
      <c r="V286" s="81">
        <f t="shared" ref="V286:V289" si="741">SUM(W286:AF286)</f>
        <v>0</v>
      </c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98">
        <f t="shared" ref="AH286:AH289" si="742">AG286+AI286</f>
        <v>0</v>
      </c>
      <c r="AI286" s="98">
        <f t="shared" ref="AI286:AI289" si="743">SUM(AJ286:AS286)</f>
        <v>0</v>
      </c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81">
        <f t="shared" ref="AU286:AU289" si="744">AT286+AV286</f>
        <v>0</v>
      </c>
      <c r="AV286" s="98">
        <f t="shared" ref="AV286:AV289" si="745">SUM(AW286:BA286)</f>
        <v>0</v>
      </c>
      <c r="AW286" s="98"/>
      <c r="AX286" s="98"/>
      <c r="AY286" s="98"/>
      <c r="AZ286" s="98"/>
      <c r="BA286" s="98"/>
      <c r="BB286" s="81"/>
      <c r="BC286" s="309">
        <f t="shared" ref="BC286:BC289" si="746">BB286+BD286</f>
        <v>0</v>
      </c>
      <c r="BD286" s="98">
        <f t="shared" ref="BD286:BD289" si="747">SUM(BE286:BN286)</f>
        <v>0</v>
      </c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82"/>
      <c r="BP286" s="85"/>
    </row>
    <row r="287" spans="1:68" s="194" customFormat="1" ht="27" customHeight="1" x14ac:dyDescent="0.2">
      <c r="A287" s="108"/>
      <c r="B287" s="390" t="s">
        <v>595</v>
      </c>
      <c r="C287" s="391"/>
      <c r="D287" s="80">
        <f t="shared" si="736"/>
        <v>320500</v>
      </c>
      <c r="E287" s="295">
        <f t="shared" si="737"/>
        <v>320500</v>
      </c>
      <c r="F287" s="81">
        <v>320500</v>
      </c>
      <c r="G287" s="81">
        <f t="shared" si="738"/>
        <v>320500</v>
      </c>
      <c r="H287" s="81">
        <f t="shared" si="739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>
        <f t="shared" si="740"/>
        <v>0</v>
      </c>
      <c r="V287" s="81">
        <f t="shared" si="741"/>
        <v>0</v>
      </c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98">
        <f t="shared" si="742"/>
        <v>0</v>
      </c>
      <c r="AI287" s="98">
        <f t="shared" si="743"/>
        <v>0</v>
      </c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81">
        <f t="shared" si="744"/>
        <v>0</v>
      </c>
      <c r="AV287" s="98">
        <f t="shared" si="745"/>
        <v>0</v>
      </c>
      <c r="AW287" s="98"/>
      <c r="AX287" s="98"/>
      <c r="AY287" s="98"/>
      <c r="AZ287" s="98"/>
      <c r="BA287" s="98"/>
      <c r="BB287" s="81"/>
      <c r="BC287" s="309">
        <f t="shared" si="746"/>
        <v>0</v>
      </c>
      <c r="BD287" s="98">
        <f t="shared" si="747"/>
        <v>0</v>
      </c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82"/>
      <c r="BP287" s="85"/>
    </row>
    <row r="288" spans="1:68" s="194" customFormat="1" ht="36" customHeight="1" x14ac:dyDescent="0.2">
      <c r="A288" s="108"/>
      <c r="B288" s="390" t="s">
        <v>596</v>
      </c>
      <c r="C288" s="391"/>
      <c r="D288" s="80">
        <f t="shared" si="736"/>
        <v>202540</v>
      </c>
      <c r="E288" s="295">
        <f t="shared" si="737"/>
        <v>202540</v>
      </c>
      <c r="F288" s="81">
        <v>202540</v>
      </c>
      <c r="G288" s="81">
        <f t="shared" si="738"/>
        <v>202540</v>
      </c>
      <c r="H288" s="81">
        <f t="shared" si="739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>
        <f t="shared" si="740"/>
        <v>0</v>
      </c>
      <c r="V288" s="81">
        <f t="shared" si="741"/>
        <v>0</v>
      </c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98">
        <f t="shared" si="742"/>
        <v>0</v>
      </c>
      <c r="AI288" s="98">
        <f t="shared" si="743"/>
        <v>0</v>
      </c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81">
        <f t="shared" si="744"/>
        <v>0</v>
      </c>
      <c r="AV288" s="98">
        <f t="shared" si="745"/>
        <v>0</v>
      </c>
      <c r="AW288" s="98"/>
      <c r="AX288" s="98"/>
      <c r="AY288" s="98"/>
      <c r="AZ288" s="98"/>
      <c r="BA288" s="98"/>
      <c r="BB288" s="81"/>
      <c r="BC288" s="309">
        <f t="shared" si="746"/>
        <v>0</v>
      </c>
      <c r="BD288" s="98">
        <f t="shared" si="747"/>
        <v>0</v>
      </c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82"/>
      <c r="BP288" s="85"/>
    </row>
    <row r="289" spans="1:68" s="194" customFormat="1" ht="37.5" customHeight="1" x14ac:dyDescent="0.2">
      <c r="A289" s="108"/>
      <c r="B289" s="390" t="s">
        <v>476</v>
      </c>
      <c r="C289" s="391"/>
      <c r="D289" s="80">
        <f t="shared" si="736"/>
        <v>546041</v>
      </c>
      <c r="E289" s="295">
        <f t="shared" si="737"/>
        <v>546041</v>
      </c>
      <c r="F289" s="81">
        <v>546041</v>
      </c>
      <c r="G289" s="81">
        <f t="shared" si="738"/>
        <v>546041</v>
      </c>
      <c r="H289" s="81">
        <f t="shared" si="739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>
        <f t="shared" si="740"/>
        <v>0</v>
      </c>
      <c r="V289" s="81">
        <f t="shared" si="741"/>
        <v>0</v>
      </c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98">
        <f t="shared" si="742"/>
        <v>0</v>
      </c>
      <c r="AI289" s="98">
        <f t="shared" si="743"/>
        <v>0</v>
      </c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81">
        <f t="shared" si="744"/>
        <v>0</v>
      </c>
      <c r="AV289" s="98">
        <f t="shared" si="745"/>
        <v>0</v>
      </c>
      <c r="AW289" s="98"/>
      <c r="AX289" s="98"/>
      <c r="AY289" s="98"/>
      <c r="AZ289" s="98"/>
      <c r="BA289" s="98"/>
      <c r="BB289" s="81"/>
      <c r="BC289" s="309">
        <f t="shared" si="746"/>
        <v>0</v>
      </c>
      <c r="BD289" s="98">
        <f t="shared" si="747"/>
        <v>0</v>
      </c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82"/>
      <c r="BP289" s="85"/>
    </row>
    <row r="290" spans="1:68" s="198" customFormat="1" x14ac:dyDescent="0.2">
      <c r="A290" s="237" t="s">
        <v>14</v>
      </c>
      <c r="B290" s="231" t="s">
        <v>15</v>
      </c>
      <c r="C290" s="329"/>
      <c r="D290" s="232">
        <f t="shared" ref="D290:E290" si="748">SUM(D291:D293)</f>
        <v>1678399</v>
      </c>
      <c r="E290" s="303">
        <f t="shared" si="748"/>
        <v>1678399</v>
      </c>
      <c r="F290" s="233">
        <f t="shared" ref="F290:BN290" si="749">SUM(F291:F293)</f>
        <v>1678399</v>
      </c>
      <c r="G290" s="233">
        <f t="shared" si="749"/>
        <v>1678399</v>
      </c>
      <c r="H290" s="233">
        <f t="shared" ref="H290" si="750">SUM(H291:H293)</f>
        <v>0</v>
      </c>
      <c r="I290" s="233">
        <f t="shared" si="749"/>
        <v>0</v>
      </c>
      <c r="J290" s="233">
        <f t="shared" ref="J290" si="751">SUM(J291:J293)</f>
        <v>0</v>
      </c>
      <c r="K290" s="233">
        <f t="shared" si="749"/>
        <v>0</v>
      </c>
      <c r="L290" s="233">
        <f t="shared" si="749"/>
        <v>0</v>
      </c>
      <c r="M290" s="233">
        <f t="shared" si="749"/>
        <v>0</v>
      </c>
      <c r="N290" s="233">
        <f t="shared" si="749"/>
        <v>0</v>
      </c>
      <c r="O290" s="233">
        <f t="shared" si="749"/>
        <v>0</v>
      </c>
      <c r="P290" s="233">
        <f t="shared" si="749"/>
        <v>0</v>
      </c>
      <c r="Q290" s="233">
        <f t="shared" si="749"/>
        <v>0</v>
      </c>
      <c r="R290" s="233">
        <f t="shared" si="749"/>
        <v>0</v>
      </c>
      <c r="S290" s="233">
        <f t="shared" si="749"/>
        <v>0</v>
      </c>
      <c r="T290" s="233">
        <f t="shared" si="749"/>
        <v>0</v>
      </c>
      <c r="U290" s="233">
        <f t="shared" ref="U290:AF290" si="752">SUM(U291:U293)</f>
        <v>0</v>
      </c>
      <c r="V290" s="233">
        <f t="shared" si="752"/>
        <v>0</v>
      </c>
      <c r="W290" s="233">
        <f t="shared" si="752"/>
        <v>0</v>
      </c>
      <c r="X290" s="233">
        <f t="shared" si="752"/>
        <v>0</v>
      </c>
      <c r="Y290" s="233">
        <f t="shared" si="752"/>
        <v>0</v>
      </c>
      <c r="Z290" s="233">
        <f t="shared" si="752"/>
        <v>0</v>
      </c>
      <c r="AA290" s="233">
        <f t="shared" si="752"/>
        <v>0</v>
      </c>
      <c r="AB290" s="233">
        <f t="shared" si="752"/>
        <v>0</v>
      </c>
      <c r="AC290" s="233">
        <f t="shared" si="752"/>
        <v>0</v>
      </c>
      <c r="AD290" s="233">
        <f t="shared" si="752"/>
        <v>0</v>
      </c>
      <c r="AE290" s="233">
        <f t="shared" si="752"/>
        <v>0</v>
      </c>
      <c r="AF290" s="233">
        <f t="shared" si="752"/>
        <v>0</v>
      </c>
      <c r="AG290" s="233">
        <f t="shared" si="749"/>
        <v>0</v>
      </c>
      <c r="AH290" s="234">
        <f t="shared" si="749"/>
        <v>0</v>
      </c>
      <c r="AI290" s="234">
        <f t="shared" si="749"/>
        <v>0</v>
      </c>
      <c r="AJ290" s="234">
        <f t="shared" si="749"/>
        <v>0</v>
      </c>
      <c r="AK290" s="234">
        <f t="shared" si="749"/>
        <v>0</v>
      </c>
      <c r="AL290" s="234">
        <f t="shared" si="749"/>
        <v>0</v>
      </c>
      <c r="AM290" s="234">
        <f t="shared" si="749"/>
        <v>0</v>
      </c>
      <c r="AN290" s="234">
        <f t="shared" si="749"/>
        <v>0</v>
      </c>
      <c r="AO290" s="234">
        <f t="shared" si="749"/>
        <v>0</v>
      </c>
      <c r="AP290" s="234">
        <f t="shared" si="749"/>
        <v>0</v>
      </c>
      <c r="AQ290" s="234">
        <f t="shared" si="749"/>
        <v>0</v>
      </c>
      <c r="AR290" s="234">
        <f t="shared" si="749"/>
        <v>0</v>
      </c>
      <c r="AS290" s="234">
        <f t="shared" si="749"/>
        <v>0</v>
      </c>
      <c r="AT290" s="234">
        <f t="shared" si="749"/>
        <v>0</v>
      </c>
      <c r="AU290" s="233">
        <f t="shared" ref="AU290:BA290" si="753">SUM(AU291:AU293)</f>
        <v>0</v>
      </c>
      <c r="AV290" s="234">
        <f t="shared" si="753"/>
        <v>0</v>
      </c>
      <c r="AW290" s="234">
        <f t="shared" si="753"/>
        <v>0</v>
      </c>
      <c r="AX290" s="234">
        <f t="shared" si="753"/>
        <v>0</v>
      </c>
      <c r="AY290" s="234">
        <f t="shared" si="753"/>
        <v>0</v>
      </c>
      <c r="AZ290" s="234">
        <f t="shared" si="753"/>
        <v>0</v>
      </c>
      <c r="BA290" s="234">
        <f t="shared" si="753"/>
        <v>0</v>
      </c>
      <c r="BB290" s="233">
        <f t="shared" si="749"/>
        <v>0</v>
      </c>
      <c r="BC290" s="315">
        <f t="shared" si="749"/>
        <v>0</v>
      </c>
      <c r="BD290" s="234">
        <f t="shared" si="749"/>
        <v>0</v>
      </c>
      <c r="BE290" s="234">
        <f t="shared" si="749"/>
        <v>0</v>
      </c>
      <c r="BF290" s="234">
        <f t="shared" si="749"/>
        <v>0</v>
      </c>
      <c r="BG290" s="234">
        <f t="shared" si="749"/>
        <v>0</v>
      </c>
      <c r="BH290" s="234">
        <f t="shared" si="749"/>
        <v>0</v>
      </c>
      <c r="BI290" s="234">
        <f t="shared" si="749"/>
        <v>0</v>
      </c>
      <c r="BJ290" s="234">
        <f t="shared" si="749"/>
        <v>0</v>
      </c>
      <c r="BK290" s="234">
        <f t="shared" si="749"/>
        <v>0</v>
      </c>
      <c r="BL290" s="234">
        <f t="shared" si="749"/>
        <v>0</v>
      </c>
      <c r="BM290" s="234">
        <f t="shared" si="749"/>
        <v>0</v>
      </c>
      <c r="BN290" s="234">
        <f t="shared" si="749"/>
        <v>0</v>
      </c>
      <c r="BO290" s="235"/>
      <c r="BP290" s="236"/>
    </row>
    <row r="291" spans="1:68" s="194" customFormat="1" ht="22.5" customHeight="1" x14ac:dyDescent="0.2">
      <c r="A291" s="108"/>
      <c r="B291" s="390" t="s">
        <v>597</v>
      </c>
      <c r="C291" s="391"/>
      <c r="D291" s="80">
        <f t="shared" ref="D291:D293" si="754">F291+T291+AG291+AT291+BB291</f>
        <v>217104</v>
      </c>
      <c r="E291" s="295">
        <f t="shared" ref="E291:E293" si="755">G291+U291+AH291+AU291+BC291</f>
        <v>217104</v>
      </c>
      <c r="F291" s="81">
        <v>217104</v>
      </c>
      <c r="G291" s="81">
        <f t="shared" ref="G291:G293" si="756">F291+H291</f>
        <v>217104</v>
      </c>
      <c r="H291" s="81">
        <f t="shared" ref="H291:H293" si="757">SUM(I291:S291)</f>
        <v>0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>
        <f t="shared" ref="U291:U293" si="758">T291+V291</f>
        <v>0</v>
      </c>
      <c r="V291" s="81">
        <f t="shared" ref="V291:V293" si="759">SUM(W291:AF291)</f>
        <v>0</v>
      </c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98">
        <f t="shared" ref="AH291:AH293" si="760">AG291+AI291</f>
        <v>0</v>
      </c>
      <c r="AI291" s="98">
        <f t="shared" ref="AI291:AI293" si="761">SUM(AJ291:AS291)</f>
        <v>0</v>
      </c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81">
        <f t="shared" ref="AU291:AU293" si="762">AT291+AV291</f>
        <v>0</v>
      </c>
      <c r="AV291" s="98">
        <f t="shared" ref="AV291:AV293" si="763">SUM(AW291:BA291)</f>
        <v>0</v>
      </c>
      <c r="AW291" s="98"/>
      <c r="AX291" s="98"/>
      <c r="AY291" s="98"/>
      <c r="AZ291" s="98"/>
      <c r="BA291" s="98"/>
      <c r="BB291" s="81"/>
      <c r="BC291" s="309">
        <f t="shared" ref="BC291:BC293" si="764">BB291+BD291</f>
        <v>0</v>
      </c>
      <c r="BD291" s="98">
        <f t="shared" ref="BD291:BD293" si="765">SUM(BE291:BN291)</f>
        <v>0</v>
      </c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82"/>
      <c r="BP291" s="85"/>
    </row>
    <row r="292" spans="1:68" s="198" customFormat="1" ht="40.5" customHeight="1" x14ac:dyDescent="0.2">
      <c r="A292" s="108"/>
      <c r="B292" s="392" t="s">
        <v>646</v>
      </c>
      <c r="C292" s="391"/>
      <c r="D292" s="80">
        <f t="shared" si="754"/>
        <v>809607</v>
      </c>
      <c r="E292" s="295">
        <f t="shared" si="755"/>
        <v>809607</v>
      </c>
      <c r="F292" s="81">
        <v>809607</v>
      </c>
      <c r="G292" s="81">
        <f t="shared" si="756"/>
        <v>809607</v>
      </c>
      <c r="H292" s="81">
        <f t="shared" si="757"/>
        <v>0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>
        <f t="shared" si="758"/>
        <v>0</v>
      </c>
      <c r="V292" s="81">
        <f t="shared" si="759"/>
        <v>0</v>
      </c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98">
        <f t="shared" si="760"/>
        <v>0</v>
      </c>
      <c r="AI292" s="98">
        <f t="shared" si="761"/>
        <v>0</v>
      </c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81">
        <f t="shared" si="762"/>
        <v>0</v>
      </c>
      <c r="AV292" s="98">
        <f t="shared" si="763"/>
        <v>0</v>
      </c>
      <c r="AW292" s="98"/>
      <c r="AX292" s="98"/>
      <c r="AY292" s="98"/>
      <c r="AZ292" s="98"/>
      <c r="BA292" s="98"/>
      <c r="BB292" s="81"/>
      <c r="BC292" s="309">
        <f t="shared" si="764"/>
        <v>0</v>
      </c>
      <c r="BD292" s="98">
        <f t="shared" si="765"/>
        <v>0</v>
      </c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82"/>
      <c r="BP292" s="85"/>
    </row>
    <row r="293" spans="1:68" s="194" customFormat="1" ht="24" customHeight="1" x14ac:dyDescent="0.2">
      <c r="A293" s="108"/>
      <c r="B293" s="390" t="s">
        <v>598</v>
      </c>
      <c r="C293" s="391"/>
      <c r="D293" s="80">
        <f t="shared" si="754"/>
        <v>651688</v>
      </c>
      <c r="E293" s="295">
        <f t="shared" si="755"/>
        <v>651688</v>
      </c>
      <c r="F293" s="81">
        <v>651688</v>
      </c>
      <c r="G293" s="81">
        <f t="shared" si="756"/>
        <v>651688</v>
      </c>
      <c r="H293" s="81">
        <f t="shared" si="757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>
        <f t="shared" si="758"/>
        <v>0</v>
      </c>
      <c r="V293" s="81">
        <f t="shared" si="759"/>
        <v>0</v>
      </c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98">
        <f t="shared" si="760"/>
        <v>0</v>
      </c>
      <c r="AI293" s="98">
        <f t="shared" si="761"/>
        <v>0</v>
      </c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81">
        <f t="shared" si="762"/>
        <v>0</v>
      </c>
      <c r="AV293" s="98">
        <f t="shared" si="763"/>
        <v>0</v>
      </c>
      <c r="AW293" s="98"/>
      <c r="AX293" s="98"/>
      <c r="AY293" s="98"/>
      <c r="AZ293" s="98"/>
      <c r="BA293" s="98"/>
      <c r="BB293" s="81"/>
      <c r="BC293" s="309">
        <f t="shared" si="764"/>
        <v>0</v>
      </c>
      <c r="BD293" s="98">
        <f t="shared" si="765"/>
        <v>0</v>
      </c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82"/>
      <c r="BP293" s="85"/>
    </row>
    <row r="294" spans="1:68" s="198" customFormat="1" x14ac:dyDescent="0.2">
      <c r="A294" s="237" t="s">
        <v>17</v>
      </c>
      <c r="B294" s="231" t="s">
        <v>18</v>
      </c>
      <c r="C294" s="329"/>
      <c r="D294" s="232">
        <f t="shared" ref="D294:E294" si="766">SUM(D295:D297)</f>
        <v>872835</v>
      </c>
      <c r="E294" s="303">
        <f t="shared" si="766"/>
        <v>872835</v>
      </c>
      <c r="F294" s="233">
        <f t="shared" ref="F294:BN294" si="767">SUM(F295:F297)</f>
        <v>872835</v>
      </c>
      <c r="G294" s="233">
        <f t="shared" si="767"/>
        <v>872835</v>
      </c>
      <c r="H294" s="233">
        <f t="shared" ref="H294" si="768">SUM(H295:H297)</f>
        <v>0</v>
      </c>
      <c r="I294" s="233">
        <f t="shared" si="767"/>
        <v>0</v>
      </c>
      <c r="J294" s="233">
        <f t="shared" ref="J294" si="769">SUM(J295:J297)</f>
        <v>0</v>
      </c>
      <c r="K294" s="233">
        <f t="shared" si="767"/>
        <v>0</v>
      </c>
      <c r="L294" s="233">
        <f t="shared" si="767"/>
        <v>0</v>
      </c>
      <c r="M294" s="233">
        <f t="shared" si="767"/>
        <v>0</v>
      </c>
      <c r="N294" s="233">
        <f t="shared" si="767"/>
        <v>0</v>
      </c>
      <c r="O294" s="233">
        <f t="shared" si="767"/>
        <v>0</v>
      </c>
      <c r="P294" s="233">
        <f t="shared" si="767"/>
        <v>0</v>
      </c>
      <c r="Q294" s="233">
        <f t="shared" si="767"/>
        <v>0</v>
      </c>
      <c r="R294" s="233">
        <f t="shared" si="767"/>
        <v>0</v>
      </c>
      <c r="S294" s="233">
        <f t="shared" si="767"/>
        <v>0</v>
      </c>
      <c r="T294" s="233">
        <f t="shared" si="767"/>
        <v>0</v>
      </c>
      <c r="U294" s="233">
        <f t="shared" ref="U294:AF294" si="770">SUM(U295:U297)</f>
        <v>0</v>
      </c>
      <c r="V294" s="233">
        <f t="shared" si="770"/>
        <v>0</v>
      </c>
      <c r="W294" s="233">
        <f t="shared" si="770"/>
        <v>0</v>
      </c>
      <c r="X294" s="233">
        <f t="shared" si="770"/>
        <v>0</v>
      </c>
      <c r="Y294" s="233">
        <f t="shared" si="770"/>
        <v>0</v>
      </c>
      <c r="Z294" s="233">
        <f t="shared" si="770"/>
        <v>0</v>
      </c>
      <c r="AA294" s="233">
        <f t="shared" si="770"/>
        <v>0</v>
      </c>
      <c r="AB294" s="233">
        <f t="shared" si="770"/>
        <v>0</v>
      </c>
      <c r="AC294" s="233">
        <f t="shared" si="770"/>
        <v>0</v>
      </c>
      <c r="AD294" s="233">
        <f t="shared" si="770"/>
        <v>0</v>
      </c>
      <c r="AE294" s="233">
        <f t="shared" si="770"/>
        <v>0</v>
      </c>
      <c r="AF294" s="233">
        <f t="shared" si="770"/>
        <v>0</v>
      </c>
      <c r="AG294" s="233">
        <f t="shared" si="767"/>
        <v>0</v>
      </c>
      <c r="AH294" s="234">
        <f t="shared" si="767"/>
        <v>0</v>
      </c>
      <c r="AI294" s="234">
        <f t="shared" si="767"/>
        <v>0</v>
      </c>
      <c r="AJ294" s="234">
        <f t="shared" si="767"/>
        <v>0</v>
      </c>
      <c r="AK294" s="234">
        <f t="shared" si="767"/>
        <v>0</v>
      </c>
      <c r="AL294" s="234">
        <f t="shared" si="767"/>
        <v>0</v>
      </c>
      <c r="AM294" s="234">
        <f t="shared" si="767"/>
        <v>0</v>
      </c>
      <c r="AN294" s="234">
        <f t="shared" si="767"/>
        <v>0</v>
      </c>
      <c r="AO294" s="234">
        <f t="shared" si="767"/>
        <v>0</v>
      </c>
      <c r="AP294" s="234">
        <f t="shared" si="767"/>
        <v>0</v>
      </c>
      <c r="AQ294" s="234">
        <f t="shared" si="767"/>
        <v>0</v>
      </c>
      <c r="AR294" s="234">
        <f t="shared" si="767"/>
        <v>0</v>
      </c>
      <c r="AS294" s="234">
        <f t="shared" si="767"/>
        <v>0</v>
      </c>
      <c r="AT294" s="234">
        <f t="shared" si="767"/>
        <v>0</v>
      </c>
      <c r="AU294" s="233">
        <f t="shared" ref="AU294:BA294" si="771">SUM(AU295:AU297)</f>
        <v>0</v>
      </c>
      <c r="AV294" s="234">
        <f t="shared" si="771"/>
        <v>0</v>
      </c>
      <c r="AW294" s="234">
        <f t="shared" si="771"/>
        <v>0</v>
      </c>
      <c r="AX294" s="234">
        <f t="shared" si="771"/>
        <v>0</v>
      </c>
      <c r="AY294" s="234">
        <f t="shared" si="771"/>
        <v>0</v>
      </c>
      <c r="AZ294" s="234">
        <f t="shared" si="771"/>
        <v>0</v>
      </c>
      <c r="BA294" s="234">
        <f t="shared" si="771"/>
        <v>0</v>
      </c>
      <c r="BB294" s="233">
        <f t="shared" si="767"/>
        <v>0</v>
      </c>
      <c r="BC294" s="315">
        <f t="shared" si="767"/>
        <v>0</v>
      </c>
      <c r="BD294" s="234">
        <f t="shared" si="767"/>
        <v>0</v>
      </c>
      <c r="BE294" s="234">
        <f t="shared" si="767"/>
        <v>0</v>
      </c>
      <c r="BF294" s="234">
        <f t="shared" si="767"/>
        <v>0</v>
      </c>
      <c r="BG294" s="234">
        <f t="shared" si="767"/>
        <v>0</v>
      </c>
      <c r="BH294" s="234">
        <f t="shared" si="767"/>
        <v>0</v>
      </c>
      <c r="BI294" s="234">
        <f t="shared" si="767"/>
        <v>0</v>
      </c>
      <c r="BJ294" s="234">
        <f t="shared" si="767"/>
        <v>0</v>
      </c>
      <c r="BK294" s="234">
        <f t="shared" si="767"/>
        <v>0</v>
      </c>
      <c r="BL294" s="234">
        <f t="shared" si="767"/>
        <v>0</v>
      </c>
      <c r="BM294" s="234">
        <f t="shared" si="767"/>
        <v>0</v>
      </c>
      <c r="BN294" s="234">
        <f t="shared" si="767"/>
        <v>0</v>
      </c>
      <c r="BO294" s="235"/>
      <c r="BP294" s="236"/>
    </row>
    <row r="295" spans="1:68" s="194" customFormat="1" ht="27.75" customHeight="1" x14ac:dyDescent="0.2">
      <c r="A295" s="108"/>
      <c r="B295" s="390" t="s">
        <v>237</v>
      </c>
      <c r="C295" s="391"/>
      <c r="D295" s="80">
        <f t="shared" ref="D295:D297" si="772">F295+T295+AG295+AT295+BB295</f>
        <v>500500</v>
      </c>
      <c r="E295" s="295">
        <f t="shared" ref="E295:E297" si="773">G295+U295+AH295+AU295+BC295</f>
        <v>500500</v>
      </c>
      <c r="F295" s="81">
        <v>500500</v>
      </c>
      <c r="G295" s="81">
        <f t="shared" ref="G295:G297" si="774">F295+H295</f>
        <v>500500</v>
      </c>
      <c r="H295" s="81">
        <f t="shared" ref="H295:H297" si="775">SUM(I295:S295)</f>
        <v>0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>
        <f t="shared" ref="U295:U297" si="776">T295+V295</f>
        <v>0</v>
      </c>
      <c r="V295" s="81">
        <f t="shared" ref="V295:V297" si="777">SUM(W295:AF295)</f>
        <v>0</v>
      </c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98">
        <f t="shared" ref="AH295:AH297" si="778">AG295+AI295</f>
        <v>0</v>
      </c>
      <c r="AI295" s="98">
        <f t="shared" ref="AI295:AI297" si="779">SUM(AJ295:AS295)</f>
        <v>0</v>
      </c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81">
        <f t="shared" ref="AU295:AU297" si="780">AT295+AV295</f>
        <v>0</v>
      </c>
      <c r="AV295" s="98">
        <f t="shared" ref="AV295:AV297" si="781">SUM(AW295:BA295)</f>
        <v>0</v>
      </c>
      <c r="AW295" s="98"/>
      <c r="AX295" s="98"/>
      <c r="AY295" s="98"/>
      <c r="AZ295" s="98"/>
      <c r="BA295" s="98"/>
      <c r="BB295" s="81"/>
      <c r="BC295" s="309">
        <f t="shared" ref="BC295:BC297" si="782">BB295+BD295</f>
        <v>0</v>
      </c>
      <c r="BD295" s="98">
        <f t="shared" ref="BD295:BD297" si="783">SUM(BE295:BN295)</f>
        <v>0</v>
      </c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82"/>
      <c r="BP295" s="85"/>
    </row>
    <row r="296" spans="1:68" s="194" customFormat="1" x14ac:dyDescent="0.2">
      <c r="A296" s="108"/>
      <c r="B296" s="390" t="s">
        <v>599</v>
      </c>
      <c r="C296" s="391"/>
      <c r="D296" s="80">
        <f t="shared" si="772"/>
        <v>284577</v>
      </c>
      <c r="E296" s="295">
        <f t="shared" si="773"/>
        <v>284577</v>
      </c>
      <c r="F296" s="81">
        <v>284577</v>
      </c>
      <c r="G296" s="81">
        <f t="shared" si="774"/>
        <v>284577</v>
      </c>
      <c r="H296" s="81">
        <f t="shared" si="775"/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>
        <f t="shared" si="776"/>
        <v>0</v>
      </c>
      <c r="V296" s="81">
        <f t="shared" si="777"/>
        <v>0</v>
      </c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98">
        <f t="shared" si="778"/>
        <v>0</v>
      </c>
      <c r="AI296" s="98">
        <f t="shared" si="779"/>
        <v>0</v>
      </c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81">
        <f t="shared" si="780"/>
        <v>0</v>
      </c>
      <c r="AV296" s="98">
        <f t="shared" si="781"/>
        <v>0</v>
      </c>
      <c r="AW296" s="98"/>
      <c r="AX296" s="98"/>
      <c r="AY296" s="98"/>
      <c r="AZ296" s="98"/>
      <c r="BA296" s="98"/>
      <c r="BB296" s="81"/>
      <c r="BC296" s="309">
        <f t="shared" si="782"/>
        <v>0</v>
      </c>
      <c r="BD296" s="98">
        <f t="shared" si="783"/>
        <v>0</v>
      </c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82"/>
      <c r="BP296" s="85"/>
    </row>
    <row r="297" spans="1:68" s="194" customFormat="1" ht="27.75" customHeight="1" x14ac:dyDescent="0.2">
      <c r="A297" s="108"/>
      <c r="B297" s="390" t="s">
        <v>600</v>
      </c>
      <c r="C297" s="391"/>
      <c r="D297" s="80">
        <f t="shared" si="772"/>
        <v>87758</v>
      </c>
      <c r="E297" s="295">
        <f t="shared" si="773"/>
        <v>87758</v>
      </c>
      <c r="F297" s="81">
        <v>87758</v>
      </c>
      <c r="G297" s="81">
        <f t="shared" si="774"/>
        <v>87758</v>
      </c>
      <c r="H297" s="81">
        <f t="shared" si="775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>
        <f t="shared" si="776"/>
        <v>0</v>
      </c>
      <c r="V297" s="81">
        <f t="shared" si="777"/>
        <v>0</v>
      </c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98">
        <f t="shared" si="778"/>
        <v>0</v>
      </c>
      <c r="AI297" s="98">
        <f t="shared" si="779"/>
        <v>0</v>
      </c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81">
        <f t="shared" si="780"/>
        <v>0</v>
      </c>
      <c r="AV297" s="98">
        <f t="shared" si="781"/>
        <v>0</v>
      </c>
      <c r="AW297" s="98"/>
      <c r="AX297" s="98"/>
      <c r="AY297" s="98"/>
      <c r="AZ297" s="98"/>
      <c r="BA297" s="98"/>
      <c r="BB297" s="81"/>
      <c r="BC297" s="309">
        <f t="shared" si="782"/>
        <v>0</v>
      </c>
      <c r="BD297" s="98">
        <f t="shared" si="783"/>
        <v>0</v>
      </c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82"/>
      <c r="BP297" s="85"/>
    </row>
    <row r="298" spans="1:68" s="198" customFormat="1" x14ac:dyDescent="0.2">
      <c r="A298" s="237">
        <v>10</v>
      </c>
      <c r="B298" s="231" t="s">
        <v>21</v>
      </c>
      <c r="C298" s="329"/>
      <c r="D298" s="232">
        <f t="shared" ref="D298:E298" si="784">SUM(D299:D300)</f>
        <v>166682</v>
      </c>
      <c r="E298" s="303">
        <f t="shared" si="784"/>
        <v>166682</v>
      </c>
      <c r="F298" s="233">
        <f t="shared" ref="F298:BN298" si="785">SUM(F299:F300)</f>
        <v>166682</v>
      </c>
      <c r="G298" s="233">
        <f t="shared" si="785"/>
        <v>166682</v>
      </c>
      <c r="H298" s="233">
        <f t="shared" ref="H298" si="786">SUM(H299:H300)</f>
        <v>0</v>
      </c>
      <c r="I298" s="233">
        <f t="shared" si="785"/>
        <v>0</v>
      </c>
      <c r="J298" s="233">
        <f t="shared" ref="J298" si="787">SUM(J299:J300)</f>
        <v>0</v>
      </c>
      <c r="K298" s="233">
        <f t="shared" si="785"/>
        <v>0</v>
      </c>
      <c r="L298" s="233">
        <f t="shared" si="785"/>
        <v>0</v>
      </c>
      <c r="M298" s="233">
        <f t="shared" si="785"/>
        <v>0</v>
      </c>
      <c r="N298" s="233">
        <f t="shared" si="785"/>
        <v>0</v>
      </c>
      <c r="O298" s="233">
        <f t="shared" si="785"/>
        <v>0</v>
      </c>
      <c r="P298" s="233">
        <f t="shared" si="785"/>
        <v>0</v>
      </c>
      <c r="Q298" s="233">
        <f t="shared" si="785"/>
        <v>0</v>
      </c>
      <c r="R298" s="233">
        <f t="shared" si="785"/>
        <v>0</v>
      </c>
      <c r="S298" s="233">
        <f t="shared" si="785"/>
        <v>0</v>
      </c>
      <c r="T298" s="233">
        <f t="shared" si="785"/>
        <v>0</v>
      </c>
      <c r="U298" s="233">
        <f t="shared" ref="U298:AF298" si="788">SUM(U299:U300)</f>
        <v>0</v>
      </c>
      <c r="V298" s="233">
        <f t="shared" si="788"/>
        <v>0</v>
      </c>
      <c r="W298" s="233">
        <f t="shared" si="788"/>
        <v>0</v>
      </c>
      <c r="X298" s="233">
        <f t="shared" si="788"/>
        <v>0</v>
      </c>
      <c r="Y298" s="233">
        <f t="shared" si="788"/>
        <v>0</v>
      </c>
      <c r="Z298" s="233">
        <f t="shared" si="788"/>
        <v>0</v>
      </c>
      <c r="AA298" s="233">
        <f t="shared" si="788"/>
        <v>0</v>
      </c>
      <c r="AB298" s="233">
        <f t="shared" si="788"/>
        <v>0</v>
      </c>
      <c r="AC298" s="233">
        <f t="shared" si="788"/>
        <v>0</v>
      </c>
      <c r="AD298" s="233">
        <f t="shared" si="788"/>
        <v>0</v>
      </c>
      <c r="AE298" s="233">
        <f t="shared" si="788"/>
        <v>0</v>
      </c>
      <c r="AF298" s="233">
        <f t="shared" si="788"/>
        <v>0</v>
      </c>
      <c r="AG298" s="233">
        <f t="shared" si="785"/>
        <v>0</v>
      </c>
      <c r="AH298" s="234">
        <f t="shared" si="785"/>
        <v>0</v>
      </c>
      <c r="AI298" s="234">
        <f t="shared" si="785"/>
        <v>0</v>
      </c>
      <c r="AJ298" s="234">
        <f t="shared" si="785"/>
        <v>0</v>
      </c>
      <c r="AK298" s="234">
        <f t="shared" si="785"/>
        <v>0</v>
      </c>
      <c r="AL298" s="234">
        <f t="shared" si="785"/>
        <v>0</v>
      </c>
      <c r="AM298" s="234">
        <f t="shared" si="785"/>
        <v>0</v>
      </c>
      <c r="AN298" s="234">
        <f t="shared" si="785"/>
        <v>0</v>
      </c>
      <c r="AO298" s="234">
        <f t="shared" si="785"/>
        <v>0</v>
      </c>
      <c r="AP298" s="234">
        <f t="shared" si="785"/>
        <v>0</v>
      </c>
      <c r="AQ298" s="234">
        <f t="shared" si="785"/>
        <v>0</v>
      </c>
      <c r="AR298" s="234">
        <f t="shared" si="785"/>
        <v>0</v>
      </c>
      <c r="AS298" s="234">
        <f t="shared" si="785"/>
        <v>0</v>
      </c>
      <c r="AT298" s="234">
        <f t="shared" si="785"/>
        <v>0</v>
      </c>
      <c r="AU298" s="233">
        <f t="shared" ref="AU298:BA298" si="789">SUM(AU299:AU300)</f>
        <v>0</v>
      </c>
      <c r="AV298" s="234">
        <f t="shared" si="789"/>
        <v>0</v>
      </c>
      <c r="AW298" s="234">
        <f t="shared" si="789"/>
        <v>0</v>
      </c>
      <c r="AX298" s="234">
        <f t="shared" si="789"/>
        <v>0</v>
      </c>
      <c r="AY298" s="234">
        <f t="shared" si="789"/>
        <v>0</v>
      </c>
      <c r="AZ298" s="234">
        <f t="shared" si="789"/>
        <v>0</v>
      </c>
      <c r="BA298" s="234">
        <f t="shared" si="789"/>
        <v>0</v>
      </c>
      <c r="BB298" s="233">
        <f t="shared" si="785"/>
        <v>0</v>
      </c>
      <c r="BC298" s="315">
        <f t="shared" si="785"/>
        <v>0</v>
      </c>
      <c r="BD298" s="234">
        <f t="shared" si="785"/>
        <v>0</v>
      </c>
      <c r="BE298" s="234">
        <f t="shared" si="785"/>
        <v>0</v>
      </c>
      <c r="BF298" s="234">
        <f t="shared" si="785"/>
        <v>0</v>
      </c>
      <c r="BG298" s="234">
        <f t="shared" si="785"/>
        <v>0</v>
      </c>
      <c r="BH298" s="234">
        <f t="shared" si="785"/>
        <v>0</v>
      </c>
      <c r="BI298" s="234">
        <f t="shared" si="785"/>
        <v>0</v>
      </c>
      <c r="BJ298" s="234">
        <f t="shared" si="785"/>
        <v>0</v>
      </c>
      <c r="BK298" s="234">
        <f t="shared" si="785"/>
        <v>0</v>
      </c>
      <c r="BL298" s="234">
        <f t="shared" si="785"/>
        <v>0</v>
      </c>
      <c r="BM298" s="234">
        <f t="shared" si="785"/>
        <v>0</v>
      </c>
      <c r="BN298" s="234">
        <f t="shared" si="785"/>
        <v>0</v>
      </c>
      <c r="BO298" s="235"/>
      <c r="BP298" s="236"/>
    </row>
    <row r="299" spans="1:68" s="194" customFormat="1" ht="27" customHeight="1" x14ac:dyDescent="0.2">
      <c r="A299" s="108"/>
      <c r="B299" s="390" t="s">
        <v>601</v>
      </c>
      <c r="C299" s="391"/>
      <c r="D299" s="80">
        <f t="shared" ref="D299:D300" si="790">F299+T299+AG299+AT299+BB299</f>
        <v>160586</v>
      </c>
      <c r="E299" s="295">
        <f t="shared" ref="E299:E300" si="791">G299+U299+AH299+AU299+BC299</f>
        <v>160586</v>
      </c>
      <c r="F299" s="81">
        <v>160586</v>
      </c>
      <c r="G299" s="81">
        <f t="shared" ref="G299:G300" si="792">F299+H299</f>
        <v>160586</v>
      </c>
      <c r="H299" s="81">
        <f t="shared" ref="H299:H300" si="793">SUM(I299:S299)</f>
        <v>0</v>
      </c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>
        <f t="shared" ref="U299:U300" si="794">T299+V299</f>
        <v>0</v>
      </c>
      <c r="V299" s="81">
        <f t="shared" ref="V299:V300" si="795">SUM(W299:AF299)</f>
        <v>0</v>
      </c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98">
        <f t="shared" ref="AH299:AH301" si="796">AG299+AI299</f>
        <v>0</v>
      </c>
      <c r="AI299" s="98">
        <f t="shared" ref="AI299:AI301" si="797">SUM(AJ299:AS299)</f>
        <v>0</v>
      </c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81">
        <f t="shared" ref="AU299:AU301" si="798">AT299+AV299</f>
        <v>0</v>
      </c>
      <c r="AV299" s="98">
        <f t="shared" ref="AV299:AV301" si="799">SUM(AW299:BA299)</f>
        <v>0</v>
      </c>
      <c r="AW299" s="98"/>
      <c r="AX299" s="98"/>
      <c r="AY299" s="98"/>
      <c r="AZ299" s="98"/>
      <c r="BA299" s="98"/>
      <c r="BB299" s="81"/>
      <c r="BC299" s="309">
        <f t="shared" ref="BC299:BC301" si="800">BB299+BD299</f>
        <v>0</v>
      </c>
      <c r="BD299" s="98">
        <f t="shared" ref="BD299:BD301" si="801">SUM(BE299:BN299)</f>
        <v>0</v>
      </c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82"/>
      <c r="BP299" s="85"/>
    </row>
    <row r="300" spans="1:68" s="194" customFormat="1" ht="23.25" customHeight="1" x14ac:dyDescent="0.2">
      <c r="A300" s="108"/>
      <c r="B300" s="390" t="s">
        <v>602</v>
      </c>
      <c r="C300" s="391"/>
      <c r="D300" s="80">
        <f t="shared" si="790"/>
        <v>6096</v>
      </c>
      <c r="E300" s="295">
        <f t="shared" si="791"/>
        <v>6096</v>
      </c>
      <c r="F300" s="81">
        <v>6096</v>
      </c>
      <c r="G300" s="81">
        <f t="shared" si="792"/>
        <v>6096</v>
      </c>
      <c r="H300" s="81">
        <f t="shared" si="793"/>
        <v>0</v>
      </c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>
        <f t="shared" si="794"/>
        <v>0</v>
      </c>
      <c r="V300" s="81">
        <f t="shared" si="795"/>
        <v>0</v>
      </c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98">
        <f t="shared" si="796"/>
        <v>0</v>
      </c>
      <c r="AI300" s="98">
        <f t="shared" si="797"/>
        <v>0</v>
      </c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81">
        <f t="shared" si="798"/>
        <v>0</v>
      </c>
      <c r="AV300" s="98">
        <f t="shared" si="799"/>
        <v>0</v>
      </c>
      <c r="AW300" s="98"/>
      <c r="AX300" s="98"/>
      <c r="AY300" s="98"/>
      <c r="AZ300" s="98"/>
      <c r="BA300" s="98"/>
      <c r="BB300" s="81"/>
      <c r="BC300" s="309">
        <f t="shared" si="800"/>
        <v>0</v>
      </c>
      <c r="BD300" s="98">
        <f t="shared" si="801"/>
        <v>0</v>
      </c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82"/>
      <c r="BP300" s="85"/>
    </row>
    <row r="301" spans="1:68" s="194" customFormat="1" ht="10.5" customHeight="1" thickBot="1" x14ac:dyDescent="0.25">
      <c r="A301" s="102"/>
      <c r="B301" s="287"/>
      <c r="C301" s="327"/>
      <c r="D301" s="139"/>
      <c r="E301" s="299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203">
        <f t="shared" si="796"/>
        <v>0</v>
      </c>
      <c r="AI301" s="203">
        <f t="shared" si="797"/>
        <v>0</v>
      </c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81">
        <f t="shared" si="798"/>
        <v>0</v>
      </c>
      <c r="AV301" s="98">
        <f t="shared" si="799"/>
        <v>0</v>
      </c>
      <c r="AW301" s="203"/>
      <c r="AX301" s="203"/>
      <c r="AY301" s="203"/>
      <c r="AZ301" s="203"/>
      <c r="BA301" s="203"/>
      <c r="BB301" s="170"/>
      <c r="BC301" s="311">
        <f t="shared" si="800"/>
        <v>0</v>
      </c>
      <c r="BD301" s="203">
        <f t="shared" si="801"/>
        <v>0</v>
      </c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204"/>
      <c r="BP301" s="88"/>
    </row>
    <row r="302" spans="1:68" s="194" customFormat="1" ht="12.75" thickTop="1" x14ac:dyDescent="0.2">
      <c r="A302" s="129" t="s">
        <v>610</v>
      </c>
      <c r="B302" s="212" t="s">
        <v>459</v>
      </c>
      <c r="C302" s="324"/>
      <c r="D302" s="207">
        <f t="shared" ref="D302:BN302" si="802">SUM(D303)</f>
        <v>73605</v>
      </c>
      <c r="E302" s="301">
        <f t="shared" si="802"/>
        <v>73605</v>
      </c>
      <c r="F302" s="208">
        <f t="shared" si="802"/>
        <v>73605</v>
      </c>
      <c r="G302" s="208">
        <f t="shared" si="802"/>
        <v>73605</v>
      </c>
      <c r="H302" s="208">
        <f t="shared" si="802"/>
        <v>0</v>
      </c>
      <c r="I302" s="208">
        <f t="shared" si="802"/>
        <v>0</v>
      </c>
      <c r="J302" s="208">
        <f t="shared" si="802"/>
        <v>0</v>
      </c>
      <c r="K302" s="208">
        <f t="shared" si="802"/>
        <v>0</v>
      </c>
      <c r="L302" s="208">
        <f t="shared" si="802"/>
        <v>0</v>
      </c>
      <c r="M302" s="208">
        <f t="shared" si="802"/>
        <v>0</v>
      </c>
      <c r="N302" s="208">
        <f t="shared" si="802"/>
        <v>0</v>
      </c>
      <c r="O302" s="208">
        <f t="shared" si="802"/>
        <v>0</v>
      </c>
      <c r="P302" s="208">
        <f t="shared" si="802"/>
        <v>0</v>
      </c>
      <c r="Q302" s="208">
        <f t="shared" si="802"/>
        <v>0</v>
      </c>
      <c r="R302" s="208">
        <f t="shared" si="802"/>
        <v>0</v>
      </c>
      <c r="S302" s="208">
        <f t="shared" si="802"/>
        <v>0</v>
      </c>
      <c r="T302" s="208">
        <f t="shared" si="802"/>
        <v>0</v>
      </c>
      <c r="U302" s="208">
        <f t="shared" si="802"/>
        <v>0</v>
      </c>
      <c r="V302" s="208">
        <f t="shared" si="802"/>
        <v>0</v>
      </c>
      <c r="W302" s="208">
        <f t="shared" si="802"/>
        <v>0</v>
      </c>
      <c r="X302" s="208">
        <f t="shared" si="802"/>
        <v>0</v>
      </c>
      <c r="Y302" s="208">
        <f t="shared" si="802"/>
        <v>0</v>
      </c>
      <c r="Z302" s="208">
        <f t="shared" si="802"/>
        <v>0</v>
      </c>
      <c r="AA302" s="208">
        <f t="shared" si="802"/>
        <v>0</v>
      </c>
      <c r="AB302" s="208">
        <f t="shared" si="802"/>
        <v>0</v>
      </c>
      <c r="AC302" s="208">
        <f t="shared" si="802"/>
        <v>0</v>
      </c>
      <c r="AD302" s="208">
        <f t="shared" si="802"/>
        <v>0</v>
      </c>
      <c r="AE302" s="208">
        <f t="shared" si="802"/>
        <v>0</v>
      </c>
      <c r="AF302" s="208">
        <f t="shared" si="802"/>
        <v>0</v>
      </c>
      <c r="AG302" s="208">
        <f t="shared" si="802"/>
        <v>0</v>
      </c>
      <c r="AH302" s="209">
        <f t="shared" si="802"/>
        <v>0</v>
      </c>
      <c r="AI302" s="209">
        <f t="shared" si="802"/>
        <v>0</v>
      </c>
      <c r="AJ302" s="209">
        <f t="shared" si="802"/>
        <v>0</v>
      </c>
      <c r="AK302" s="209">
        <f t="shared" si="802"/>
        <v>0</v>
      </c>
      <c r="AL302" s="209">
        <f t="shared" si="802"/>
        <v>0</v>
      </c>
      <c r="AM302" s="209">
        <f t="shared" si="802"/>
        <v>0</v>
      </c>
      <c r="AN302" s="209">
        <f t="shared" si="802"/>
        <v>0</v>
      </c>
      <c r="AO302" s="209">
        <f t="shared" si="802"/>
        <v>0</v>
      </c>
      <c r="AP302" s="209">
        <f t="shared" si="802"/>
        <v>0</v>
      </c>
      <c r="AQ302" s="209">
        <f t="shared" si="802"/>
        <v>0</v>
      </c>
      <c r="AR302" s="209">
        <f t="shared" si="802"/>
        <v>0</v>
      </c>
      <c r="AS302" s="209">
        <f t="shared" si="802"/>
        <v>0</v>
      </c>
      <c r="AT302" s="209">
        <f t="shared" si="802"/>
        <v>0</v>
      </c>
      <c r="AU302" s="208">
        <f t="shared" si="802"/>
        <v>0</v>
      </c>
      <c r="AV302" s="209">
        <f t="shared" si="802"/>
        <v>0</v>
      </c>
      <c r="AW302" s="209">
        <f t="shared" si="802"/>
        <v>0</v>
      </c>
      <c r="AX302" s="209">
        <f t="shared" si="802"/>
        <v>0</v>
      </c>
      <c r="AY302" s="209">
        <f t="shared" si="802"/>
        <v>0</v>
      </c>
      <c r="AZ302" s="209">
        <f t="shared" si="802"/>
        <v>0</v>
      </c>
      <c r="BA302" s="209">
        <f t="shared" si="802"/>
        <v>0</v>
      </c>
      <c r="BB302" s="208">
        <f t="shared" si="802"/>
        <v>0</v>
      </c>
      <c r="BC302" s="313">
        <f t="shared" si="802"/>
        <v>0</v>
      </c>
      <c r="BD302" s="209">
        <f t="shared" si="802"/>
        <v>0</v>
      </c>
      <c r="BE302" s="209">
        <f t="shared" si="802"/>
        <v>0</v>
      </c>
      <c r="BF302" s="209">
        <f t="shared" si="802"/>
        <v>0</v>
      </c>
      <c r="BG302" s="209">
        <f t="shared" si="802"/>
        <v>0</v>
      </c>
      <c r="BH302" s="209">
        <f t="shared" si="802"/>
        <v>0</v>
      </c>
      <c r="BI302" s="209">
        <f t="shared" si="802"/>
        <v>0</v>
      </c>
      <c r="BJ302" s="209">
        <f t="shared" si="802"/>
        <v>0</v>
      </c>
      <c r="BK302" s="209">
        <f t="shared" si="802"/>
        <v>0</v>
      </c>
      <c r="BL302" s="209">
        <f t="shared" si="802"/>
        <v>0</v>
      </c>
      <c r="BM302" s="209">
        <f t="shared" si="802"/>
        <v>0</v>
      </c>
      <c r="BN302" s="209">
        <f t="shared" si="802"/>
        <v>0</v>
      </c>
      <c r="BO302" s="205"/>
      <c r="BP302" s="206"/>
    </row>
    <row r="303" spans="1:68" s="194" customFormat="1" ht="24.75" customHeight="1" x14ac:dyDescent="0.2">
      <c r="A303" s="102">
        <v>50003220021</v>
      </c>
      <c r="B303" s="383" t="s">
        <v>509</v>
      </c>
      <c r="C303" s="384"/>
      <c r="D303" s="71">
        <f>F303+T303+AG303+AT303+BB303</f>
        <v>73605</v>
      </c>
      <c r="E303" s="296">
        <f>G303+U303+AH303+AU303+BC303</f>
        <v>73605</v>
      </c>
      <c r="F303" s="72">
        <v>73605</v>
      </c>
      <c r="G303" s="72">
        <f>F303+H303</f>
        <v>73605</v>
      </c>
      <c r="H303" s="72">
        <f>SUM(I303:S303)</f>
        <v>0</v>
      </c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>
        <f>T303+V303</f>
        <v>0</v>
      </c>
      <c r="V303" s="72">
        <f>SUM(W303:AF303)</f>
        <v>0</v>
      </c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97">
        <f>AG303+AI303</f>
        <v>0</v>
      </c>
      <c r="AI303" s="97">
        <f>SUM(AJ303:AS303)</f>
        <v>0</v>
      </c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81">
        <f>AT303+AV303</f>
        <v>0</v>
      </c>
      <c r="AV303" s="98">
        <f>SUM(AW303:BA303)</f>
        <v>0</v>
      </c>
      <c r="AW303" s="97"/>
      <c r="AX303" s="97"/>
      <c r="AY303" s="97"/>
      <c r="AZ303" s="97"/>
      <c r="BA303" s="97"/>
      <c r="BB303" s="72"/>
      <c r="BC303" s="264">
        <f>BB303+BD303</f>
        <v>0</v>
      </c>
      <c r="BD303" s="97">
        <f>SUM(BE303:BN303)</f>
        <v>0</v>
      </c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82" t="s">
        <v>508</v>
      </c>
      <c r="BP303" s="200"/>
    </row>
    <row r="304" spans="1:68" s="198" customFormat="1" ht="12.75" x14ac:dyDescent="0.2">
      <c r="A304" s="108" t="s">
        <v>610</v>
      </c>
      <c r="B304" s="257" t="s">
        <v>651</v>
      </c>
      <c r="C304" s="330"/>
      <c r="D304" s="258">
        <f t="shared" ref="D304:BN304" si="803">SUM(D305)</f>
        <v>1</v>
      </c>
      <c r="E304" s="304">
        <f t="shared" si="803"/>
        <v>1</v>
      </c>
      <c r="F304" s="259">
        <f t="shared" ref="F304" si="804">SUM(F305)</f>
        <v>1</v>
      </c>
      <c r="G304" s="259">
        <f t="shared" si="803"/>
        <v>1</v>
      </c>
      <c r="H304" s="259">
        <f t="shared" si="803"/>
        <v>0</v>
      </c>
      <c r="I304" s="259">
        <f t="shared" si="803"/>
        <v>0</v>
      </c>
      <c r="J304" s="259">
        <f t="shared" si="803"/>
        <v>0</v>
      </c>
      <c r="K304" s="259">
        <f t="shared" si="803"/>
        <v>0</v>
      </c>
      <c r="L304" s="259">
        <f t="shared" si="803"/>
        <v>0</v>
      </c>
      <c r="M304" s="259">
        <f t="shared" si="803"/>
        <v>0</v>
      </c>
      <c r="N304" s="259">
        <f t="shared" si="803"/>
        <v>0</v>
      </c>
      <c r="O304" s="259">
        <f t="shared" si="803"/>
        <v>0</v>
      </c>
      <c r="P304" s="259">
        <f t="shared" si="803"/>
        <v>0</v>
      </c>
      <c r="Q304" s="259">
        <f t="shared" si="803"/>
        <v>0</v>
      </c>
      <c r="R304" s="259">
        <f t="shared" si="803"/>
        <v>0</v>
      </c>
      <c r="S304" s="259">
        <f t="shared" si="803"/>
        <v>0</v>
      </c>
      <c r="T304" s="259">
        <f t="shared" ref="T304" si="805">SUM(T305)</f>
        <v>0</v>
      </c>
      <c r="U304" s="259">
        <f t="shared" si="803"/>
        <v>0</v>
      </c>
      <c r="V304" s="259">
        <f t="shared" si="803"/>
        <v>0</v>
      </c>
      <c r="W304" s="259">
        <f t="shared" si="803"/>
        <v>0</v>
      </c>
      <c r="X304" s="259">
        <f t="shared" si="803"/>
        <v>0</v>
      </c>
      <c r="Y304" s="259">
        <f t="shared" si="803"/>
        <v>0</v>
      </c>
      <c r="Z304" s="259">
        <f t="shared" si="803"/>
        <v>0</v>
      </c>
      <c r="AA304" s="259">
        <f t="shared" si="803"/>
        <v>0</v>
      </c>
      <c r="AB304" s="259">
        <f t="shared" si="803"/>
        <v>0</v>
      </c>
      <c r="AC304" s="259">
        <f t="shared" si="803"/>
        <v>0</v>
      </c>
      <c r="AD304" s="259">
        <f t="shared" si="803"/>
        <v>0</v>
      </c>
      <c r="AE304" s="259">
        <f t="shared" si="803"/>
        <v>0</v>
      </c>
      <c r="AF304" s="259">
        <f t="shared" si="803"/>
        <v>0</v>
      </c>
      <c r="AG304" s="259">
        <f t="shared" ref="AG304" si="806">SUM(AG305)</f>
        <v>0</v>
      </c>
      <c r="AH304" s="260">
        <f t="shared" si="803"/>
        <v>0</v>
      </c>
      <c r="AI304" s="260">
        <f t="shared" si="803"/>
        <v>0</v>
      </c>
      <c r="AJ304" s="260">
        <f t="shared" si="803"/>
        <v>0</v>
      </c>
      <c r="AK304" s="260">
        <f t="shared" si="803"/>
        <v>0</v>
      </c>
      <c r="AL304" s="260">
        <f t="shared" si="803"/>
        <v>0</v>
      </c>
      <c r="AM304" s="260">
        <f t="shared" si="803"/>
        <v>0</v>
      </c>
      <c r="AN304" s="260">
        <f t="shared" si="803"/>
        <v>0</v>
      </c>
      <c r="AO304" s="260">
        <f t="shared" si="803"/>
        <v>0</v>
      </c>
      <c r="AP304" s="260">
        <f t="shared" si="803"/>
        <v>0</v>
      </c>
      <c r="AQ304" s="260">
        <f t="shared" si="803"/>
        <v>0</v>
      </c>
      <c r="AR304" s="260">
        <f t="shared" si="803"/>
        <v>0</v>
      </c>
      <c r="AS304" s="260">
        <f t="shared" si="803"/>
        <v>0</v>
      </c>
      <c r="AT304" s="260">
        <f t="shared" ref="AT304" si="807">SUM(AT305)</f>
        <v>0</v>
      </c>
      <c r="AU304" s="259">
        <f t="shared" si="803"/>
        <v>0</v>
      </c>
      <c r="AV304" s="260">
        <f t="shared" si="803"/>
        <v>0</v>
      </c>
      <c r="AW304" s="260">
        <f t="shared" si="803"/>
        <v>0</v>
      </c>
      <c r="AX304" s="260">
        <f t="shared" si="803"/>
        <v>0</v>
      </c>
      <c r="AY304" s="260">
        <f t="shared" si="803"/>
        <v>0</v>
      </c>
      <c r="AZ304" s="260">
        <f t="shared" si="803"/>
        <v>0</v>
      </c>
      <c r="BA304" s="260">
        <f t="shared" si="803"/>
        <v>0</v>
      </c>
      <c r="BB304" s="259">
        <f t="shared" ref="BB304" si="808">SUM(BB305)</f>
        <v>0</v>
      </c>
      <c r="BC304" s="316">
        <f t="shared" si="803"/>
        <v>0</v>
      </c>
      <c r="BD304" s="260">
        <f t="shared" si="803"/>
        <v>0</v>
      </c>
      <c r="BE304" s="260">
        <f t="shared" si="803"/>
        <v>0</v>
      </c>
      <c r="BF304" s="260">
        <f t="shared" si="803"/>
        <v>0</v>
      </c>
      <c r="BG304" s="260">
        <f t="shared" si="803"/>
        <v>0</v>
      </c>
      <c r="BH304" s="260">
        <f t="shared" si="803"/>
        <v>0</v>
      </c>
      <c r="BI304" s="260">
        <f t="shared" si="803"/>
        <v>0</v>
      </c>
      <c r="BJ304" s="260">
        <f t="shared" si="803"/>
        <v>0</v>
      </c>
      <c r="BK304" s="260">
        <f t="shared" si="803"/>
        <v>0</v>
      </c>
      <c r="BL304" s="260">
        <f t="shared" si="803"/>
        <v>0</v>
      </c>
      <c r="BM304" s="260">
        <f t="shared" si="803"/>
        <v>0</v>
      </c>
      <c r="BN304" s="260">
        <f t="shared" si="803"/>
        <v>0</v>
      </c>
      <c r="BO304" s="204"/>
      <c r="BP304" s="86"/>
    </row>
    <row r="305" spans="1:70" s="198" customFormat="1" ht="24.75" customHeight="1" x14ac:dyDescent="0.2">
      <c r="A305" s="102">
        <v>50003220021</v>
      </c>
      <c r="B305" s="383" t="s">
        <v>509</v>
      </c>
      <c r="C305" s="384"/>
      <c r="D305" s="80">
        <f>F305+T305+AG305+AT305+BB305</f>
        <v>1</v>
      </c>
      <c r="E305" s="295">
        <f>G305+U305+AH305+AU305+BC305</f>
        <v>1</v>
      </c>
      <c r="F305" s="81">
        <v>1</v>
      </c>
      <c r="G305" s="81">
        <f>F305+H305</f>
        <v>1</v>
      </c>
      <c r="H305" s="81">
        <f>SUM(I305:S305)</f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>
        <f>T305+V305</f>
        <v>0</v>
      </c>
      <c r="V305" s="81">
        <f>SUM(W305:AF305)</f>
        <v>0</v>
      </c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98">
        <f>AG305+AI305</f>
        <v>0</v>
      </c>
      <c r="AI305" s="98">
        <f>SUM(AJ305:AS305)</f>
        <v>0</v>
      </c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81">
        <f>AT305+AV305</f>
        <v>0</v>
      </c>
      <c r="AV305" s="98">
        <f>SUM(AW305:BA305)</f>
        <v>0</v>
      </c>
      <c r="AW305" s="98"/>
      <c r="AX305" s="98"/>
      <c r="AY305" s="98"/>
      <c r="AZ305" s="98"/>
      <c r="BA305" s="98"/>
      <c r="BB305" s="81"/>
      <c r="BC305" s="309">
        <f>BB305+BD305</f>
        <v>0</v>
      </c>
      <c r="BD305" s="98">
        <f>SUM(BE305:BN305)</f>
        <v>0</v>
      </c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82" t="s">
        <v>697</v>
      </c>
      <c r="BP305" s="85"/>
    </row>
    <row r="306" spans="1:70" s="194" customFormat="1" ht="10.5" customHeight="1" thickBot="1" x14ac:dyDescent="0.25">
      <c r="A306" s="108"/>
      <c r="B306" s="201"/>
      <c r="C306" s="327"/>
      <c r="D306" s="139"/>
      <c r="E306" s="299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170"/>
      <c r="AV306" s="203"/>
      <c r="AW306" s="203"/>
      <c r="AX306" s="203"/>
      <c r="AY306" s="203"/>
      <c r="AZ306" s="203"/>
      <c r="BA306" s="203"/>
      <c r="BB306" s="170"/>
      <c r="BC306" s="311"/>
      <c r="BD306" s="203"/>
      <c r="BE306" s="203"/>
      <c r="BF306" s="203"/>
      <c r="BG306" s="203"/>
      <c r="BH306" s="203"/>
      <c r="BI306" s="203"/>
      <c r="BJ306" s="203"/>
      <c r="BK306" s="203"/>
      <c r="BL306" s="203"/>
      <c r="BM306" s="203"/>
      <c r="BN306" s="203"/>
      <c r="BO306" s="204"/>
      <c r="BP306" s="88"/>
    </row>
    <row r="307" spans="1:70" ht="13.5" thickTop="1" thickBot="1" x14ac:dyDescent="0.25">
      <c r="A307" s="219"/>
      <c r="B307" s="238" t="s">
        <v>609</v>
      </c>
      <c r="C307" s="331"/>
      <c r="D307" s="14">
        <f t="shared" ref="D307:AI307" si="809">D255+D256+D282+D302+D304</f>
        <v>108920690</v>
      </c>
      <c r="E307" s="300">
        <f t="shared" si="809"/>
        <v>116625418</v>
      </c>
      <c r="F307" s="239">
        <f t="shared" si="809"/>
        <v>97062923</v>
      </c>
      <c r="G307" s="239">
        <f t="shared" si="809"/>
        <v>104444961</v>
      </c>
      <c r="H307" s="239">
        <f t="shared" si="809"/>
        <v>7382038</v>
      </c>
      <c r="I307" s="239">
        <f t="shared" si="809"/>
        <v>92564</v>
      </c>
      <c r="J307" s="239">
        <f t="shared" si="809"/>
        <v>0</v>
      </c>
      <c r="K307" s="239">
        <f t="shared" si="809"/>
        <v>6070235</v>
      </c>
      <c r="L307" s="239">
        <f t="shared" si="809"/>
        <v>662596</v>
      </c>
      <c r="M307" s="239">
        <f t="shared" si="809"/>
        <v>556643</v>
      </c>
      <c r="N307" s="239">
        <f t="shared" si="809"/>
        <v>0</v>
      </c>
      <c r="O307" s="239">
        <f t="shared" si="809"/>
        <v>0</v>
      </c>
      <c r="P307" s="239">
        <f t="shared" si="809"/>
        <v>0</v>
      </c>
      <c r="Q307" s="239">
        <f t="shared" si="809"/>
        <v>0</v>
      </c>
      <c r="R307" s="239">
        <f t="shared" si="809"/>
        <v>0</v>
      </c>
      <c r="S307" s="239">
        <f t="shared" si="809"/>
        <v>0</v>
      </c>
      <c r="T307" s="239">
        <f t="shared" si="809"/>
        <v>11157908</v>
      </c>
      <c r="U307" s="239">
        <f t="shared" si="809"/>
        <v>11611982</v>
      </c>
      <c r="V307" s="239">
        <f t="shared" si="809"/>
        <v>454074</v>
      </c>
      <c r="W307" s="239">
        <f t="shared" si="809"/>
        <v>30268</v>
      </c>
      <c r="X307" s="239">
        <f t="shared" si="809"/>
        <v>382567</v>
      </c>
      <c r="Y307" s="239">
        <f t="shared" si="809"/>
        <v>41239</v>
      </c>
      <c r="Z307" s="239">
        <f t="shared" si="809"/>
        <v>0</v>
      </c>
      <c r="AA307" s="239">
        <f t="shared" si="809"/>
        <v>0</v>
      </c>
      <c r="AB307" s="239">
        <f t="shared" si="809"/>
        <v>0</v>
      </c>
      <c r="AC307" s="239">
        <f t="shared" si="809"/>
        <v>0</v>
      </c>
      <c r="AD307" s="239">
        <f t="shared" si="809"/>
        <v>0</v>
      </c>
      <c r="AE307" s="239">
        <f t="shared" si="809"/>
        <v>0</v>
      </c>
      <c r="AF307" s="239">
        <f t="shared" si="809"/>
        <v>0</v>
      </c>
      <c r="AG307" s="239">
        <f t="shared" si="809"/>
        <v>1746549</v>
      </c>
      <c r="AH307" s="240">
        <f t="shared" si="809"/>
        <v>1806222</v>
      </c>
      <c r="AI307" s="240">
        <f t="shared" si="809"/>
        <v>59673</v>
      </c>
      <c r="AJ307" s="240">
        <f t="shared" ref="AJ307:BN307" si="810">AJ255+AJ256+AJ282+AJ302+AJ304</f>
        <v>159470</v>
      </c>
      <c r="AK307" s="240">
        <f t="shared" si="810"/>
        <v>-99908</v>
      </c>
      <c r="AL307" s="240">
        <f t="shared" si="810"/>
        <v>111</v>
      </c>
      <c r="AM307" s="240">
        <f t="shared" si="810"/>
        <v>0</v>
      </c>
      <c r="AN307" s="240">
        <f t="shared" si="810"/>
        <v>0</v>
      </c>
      <c r="AO307" s="240">
        <f t="shared" si="810"/>
        <v>0</v>
      </c>
      <c r="AP307" s="240">
        <f t="shared" si="810"/>
        <v>0</v>
      </c>
      <c r="AQ307" s="240">
        <f t="shared" si="810"/>
        <v>0</v>
      </c>
      <c r="AR307" s="240">
        <f t="shared" si="810"/>
        <v>0</v>
      </c>
      <c r="AS307" s="240">
        <f t="shared" si="810"/>
        <v>0</v>
      </c>
      <c r="AT307" s="240">
        <f t="shared" si="810"/>
        <v>538</v>
      </c>
      <c r="AU307" s="239">
        <f t="shared" si="810"/>
        <v>569</v>
      </c>
      <c r="AV307" s="240">
        <f t="shared" si="810"/>
        <v>31</v>
      </c>
      <c r="AW307" s="240">
        <f t="shared" si="810"/>
        <v>31</v>
      </c>
      <c r="AX307" s="240">
        <f t="shared" si="810"/>
        <v>0</v>
      </c>
      <c r="AY307" s="240">
        <f t="shared" si="810"/>
        <v>0</v>
      </c>
      <c r="AZ307" s="240">
        <f t="shared" si="810"/>
        <v>0</v>
      </c>
      <c r="BA307" s="240">
        <f t="shared" si="810"/>
        <v>0</v>
      </c>
      <c r="BB307" s="239">
        <f t="shared" si="810"/>
        <v>-1047228</v>
      </c>
      <c r="BC307" s="317">
        <f t="shared" si="810"/>
        <v>-1238316</v>
      </c>
      <c r="BD307" s="240">
        <f t="shared" si="810"/>
        <v>-191088</v>
      </c>
      <c r="BE307" s="240">
        <f t="shared" si="810"/>
        <v>-11045</v>
      </c>
      <c r="BF307" s="240">
        <f t="shared" si="810"/>
        <v>-206523</v>
      </c>
      <c r="BG307" s="240">
        <f t="shared" si="810"/>
        <v>-18678</v>
      </c>
      <c r="BH307" s="240">
        <f t="shared" si="810"/>
        <v>45158</v>
      </c>
      <c r="BI307" s="240">
        <f t="shared" si="810"/>
        <v>0</v>
      </c>
      <c r="BJ307" s="240">
        <f t="shared" si="810"/>
        <v>0</v>
      </c>
      <c r="BK307" s="240">
        <f t="shared" si="810"/>
        <v>0</v>
      </c>
      <c r="BL307" s="240">
        <f t="shared" si="810"/>
        <v>0</v>
      </c>
      <c r="BM307" s="240">
        <f t="shared" si="810"/>
        <v>0</v>
      </c>
      <c r="BN307" s="240">
        <f t="shared" si="810"/>
        <v>0</v>
      </c>
      <c r="BO307" s="15"/>
      <c r="BP307" s="89"/>
    </row>
    <row r="308" spans="1:70" ht="12.75" hidden="1" outlineLevel="1" thickTop="1" x14ac:dyDescent="0.2">
      <c r="B308" s="16" t="s">
        <v>22</v>
      </c>
      <c r="C308" s="16"/>
      <c r="D308" s="17">
        <f t="shared" ref="D308:AI308" si="811">SUM(D12:D27,D29:D35,D37:D62,D64:D72,D74:D84,D86:D91,D93:D129,D131:D231,D233:D254,D257:D281,D284:D284,D286:D289,D291:D293,D295:D297,D299:D300,D303,D305)</f>
        <v>108920690</v>
      </c>
      <c r="E308" s="17">
        <f t="shared" si="811"/>
        <v>116625418</v>
      </c>
      <c r="F308" s="17">
        <f t="shared" si="811"/>
        <v>97062923</v>
      </c>
      <c r="G308" s="17">
        <f t="shared" si="811"/>
        <v>104444961</v>
      </c>
      <c r="H308" s="17">
        <f t="shared" si="811"/>
        <v>7382038</v>
      </c>
      <c r="I308" s="17">
        <f t="shared" si="811"/>
        <v>92564</v>
      </c>
      <c r="J308" s="17">
        <f t="shared" si="811"/>
        <v>0</v>
      </c>
      <c r="K308" s="17">
        <f t="shared" si="811"/>
        <v>6070235</v>
      </c>
      <c r="L308" s="17">
        <f t="shared" si="811"/>
        <v>662596</v>
      </c>
      <c r="M308" s="17">
        <f t="shared" si="811"/>
        <v>556643</v>
      </c>
      <c r="N308" s="17">
        <f t="shared" si="811"/>
        <v>0</v>
      </c>
      <c r="O308" s="17">
        <f t="shared" si="811"/>
        <v>0</v>
      </c>
      <c r="P308" s="17">
        <f t="shared" si="811"/>
        <v>0</v>
      </c>
      <c r="Q308" s="17">
        <f t="shared" si="811"/>
        <v>0</v>
      </c>
      <c r="R308" s="17">
        <f t="shared" si="811"/>
        <v>0</v>
      </c>
      <c r="S308" s="17">
        <f t="shared" si="811"/>
        <v>0</v>
      </c>
      <c r="T308" s="17">
        <f t="shared" si="811"/>
        <v>11157908</v>
      </c>
      <c r="U308" s="17">
        <f t="shared" si="811"/>
        <v>11611982</v>
      </c>
      <c r="V308" s="17">
        <f t="shared" si="811"/>
        <v>454074</v>
      </c>
      <c r="W308" s="17">
        <f t="shared" si="811"/>
        <v>30268</v>
      </c>
      <c r="X308" s="17">
        <f t="shared" si="811"/>
        <v>382567</v>
      </c>
      <c r="Y308" s="17">
        <f t="shared" si="811"/>
        <v>41239</v>
      </c>
      <c r="Z308" s="17">
        <f t="shared" si="811"/>
        <v>0</v>
      </c>
      <c r="AA308" s="17">
        <f t="shared" si="811"/>
        <v>0</v>
      </c>
      <c r="AB308" s="17">
        <f t="shared" si="811"/>
        <v>0</v>
      </c>
      <c r="AC308" s="17">
        <f t="shared" si="811"/>
        <v>0</v>
      </c>
      <c r="AD308" s="17">
        <f t="shared" si="811"/>
        <v>0</v>
      </c>
      <c r="AE308" s="17">
        <f t="shared" si="811"/>
        <v>0</v>
      </c>
      <c r="AF308" s="17">
        <f t="shared" si="811"/>
        <v>0</v>
      </c>
      <c r="AG308" s="17">
        <f t="shared" si="811"/>
        <v>1746549</v>
      </c>
      <c r="AH308" s="17">
        <f t="shared" si="811"/>
        <v>1806222</v>
      </c>
      <c r="AI308" s="17">
        <f t="shared" si="811"/>
        <v>59673</v>
      </c>
      <c r="AJ308" s="17">
        <f t="shared" ref="AJ308:BN308" si="812">SUM(AJ12:AJ27,AJ29:AJ35,AJ37:AJ62,AJ64:AJ72,AJ74:AJ84,AJ86:AJ91,AJ93:AJ129,AJ131:AJ231,AJ233:AJ254,AJ257:AJ281,AJ284:AJ284,AJ286:AJ289,AJ291:AJ293,AJ295:AJ297,AJ299:AJ300,AJ303,AJ305)</f>
        <v>159470</v>
      </c>
      <c r="AK308" s="17">
        <f t="shared" si="812"/>
        <v>-99908</v>
      </c>
      <c r="AL308" s="17">
        <f t="shared" si="812"/>
        <v>111</v>
      </c>
      <c r="AM308" s="17">
        <f t="shared" si="812"/>
        <v>0</v>
      </c>
      <c r="AN308" s="17">
        <f t="shared" si="812"/>
        <v>0</v>
      </c>
      <c r="AO308" s="17">
        <f t="shared" si="812"/>
        <v>0</v>
      </c>
      <c r="AP308" s="17">
        <f t="shared" si="812"/>
        <v>0</v>
      </c>
      <c r="AQ308" s="17">
        <f t="shared" si="812"/>
        <v>0</v>
      </c>
      <c r="AR308" s="17">
        <f t="shared" si="812"/>
        <v>0</v>
      </c>
      <c r="AS308" s="17">
        <f t="shared" si="812"/>
        <v>0</v>
      </c>
      <c r="AT308" s="17">
        <f t="shared" si="812"/>
        <v>538</v>
      </c>
      <c r="AU308" s="17">
        <f t="shared" si="812"/>
        <v>569</v>
      </c>
      <c r="AV308" s="17">
        <f t="shared" si="812"/>
        <v>31</v>
      </c>
      <c r="AW308" s="17">
        <f t="shared" si="812"/>
        <v>31</v>
      </c>
      <c r="AX308" s="17">
        <f t="shared" si="812"/>
        <v>0</v>
      </c>
      <c r="AY308" s="17">
        <f t="shared" si="812"/>
        <v>0</v>
      </c>
      <c r="AZ308" s="17">
        <f t="shared" si="812"/>
        <v>0</v>
      </c>
      <c r="BA308" s="17">
        <f t="shared" si="812"/>
        <v>0</v>
      </c>
      <c r="BB308" s="17">
        <f t="shared" si="812"/>
        <v>-1047228</v>
      </c>
      <c r="BC308" s="17">
        <f t="shared" si="812"/>
        <v>-1238316</v>
      </c>
      <c r="BD308" s="17">
        <f t="shared" si="812"/>
        <v>-191088</v>
      </c>
      <c r="BE308" s="17">
        <f t="shared" si="812"/>
        <v>-11045</v>
      </c>
      <c r="BF308" s="17">
        <f t="shared" si="812"/>
        <v>-206523</v>
      </c>
      <c r="BG308" s="17">
        <f t="shared" si="812"/>
        <v>-18678</v>
      </c>
      <c r="BH308" s="17">
        <f t="shared" si="812"/>
        <v>45158</v>
      </c>
      <c r="BI308" s="17">
        <f t="shared" si="812"/>
        <v>0</v>
      </c>
      <c r="BJ308" s="17">
        <f t="shared" si="812"/>
        <v>0</v>
      </c>
      <c r="BK308" s="17">
        <f t="shared" si="812"/>
        <v>0</v>
      </c>
      <c r="BL308" s="17">
        <f t="shared" si="812"/>
        <v>0</v>
      </c>
      <c r="BM308" s="17">
        <f t="shared" si="812"/>
        <v>0</v>
      </c>
      <c r="BN308" s="17">
        <f t="shared" si="812"/>
        <v>0</v>
      </c>
      <c r="BO308" s="18"/>
      <c r="BP308" s="198"/>
    </row>
    <row r="309" spans="1:70" hidden="1" outlineLevel="1" x14ac:dyDescent="0.2">
      <c r="B309" s="16" t="s">
        <v>23</v>
      </c>
      <c r="C309" s="16"/>
      <c r="D309" s="17">
        <f t="shared" ref="D309:AI309" si="813">D11+D28+D36+D63+D73+D85+D92+D130+D232+D256+D282+D302+D304</f>
        <v>108920690</v>
      </c>
      <c r="E309" s="17">
        <f t="shared" si="813"/>
        <v>116625418</v>
      </c>
      <c r="F309" s="17">
        <f t="shared" si="813"/>
        <v>97062923</v>
      </c>
      <c r="G309" s="17">
        <f t="shared" si="813"/>
        <v>104444961</v>
      </c>
      <c r="H309" s="17">
        <f t="shared" si="813"/>
        <v>7382038</v>
      </c>
      <c r="I309" s="17">
        <f t="shared" si="813"/>
        <v>92564</v>
      </c>
      <c r="J309" s="17">
        <f t="shared" si="813"/>
        <v>0</v>
      </c>
      <c r="K309" s="17">
        <f t="shared" si="813"/>
        <v>6070235</v>
      </c>
      <c r="L309" s="17">
        <f t="shared" si="813"/>
        <v>662596</v>
      </c>
      <c r="M309" s="17">
        <f t="shared" si="813"/>
        <v>556643</v>
      </c>
      <c r="N309" s="17">
        <f t="shared" si="813"/>
        <v>0</v>
      </c>
      <c r="O309" s="17">
        <f t="shared" si="813"/>
        <v>0</v>
      </c>
      <c r="P309" s="17">
        <f t="shared" si="813"/>
        <v>0</v>
      </c>
      <c r="Q309" s="17">
        <f t="shared" si="813"/>
        <v>0</v>
      </c>
      <c r="R309" s="17">
        <f t="shared" si="813"/>
        <v>0</v>
      </c>
      <c r="S309" s="17">
        <f t="shared" si="813"/>
        <v>0</v>
      </c>
      <c r="T309" s="17">
        <f t="shared" si="813"/>
        <v>11157908</v>
      </c>
      <c r="U309" s="17">
        <f t="shared" si="813"/>
        <v>11611982</v>
      </c>
      <c r="V309" s="17">
        <f t="shared" si="813"/>
        <v>454074</v>
      </c>
      <c r="W309" s="17">
        <f t="shared" si="813"/>
        <v>30268</v>
      </c>
      <c r="X309" s="17">
        <f t="shared" si="813"/>
        <v>382567</v>
      </c>
      <c r="Y309" s="17">
        <f t="shared" si="813"/>
        <v>41239</v>
      </c>
      <c r="Z309" s="17">
        <f t="shared" si="813"/>
        <v>0</v>
      </c>
      <c r="AA309" s="17">
        <f t="shared" si="813"/>
        <v>0</v>
      </c>
      <c r="AB309" s="17">
        <f t="shared" si="813"/>
        <v>0</v>
      </c>
      <c r="AC309" s="17">
        <f t="shared" si="813"/>
        <v>0</v>
      </c>
      <c r="AD309" s="17">
        <f t="shared" si="813"/>
        <v>0</v>
      </c>
      <c r="AE309" s="17">
        <f t="shared" si="813"/>
        <v>0</v>
      </c>
      <c r="AF309" s="17">
        <f t="shared" si="813"/>
        <v>0</v>
      </c>
      <c r="AG309" s="17">
        <f t="shared" si="813"/>
        <v>1746549</v>
      </c>
      <c r="AH309" s="17">
        <f t="shared" si="813"/>
        <v>1806222</v>
      </c>
      <c r="AI309" s="17">
        <f t="shared" si="813"/>
        <v>59673</v>
      </c>
      <c r="AJ309" s="17">
        <f t="shared" ref="AJ309:BN309" si="814">AJ11+AJ28+AJ36+AJ63+AJ73+AJ85+AJ92+AJ130+AJ232+AJ256+AJ282+AJ302+AJ304</f>
        <v>159470</v>
      </c>
      <c r="AK309" s="17">
        <f t="shared" si="814"/>
        <v>-99908</v>
      </c>
      <c r="AL309" s="17">
        <f t="shared" si="814"/>
        <v>111</v>
      </c>
      <c r="AM309" s="17">
        <f t="shared" si="814"/>
        <v>0</v>
      </c>
      <c r="AN309" s="17">
        <f t="shared" si="814"/>
        <v>0</v>
      </c>
      <c r="AO309" s="17">
        <f t="shared" si="814"/>
        <v>0</v>
      </c>
      <c r="AP309" s="17">
        <f t="shared" si="814"/>
        <v>0</v>
      </c>
      <c r="AQ309" s="17">
        <f t="shared" si="814"/>
        <v>0</v>
      </c>
      <c r="AR309" s="17">
        <f t="shared" si="814"/>
        <v>0</v>
      </c>
      <c r="AS309" s="17">
        <f t="shared" si="814"/>
        <v>0</v>
      </c>
      <c r="AT309" s="17">
        <f t="shared" si="814"/>
        <v>538</v>
      </c>
      <c r="AU309" s="17">
        <f t="shared" si="814"/>
        <v>569</v>
      </c>
      <c r="AV309" s="17">
        <f t="shared" si="814"/>
        <v>31</v>
      </c>
      <c r="AW309" s="17">
        <f t="shared" si="814"/>
        <v>31</v>
      </c>
      <c r="AX309" s="17">
        <f t="shared" si="814"/>
        <v>0</v>
      </c>
      <c r="AY309" s="17">
        <f t="shared" si="814"/>
        <v>0</v>
      </c>
      <c r="AZ309" s="17">
        <f t="shared" si="814"/>
        <v>0</v>
      </c>
      <c r="BA309" s="17">
        <f t="shared" si="814"/>
        <v>0</v>
      </c>
      <c r="BB309" s="17">
        <f t="shared" si="814"/>
        <v>-1047228</v>
      </c>
      <c r="BC309" s="17">
        <f t="shared" si="814"/>
        <v>-1238316</v>
      </c>
      <c r="BD309" s="17">
        <f t="shared" si="814"/>
        <v>-191088</v>
      </c>
      <c r="BE309" s="17">
        <f t="shared" si="814"/>
        <v>-11045</v>
      </c>
      <c r="BF309" s="17">
        <f t="shared" si="814"/>
        <v>-206523</v>
      </c>
      <c r="BG309" s="17">
        <f t="shared" si="814"/>
        <v>-18678</v>
      </c>
      <c r="BH309" s="17">
        <f t="shared" si="814"/>
        <v>45158</v>
      </c>
      <c r="BI309" s="17">
        <f t="shared" si="814"/>
        <v>0</v>
      </c>
      <c r="BJ309" s="17">
        <f t="shared" si="814"/>
        <v>0</v>
      </c>
      <c r="BK309" s="17">
        <f t="shared" si="814"/>
        <v>0</v>
      </c>
      <c r="BL309" s="17">
        <f t="shared" si="814"/>
        <v>0</v>
      </c>
      <c r="BM309" s="17">
        <f t="shared" si="814"/>
        <v>0</v>
      </c>
      <c r="BN309" s="17">
        <f t="shared" si="814"/>
        <v>0</v>
      </c>
      <c r="BO309" s="18"/>
      <c r="BP309" s="198"/>
    </row>
    <row r="310" spans="1:70" hidden="1" outlineLevel="1" x14ac:dyDescent="0.2">
      <c r="B310" s="16" t="s">
        <v>24</v>
      </c>
      <c r="C310" s="16"/>
      <c r="D310" s="19" t="str">
        <f t="shared" ref="D310:BO310" si="815">IF(D307=D308=D309,"PROBLEM","")</f>
        <v/>
      </c>
      <c r="E310" s="19"/>
      <c r="F310" s="19" t="str">
        <f t="shared" si="815"/>
        <v/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 t="str">
        <f t="shared" si="815"/>
        <v/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 t="str">
        <f t="shared" si="815"/>
        <v/>
      </c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 t="str">
        <f t="shared" si="815"/>
        <v/>
      </c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20" t="str">
        <f t="shared" si="815"/>
        <v/>
      </c>
      <c r="BP310" s="198"/>
    </row>
    <row r="311" spans="1:70" hidden="1" outlineLevel="1" x14ac:dyDescent="0.2">
      <c r="B311" s="13"/>
      <c r="C311" s="13"/>
      <c r="F311" s="198"/>
      <c r="T311" s="198"/>
      <c r="AT311" s="198"/>
      <c r="BB311" s="198"/>
      <c r="BP311" s="198"/>
    </row>
    <row r="312" spans="1:70" s="22" customFormat="1" hidden="1" outlineLevel="1" x14ac:dyDescent="0.2">
      <c r="B312" s="21"/>
      <c r="C312" s="21" t="s">
        <v>275</v>
      </c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23"/>
      <c r="AC312" s="23"/>
      <c r="AD312" s="23"/>
      <c r="AE312" s="23"/>
      <c r="AF312" s="23"/>
      <c r="AG312" s="23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380"/>
      <c r="BP312" s="3"/>
      <c r="BQ312" s="3"/>
      <c r="BR312" s="3"/>
    </row>
    <row r="313" spans="1:70" hidden="1" outlineLevel="1" x14ac:dyDescent="0.2">
      <c r="B313" s="13"/>
      <c r="C313" s="13"/>
      <c r="D313" s="127">
        <f>Ienemumi!AF158-E307</f>
        <v>0</v>
      </c>
      <c r="E313" s="127"/>
      <c r="F313" s="198"/>
      <c r="T313" s="198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P313" s="198"/>
      <c r="BQ313" s="198"/>
      <c r="BR313" s="198"/>
    </row>
    <row r="314" spans="1:70" ht="12.75" collapsed="1" thickTop="1" x14ac:dyDescent="0.2">
      <c r="B314" s="13"/>
      <c r="C314" s="13"/>
      <c r="D314" s="127"/>
      <c r="E314" s="127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P314" s="198"/>
      <c r="BQ314" s="198"/>
      <c r="BR314" s="198"/>
    </row>
    <row r="315" spans="1:70" x14ac:dyDescent="0.2">
      <c r="B315" s="13"/>
      <c r="C315" s="13"/>
      <c r="D315" s="127"/>
      <c r="E315" s="127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264"/>
      <c r="Z315" s="264"/>
      <c r="AA315" s="264"/>
      <c r="AB315" s="264"/>
      <c r="AC315" s="264"/>
      <c r="AD315" s="264"/>
      <c r="AE315" s="264"/>
      <c r="AF315" s="264"/>
      <c r="AG315" s="264"/>
      <c r="AH315" s="264"/>
      <c r="AI315" s="264"/>
      <c r="AJ315" s="264"/>
      <c r="AK315" s="264"/>
      <c r="AL315" s="264"/>
      <c r="AM315" s="264"/>
      <c r="AN315" s="264"/>
      <c r="AO315" s="264"/>
      <c r="AP315" s="264"/>
      <c r="AQ315" s="264"/>
      <c r="AR315" s="264"/>
      <c r="AS315" s="264"/>
      <c r="AT315" s="264"/>
      <c r="AU315" s="264"/>
      <c r="AV315" s="264"/>
      <c r="AW315" s="264"/>
      <c r="AX315" s="264"/>
      <c r="AY315" s="264"/>
      <c r="AZ315" s="264"/>
      <c r="BA315" s="264"/>
      <c r="BB315" s="198"/>
      <c r="BP315" s="198"/>
      <c r="BQ315" s="198"/>
      <c r="BR315" s="198"/>
    </row>
    <row r="316" spans="1:70" x14ac:dyDescent="0.2">
      <c r="B316" s="13"/>
      <c r="C316" s="13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  <c r="AF316" s="264"/>
      <c r="AG316" s="264"/>
      <c r="AH316" s="264"/>
      <c r="AI316" s="264"/>
      <c r="AJ316" s="264"/>
      <c r="AK316" s="264"/>
      <c r="AL316" s="264"/>
      <c r="AM316" s="264"/>
      <c r="AN316" s="264"/>
      <c r="AO316" s="264"/>
      <c r="AP316" s="264"/>
      <c r="AQ316" s="264"/>
      <c r="AR316" s="264"/>
      <c r="AS316" s="264"/>
      <c r="AT316" s="198"/>
      <c r="BB316" s="198"/>
      <c r="BP316" s="198"/>
      <c r="BQ316" s="198"/>
      <c r="BR316" s="198"/>
    </row>
    <row r="317" spans="1:70" x14ac:dyDescent="0.2">
      <c r="B317" s="13"/>
      <c r="C317" s="13"/>
      <c r="AT317" s="198"/>
      <c r="BB317" s="198"/>
      <c r="BP317" s="198"/>
      <c r="BQ317" s="198"/>
      <c r="BR317" s="198"/>
    </row>
    <row r="318" spans="1:70" x14ac:dyDescent="0.2">
      <c r="B318" s="13"/>
      <c r="C318" s="13"/>
      <c r="AT318" s="198"/>
      <c r="BB318" s="198"/>
      <c r="BP318" s="198"/>
      <c r="BQ318" s="198"/>
      <c r="BR318" s="198"/>
    </row>
    <row r="319" spans="1:70" x14ac:dyDescent="0.2">
      <c r="B319" s="13"/>
      <c r="C319" s="13"/>
      <c r="AT319" s="198"/>
      <c r="BB319" s="198"/>
      <c r="BP319" s="198"/>
      <c r="BQ319" s="198"/>
      <c r="BR319" s="198"/>
    </row>
    <row r="320" spans="1:70" x14ac:dyDescent="0.2">
      <c r="B320" s="13"/>
      <c r="C320" s="13"/>
      <c r="AT320" s="198"/>
      <c r="BB320" s="198"/>
      <c r="BP320" s="198"/>
      <c r="BQ320" s="198"/>
      <c r="BR320" s="198"/>
    </row>
    <row r="321" spans="2:70" x14ac:dyDescent="0.2">
      <c r="B321" s="13"/>
      <c r="C321" s="13"/>
      <c r="AT321" s="198"/>
      <c r="BB321" s="198"/>
      <c r="BP321" s="198"/>
      <c r="BQ321" s="198"/>
      <c r="BR321" s="198"/>
    </row>
    <row r="322" spans="2:70" x14ac:dyDescent="0.2">
      <c r="B322" s="13"/>
      <c r="C322" s="13"/>
      <c r="AT322" s="198"/>
      <c r="BB322" s="198"/>
      <c r="BP322" s="198"/>
      <c r="BQ322" s="198"/>
      <c r="BR322" s="198"/>
    </row>
    <row r="323" spans="2:70" x14ac:dyDescent="0.2">
      <c r="B323" s="13"/>
      <c r="C323" s="13"/>
      <c r="AT323" s="198"/>
      <c r="BB323" s="198"/>
      <c r="BP323" s="198"/>
      <c r="BQ323" s="198"/>
      <c r="BR323" s="198"/>
    </row>
    <row r="324" spans="2:70" x14ac:dyDescent="0.2">
      <c r="B324" s="13"/>
      <c r="C324" s="13"/>
      <c r="AT324" s="198"/>
      <c r="BB324" s="198"/>
      <c r="BP324" s="198"/>
      <c r="BQ324" s="198"/>
      <c r="BR324" s="198"/>
    </row>
    <row r="325" spans="2:70" x14ac:dyDescent="0.2">
      <c r="B325" s="13"/>
      <c r="C325" s="13"/>
      <c r="AT325" s="198"/>
      <c r="BB325" s="198"/>
      <c r="BP325" s="198"/>
      <c r="BQ325" s="198"/>
      <c r="BR325" s="198"/>
    </row>
    <row r="326" spans="2:70" x14ac:dyDescent="0.2">
      <c r="B326" s="13"/>
      <c r="C326" s="13"/>
      <c r="AT326" s="198"/>
      <c r="BB326" s="198"/>
      <c r="BP326" s="198"/>
      <c r="BQ326" s="198"/>
      <c r="BR326" s="198"/>
    </row>
    <row r="327" spans="2:70" x14ac:dyDescent="0.2">
      <c r="B327" s="13"/>
      <c r="C327" s="13"/>
      <c r="AT327" s="198"/>
      <c r="BB327" s="198"/>
      <c r="BP327" s="198"/>
      <c r="BQ327" s="198"/>
      <c r="BR327" s="198"/>
    </row>
    <row r="328" spans="2:70" x14ac:dyDescent="0.2">
      <c r="B328" s="13"/>
      <c r="C328" s="13"/>
      <c r="AT328" s="198"/>
      <c r="BB328" s="198"/>
      <c r="BP328" s="198"/>
      <c r="BQ328" s="198"/>
      <c r="BR328" s="198"/>
    </row>
    <row r="329" spans="2:70" x14ac:dyDescent="0.2">
      <c r="B329" s="13"/>
      <c r="C329" s="13"/>
      <c r="AT329" s="198"/>
      <c r="BB329" s="198"/>
      <c r="BP329" s="198"/>
      <c r="BQ329" s="198"/>
      <c r="BR329" s="198"/>
    </row>
    <row r="330" spans="2:70" x14ac:dyDescent="0.2">
      <c r="B330" s="13"/>
      <c r="C330" s="13"/>
      <c r="AT330" s="198"/>
      <c r="BB330" s="198"/>
      <c r="BP330" s="198"/>
      <c r="BQ330" s="198"/>
      <c r="BR330" s="198"/>
    </row>
    <row r="331" spans="2:70" x14ac:dyDescent="0.2">
      <c r="B331" s="13"/>
      <c r="C331" s="13"/>
      <c r="AT331" s="198"/>
      <c r="BB331" s="198"/>
      <c r="BP331" s="198"/>
      <c r="BQ331" s="198"/>
      <c r="BR331" s="198"/>
    </row>
    <row r="332" spans="2:70" x14ac:dyDescent="0.2">
      <c r="B332" s="13"/>
      <c r="C332" s="13"/>
      <c r="AT332" s="198"/>
      <c r="BB332" s="198"/>
      <c r="BP332" s="198"/>
      <c r="BQ332" s="198"/>
      <c r="BR332" s="198"/>
    </row>
    <row r="333" spans="2:70" x14ac:dyDescent="0.2">
      <c r="B333" s="13"/>
      <c r="C333" s="13"/>
      <c r="AT333" s="198"/>
      <c r="BB333" s="198"/>
      <c r="BP333" s="198"/>
      <c r="BQ333" s="198"/>
      <c r="BR333" s="198"/>
    </row>
    <row r="334" spans="2:70" x14ac:dyDescent="0.2">
      <c r="B334" s="13"/>
      <c r="C334" s="13"/>
      <c r="AT334" s="198"/>
      <c r="BB334" s="198"/>
      <c r="BP334" s="198"/>
      <c r="BQ334" s="198"/>
      <c r="BR334" s="198"/>
    </row>
    <row r="335" spans="2:70" x14ac:dyDescent="0.2">
      <c r="B335" s="13"/>
      <c r="C335" s="13"/>
      <c r="AT335" s="198"/>
      <c r="BB335" s="198"/>
      <c r="BP335" s="198"/>
      <c r="BQ335" s="198"/>
      <c r="BR335" s="198"/>
    </row>
    <row r="336" spans="2:70" x14ac:dyDescent="0.2">
      <c r="B336" s="13"/>
      <c r="C336" s="13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</sheetData>
  <sheetProtection algorithmName="SHA-512" hashValue="mrParH1lREmhcM0ZsK9x82Fx7+SXfYNL7sT7SaKp8aXw3MmTe5woWJh8+2PqZYuULc4h7z1GtNFUikBX7TIAuw==" saltValue="0sWORSOlYHyLVyjrrAXkiA==" spinCount="100000" sheet="1" objects="1" scenarios="1" formatCells="0" formatColumns="0" formatRows="0" insertHyperlinks="0"/>
  <autoFilter ref="A9:BP310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0">
    <mergeCell ref="BC7:BC8"/>
    <mergeCell ref="BD7:BD8"/>
    <mergeCell ref="AW7:BA7"/>
    <mergeCell ref="BE7:BN7"/>
    <mergeCell ref="B281:C281"/>
    <mergeCell ref="AH7:AH8"/>
    <mergeCell ref="AI7:AI8"/>
    <mergeCell ref="AJ7:AS7"/>
    <mergeCell ref="AU7:AU8"/>
    <mergeCell ref="AV7:AV8"/>
    <mergeCell ref="B259:C259"/>
    <mergeCell ref="B272:C272"/>
    <mergeCell ref="B278:C278"/>
    <mergeCell ref="AG7:AG8"/>
    <mergeCell ref="D7:D8"/>
    <mergeCell ref="B6:B8"/>
    <mergeCell ref="V7:V8"/>
    <mergeCell ref="W7:AF7"/>
    <mergeCell ref="B291:C291"/>
    <mergeCell ref="B293:C293"/>
    <mergeCell ref="B279:C279"/>
    <mergeCell ref="B274:C274"/>
    <mergeCell ref="B275:C275"/>
    <mergeCell ref="B276:C276"/>
    <mergeCell ref="B277:C277"/>
    <mergeCell ref="B265:C265"/>
    <mergeCell ref="B269:C269"/>
    <mergeCell ref="E7:E8"/>
    <mergeCell ref="I7:S7"/>
    <mergeCell ref="U7:U8"/>
    <mergeCell ref="B260:C260"/>
    <mergeCell ref="B261:C261"/>
    <mergeCell ref="B300:C300"/>
    <mergeCell ref="B295:C295"/>
    <mergeCell ref="B286:C286"/>
    <mergeCell ref="B287:C287"/>
    <mergeCell ref="B288:C288"/>
    <mergeCell ref="B289:C289"/>
    <mergeCell ref="A4:BP4"/>
    <mergeCell ref="B258:C258"/>
    <mergeCell ref="B262:C262"/>
    <mergeCell ref="B263:C263"/>
    <mergeCell ref="B264:C264"/>
    <mergeCell ref="A6:A8"/>
    <mergeCell ref="T7:T8"/>
    <mergeCell ref="F7:F8"/>
    <mergeCell ref="BP6:BP8"/>
    <mergeCell ref="BO6:BO8"/>
    <mergeCell ref="AT7:AT8"/>
    <mergeCell ref="BB7:BB8"/>
    <mergeCell ref="H7:H8"/>
    <mergeCell ref="G7:G8"/>
    <mergeCell ref="D6:BC6"/>
    <mergeCell ref="B255:C255"/>
    <mergeCell ref="B305:C305"/>
    <mergeCell ref="B257:C257"/>
    <mergeCell ref="C6:C8"/>
    <mergeCell ref="B296:C296"/>
    <mergeCell ref="B297:C297"/>
    <mergeCell ref="B292:C292"/>
    <mergeCell ref="B280:C280"/>
    <mergeCell ref="B266:C266"/>
    <mergeCell ref="B267:C267"/>
    <mergeCell ref="B268:C268"/>
    <mergeCell ref="B273:C273"/>
    <mergeCell ref="B270:C270"/>
    <mergeCell ref="B271:C271"/>
    <mergeCell ref="B303:C303"/>
    <mergeCell ref="B284:C284"/>
    <mergeCell ref="B299:C299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18.aprīļa saistošajiem noteikumiem Nr.16
(protokols Nr.4, 26.punkts)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5"/>
  <sheetViews>
    <sheetView view="pageLayout" zoomScaleNormal="100" workbookViewId="0">
      <selection activeCell="AJ11" sqref="AJ11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5703125" style="70" customWidth="1" collapsed="1"/>
    <col min="7" max="7" width="9" style="70" hidden="1" customWidth="1" outlineLevel="1"/>
    <col min="8" max="8" width="7.85546875" style="70" hidden="1" customWidth="1" outlineLevel="1"/>
    <col min="9" max="9" width="9" style="70" hidden="1" customWidth="1" outlineLevel="1"/>
    <col min="10" max="10" width="8" style="70" hidden="1" customWidth="1" outlineLevel="1"/>
    <col min="11" max="17" width="9" style="70" hidden="1" customWidth="1" outlineLevel="1"/>
    <col min="18" max="18" width="10" style="70" hidden="1" customWidth="1" outlineLevel="1"/>
    <col min="19" max="19" width="10" style="70" customWidth="1" collapsed="1"/>
    <col min="20" max="20" width="8.7109375" style="70" hidden="1" customWidth="1" outlineLevel="1"/>
    <col min="21" max="21" width="7" style="70" hidden="1" customWidth="1" outlineLevel="1"/>
    <col min="22" max="22" width="9" style="70" hidden="1" customWidth="1" outlineLevel="1"/>
    <col min="23" max="24" width="7.42578125" style="70" hidden="1" customWidth="1" outlineLevel="1"/>
    <col min="25" max="30" width="8.42578125" style="70" hidden="1" customWidth="1" outlineLevel="1"/>
    <col min="31" max="31" width="11" style="70" hidden="1" customWidth="1" outlineLevel="1"/>
    <col min="32" max="32" width="9.85546875" style="25" customWidth="1" collapsed="1"/>
    <col min="33" max="16384" width="9.140625" style="25"/>
  </cols>
  <sheetData>
    <row r="1" spans="1:32" x14ac:dyDescent="0.2">
      <c r="AF1" s="336" t="s">
        <v>743</v>
      </c>
    </row>
    <row r="2" spans="1:32" x14ac:dyDescent="0.2">
      <c r="AF2" s="336" t="s">
        <v>741</v>
      </c>
    </row>
    <row r="3" spans="1:32" x14ac:dyDescent="0.2">
      <c r="AF3" s="336" t="s">
        <v>742</v>
      </c>
    </row>
    <row r="4" spans="1:32" ht="18" customHeight="1" x14ac:dyDescent="0.35">
      <c r="A4" s="461" t="s">
        <v>576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</row>
    <row r="5" spans="1:32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ht="43.5" customHeight="1" x14ac:dyDescent="0.2">
      <c r="A6" s="471" t="s">
        <v>25</v>
      </c>
      <c r="B6" s="472"/>
      <c r="C6" s="472"/>
      <c r="D6" s="112" t="s">
        <v>26</v>
      </c>
      <c r="E6" s="120" t="s">
        <v>713</v>
      </c>
      <c r="F6" s="142" t="s">
        <v>712</v>
      </c>
      <c r="G6" s="142" t="s">
        <v>714</v>
      </c>
      <c r="H6" s="142" t="s">
        <v>749</v>
      </c>
      <c r="I6" s="142" t="s">
        <v>784</v>
      </c>
      <c r="J6" s="142" t="s">
        <v>799</v>
      </c>
      <c r="K6" s="333" t="s">
        <v>733</v>
      </c>
      <c r="L6" s="142"/>
      <c r="M6" s="142"/>
      <c r="N6" s="142"/>
      <c r="O6" s="142"/>
      <c r="P6" s="142"/>
      <c r="Q6" s="142"/>
      <c r="R6" s="142" t="s">
        <v>715</v>
      </c>
      <c r="S6" s="142" t="s">
        <v>463</v>
      </c>
      <c r="T6" s="142" t="s">
        <v>716</v>
      </c>
      <c r="U6" s="142" t="s">
        <v>749</v>
      </c>
      <c r="V6" s="142" t="s">
        <v>784</v>
      </c>
      <c r="W6" s="142" t="s">
        <v>799</v>
      </c>
      <c r="X6" s="333" t="s">
        <v>733</v>
      </c>
      <c r="Y6" s="142"/>
      <c r="Z6" s="142"/>
      <c r="AA6" s="142"/>
      <c r="AB6" s="142"/>
      <c r="AC6" s="142"/>
      <c r="AD6" s="142"/>
      <c r="AE6" s="290" t="s">
        <v>717</v>
      </c>
      <c r="AF6" s="290" t="s">
        <v>744</v>
      </c>
    </row>
    <row r="7" spans="1:32" ht="10.5" customHeight="1" thickBot="1" x14ac:dyDescent="0.25">
      <c r="A7" s="473">
        <v>1</v>
      </c>
      <c r="B7" s="474"/>
      <c r="C7" s="475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v>8</v>
      </c>
      <c r="S7" s="119">
        <v>4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76">
        <v>9</v>
      </c>
      <c r="AF7" s="76">
        <v>5</v>
      </c>
    </row>
    <row r="8" spans="1:32" s="113" customFormat="1" ht="14.25" customHeight="1" thickTop="1" x14ac:dyDescent="0.2">
      <c r="A8" s="477" t="s">
        <v>114</v>
      </c>
      <c r="B8" s="478"/>
      <c r="C8" s="478"/>
      <c r="D8" s="479"/>
      <c r="E8" s="26">
        <f>SUM(E93,E125,E95)</f>
        <v>109730956</v>
      </c>
      <c r="F8" s="26">
        <f>SUM(F93,F125,F95)</f>
        <v>117863165</v>
      </c>
      <c r="G8" s="26">
        <f t="shared" ref="G8:Q8" si="0">SUM(G93,G125,G95)</f>
        <v>8132209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>SUM(R93,R125,R95)</f>
        <v>-1047228</v>
      </c>
      <c r="S8" s="26">
        <f>SUM(S93,S125,S95)</f>
        <v>-1238316</v>
      </c>
      <c r="T8" s="26">
        <f t="shared" ref="T8:AD8" si="1">SUM(T93,T125,T95)</f>
        <v>-191088</v>
      </c>
      <c r="U8" s="26">
        <f t="shared" si="1"/>
        <v>-11045</v>
      </c>
      <c r="V8" s="26">
        <f t="shared" si="1"/>
        <v>-206523</v>
      </c>
      <c r="W8" s="26">
        <f t="shared" si="1"/>
        <v>-18678</v>
      </c>
      <c r="X8" s="26">
        <f t="shared" si="1"/>
        <v>45158</v>
      </c>
      <c r="Y8" s="26">
        <f t="shared" si="1"/>
        <v>0</v>
      </c>
      <c r="Z8" s="26">
        <f t="shared" si="1"/>
        <v>0</v>
      </c>
      <c r="AA8" s="26">
        <f t="shared" si="1"/>
        <v>0</v>
      </c>
      <c r="AB8" s="26">
        <f t="shared" si="1"/>
        <v>0</v>
      </c>
      <c r="AC8" s="26">
        <f t="shared" si="1"/>
        <v>0</v>
      </c>
      <c r="AD8" s="26">
        <f t="shared" si="1"/>
        <v>0</v>
      </c>
      <c r="AE8" s="26">
        <f>SUM(AE93,AE125,AE95)</f>
        <v>108920152</v>
      </c>
      <c r="AF8" s="26">
        <f t="shared" ref="AF8" si="2">SUM(AF93,AF125,AF95)</f>
        <v>116624849</v>
      </c>
    </row>
    <row r="9" spans="1:32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14" customFormat="1" x14ac:dyDescent="0.2">
      <c r="A10" s="462" t="s">
        <v>27</v>
      </c>
      <c r="B10" s="463"/>
      <c r="C10" s="463"/>
      <c r="D10" s="32" t="s">
        <v>28</v>
      </c>
      <c r="E10" s="33">
        <f t="shared" ref="E10:AE11" si="3">E11</f>
        <v>50828804</v>
      </c>
      <c r="F10" s="33">
        <f t="shared" si="3"/>
        <v>51716764</v>
      </c>
      <c r="G10" s="33">
        <f t="shared" si="3"/>
        <v>887960</v>
      </c>
      <c r="H10" s="33">
        <f t="shared" si="3"/>
        <v>0</v>
      </c>
      <c r="I10" s="33">
        <f t="shared" si="3"/>
        <v>228732</v>
      </c>
      <c r="J10" s="33">
        <f t="shared" si="3"/>
        <v>0</v>
      </c>
      <c r="K10" s="33">
        <f t="shared" si="3"/>
        <v>659228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>S11</f>
        <v>0</v>
      </c>
      <c r="T10" s="33">
        <f t="shared" ref="S10:AF11" si="4">T11</f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3"/>
        <v>50828804</v>
      </c>
      <c r="AF10" s="33">
        <f t="shared" si="4"/>
        <v>51716764</v>
      </c>
    </row>
    <row r="11" spans="1:32" s="113" customFormat="1" x14ac:dyDescent="0.2">
      <c r="A11" s="34"/>
      <c r="B11" s="429" t="s">
        <v>29</v>
      </c>
      <c r="C11" s="429"/>
      <c r="D11" s="35" t="s">
        <v>30</v>
      </c>
      <c r="E11" s="180">
        <f t="shared" si="3"/>
        <v>50828804</v>
      </c>
      <c r="F11" s="180">
        <f t="shared" si="3"/>
        <v>51716764</v>
      </c>
      <c r="G11" s="180">
        <f t="shared" si="3"/>
        <v>887960</v>
      </c>
      <c r="H11" s="180">
        <f t="shared" si="3"/>
        <v>0</v>
      </c>
      <c r="I11" s="180">
        <f t="shared" si="3"/>
        <v>228732</v>
      </c>
      <c r="J11" s="180">
        <f t="shared" si="3"/>
        <v>0</v>
      </c>
      <c r="K11" s="180">
        <f t="shared" si="3"/>
        <v>659228</v>
      </c>
      <c r="L11" s="180">
        <f t="shared" si="3"/>
        <v>0</v>
      </c>
      <c r="M11" s="180">
        <f t="shared" si="3"/>
        <v>0</v>
      </c>
      <c r="N11" s="180">
        <f t="shared" si="3"/>
        <v>0</v>
      </c>
      <c r="O11" s="180">
        <f t="shared" si="3"/>
        <v>0</v>
      </c>
      <c r="P11" s="180">
        <f t="shared" si="3"/>
        <v>0</v>
      </c>
      <c r="Q11" s="180">
        <f t="shared" si="3"/>
        <v>0</v>
      </c>
      <c r="R11" s="180">
        <f t="shared" si="3"/>
        <v>0</v>
      </c>
      <c r="S11" s="180">
        <f t="shared" si="4"/>
        <v>0</v>
      </c>
      <c r="T11" s="180">
        <f t="shared" si="4"/>
        <v>0</v>
      </c>
      <c r="U11" s="180">
        <f t="shared" si="4"/>
        <v>0</v>
      </c>
      <c r="V11" s="180">
        <f t="shared" si="4"/>
        <v>0</v>
      </c>
      <c r="W11" s="180">
        <f t="shared" si="4"/>
        <v>0</v>
      </c>
      <c r="X11" s="180">
        <f t="shared" si="4"/>
        <v>0</v>
      </c>
      <c r="Y11" s="180">
        <f t="shared" si="4"/>
        <v>0</v>
      </c>
      <c r="Z11" s="180">
        <f t="shared" si="4"/>
        <v>0</v>
      </c>
      <c r="AA11" s="180">
        <f t="shared" si="4"/>
        <v>0</v>
      </c>
      <c r="AB11" s="180">
        <f t="shared" si="4"/>
        <v>0</v>
      </c>
      <c r="AC11" s="180">
        <f t="shared" si="4"/>
        <v>0</v>
      </c>
      <c r="AD11" s="180">
        <f t="shared" si="4"/>
        <v>0</v>
      </c>
      <c r="AE11" s="180">
        <f t="shared" si="3"/>
        <v>50828804</v>
      </c>
      <c r="AF11" s="180">
        <f t="shared" si="4"/>
        <v>51716764</v>
      </c>
    </row>
    <row r="12" spans="1:32" x14ac:dyDescent="0.2">
      <c r="A12" s="36"/>
      <c r="B12" s="464" t="s">
        <v>31</v>
      </c>
      <c r="C12" s="464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F12" si="5">SUM(G13:G14)</f>
        <v>887960</v>
      </c>
      <c r="H12" s="181">
        <f t="shared" si="5"/>
        <v>0</v>
      </c>
      <c r="I12" s="181">
        <f t="shared" si="5"/>
        <v>228732</v>
      </c>
      <c r="J12" s="181">
        <f t="shared" si="5"/>
        <v>0</v>
      </c>
      <c r="K12" s="181">
        <f t="shared" si="5"/>
        <v>659228</v>
      </c>
      <c r="L12" s="181">
        <f t="shared" si="5"/>
        <v>0</v>
      </c>
      <c r="M12" s="181">
        <f t="shared" si="5"/>
        <v>0</v>
      </c>
      <c r="N12" s="181">
        <f t="shared" si="5"/>
        <v>0</v>
      </c>
      <c r="O12" s="181">
        <f t="shared" si="5"/>
        <v>0</v>
      </c>
      <c r="P12" s="181">
        <f t="shared" si="5"/>
        <v>0</v>
      </c>
      <c r="Q12" s="181">
        <f t="shared" si="5"/>
        <v>0</v>
      </c>
      <c r="R12" s="181">
        <f t="shared" si="5"/>
        <v>0</v>
      </c>
      <c r="S12" s="181">
        <f t="shared" si="5"/>
        <v>0</v>
      </c>
      <c r="T12" s="181">
        <f t="shared" si="5"/>
        <v>0</v>
      </c>
      <c r="U12" s="181">
        <f t="shared" si="5"/>
        <v>0</v>
      </c>
      <c r="V12" s="181">
        <f t="shared" si="5"/>
        <v>0</v>
      </c>
      <c r="W12" s="181">
        <f t="shared" si="5"/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50828804</v>
      </c>
      <c r="AF12" s="181">
        <f t="shared" si="5"/>
        <v>51716764</v>
      </c>
    </row>
    <row r="13" spans="1:32" ht="36" x14ac:dyDescent="0.2">
      <c r="A13" s="38"/>
      <c r="B13" s="480" t="s">
        <v>33</v>
      </c>
      <c r="C13" s="480"/>
      <c r="D13" s="272" t="s">
        <v>138</v>
      </c>
      <c r="E13" s="182">
        <v>50828804</v>
      </c>
      <c r="F13" s="182">
        <f>E13+G13</f>
        <v>228732</v>
      </c>
      <c r="G13" s="182">
        <f>SUBTOTAL(9,H13:Q13)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>
        <f>R13+T13</f>
        <v>0</v>
      </c>
      <c r="T13" s="182">
        <f>SUBTOTAL(9,U13:AD13)</f>
        <v>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>
        <f>E13+R13</f>
        <v>50828804</v>
      </c>
      <c r="AF13" s="182">
        <f>S13+F13</f>
        <v>228732</v>
      </c>
    </row>
    <row r="14" spans="1:32" ht="24" x14ac:dyDescent="0.2">
      <c r="A14" s="46"/>
      <c r="B14" s="481" t="s">
        <v>756</v>
      </c>
      <c r="C14" s="481"/>
      <c r="D14" s="40" t="s">
        <v>757</v>
      </c>
      <c r="E14" s="184"/>
      <c r="F14" s="184">
        <f>E14+G14</f>
        <v>51488032</v>
      </c>
      <c r="G14" s="184">
        <f>SUBTOTAL(9,H14:Q14)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>
        <f>R14+T14</f>
        <v>0</v>
      </c>
      <c r="T14" s="184">
        <f>SUBTOTAL(9,U14:AD14)</f>
        <v>0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>
        <f>E14+R14</f>
        <v>0</v>
      </c>
      <c r="AF14" s="184">
        <f>S14+F14</f>
        <v>51488032</v>
      </c>
    </row>
    <row r="15" spans="1:32" s="114" customFormat="1" x14ac:dyDescent="0.2">
      <c r="A15" s="462" t="s">
        <v>34</v>
      </c>
      <c r="B15" s="463"/>
      <c r="C15" s="463"/>
      <c r="D15" s="32" t="s">
        <v>35</v>
      </c>
      <c r="E15" s="41">
        <f t="shared" ref="E15:R15" si="6">SUM(E16)</f>
        <v>8782613</v>
      </c>
      <c r="F15" s="41">
        <f t="shared" si="6"/>
        <v>8782613</v>
      </c>
      <c r="G15" s="41">
        <f t="shared" si="6"/>
        <v>0</v>
      </c>
      <c r="H15" s="41">
        <f t="shared" si="6"/>
        <v>0</v>
      </c>
      <c r="I15" s="41">
        <f t="shared" si="6"/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0</v>
      </c>
      <c r="S15" s="41">
        <f t="shared" ref="S15:AF15" si="7">SUM(S16)</f>
        <v>0</v>
      </c>
      <c r="T15" s="41">
        <f t="shared" si="7"/>
        <v>0</v>
      </c>
      <c r="U15" s="41">
        <f t="shared" si="7"/>
        <v>0</v>
      </c>
      <c r="V15" s="41">
        <f t="shared" si="7"/>
        <v>0</v>
      </c>
      <c r="W15" s="41">
        <f t="shared" si="7"/>
        <v>0</v>
      </c>
      <c r="X15" s="41">
        <f t="shared" si="7"/>
        <v>0</v>
      </c>
      <c r="Y15" s="41">
        <f t="shared" si="7"/>
        <v>0</v>
      </c>
      <c r="Z15" s="41">
        <f t="shared" si="7"/>
        <v>0</v>
      </c>
      <c r="AA15" s="41">
        <f t="shared" si="7"/>
        <v>0</v>
      </c>
      <c r="AB15" s="41">
        <f t="shared" si="7"/>
        <v>0</v>
      </c>
      <c r="AC15" s="41">
        <f t="shared" si="7"/>
        <v>0</v>
      </c>
      <c r="AD15" s="41">
        <f t="shared" si="7"/>
        <v>0</v>
      </c>
      <c r="AE15" s="41">
        <f t="shared" si="7"/>
        <v>8782613</v>
      </c>
      <c r="AF15" s="41">
        <f t="shared" si="7"/>
        <v>8782613</v>
      </c>
    </row>
    <row r="16" spans="1:32" s="113" customFormat="1" x14ac:dyDescent="0.2">
      <c r="A16" s="34"/>
      <c r="B16" s="429" t="s">
        <v>36</v>
      </c>
      <c r="C16" s="429"/>
      <c r="D16" s="35" t="s">
        <v>37</v>
      </c>
      <c r="E16" s="185">
        <f t="shared" ref="E16:R16" si="8">SUM(E17,E20,E23)</f>
        <v>8782613</v>
      </c>
      <c r="F16" s="185">
        <f t="shared" ref="F16:Q16" si="9">SUM(F17,F20,F23)</f>
        <v>8782613</v>
      </c>
      <c r="G16" s="185">
        <f t="shared" si="9"/>
        <v>0</v>
      </c>
      <c r="H16" s="185">
        <f t="shared" si="9"/>
        <v>0</v>
      </c>
      <c r="I16" s="185">
        <f t="shared" si="9"/>
        <v>0</v>
      </c>
      <c r="J16" s="185">
        <f t="shared" si="9"/>
        <v>0</v>
      </c>
      <c r="K16" s="185">
        <f t="shared" si="9"/>
        <v>0</v>
      </c>
      <c r="L16" s="185">
        <f t="shared" si="9"/>
        <v>0</v>
      </c>
      <c r="M16" s="185">
        <f t="shared" si="9"/>
        <v>0</v>
      </c>
      <c r="N16" s="185">
        <f t="shared" si="9"/>
        <v>0</v>
      </c>
      <c r="O16" s="185">
        <f t="shared" si="9"/>
        <v>0</v>
      </c>
      <c r="P16" s="185">
        <f t="shared" si="9"/>
        <v>0</v>
      </c>
      <c r="Q16" s="185">
        <f t="shared" si="9"/>
        <v>0</v>
      </c>
      <c r="R16" s="185">
        <f t="shared" si="8"/>
        <v>0</v>
      </c>
      <c r="S16" s="185">
        <f t="shared" ref="S16:AD16" si="10">SUM(S17,S20,S23)</f>
        <v>0</v>
      </c>
      <c r="T16" s="185">
        <f t="shared" si="10"/>
        <v>0</v>
      </c>
      <c r="U16" s="185">
        <f t="shared" si="10"/>
        <v>0</v>
      </c>
      <c r="V16" s="185">
        <f t="shared" si="10"/>
        <v>0</v>
      </c>
      <c r="W16" s="185">
        <f t="shared" si="10"/>
        <v>0</v>
      </c>
      <c r="X16" s="185">
        <f t="shared" si="10"/>
        <v>0</v>
      </c>
      <c r="Y16" s="185">
        <f t="shared" si="10"/>
        <v>0</v>
      </c>
      <c r="Z16" s="185">
        <f t="shared" si="10"/>
        <v>0</v>
      </c>
      <c r="AA16" s="185">
        <f t="shared" si="10"/>
        <v>0</v>
      </c>
      <c r="AB16" s="185">
        <f t="shared" si="10"/>
        <v>0</v>
      </c>
      <c r="AC16" s="185">
        <f t="shared" si="10"/>
        <v>0</v>
      </c>
      <c r="AD16" s="185">
        <f t="shared" si="10"/>
        <v>0</v>
      </c>
      <c r="AE16" s="185">
        <f>SUM(AE17,AE20,AE23)</f>
        <v>8782613</v>
      </c>
      <c r="AF16" s="185">
        <f t="shared" ref="AF16" si="11">SUM(AF17,AF20,AF23)</f>
        <v>8782613</v>
      </c>
    </row>
    <row r="17" spans="1:32" x14ac:dyDescent="0.2">
      <c r="A17" s="42"/>
      <c r="B17" s="431" t="s">
        <v>171</v>
      </c>
      <c r="C17" s="431"/>
      <c r="D17" s="43" t="s">
        <v>170</v>
      </c>
      <c r="E17" s="44">
        <f>SUM(E18:E19)</f>
        <v>3921267</v>
      </c>
      <c r="F17" s="44">
        <f>SUM(F18:F19)</f>
        <v>3921267</v>
      </c>
      <c r="G17" s="44">
        <f t="shared" ref="G17:Q17" si="12">SUM(G18:G19)</f>
        <v>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0</v>
      </c>
      <c r="P17" s="44">
        <f t="shared" si="12"/>
        <v>0</v>
      </c>
      <c r="Q17" s="44">
        <f t="shared" si="12"/>
        <v>0</v>
      </c>
      <c r="R17" s="44">
        <f>SUM(R18:R19)</f>
        <v>0</v>
      </c>
      <c r="S17" s="44">
        <f>SUM(S18:S19)</f>
        <v>0</v>
      </c>
      <c r="T17" s="44">
        <f t="shared" ref="T17" si="13">SUM(T18:T19)</f>
        <v>0</v>
      </c>
      <c r="U17" s="44">
        <f t="shared" ref="U17" si="14">SUM(U18:U19)</f>
        <v>0</v>
      </c>
      <c r="V17" s="44">
        <f t="shared" ref="V17" si="15">SUM(V18:V19)</f>
        <v>0</v>
      </c>
      <c r="W17" s="44">
        <f t="shared" ref="W17" si="16">SUM(W18:W19)</f>
        <v>0</v>
      </c>
      <c r="X17" s="44">
        <f t="shared" ref="X17" si="17">SUM(X18:X19)</f>
        <v>0</v>
      </c>
      <c r="Y17" s="44">
        <f t="shared" ref="Y17" si="18">SUM(Y18:Y19)</f>
        <v>0</v>
      </c>
      <c r="Z17" s="44">
        <f t="shared" ref="Z17" si="19">SUM(Z18:Z19)</f>
        <v>0</v>
      </c>
      <c r="AA17" s="44">
        <f t="shared" ref="AA17" si="20">SUM(AA18:AA19)</f>
        <v>0</v>
      </c>
      <c r="AB17" s="44">
        <f t="shared" ref="AB17" si="21">SUM(AB18:AB19)</f>
        <v>0</v>
      </c>
      <c r="AC17" s="44">
        <f t="shared" ref="AC17" si="22">SUM(AC18:AC19)</f>
        <v>0</v>
      </c>
      <c r="AD17" s="44">
        <f t="shared" ref="AD17:AF17" si="23">SUM(AD18:AD19)</f>
        <v>0</v>
      </c>
      <c r="AE17" s="44">
        <f>SUM(AE18:AE19)</f>
        <v>3921267</v>
      </c>
      <c r="AF17" s="44">
        <f t="shared" si="23"/>
        <v>3921267</v>
      </c>
    </row>
    <row r="18" spans="1:32" ht="24" x14ac:dyDescent="0.2">
      <c r="A18" s="38"/>
      <c r="B18" s="480" t="s">
        <v>38</v>
      </c>
      <c r="C18" s="480"/>
      <c r="D18" s="272" t="s">
        <v>39</v>
      </c>
      <c r="E18" s="182">
        <v>3445367</v>
      </c>
      <c r="F18" s="182">
        <f t="shared" ref="F18:F19" si="24">E18+G18</f>
        <v>3445367</v>
      </c>
      <c r="G18" s="182">
        <f t="shared" ref="G18:G19" si="25">SUBTOTAL(9,H18:Q18)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>
        <f t="shared" ref="S18:S19" si="26">R18+T18</f>
        <v>0</v>
      </c>
      <c r="T18" s="182">
        <f t="shared" ref="T18:T19" si="27">SUBTOTAL(9,U18:AD18)</f>
        <v>0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>
        <f t="shared" ref="AE18:AE19" si="28">E18+R18</f>
        <v>3445367</v>
      </c>
      <c r="AF18" s="182">
        <f t="shared" ref="AF18:AF19" si="29">S18+F18</f>
        <v>3445367</v>
      </c>
    </row>
    <row r="19" spans="1:32" ht="24" x14ac:dyDescent="0.2">
      <c r="A19" s="39"/>
      <c r="B19" s="433" t="s">
        <v>40</v>
      </c>
      <c r="C19" s="433"/>
      <c r="D19" s="40" t="s">
        <v>41</v>
      </c>
      <c r="E19" s="183">
        <v>475900</v>
      </c>
      <c r="F19" s="184">
        <f t="shared" si="24"/>
        <v>475900</v>
      </c>
      <c r="G19" s="184">
        <f t="shared" si="25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>
        <f t="shared" si="26"/>
        <v>0</v>
      </c>
      <c r="T19" s="184">
        <f t="shared" si="27"/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>
        <f t="shared" si="28"/>
        <v>475900</v>
      </c>
      <c r="AF19" s="184">
        <f t="shared" si="29"/>
        <v>475900</v>
      </c>
    </row>
    <row r="20" spans="1:32" x14ac:dyDescent="0.2">
      <c r="A20" s="42"/>
      <c r="B20" s="431" t="s">
        <v>42</v>
      </c>
      <c r="C20" s="431"/>
      <c r="D20" s="43" t="s">
        <v>139</v>
      </c>
      <c r="E20" s="44">
        <f>SUM(E21:E22)</f>
        <v>3161300</v>
      </c>
      <c r="F20" s="44">
        <f>SUM(F21:F22)</f>
        <v>3161300</v>
      </c>
      <c r="G20" s="44">
        <f t="shared" ref="G20:Q20" si="30">SUM(G21:G22)</f>
        <v>0</v>
      </c>
      <c r="H20" s="44">
        <f t="shared" si="30"/>
        <v>0</v>
      </c>
      <c r="I20" s="44">
        <f t="shared" si="30"/>
        <v>0</v>
      </c>
      <c r="J20" s="44">
        <f t="shared" si="30"/>
        <v>0</v>
      </c>
      <c r="K20" s="44">
        <f t="shared" si="30"/>
        <v>0</v>
      </c>
      <c r="L20" s="44">
        <f t="shared" si="30"/>
        <v>0</v>
      </c>
      <c r="M20" s="44">
        <f t="shared" si="30"/>
        <v>0</v>
      </c>
      <c r="N20" s="44">
        <f t="shared" si="30"/>
        <v>0</v>
      </c>
      <c r="O20" s="44">
        <f t="shared" si="30"/>
        <v>0</v>
      </c>
      <c r="P20" s="44">
        <f t="shared" si="30"/>
        <v>0</v>
      </c>
      <c r="Q20" s="44">
        <f t="shared" si="30"/>
        <v>0</v>
      </c>
      <c r="R20" s="44">
        <f>SUM(R21:R22)</f>
        <v>0</v>
      </c>
      <c r="S20" s="44">
        <f>SUM(S21:S22)</f>
        <v>0</v>
      </c>
      <c r="T20" s="44">
        <f t="shared" ref="T20" si="31">SUM(T21:T22)</f>
        <v>0</v>
      </c>
      <c r="U20" s="44">
        <f t="shared" ref="U20" si="32">SUM(U21:U22)</f>
        <v>0</v>
      </c>
      <c r="V20" s="44">
        <f t="shared" ref="V20" si="33">SUM(V21:V22)</f>
        <v>0</v>
      </c>
      <c r="W20" s="44">
        <f t="shared" ref="W20" si="34">SUM(W21:W22)</f>
        <v>0</v>
      </c>
      <c r="X20" s="44">
        <f t="shared" ref="X20" si="35">SUM(X21:X22)</f>
        <v>0</v>
      </c>
      <c r="Y20" s="44">
        <f t="shared" ref="Y20" si="36">SUM(Y21:Y22)</f>
        <v>0</v>
      </c>
      <c r="Z20" s="44">
        <f t="shared" ref="Z20" si="37">SUM(Z21:Z22)</f>
        <v>0</v>
      </c>
      <c r="AA20" s="44">
        <f t="shared" ref="AA20" si="38">SUM(AA21:AA22)</f>
        <v>0</v>
      </c>
      <c r="AB20" s="44">
        <f t="shared" ref="AB20" si="39">SUM(AB21:AB22)</f>
        <v>0</v>
      </c>
      <c r="AC20" s="44">
        <f t="shared" ref="AC20" si="40">SUM(AC21:AC22)</f>
        <v>0</v>
      </c>
      <c r="AD20" s="44">
        <f t="shared" ref="AD20:AF20" si="41">SUM(AD21:AD22)</f>
        <v>0</v>
      </c>
      <c r="AE20" s="44">
        <f>SUM(AE21:AE22)</f>
        <v>3161300</v>
      </c>
      <c r="AF20" s="44">
        <f t="shared" si="41"/>
        <v>3161300</v>
      </c>
    </row>
    <row r="21" spans="1:32" ht="24" x14ac:dyDescent="0.2">
      <c r="A21" s="38"/>
      <c r="B21" s="476" t="s">
        <v>43</v>
      </c>
      <c r="C21" s="476"/>
      <c r="D21" s="272" t="s">
        <v>148</v>
      </c>
      <c r="E21" s="182">
        <v>2731300</v>
      </c>
      <c r="F21" s="182">
        <f t="shared" ref="F21:F22" si="42">E21+G21</f>
        <v>2731300</v>
      </c>
      <c r="G21" s="182">
        <f t="shared" ref="G21:G22" si="43">SUBTOTAL(9,H21:Q21)</f>
        <v>0</v>
      </c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>
        <f t="shared" ref="S21:S22" si="44">R21+T21</f>
        <v>0</v>
      </c>
      <c r="T21" s="182">
        <f t="shared" ref="T21:T22" si="45">SUBTOTAL(9,U21:AD21)</f>
        <v>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>
        <f t="shared" ref="AE21:AE22" si="46">E21+R21</f>
        <v>2731300</v>
      </c>
      <c r="AF21" s="182">
        <f t="shared" ref="AF21:AF22" si="47">S21+F21</f>
        <v>2731300</v>
      </c>
    </row>
    <row r="22" spans="1:32" ht="24" x14ac:dyDescent="0.2">
      <c r="A22" s="39"/>
      <c r="B22" s="433" t="s">
        <v>44</v>
      </c>
      <c r="C22" s="433"/>
      <c r="D22" s="40" t="s">
        <v>149</v>
      </c>
      <c r="E22" s="183">
        <v>430000</v>
      </c>
      <c r="F22" s="184">
        <f t="shared" si="42"/>
        <v>430000</v>
      </c>
      <c r="G22" s="184">
        <f t="shared" si="43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>
        <f t="shared" si="44"/>
        <v>0</v>
      </c>
      <c r="T22" s="184">
        <f t="shared" si="45"/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73">
        <f t="shared" si="46"/>
        <v>430000</v>
      </c>
      <c r="AF22" s="184">
        <f t="shared" si="47"/>
        <v>430000</v>
      </c>
    </row>
    <row r="23" spans="1:32" x14ac:dyDescent="0.2">
      <c r="A23" s="46"/>
      <c r="B23" s="431" t="s">
        <v>293</v>
      </c>
      <c r="C23" s="431"/>
      <c r="D23" s="43" t="s">
        <v>296</v>
      </c>
      <c r="E23" s="44">
        <f>SUM(E24:E25)</f>
        <v>1700046</v>
      </c>
      <c r="F23" s="44">
        <f>SUM(F24:F25)</f>
        <v>1700046</v>
      </c>
      <c r="G23" s="44">
        <f t="shared" ref="G23:Q23" si="48">SUM(G24:G25)</f>
        <v>0</v>
      </c>
      <c r="H23" s="44">
        <f t="shared" si="48"/>
        <v>0</v>
      </c>
      <c r="I23" s="44">
        <f t="shared" si="48"/>
        <v>0</v>
      </c>
      <c r="J23" s="44">
        <f t="shared" si="48"/>
        <v>0</v>
      </c>
      <c r="K23" s="44">
        <f t="shared" si="48"/>
        <v>0</v>
      </c>
      <c r="L23" s="44">
        <f t="shared" si="48"/>
        <v>0</v>
      </c>
      <c r="M23" s="44">
        <f t="shared" si="48"/>
        <v>0</v>
      </c>
      <c r="N23" s="44">
        <f t="shared" si="48"/>
        <v>0</v>
      </c>
      <c r="O23" s="44">
        <f t="shared" si="48"/>
        <v>0</v>
      </c>
      <c r="P23" s="44">
        <f t="shared" si="48"/>
        <v>0</v>
      </c>
      <c r="Q23" s="44">
        <f t="shared" si="48"/>
        <v>0</v>
      </c>
      <c r="R23" s="44">
        <f>SUM(R24:R25)</f>
        <v>0</v>
      </c>
      <c r="S23" s="44">
        <f>SUM(S24:S25)</f>
        <v>0</v>
      </c>
      <c r="T23" s="44">
        <f t="shared" ref="T23" si="49">SUM(T24:T25)</f>
        <v>0</v>
      </c>
      <c r="U23" s="44">
        <f t="shared" ref="U23" si="50"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:AF23" si="59">SUM(AD24:AD25)</f>
        <v>0</v>
      </c>
      <c r="AE23" s="181">
        <f>SUM(AE24:AE25)</f>
        <v>1700046</v>
      </c>
      <c r="AF23" s="44">
        <f t="shared" si="59"/>
        <v>1700046</v>
      </c>
    </row>
    <row r="24" spans="1:32" ht="24" x14ac:dyDescent="0.2">
      <c r="A24" s="46"/>
      <c r="B24" s="476" t="s">
        <v>294</v>
      </c>
      <c r="C24" s="476"/>
      <c r="D24" s="272" t="s">
        <v>297</v>
      </c>
      <c r="E24" s="274">
        <v>1552346</v>
      </c>
      <c r="F24" s="274">
        <f t="shared" ref="F24:F25" si="60">E24+G24</f>
        <v>1552346</v>
      </c>
      <c r="G24" s="274">
        <f t="shared" ref="G24:G25" si="61">SUBTOTAL(9,H24:Q24)</f>
        <v>0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>
        <f t="shared" ref="S24:S25" si="62">R24+T24</f>
        <v>0</v>
      </c>
      <c r="T24" s="274">
        <f t="shared" ref="T24:T25" si="63">SUBTOTAL(9,U24:AD24)</f>
        <v>0</v>
      </c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>
        <f t="shared" ref="AE24:AE25" si="64">E24+R24</f>
        <v>1552346</v>
      </c>
      <c r="AF24" s="274">
        <f t="shared" ref="AF24:AF25" si="65">S24+F24</f>
        <v>1552346</v>
      </c>
    </row>
    <row r="25" spans="1:32" ht="24" x14ac:dyDescent="0.2">
      <c r="A25" s="46"/>
      <c r="B25" s="433" t="s">
        <v>295</v>
      </c>
      <c r="C25" s="433"/>
      <c r="D25" s="40" t="s">
        <v>298</v>
      </c>
      <c r="E25" s="184">
        <v>147700</v>
      </c>
      <c r="F25" s="184">
        <f t="shared" si="60"/>
        <v>147700</v>
      </c>
      <c r="G25" s="184">
        <f t="shared" si="61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>
        <f t="shared" si="62"/>
        <v>0</v>
      </c>
      <c r="T25" s="184">
        <f t="shared" si="63"/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>
        <f t="shared" si="64"/>
        <v>147700</v>
      </c>
      <c r="AF25" s="184">
        <f t="shared" si="65"/>
        <v>147700</v>
      </c>
    </row>
    <row r="26" spans="1:32" s="114" customFormat="1" ht="24" x14ac:dyDescent="0.2">
      <c r="A26" s="462" t="s">
        <v>45</v>
      </c>
      <c r="B26" s="463"/>
      <c r="C26" s="463"/>
      <c r="D26" s="32" t="s">
        <v>46</v>
      </c>
      <c r="E26" s="41">
        <f t="shared" ref="E26:F26" si="66">SUM(E27,E29)</f>
        <v>328000</v>
      </c>
      <c r="F26" s="41">
        <f t="shared" si="66"/>
        <v>335692</v>
      </c>
      <c r="G26" s="41">
        <f t="shared" ref="G26:Q26" si="67">SUM(G27,G29)</f>
        <v>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0</v>
      </c>
      <c r="O26" s="41">
        <f t="shared" si="67"/>
        <v>0</v>
      </c>
      <c r="P26" s="41">
        <f t="shared" si="67"/>
        <v>0</v>
      </c>
      <c r="Q26" s="41">
        <f t="shared" si="67"/>
        <v>0</v>
      </c>
      <c r="R26" s="41">
        <f t="shared" ref="R26" si="68">SUM(R27,R29)</f>
        <v>0</v>
      </c>
      <c r="S26" s="41">
        <f t="shared" ref="S26:AD26" si="69">SUM(S27,S29)</f>
        <v>0</v>
      </c>
      <c r="T26" s="41">
        <f t="shared" si="69"/>
        <v>0</v>
      </c>
      <c r="U26" s="41">
        <f t="shared" si="69"/>
        <v>0</v>
      </c>
      <c r="V26" s="41">
        <f t="shared" si="69"/>
        <v>0</v>
      </c>
      <c r="W26" s="41">
        <f t="shared" si="69"/>
        <v>0</v>
      </c>
      <c r="X26" s="41">
        <f t="shared" si="69"/>
        <v>0</v>
      </c>
      <c r="Y26" s="41">
        <f t="shared" si="69"/>
        <v>0</v>
      </c>
      <c r="Z26" s="41">
        <f t="shared" si="69"/>
        <v>0</v>
      </c>
      <c r="AA26" s="41">
        <f t="shared" si="69"/>
        <v>0</v>
      </c>
      <c r="AB26" s="41">
        <f t="shared" si="69"/>
        <v>0</v>
      </c>
      <c r="AC26" s="41">
        <f t="shared" si="69"/>
        <v>0</v>
      </c>
      <c r="AD26" s="41">
        <f t="shared" si="69"/>
        <v>0</v>
      </c>
      <c r="AE26" s="41">
        <f t="shared" ref="AE26" si="70">SUM(AE27,AE29)</f>
        <v>328000</v>
      </c>
      <c r="AF26" s="41">
        <f>SUM(AF27,AF29)</f>
        <v>335692</v>
      </c>
    </row>
    <row r="27" spans="1:32" s="113" customFormat="1" ht="24" customHeight="1" x14ac:dyDescent="0.2">
      <c r="A27" s="34"/>
      <c r="B27" s="429" t="s">
        <v>47</v>
      </c>
      <c r="C27" s="429"/>
      <c r="D27" s="45" t="s">
        <v>48</v>
      </c>
      <c r="E27" s="185">
        <f t="shared" ref="E27:AE27" si="71">E28</f>
        <v>220000</v>
      </c>
      <c r="F27" s="185">
        <f t="shared" si="71"/>
        <v>220000</v>
      </c>
      <c r="G27" s="185">
        <f t="shared" si="71"/>
        <v>0</v>
      </c>
      <c r="H27" s="185">
        <f t="shared" si="71"/>
        <v>0</v>
      </c>
      <c r="I27" s="185">
        <f t="shared" si="71"/>
        <v>0</v>
      </c>
      <c r="J27" s="185">
        <f t="shared" si="71"/>
        <v>0</v>
      </c>
      <c r="K27" s="185">
        <f t="shared" si="71"/>
        <v>0</v>
      </c>
      <c r="L27" s="185">
        <f t="shared" si="71"/>
        <v>0</v>
      </c>
      <c r="M27" s="185">
        <f t="shared" si="71"/>
        <v>0</v>
      </c>
      <c r="N27" s="185">
        <f t="shared" si="71"/>
        <v>0</v>
      </c>
      <c r="O27" s="185">
        <f t="shared" si="71"/>
        <v>0</v>
      </c>
      <c r="P27" s="185">
        <f t="shared" si="71"/>
        <v>0</v>
      </c>
      <c r="Q27" s="185">
        <f t="shared" si="71"/>
        <v>0</v>
      </c>
      <c r="R27" s="185">
        <f t="shared" si="71"/>
        <v>0</v>
      </c>
      <c r="S27" s="185">
        <f t="shared" ref="S27:AD27" si="72">S28</f>
        <v>0</v>
      </c>
      <c r="T27" s="185">
        <f t="shared" si="72"/>
        <v>0</v>
      </c>
      <c r="U27" s="185">
        <f t="shared" si="72"/>
        <v>0</v>
      </c>
      <c r="V27" s="185">
        <f t="shared" si="72"/>
        <v>0</v>
      </c>
      <c r="W27" s="185">
        <f t="shared" si="72"/>
        <v>0</v>
      </c>
      <c r="X27" s="185">
        <f t="shared" si="72"/>
        <v>0</v>
      </c>
      <c r="Y27" s="185">
        <f t="shared" si="72"/>
        <v>0</v>
      </c>
      <c r="Z27" s="185">
        <f t="shared" si="72"/>
        <v>0</v>
      </c>
      <c r="AA27" s="185">
        <f t="shared" si="72"/>
        <v>0</v>
      </c>
      <c r="AB27" s="185">
        <f t="shared" si="72"/>
        <v>0</v>
      </c>
      <c r="AC27" s="185">
        <f t="shared" si="72"/>
        <v>0</v>
      </c>
      <c r="AD27" s="185">
        <f t="shared" si="72"/>
        <v>0</v>
      </c>
      <c r="AE27" s="185">
        <f t="shared" si="71"/>
        <v>220000</v>
      </c>
      <c r="AF27" s="185">
        <f>AF28</f>
        <v>220000</v>
      </c>
    </row>
    <row r="28" spans="1:32" x14ac:dyDescent="0.2">
      <c r="A28" s="46"/>
      <c r="B28" s="482" t="s">
        <v>49</v>
      </c>
      <c r="C28" s="482"/>
      <c r="D28" s="47" t="s">
        <v>50</v>
      </c>
      <c r="E28" s="184">
        <v>220000</v>
      </c>
      <c r="F28" s="184">
        <f>E28+G28</f>
        <v>220000</v>
      </c>
      <c r="G28" s="184">
        <f>SUBTOTAL(9,H28:Q28)</f>
        <v>0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>
        <f>R28+T28</f>
        <v>0</v>
      </c>
      <c r="T28" s="184">
        <f>SUBTOTAL(9,U28:AD28)</f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>
        <f>E28+R28</f>
        <v>220000</v>
      </c>
      <c r="AF28" s="184">
        <f>S28+F28</f>
        <v>220000</v>
      </c>
    </row>
    <row r="29" spans="1:32" s="113" customFormat="1" ht="24" x14ac:dyDescent="0.2">
      <c r="A29" s="34"/>
      <c r="B29" s="483" t="s">
        <v>51</v>
      </c>
      <c r="C29" s="484"/>
      <c r="D29" s="48" t="s">
        <v>52</v>
      </c>
      <c r="E29" s="185">
        <f t="shared" ref="E29:AE30" si="73">SUM(E30)</f>
        <v>108000</v>
      </c>
      <c r="F29" s="185">
        <f t="shared" si="73"/>
        <v>115692</v>
      </c>
      <c r="G29" s="185">
        <f t="shared" si="73"/>
        <v>7692</v>
      </c>
      <c r="H29" s="185">
        <f t="shared" si="73"/>
        <v>0</v>
      </c>
      <c r="I29" s="185">
        <f t="shared" si="73"/>
        <v>7692</v>
      </c>
      <c r="J29" s="185">
        <f t="shared" si="73"/>
        <v>0</v>
      </c>
      <c r="K29" s="185">
        <f t="shared" si="73"/>
        <v>0</v>
      </c>
      <c r="L29" s="185">
        <f t="shared" si="73"/>
        <v>0</v>
      </c>
      <c r="M29" s="185">
        <f t="shared" si="73"/>
        <v>0</v>
      </c>
      <c r="N29" s="185">
        <f t="shared" si="73"/>
        <v>0</v>
      </c>
      <c r="O29" s="185">
        <f t="shared" si="73"/>
        <v>0</v>
      </c>
      <c r="P29" s="185">
        <f t="shared" si="73"/>
        <v>0</v>
      </c>
      <c r="Q29" s="185">
        <f t="shared" si="73"/>
        <v>0</v>
      </c>
      <c r="R29" s="185">
        <f t="shared" si="73"/>
        <v>0</v>
      </c>
      <c r="S29" s="185">
        <f>SUM(S30)</f>
        <v>0</v>
      </c>
      <c r="T29" s="185">
        <f t="shared" ref="S29:AF30" si="74">SUM(T30)</f>
        <v>0</v>
      </c>
      <c r="U29" s="185">
        <f t="shared" si="74"/>
        <v>0</v>
      </c>
      <c r="V29" s="185">
        <f t="shared" si="74"/>
        <v>0</v>
      </c>
      <c r="W29" s="185">
        <f t="shared" si="74"/>
        <v>0</v>
      </c>
      <c r="X29" s="185">
        <f t="shared" si="74"/>
        <v>0</v>
      </c>
      <c r="Y29" s="185">
        <f t="shared" si="74"/>
        <v>0</v>
      </c>
      <c r="Z29" s="185">
        <f t="shared" si="74"/>
        <v>0</v>
      </c>
      <c r="AA29" s="185">
        <f t="shared" si="74"/>
        <v>0</v>
      </c>
      <c r="AB29" s="185">
        <f t="shared" si="74"/>
        <v>0</v>
      </c>
      <c r="AC29" s="185">
        <f t="shared" si="74"/>
        <v>0</v>
      </c>
      <c r="AD29" s="185">
        <f t="shared" si="74"/>
        <v>0</v>
      </c>
      <c r="AE29" s="185">
        <f t="shared" si="73"/>
        <v>108000</v>
      </c>
      <c r="AF29" s="185">
        <f t="shared" si="74"/>
        <v>115692</v>
      </c>
    </row>
    <row r="30" spans="1:32" x14ac:dyDescent="0.2">
      <c r="A30" s="46"/>
      <c r="B30" s="440" t="s">
        <v>53</v>
      </c>
      <c r="C30" s="441"/>
      <c r="D30" s="50" t="s">
        <v>54</v>
      </c>
      <c r="E30" s="44">
        <f t="shared" si="73"/>
        <v>108000</v>
      </c>
      <c r="F30" s="44">
        <f t="shared" si="73"/>
        <v>115692</v>
      </c>
      <c r="G30" s="44">
        <f t="shared" si="73"/>
        <v>7692</v>
      </c>
      <c r="H30" s="44">
        <f>SUM(H31)</f>
        <v>0</v>
      </c>
      <c r="I30" s="44">
        <f>SUM(I31)</f>
        <v>7692</v>
      </c>
      <c r="J30" s="44">
        <f t="shared" si="73"/>
        <v>0</v>
      </c>
      <c r="K30" s="44">
        <f t="shared" si="73"/>
        <v>0</v>
      </c>
      <c r="L30" s="44">
        <f t="shared" si="73"/>
        <v>0</v>
      </c>
      <c r="M30" s="44">
        <f t="shared" si="73"/>
        <v>0</v>
      </c>
      <c r="N30" s="44">
        <f t="shared" si="73"/>
        <v>0</v>
      </c>
      <c r="O30" s="44">
        <f t="shared" si="73"/>
        <v>0</v>
      </c>
      <c r="P30" s="44">
        <f t="shared" si="73"/>
        <v>0</v>
      </c>
      <c r="Q30" s="44">
        <f t="shared" si="73"/>
        <v>0</v>
      </c>
      <c r="R30" s="44">
        <f t="shared" si="73"/>
        <v>0</v>
      </c>
      <c r="S30" s="44">
        <f t="shared" si="74"/>
        <v>0</v>
      </c>
      <c r="T30" s="44">
        <f t="shared" si="74"/>
        <v>0</v>
      </c>
      <c r="U30" s="44">
        <f t="shared" si="74"/>
        <v>0</v>
      </c>
      <c r="V30" s="44">
        <f t="shared" si="74"/>
        <v>0</v>
      </c>
      <c r="W30" s="44">
        <f t="shared" si="74"/>
        <v>0</v>
      </c>
      <c r="X30" s="44">
        <f t="shared" si="74"/>
        <v>0</v>
      </c>
      <c r="Y30" s="44">
        <f t="shared" si="74"/>
        <v>0</v>
      </c>
      <c r="Z30" s="44">
        <f t="shared" si="74"/>
        <v>0</v>
      </c>
      <c r="AA30" s="44">
        <f t="shared" si="74"/>
        <v>0</v>
      </c>
      <c r="AB30" s="44">
        <f t="shared" si="74"/>
        <v>0</v>
      </c>
      <c r="AC30" s="44">
        <f t="shared" si="74"/>
        <v>0</v>
      </c>
      <c r="AD30" s="44">
        <f t="shared" si="74"/>
        <v>0</v>
      </c>
      <c r="AE30" s="44">
        <f t="shared" si="73"/>
        <v>108000</v>
      </c>
      <c r="AF30" s="44">
        <f>SUM(AF31)</f>
        <v>115692</v>
      </c>
    </row>
    <row r="31" spans="1:32" ht="24" x14ac:dyDescent="0.2">
      <c r="A31" s="46"/>
      <c r="B31" s="267"/>
      <c r="C31" s="275" t="s">
        <v>250</v>
      </c>
      <c r="D31" s="99" t="s">
        <v>251</v>
      </c>
      <c r="E31" s="184">
        <v>108000</v>
      </c>
      <c r="F31" s="184">
        <f>E31+G31</f>
        <v>115692</v>
      </c>
      <c r="G31" s="184">
        <f>SUBTOTAL(9,H31:Q31)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>
        <f>R31+T31</f>
        <v>0</v>
      </c>
      <c r="T31" s="184">
        <f>SUBTOTAL(9,U31:AD31)</f>
        <v>0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>
        <f>E31+R31</f>
        <v>108000</v>
      </c>
      <c r="AF31" s="184">
        <f>S31+F31</f>
        <v>115692</v>
      </c>
    </row>
    <row r="32" spans="1:32" s="114" customFormat="1" ht="26.25" customHeight="1" x14ac:dyDescent="0.2">
      <c r="A32" s="462" t="s">
        <v>55</v>
      </c>
      <c r="B32" s="463"/>
      <c r="C32" s="463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5">SUM(G33)</f>
        <v>0</v>
      </c>
      <c r="H32" s="41">
        <f t="shared" ref="H32" si="76">SUM(H33)</f>
        <v>0</v>
      </c>
      <c r="I32" s="41">
        <f t="shared" ref="I32" si="77">SUM(I33)</f>
        <v>0</v>
      </c>
      <c r="J32" s="41">
        <f t="shared" ref="J32" si="78">SUM(J33)</f>
        <v>0</v>
      </c>
      <c r="K32" s="41">
        <f t="shared" ref="K32" si="79">SUM(K33)</f>
        <v>0</v>
      </c>
      <c r="L32" s="41">
        <f t="shared" ref="L32" si="80">SUM(L33)</f>
        <v>0</v>
      </c>
      <c r="M32" s="41">
        <f t="shared" ref="M32" si="81">SUM(M33)</f>
        <v>0</v>
      </c>
      <c r="N32" s="41">
        <f t="shared" ref="N32" si="82">SUM(N33)</f>
        <v>0</v>
      </c>
      <c r="O32" s="41">
        <f t="shared" ref="O32" si="83">SUM(O33)</f>
        <v>0</v>
      </c>
      <c r="P32" s="41">
        <f t="shared" ref="P32" si="84">SUM(P33)</f>
        <v>0</v>
      </c>
      <c r="Q32" s="41">
        <f t="shared" ref="Q32" si="85">SUM(Q33)</f>
        <v>0</v>
      </c>
      <c r="R32" s="41">
        <f t="shared" ref="R32:AE32" si="86">SUM(R33)</f>
        <v>0</v>
      </c>
      <c r="S32" s="41">
        <f t="shared" ref="S32" si="87">SUM(S33)</f>
        <v>0</v>
      </c>
      <c r="T32" s="41">
        <f t="shared" ref="T32" si="88">SUM(T33)</f>
        <v>0</v>
      </c>
      <c r="U32" s="41">
        <f t="shared" ref="U32" si="89">SUM(U33)</f>
        <v>0</v>
      </c>
      <c r="V32" s="41">
        <f t="shared" ref="V32" si="90">SUM(V33)</f>
        <v>0</v>
      </c>
      <c r="W32" s="41">
        <f t="shared" ref="W32" si="91">SUM(W33)</f>
        <v>0</v>
      </c>
      <c r="X32" s="41">
        <f t="shared" ref="X32" si="92">SUM(X33)</f>
        <v>0</v>
      </c>
      <c r="Y32" s="41">
        <f t="shared" ref="Y32" si="93">SUM(Y33)</f>
        <v>0</v>
      </c>
      <c r="Z32" s="41">
        <f t="shared" ref="Z32" si="94">SUM(Z33)</f>
        <v>0</v>
      </c>
      <c r="AA32" s="41">
        <f t="shared" ref="AA32" si="95">SUM(AA33)</f>
        <v>0</v>
      </c>
      <c r="AB32" s="41">
        <f t="shared" ref="AB32" si="96">SUM(AB33)</f>
        <v>0</v>
      </c>
      <c r="AC32" s="41">
        <f t="shared" ref="AC32" si="97">SUM(AC33)</f>
        <v>0</v>
      </c>
      <c r="AD32" s="41">
        <f t="shared" ref="AD32:AF32" si="98">SUM(AD33)</f>
        <v>0</v>
      </c>
      <c r="AE32" s="41">
        <f t="shared" si="86"/>
        <v>2000</v>
      </c>
      <c r="AF32" s="41">
        <f t="shared" si="98"/>
        <v>2000</v>
      </c>
    </row>
    <row r="33" spans="1:32" s="113" customFormat="1" ht="36" x14ac:dyDescent="0.2">
      <c r="A33" s="34"/>
      <c r="B33" s="429" t="s">
        <v>56</v>
      </c>
      <c r="C33" s="429"/>
      <c r="D33" s="35" t="s">
        <v>288</v>
      </c>
      <c r="E33" s="185">
        <f>SUM(E34)</f>
        <v>2000</v>
      </c>
      <c r="F33" s="185">
        <f t="shared" ref="F33:AE33" si="99">SUM(F34)</f>
        <v>2000</v>
      </c>
      <c r="G33" s="185">
        <f t="shared" si="99"/>
        <v>0</v>
      </c>
      <c r="H33" s="185">
        <f>SUM(H34)</f>
        <v>0</v>
      </c>
      <c r="I33" s="185">
        <f t="shared" si="99"/>
        <v>0</v>
      </c>
      <c r="J33" s="185">
        <f t="shared" si="99"/>
        <v>0</v>
      </c>
      <c r="K33" s="185">
        <f t="shared" si="99"/>
        <v>0</v>
      </c>
      <c r="L33" s="185">
        <f t="shared" si="99"/>
        <v>0</v>
      </c>
      <c r="M33" s="185">
        <f t="shared" si="99"/>
        <v>0</v>
      </c>
      <c r="N33" s="185">
        <f t="shared" si="99"/>
        <v>0</v>
      </c>
      <c r="O33" s="185">
        <f t="shared" si="99"/>
        <v>0</v>
      </c>
      <c r="P33" s="185">
        <f t="shared" si="99"/>
        <v>0</v>
      </c>
      <c r="Q33" s="185">
        <f t="shared" si="99"/>
        <v>0</v>
      </c>
      <c r="R33" s="185">
        <f t="shared" si="99"/>
        <v>0</v>
      </c>
      <c r="S33" s="185">
        <f t="shared" ref="S33:AD33" si="100">SUM(S34)</f>
        <v>0</v>
      </c>
      <c r="T33" s="185">
        <f t="shared" si="100"/>
        <v>0</v>
      </c>
      <c r="U33" s="185">
        <f t="shared" si="100"/>
        <v>0</v>
      </c>
      <c r="V33" s="185">
        <f t="shared" si="100"/>
        <v>0</v>
      </c>
      <c r="W33" s="185">
        <f t="shared" si="100"/>
        <v>0</v>
      </c>
      <c r="X33" s="185">
        <f t="shared" si="100"/>
        <v>0</v>
      </c>
      <c r="Y33" s="185">
        <f t="shared" si="100"/>
        <v>0</v>
      </c>
      <c r="Z33" s="185">
        <f t="shared" si="100"/>
        <v>0</v>
      </c>
      <c r="AA33" s="185">
        <f t="shared" si="100"/>
        <v>0</v>
      </c>
      <c r="AB33" s="185">
        <f t="shared" si="100"/>
        <v>0</v>
      </c>
      <c r="AC33" s="185">
        <f t="shared" si="100"/>
        <v>0</v>
      </c>
      <c r="AD33" s="185">
        <f t="shared" si="100"/>
        <v>0</v>
      </c>
      <c r="AE33" s="185">
        <f t="shared" si="99"/>
        <v>2000</v>
      </c>
      <c r="AF33" s="185">
        <f>SUM(AF34)</f>
        <v>2000</v>
      </c>
    </row>
    <row r="34" spans="1:32" ht="24" x14ac:dyDescent="0.2">
      <c r="A34" s="42"/>
      <c r="B34" s="431" t="s">
        <v>490</v>
      </c>
      <c r="C34" s="431"/>
      <c r="D34" s="43" t="s">
        <v>526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f>R34+T34</f>
        <v>0</v>
      </c>
      <c r="T34" s="44">
        <f>SUBTOTAL(9,U34:AD34)</f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f>E34+R34</f>
        <v>2000</v>
      </c>
      <c r="AF34" s="44">
        <f>S34+F34</f>
        <v>2000</v>
      </c>
    </row>
    <row r="35" spans="1:32" s="114" customFormat="1" ht="24" x14ac:dyDescent="0.2">
      <c r="A35" s="462" t="s">
        <v>57</v>
      </c>
      <c r="B35" s="463"/>
      <c r="C35" s="463"/>
      <c r="D35" s="51" t="s">
        <v>58</v>
      </c>
      <c r="E35" s="41">
        <f>SUM(E36,E39)</f>
        <v>3084715</v>
      </c>
      <c r="F35" s="41">
        <f>SUM(F36,F39)</f>
        <v>3084715</v>
      </c>
      <c r="G35" s="41">
        <f t="shared" ref="G35:Q35" si="101">SUM(G36,G39)</f>
        <v>0</v>
      </c>
      <c r="H35" s="41">
        <f t="shared" si="101"/>
        <v>0</v>
      </c>
      <c r="I35" s="41">
        <f t="shared" si="101"/>
        <v>0</v>
      </c>
      <c r="J35" s="41">
        <f t="shared" si="101"/>
        <v>0</v>
      </c>
      <c r="K35" s="41">
        <f t="shared" si="101"/>
        <v>0</v>
      </c>
      <c r="L35" s="41">
        <f t="shared" si="101"/>
        <v>0</v>
      </c>
      <c r="M35" s="41">
        <f t="shared" si="101"/>
        <v>0</v>
      </c>
      <c r="N35" s="41">
        <f t="shared" si="101"/>
        <v>0</v>
      </c>
      <c r="O35" s="41">
        <f t="shared" si="101"/>
        <v>0</v>
      </c>
      <c r="P35" s="41">
        <f t="shared" si="101"/>
        <v>0</v>
      </c>
      <c r="Q35" s="41">
        <f t="shared" si="101"/>
        <v>0</v>
      </c>
      <c r="R35" s="41">
        <f>SUM(R36,R39)</f>
        <v>0</v>
      </c>
      <c r="S35" s="41">
        <f>SUM(S36,S39)</f>
        <v>0</v>
      </c>
      <c r="T35" s="41">
        <f t="shared" ref="T35" si="102">SUM(T36,T39)</f>
        <v>0</v>
      </c>
      <c r="U35" s="41">
        <f t="shared" ref="U35" si="103"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:AF35" si="112">SUM(AD36,AD39)</f>
        <v>0</v>
      </c>
      <c r="AE35" s="41">
        <f>SUM(AE36,AE39)</f>
        <v>3084715</v>
      </c>
      <c r="AF35" s="41">
        <f t="shared" si="112"/>
        <v>3084715</v>
      </c>
    </row>
    <row r="36" spans="1:32" s="113" customFormat="1" ht="24" x14ac:dyDescent="0.2">
      <c r="A36" s="34"/>
      <c r="B36" s="429" t="s">
        <v>59</v>
      </c>
      <c r="C36" s="429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Q36" si="113">SUM(G37:G38)</f>
        <v>0</v>
      </c>
      <c r="H36" s="185">
        <f t="shared" si="113"/>
        <v>0</v>
      </c>
      <c r="I36" s="185">
        <f t="shared" si="113"/>
        <v>0</v>
      </c>
      <c r="J36" s="185">
        <f t="shared" si="113"/>
        <v>0</v>
      </c>
      <c r="K36" s="185">
        <f t="shared" si="113"/>
        <v>0</v>
      </c>
      <c r="L36" s="185">
        <f t="shared" si="113"/>
        <v>0</v>
      </c>
      <c r="M36" s="185">
        <f t="shared" si="113"/>
        <v>0</v>
      </c>
      <c r="N36" s="185">
        <f t="shared" si="113"/>
        <v>0</v>
      </c>
      <c r="O36" s="185">
        <f t="shared" si="113"/>
        <v>0</v>
      </c>
      <c r="P36" s="185">
        <f t="shared" si="113"/>
        <v>0</v>
      </c>
      <c r="Q36" s="185">
        <f t="shared" si="113"/>
        <v>0</v>
      </c>
      <c r="R36" s="185">
        <f>SUM(R37:R38)</f>
        <v>0</v>
      </c>
      <c r="S36" s="185">
        <f>SUM(S37:S38)</f>
        <v>0</v>
      </c>
      <c r="T36" s="185">
        <f t="shared" ref="T36" si="114">SUM(T37:T38)</f>
        <v>0</v>
      </c>
      <c r="U36" s="185">
        <f t="shared" ref="U36" si="115">SUM(U37:U38)</f>
        <v>0</v>
      </c>
      <c r="V36" s="185">
        <f t="shared" ref="V36" si="116">SUM(V37:V38)</f>
        <v>0</v>
      </c>
      <c r="W36" s="185">
        <f t="shared" ref="W36" si="117">SUM(W37:W38)</f>
        <v>0</v>
      </c>
      <c r="X36" s="185">
        <f t="shared" ref="X36" si="118">SUM(X37:X38)</f>
        <v>0</v>
      </c>
      <c r="Y36" s="185">
        <f t="shared" ref="Y36" si="119">SUM(Y37:Y38)</f>
        <v>0</v>
      </c>
      <c r="Z36" s="185">
        <f t="shared" ref="Z36" si="120">SUM(Z37:Z38)</f>
        <v>0</v>
      </c>
      <c r="AA36" s="185">
        <f t="shared" ref="AA36" si="121">SUM(AA37:AA38)</f>
        <v>0</v>
      </c>
      <c r="AB36" s="185">
        <f t="shared" ref="AB36" si="122">SUM(AB37:AB38)</f>
        <v>0</v>
      </c>
      <c r="AC36" s="185">
        <f t="shared" ref="AC36" si="123">SUM(AC37:AC38)</f>
        <v>0</v>
      </c>
      <c r="AD36" s="185">
        <f t="shared" ref="AD36:AF36" si="124">SUM(AD37:AD38)</f>
        <v>0</v>
      </c>
      <c r="AE36" s="185">
        <f>SUM(AE37:AE38)</f>
        <v>11715</v>
      </c>
      <c r="AF36" s="185">
        <f t="shared" si="124"/>
        <v>11715</v>
      </c>
    </row>
    <row r="37" spans="1:32" ht="48" x14ac:dyDescent="0.2">
      <c r="A37" s="42"/>
      <c r="B37" s="431" t="s">
        <v>61</v>
      </c>
      <c r="C37" s="431"/>
      <c r="D37" s="43" t="s">
        <v>527</v>
      </c>
      <c r="E37" s="44">
        <v>7815</v>
      </c>
      <c r="F37" s="181">
        <f t="shared" ref="F37:F38" si="125">E37+G37</f>
        <v>7815</v>
      </c>
      <c r="G37" s="181">
        <f t="shared" ref="G37:G38" si="126">SUBTOTAL(9,H37:Q37)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>
        <f t="shared" ref="S37:S38" si="127">R37+T37</f>
        <v>0</v>
      </c>
      <c r="T37" s="181">
        <f t="shared" ref="T37:T38" si="128">SUBTOTAL(9,U37:AD37)</f>
        <v>0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>
        <f>E37+R37</f>
        <v>7815</v>
      </c>
      <c r="AF37" s="181">
        <f t="shared" ref="AF37:AF38" si="129">S37+F37</f>
        <v>7815</v>
      </c>
    </row>
    <row r="38" spans="1:32" ht="24.75" customHeight="1" x14ac:dyDescent="0.2">
      <c r="A38" s="52"/>
      <c r="B38" s="469" t="s">
        <v>62</v>
      </c>
      <c r="C38" s="469"/>
      <c r="D38" s="53" t="s">
        <v>193</v>
      </c>
      <c r="E38" s="54">
        <v>3900</v>
      </c>
      <c r="F38" s="54">
        <f t="shared" si="125"/>
        <v>3900</v>
      </c>
      <c r="G38" s="54">
        <f t="shared" si="126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4"/>
      <c r="S38" s="54">
        <f t="shared" si="127"/>
        <v>0</v>
      </c>
      <c r="T38" s="54">
        <f t="shared" si="128"/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44">
        <f>E38+R38</f>
        <v>3900</v>
      </c>
      <c r="AF38" s="54">
        <f t="shared" si="129"/>
        <v>3900</v>
      </c>
    </row>
    <row r="39" spans="1:32" s="113" customFormat="1" x14ac:dyDescent="0.2">
      <c r="A39" s="34"/>
      <c r="B39" s="429" t="s">
        <v>63</v>
      </c>
      <c r="C39" s="429"/>
      <c r="D39" s="35" t="s">
        <v>64</v>
      </c>
      <c r="E39" s="185">
        <f>SUM(E40:E43)</f>
        <v>3073000</v>
      </c>
      <c r="F39" s="185">
        <f>SUM(F40:F43)</f>
        <v>3073000</v>
      </c>
      <c r="G39" s="185">
        <f t="shared" ref="G39:Q39" si="130">SUM(G40:G43)</f>
        <v>0</v>
      </c>
      <c r="H39" s="185">
        <f t="shared" si="130"/>
        <v>0</v>
      </c>
      <c r="I39" s="185">
        <f t="shared" si="130"/>
        <v>0</v>
      </c>
      <c r="J39" s="185">
        <f t="shared" si="130"/>
        <v>0</v>
      </c>
      <c r="K39" s="185">
        <f t="shared" si="130"/>
        <v>0</v>
      </c>
      <c r="L39" s="185">
        <f t="shared" si="130"/>
        <v>0</v>
      </c>
      <c r="M39" s="185">
        <f t="shared" si="130"/>
        <v>0</v>
      </c>
      <c r="N39" s="185">
        <f t="shared" si="130"/>
        <v>0</v>
      </c>
      <c r="O39" s="185">
        <f t="shared" si="130"/>
        <v>0</v>
      </c>
      <c r="P39" s="185">
        <f t="shared" si="130"/>
        <v>0</v>
      </c>
      <c r="Q39" s="185">
        <f t="shared" si="130"/>
        <v>0</v>
      </c>
      <c r="R39" s="185">
        <f>SUM(R40:R43)</f>
        <v>0</v>
      </c>
      <c r="S39" s="185">
        <f>SUM(S40:S43)</f>
        <v>0</v>
      </c>
      <c r="T39" s="185">
        <f t="shared" ref="T39" si="131">SUM(T40:T43)</f>
        <v>0</v>
      </c>
      <c r="U39" s="185">
        <f t="shared" ref="U39" si="132">SUM(U40:U43)</f>
        <v>0</v>
      </c>
      <c r="V39" s="185">
        <f t="shared" ref="V39" si="133">SUM(V40:V43)</f>
        <v>0</v>
      </c>
      <c r="W39" s="185">
        <f t="shared" ref="W39" si="134">SUM(W40:W43)</f>
        <v>0</v>
      </c>
      <c r="X39" s="185">
        <f t="shared" ref="X39" si="135">SUM(X40:X43)</f>
        <v>0</v>
      </c>
      <c r="Y39" s="185">
        <f t="shared" ref="Y39" si="136">SUM(Y40:Y43)</f>
        <v>0</v>
      </c>
      <c r="Z39" s="185">
        <f t="shared" ref="Z39" si="137">SUM(Z40:Z43)</f>
        <v>0</v>
      </c>
      <c r="AA39" s="185">
        <f t="shared" ref="AA39" si="138">SUM(AA40:AA43)</f>
        <v>0</v>
      </c>
      <c r="AB39" s="185">
        <f t="shared" ref="AB39" si="139">SUM(AB40:AB43)</f>
        <v>0</v>
      </c>
      <c r="AC39" s="185">
        <f t="shared" ref="AC39" si="140">SUM(AC40:AC43)</f>
        <v>0</v>
      </c>
      <c r="AD39" s="185">
        <f t="shared" ref="AD39:AF39" si="141">SUM(AD40:AD43)</f>
        <v>0</v>
      </c>
      <c r="AE39" s="189">
        <f>SUM(AE40:AE43)</f>
        <v>3073000</v>
      </c>
      <c r="AF39" s="185">
        <f t="shared" si="141"/>
        <v>3073000</v>
      </c>
    </row>
    <row r="40" spans="1:32" x14ac:dyDescent="0.2">
      <c r="A40" s="55"/>
      <c r="B40" s="427" t="s">
        <v>65</v>
      </c>
      <c r="C40" s="427"/>
      <c r="D40" s="56" t="s">
        <v>140</v>
      </c>
      <c r="E40" s="186">
        <v>41000</v>
      </c>
      <c r="F40" s="186">
        <f t="shared" ref="F40:F43" si="142">E40+G40</f>
        <v>41000</v>
      </c>
      <c r="G40" s="186">
        <f t="shared" ref="G40:G43" si="143">SUBTOTAL(9,H40:Q40)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>
        <f t="shared" ref="S40:S43" si="144">R40+T40</f>
        <v>0</v>
      </c>
      <c r="T40" s="186">
        <f t="shared" ref="T40:T43" si="145">SUBTOTAL(9,U40:AD40)</f>
        <v>0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>
        <f>E40+R40</f>
        <v>41000</v>
      </c>
      <c r="AF40" s="186">
        <f t="shared" ref="AF40:AF43" si="146">S40+F40</f>
        <v>41000</v>
      </c>
    </row>
    <row r="41" spans="1:32" ht="24" x14ac:dyDescent="0.2">
      <c r="A41" s="55"/>
      <c r="B41" s="427" t="s">
        <v>66</v>
      </c>
      <c r="C41" s="427"/>
      <c r="D41" s="56" t="s">
        <v>141</v>
      </c>
      <c r="E41" s="186">
        <v>2900000</v>
      </c>
      <c r="F41" s="186">
        <f t="shared" si="142"/>
        <v>2900000</v>
      </c>
      <c r="G41" s="186">
        <f t="shared" si="143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f t="shared" si="144"/>
        <v>0</v>
      </c>
      <c r="T41" s="186">
        <f t="shared" si="145"/>
        <v>0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>
        <f>E41+R41</f>
        <v>2900000</v>
      </c>
      <c r="AF41" s="186">
        <f t="shared" si="146"/>
        <v>2900000</v>
      </c>
    </row>
    <row r="42" spans="1:32" ht="24" x14ac:dyDescent="0.2">
      <c r="A42" s="55"/>
      <c r="B42" s="427" t="s">
        <v>67</v>
      </c>
      <c r="C42" s="427"/>
      <c r="D42" s="56" t="s">
        <v>142</v>
      </c>
      <c r="E42" s="186">
        <v>52000</v>
      </c>
      <c r="F42" s="186">
        <f t="shared" si="142"/>
        <v>52000</v>
      </c>
      <c r="G42" s="186">
        <f t="shared" si="143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44"/>
        <v>0</v>
      </c>
      <c r="T42" s="186">
        <f t="shared" si="145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52000</v>
      </c>
      <c r="AF42" s="186">
        <f t="shared" si="146"/>
        <v>52000</v>
      </c>
    </row>
    <row r="43" spans="1:32" ht="24" x14ac:dyDescent="0.2">
      <c r="A43" s="39"/>
      <c r="B43" s="433" t="s">
        <v>130</v>
      </c>
      <c r="C43" s="433"/>
      <c r="D43" s="40" t="s">
        <v>528</v>
      </c>
      <c r="E43" s="183">
        <v>80000</v>
      </c>
      <c r="F43" s="184">
        <f t="shared" si="142"/>
        <v>80000</v>
      </c>
      <c r="G43" s="184">
        <f t="shared" si="143"/>
        <v>0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>
        <f t="shared" si="144"/>
        <v>0</v>
      </c>
      <c r="T43" s="184">
        <f t="shared" si="145"/>
        <v>0</v>
      </c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>
        <f>E43+R43</f>
        <v>80000</v>
      </c>
      <c r="AF43" s="184">
        <f t="shared" si="146"/>
        <v>80000</v>
      </c>
    </row>
    <row r="44" spans="1:32" s="114" customFormat="1" x14ac:dyDescent="0.2">
      <c r="A44" s="462" t="s">
        <v>68</v>
      </c>
      <c r="B44" s="463"/>
      <c r="C44" s="463"/>
      <c r="D44" s="51" t="s">
        <v>69</v>
      </c>
      <c r="E44" s="41">
        <f t="shared" ref="E44:AE44" si="147">SUM(E45)</f>
        <v>821100</v>
      </c>
      <c r="F44" s="41">
        <f t="shared" si="147"/>
        <v>821100</v>
      </c>
      <c r="G44" s="41">
        <f t="shared" si="147"/>
        <v>0</v>
      </c>
      <c r="H44" s="41">
        <f t="shared" si="147"/>
        <v>0</v>
      </c>
      <c r="I44" s="41">
        <f t="shared" si="147"/>
        <v>0</v>
      </c>
      <c r="J44" s="41">
        <f t="shared" si="147"/>
        <v>0</v>
      </c>
      <c r="K44" s="41">
        <f t="shared" si="147"/>
        <v>0</v>
      </c>
      <c r="L44" s="41">
        <f t="shared" si="147"/>
        <v>0</v>
      </c>
      <c r="M44" s="41">
        <f t="shared" si="147"/>
        <v>0</v>
      </c>
      <c r="N44" s="41">
        <f t="shared" si="147"/>
        <v>0</v>
      </c>
      <c r="O44" s="41">
        <f t="shared" si="147"/>
        <v>0</v>
      </c>
      <c r="P44" s="41">
        <f t="shared" si="147"/>
        <v>0</v>
      </c>
      <c r="Q44" s="41">
        <f t="shared" si="147"/>
        <v>0</v>
      </c>
      <c r="R44" s="41">
        <f t="shared" si="147"/>
        <v>0</v>
      </c>
      <c r="S44" s="41">
        <f t="shared" ref="S44:AD44" si="148">SUM(S45)</f>
        <v>0</v>
      </c>
      <c r="T44" s="41">
        <f t="shared" si="148"/>
        <v>0</v>
      </c>
      <c r="U44" s="41">
        <f t="shared" si="148"/>
        <v>0</v>
      </c>
      <c r="V44" s="41">
        <f t="shared" si="148"/>
        <v>0</v>
      </c>
      <c r="W44" s="41">
        <f t="shared" si="148"/>
        <v>0</v>
      </c>
      <c r="X44" s="41">
        <f t="shared" si="148"/>
        <v>0</v>
      </c>
      <c r="Y44" s="41">
        <f t="shared" si="148"/>
        <v>0</v>
      </c>
      <c r="Z44" s="41">
        <f t="shared" si="148"/>
        <v>0</v>
      </c>
      <c r="AA44" s="41">
        <f t="shared" si="148"/>
        <v>0</v>
      </c>
      <c r="AB44" s="41">
        <f t="shared" si="148"/>
        <v>0</v>
      </c>
      <c r="AC44" s="41">
        <f t="shared" si="148"/>
        <v>0</v>
      </c>
      <c r="AD44" s="41">
        <f t="shared" si="148"/>
        <v>0</v>
      </c>
      <c r="AE44" s="41">
        <f t="shared" si="147"/>
        <v>821100</v>
      </c>
      <c r="AF44" s="41">
        <f>SUM(AF45)</f>
        <v>821100</v>
      </c>
    </row>
    <row r="45" spans="1:32" s="113" customFormat="1" x14ac:dyDescent="0.2">
      <c r="A45" s="34"/>
      <c r="B45" s="429" t="s">
        <v>70</v>
      </c>
      <c r="C45" s="429"/>
      <c r="D45" s="35" t="s">
        <v>71</v>
      </c>
      <c r="E45" s="185">
        <f t="shared" ref="E45:AE45" si="149">E46</f>
        <v>821100</v>
      </c>
      <c r="F45" s="185">
        <f t="shared" si="149"/>
        <v>821100</v>
      </c>
      <c r="G45" s="185">
        <f t="shared" si="149"/>
        <v>0</v>
      </c>
      <c r="H45" s="185">
        <f t="shared" si="149"/>
        <v>0</v>
      </c>
      <c r="I45" s="185">
        <f t="shared" si="149"/>
        <v>0</v>
      </c>
      <c r="J45" s="185">
        <f t="shared" si="149"/>
        <v>0</v>
      </c>
      <c r="K45" s="185">
        <f t="shared" si="149"/>
        <v>0</v>
      </c>
      <c r="L45" s="185">
        <f t="shared" si="149"/>
        <v>0</v>
      </c>
      <c r="M45" s="185">
        <f t="shared" si="149"/>
        <v>0</v>
      </c>
      <c r="N45" s="185">
        <f t="shared" si="149"/>
        <v>0</v>
      </c>
      <c r="O45" s="185">
        <f t="shared" si="149"/>
        <v>0</v>
      </c>
      <c r="P45" s="185">
        <f t="shared" si="149"/>
        <v>0</v>
      </c>
      <c r="Q45" s="185">
        <f t="shared" si="149"/>
        <v>0</v>
      </c>
      <c r="R45" s="185">
        <f t="shared" si="149"/>
        <v>0</v>
      </c>
      <c r="S45" s="185">
        <f t="shared" ref="S45:AD45" si="150">S46</f>
        <v>0</v>
      </c>
      <c r="T45" s="185">
        <f t="shared" si="150"/>
        <v>0</v>
      </c>
      <c r="U45" s="185">
        <f t="shared" si="150"/>
        <v>0</v>
      </c>
      <c r="V45" s="185">
        <f t="shared" si="150"/>
        <v>0</v>
      </c>
      <c r="W45" s="185">
        <f t="shared" si="150"/>
        <v>0</v>
      </c>
      <c r="X45" s="185">
        <f t="shared" si="150"/>
        <v>0</v>
      </c>
      <c r="Y45" s="185">
        <f t="shared" si="150"/>
        <v>0</v>
      </c>
      <c r="Z45" s="185">
        <f t="shared" si="150"/>
        <v>0</v>
      </c>
      <c r="AA45" s="185">
        <f t="shared" si="150"/>
        <v>0</v>
      </c>
      <c r="AB45" s="185">
        <f t="shared" si="150"/>
        <v>0</v>
      </c>
      <c r="AC45" s="185">
        <f t="shared" si="150"/>
        <v>0</v>
      </c>
      <c r="AD45" s="185">
        <f t="shared" si="150"/>
        <v>0</v>
      </c>
      <c r="AE45" s="185">
        <f t="shared" si="149"/>
        <v>821100</v>
      </c>
      <c r="AF45" s="185">
        <f>AF46</f>
        <v>821100</v>
      </c>
    </row>
    <row r="46" spans="1:32" x14ac:dyDescent="0.2">
      <c r="A46" s="116"/>
      <c r="B46" s="485" t="s">
        <v>72</v>
      </c>
      <c r="C46" s="485"/>
      <c r="D46" s="276" t="s">
        <v>73</v>
      </c>
      <c r="E46" s="274">
        <f>48000+100000+673100</f>
        <v>821100</v>
      </c>
      <c r="F46" s="54">
        <f>E46+G46</f>
        <v>821100</v>
      </c>
      <c r="G46" s="54">
        <f>SUBTOTAL(9,H46:Q46)</f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44"/>
      <c r="S46" s="54">
        <f>R46+T46</f>
        <v>0</v>
      </c>
      <c r="T46" s="54">
        <f>SUBTOTAL(9,U46:AD46)</f>
        <v>0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4">
        <f>E46+R46</f>
        <v>821100</v>
      </c>
      <c r="AF46" s="54">
        <f>S46+F46</f>
        <v>821100</v>
      </c>
    </row>
    <row r="47" spans="1:32" s="114" customFormat="1" x14ac:dyDescent="0.2">
      <c r="A47" s="462" t="s">
        <v>74</v>
      </c>
      <c r="B47" s="463"/>
      <c r="C47" s="463"/>
      <c r="D47" s="51" t="s">
        <v>75</v>
      </c>
      <c r="E47" s="41">
        <f t="shared" ref="E47:F47" si="151">SUM(E48,E50)</f>
        <v>288124</v>
      </c>
      <c r="F47" s="41">
        <f t="shared" si="151"/>
        <v>328199</v>
      </c>
      <c r="G47" s="41">
        <f t="shared" ref="G47:Q47" si="152">SUM(G48,G50)</f>
        <v>40075</v>
      </c>
      <c r="H47" s="41">
        <f t="shared" si="152"/>
        <v>0</v>
      </c>
      <c r="I47" s="41">
        <f t="shared" si="152"/>
        <v>40075</v>
      </c>
      <c r="J47" s="41">
        <f t="shared" si="152"/>
        <v>0</v>
      </c>
      <c r="K47" s="41">
        <f t="shared" si="152"/>
        <v>0</v>
      </c>
      <c r="L47" s="41">
        <f t="shared" si="152"/>
        <v>0</v>
      </c>
      <c r="M47" s="41">
        <f t="shared" si="152"/>
        <v>0</v>
      </c>
      <c r="N47" s="41">
        <f t="shared" si="152"/>
        <v>0</v>
      </c>
      <c r="O47" s="41">
        <f t="shared" si="152"/>
        <v>0</v>
      </c>
      <c r="P47" s="41">
        <f t="shared" si="152"/>
        <v>0</v>
      </c>
      <c r="Q47" s="41">
        <f t="shared" si="152"/>
        <v>0</v>
      </c>
      <c r="R47" s="41">
        <f t="shared" ref="R47" si="153">SUM(R48,R50)</f>
        <v>0</v>
      </c>
      <c r="S47" s="41">
        <f t="shared" ref="S47:AD47" si="154">SUM(S48,S50)</f>
        <v>0</v>
      </c>
      <c r="T47" s="41">
        <f t="shared" si="154"/>
        <v>0</v>
      </c>
      <c r="U47" s="41">
        <f t="shared" si="154"/>
        <v>0</v>
      </c>
      <c r="V47" s="41">
        <f t="shared" si="154"/>
        <v>0</v>
      </c>
      <c r="W47" s="41">
        <f t="shared" si="154"/>
        <v>0</v>
      </c>
      <c r="X47" s="41">
        <f t="shared" si="154"/>
        <v>0</v>
      </c>
      <c r="Y47" s="41">
        <f t="shared" si="154"/>
        <v>0</v>
      </c>
      <c r="Z47" s="41">
        <f t="shared" si="154"/>
        <v>0</v>
      </c>
      <c r="AA47" s="41">
        <f t="shared" si="154"/>
        <v>0</v>
      </c>
      <c r="AB47" s="41">
        <f t="shared" si="154"/>
        <v>0</v>
      </c>
      <c r="AC47" s="41">
        <f t="shared" si="154"/>
        <v>0</v>
      </c>
      <c r="AD47" s="41">
        <f t="shared" si="154"/>
        <v>0</v>
      </c>
      <c r="AE47" s="41">
        <f t="shared" ref="AE47" si="155">SUM(AE48,AE50)</f>
        <v>524548</v>
      </c>
      <c r="AF47" s="41">
        <f>SUM(AF48,AF50)</f>
        <v>328199</v>
      </c>
    </row>
    <row r="48" spans="1:32" s="113" customFormat="1" ht="24" x14ac:dyDescent="0.2">
      <c r="A48" s="34"/>
      <c r="B48" s="465" t="s">
        <v>76</v>
      </c>
      <c r="C48" s="466"/>
      <c r="D48" s="57" t="s">
        <v>77</v>
      </c>
      <c r="E48" s="185">
        <f t="shared" ref="E48:AE48" si="156">SUM(E49)</f>
        <v>51700</v>
      </c>
      <c r="F48" s="185">
        <f t="shared" si="156"/>
        <v>51700</v>
      </c>
      <c r="G48" s="185">
        <f t="shared" si="156"/>
        <v>0</v>
      </c>
      <c r="H48" s="185">
        <f t="shared" si="156"/>
        <v>0</v>
      </c>
      <c r="I48" s="185">
        <f t="shared" si="156"/>
        <v>0</v>
      </c>
      <c r="J48" s="185">
        <f t="shared" si="156"/>
        <v>0</v>
      </c>
      <c r="K48" s="185">
        <f t="shared" si="156"/>
        <v>0</v>
      </c>
      <c r="L48" s="185">
        <f t="shared" si="156"/>
        <v>0</v>
      </c>
      <c r="M48" s="185">
        <f t="shared" si="156"/>
        <v>0</v>
      </c>
      <c r="N48" s="185">
        <f t="shared" si="156"/>
        <v>0</v>
      </c>
      <c r="O48" s="185">
        <f t="shared" si="156"/>
        <v>0</v>
      </c>
      <c r="P48" s="185">
        <f t="shared" si="156"/>
        <v>0</v>
      </c>
      <c r="Q48" s="185">
        <f t="shared" si="156"/>
        <v>0</v>
      </c>
      <c r="R48" s="185">
        <f t="shared" si="156"/>
        <v>0</v>
      </c>
      <c r="S48" s="185">
        <f t="shared" ref="S48:AD48" si="157">SUM(S49)</f>
        <v>0</v>
      </c>
      <c r="T48" s="185">
        <f t="shared" si="157"/>
        <v>0</v>
      </c>
      <c r="U48" s="185">
        <f t="shared" si="157"/>
        <v>0</v>
      </c>
      <c r="V48" s="185">
        <f t="shared" si="157"/>
        <v>0</v>
      </c>
      <c r="W48" s="185">
        <f t="shared" si="157"/>
        <v>0</v>
      </c>
      <c r="X48" s="185">
        <f t="shared" si="157"/>
        <v>0</v>
      </c>
      <c r="Y48" s="185">
        <f t="shared" si="157"/>
        <v>0</v>
      </c>
      <c r="Z48" s="185">
        <f t="shared" si="157"/>
        <v>0</v>
      </c>
      <c r="AA48" s="185">
        <f t="shared" si="157"/>
        <v>0</v>
      </c>
      <c r="AB48" s="185">
        <f t="shared" si="157"/>
        <v>0</v>
      </c>
      <c r="AC48" s="185">
        <f t="shared" si="157"/>
        <v>0</v>
      </c>
      <c r="AD48" s="185">
        <f t="shared" si="157"/>
        <v>0</v>
      </c>
      <c r="AE48" s="189">
        <f t="shared" si="156"/>
        <v>51700</v>
      </c>
      <c r="AF48" s="185">
        <f>SUM(AF49)</f>
        <v>51700</v>
      </c>
    </row>
    <row r="49" spans="1:32" ht="24" x14ac:dyDescent="0.2">
      <c r="A49" s="36"/>
      <c r="B49" s="467" t="s">
        <v>78</v>
      </c>
      <c r="C49" s="468"/>
      <c r="D49" s="277" t="s">
        <v>79</v>
      </c>
      <c r="E49" s="181">
        <v>51700</v>
      </c>
      <c r="F49" s="181">
        <f>E49+G49</f>
        <v>51700</v>
      </c>
      <c r="G49" s="181">
        <f>SUBTOTAL(9,H49:Q49)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>
        <f>R49+T49</f>
        <v>0</v>
      </c>
      <c r="T49" s="181">
        <f>SUBTOTAL(9,U49:AD49)</f>
        <v>0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>
        <f>E49+R49</f>
        <v>51700</v>
      </c>
      <c r="AF49" s="181">
        <f>S49+F49</f>
        <v>51700</v>
      </c>
    </row>
    <row r="50" spans="1:32" s="113" customFormat="1" x14ac:dyDescent="0.2">
      <c r="A50" s="34"/>
      <c r="B50" s="429" t="s">
        <v>80</v>
      </c>
      <c r="C50" s="429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Q50" si="158">SUM(G51+G53)</f>
        <v>40075</v>
      </c>
      <c r="H50" s="185">
        <f t="shared" si="158"/>
        <v>0</v>
      </c>
      <c r="I50" s="185">
        <f t="shared" si="158"/>
        <v>40075</v>
      </c>
      <c r="J50" s="185">
        <f t="shared" si="158"/>
        <v>0</v>
      </c>
      <c r="K50" s="185">
        <f t="shared" si="158"/>
        <v>0</v>
      </c>
      <c r="L50" s="185">
        <f t="shared" si="158"/>
        <v>0</v>
      </c>
      <c r="M50" s="185">
        <f t="shared" si="158"/>
        <v>0</v>
      </c>
      <c r="N50" s="185">
        <f t="shared" si="158"/>
        <v>0</v>
      </c>
      <c r="O50" s="185">
        <f t="shared" si="158"/>
        <v>0</v>
      </c>
      <c r="P50" s="185">
        <f t="shared" si="158"/>
        <v>0</v>
      </c>
      <c r="Q50" s="185">
        <f t="shared" si="158"/>
        <v>0</v>
      </c>
      <c r="R50" s="185">
        <f>SUM(R51+R53)</f>
        <v>0</v>
      </c>
      <c r="S50" s="185">
        <f>SUM(S51+S53)</f>
        <v>0</v>
      </c>
      <c r="T50" s="185">
        <f t="shared" ref="T50" si="159">SUM(T51+T53)</f>
        <v>0</v>
      </c>
      <c r="U50" s="185">
        <f t="shared" ref="U50" si="160">SUM(U51+U53)</f>
        <v>0</v>
      </c>
      <c r="V50" s="185">
        <f t="shared" ref="V50" si="161">SUM(V51+V53)</f>
        <v>0</v>
      </c>
      <c r="W50" s="185">
        <f t="shared" ref="W50" si="162">SUM(W51+W53)</f>
        <v>0</v>
      </c>
      <c r="X50" s="185">
        <f t="shared" ref="X50" si="163">SUM(X51+X53)</f>
        <v>0</v>
      </c>
      <c r="Y50" s="185">
        <f t="shared" ref="Y50" si="164">SUM(Y51+Y53)</f>
        <v>0</v>
      </c>
      <c r="Z50" s="185">
        <f t="shared" ref="Z50" si="165">SUM(Z51+Z53)</f>
        <v>0</v>
      </c>
      <c r="AA50" s="185">
        <f t="shared" ref="AA50" si="166">SUM(AA51+AA53)</f>
        <v>0</v>
      </c>
      <c r="AB50" s="185">
        <f t="shared" ref="AB50" si="167">SUM(AB51+AB53)</f>
        <v>0</v>
      </c>
      <c r="AC50" s="185">
        <f t="shared" ref="AC50" si="168">SUM(AC51+AC53)</f>
        <v>0</v>
      </c>
      <c r="AD50" s="185">
        <f t="shared" ref="AD50:AF50" si="169">SUM(AD51+AD53)</f>
        <v>0</v>
      </c>
      <c r="AE50" s="185">
        <f>SUM(AE51+AE53)</f>
        <v>472848</v>
      </c>
      <c r="AF50" s="185">
        <f t="shared" si="169"/>
        <v>276499</v>
      </c>
    </row>
    <row r="51" spans="1:32" s="113" customFormat="1" x14ac:dyDescent="0.2">
      <c r="A51" s="128"/>
      <c r="B51" s="431" t="s">
        <v>276</v>
      </c>
      <c r="C51" s="432"/>
      <c r="D51" s="37" t="s">
        <v>622</v>
      </c>
      <c r="E51" s="181">
        <f>SUM(E52:E52)</f>
        <v>0</v>
      </c>
      <c r="F51" s="181">
        <f>SUM(F52:F52)</f>
        <v>0</v>
      </c>
      <c r="G51" s="181">
        <f t="shared" ref="G51:Q51" si="170">SUM(G52:G52)</f>
        <v>0</v>
      </c>
      <c r="H51" s="181">
        <f t="shared" si="170"/>
        <v>0</v>
      </c>
      <c r="I51" s="181">
        <f t="shared" si="170"/>
        <v>0</v>
      </c>
      <c r="J51" s="181">
        <f t="shared" si="170"/>
        <v>0</v>
      </c>
      <c r="K51" s="181">
        <f t="shared" si="170"/>
        <v>0</v>
      </c>
      <c r="L51" s="181">
        <f t="shared" si="170"/>
        <v>0</v>
      </c>
      <c r="M51" s="181">
        <f t="shared" si="170"/>
        <v>0</v>
      </c>
      <c r="N51" s="181">
        <f t="shared" si="170"/>
        <v>0</v>
      </c>
      <c r="O51" s="181">
        <f t="shared" si="170"/>
        <v>0</v>
      </c>
      <c r="P51" s="181">
        <f t="shared" si="170"/>
        <v>0</v>
      </c>
      <c r="Q51" s="181">
        <f t="shared" si="170"/>
        <v>0</v>
      </c>
      <c r="R51" s="181">
        <f>SUM(R52:R52)</f>
        <v>0</v>
      </c>
      <c r="S51" s="181">
        <f>SUM(S52:S52)</f>
        <v>0</v>
      </c>
      <c r="T51" s="181">
        <f t="shared" ref="T51" si="171">SUM(T52:T52)</f>
        <v>0</v>
      </c>
      <c r="U51" s="181">
        <f t="shared" ref="U51" si="172">SUM(U52:U52)</f>
        <v>0</v>
      </c>
      <c r="V51" s="181">
        <f t="shared" ref="V51" si="173">SUM(V52:V52)</f>
        <v>0</v>
      </c>
      <c r="W51" s="181">
        <f t="shared" ref="W51" si="174">SUM(W52:W52)</f>
        <v>0</v>
      </c>
      <c r="X51" s="181">
        <f t="shared" ref="X51" si="175">SUM(X52:X52)</f>
        <v>0</v>
      </c>
      <c r="Y51" s="181">
        <f t="shared" ref="Y51" si="176">SUM(Y52:Y52)</f>
        <v>0</v>
      </c>
      <c r="Z51" s="181">
        <f t="shared" ref="Z51" si="177">SUM(Z52:Z52)</f>
        <v>0</v>
      </c>
      <c r="AA51" s="181">
        <f t="shared" ref="AA51" si="178">SUM(AA52:AA52)</f>
        <v>0</v>
      </c>
      <c r="AB51" s="181">
        <f t="shared" ref="AB51" si="179">SUM(AB52:AB52)</f>
        <v>0</v>
      </c>
      <c r="AC51" s="181">
        <f t="shared" ref="AC51" si="180">SUM(AC52:AC52)</f>
        <v>0</v>
      </c>
      <c r="AD51" s="181">
        <f t="shared" ref="AD51" si="181">SUM(AD52:AD52)</f>
        <v>0</v>
      </c>
      <c r="AE51" s="181">
        <f>SUM(AE52:AE52)</f>
        <v>236424</v>
      </c>
      <c r="AF51" s="181">
        <f>SUM(AF52:AF52)</f>
        <v>0</v>
      </c>
    </row>
    <row r="52" spans="1:32" s="113" customFormat="1" x14ac:dyDescent="0.2">
      <c r="A52" s="128"/>
      <c r="B52" s="275"/>
      <c r="C52" s="335" t="s">
        <v>620</v>
      </c>
      <c r="D52" s="37" t="s">
        <v>621</v>
      </c>
      <c r="E52" s="181"/>
      <c r="F52" s="181">
        <f>E52+G52</f>
        <v>0</v>
      </c>
      <c r="G52" s="181">
        <f>SUBTOTAL(9,H52:Q52)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>
        <f>R52+T52</f>
        <v>0</v>
      </c>
      <c r="T52" s="181">
        <f>SUBTOTAL(9,U52:AD52)</f>
        <v>0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>
        <f>SUM(AE53:AE53)</f>
        <v>236424</v>
      </c>
      <c r="AF52" s="273">
        <f>S52+F52</f>
        <v>0</v>
      </c>
    </row>
    <row r="53" spans="1:32" x14ac:dyDescent="0.2">
      <c r="A53" s="36"/>
      <c r="B53" s="464" t="s">
        <v>117</v>
      </c>
      <c r="C53" s="464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Q53" si="182">SUM(G54:G54)</f>
        <v>40075</v>
      </c>
      <c r="H53" s="181">
        <f t="shared" si="182"/>
        <v>0</v>
      </c>
      <c r="I53" s="181">
        <f t="shared" si="182"/>
        <v>40075</v>
      </c>
      <c r="J53" s="181">
        <f t="shared" si="182"/>
        <v>0</v>
      </c>
      <c r="K53" s="181">
        <f t="shared" si="182"/>
        <v>0</v>
      </c>
      <c r="L53" s="181">
        <f t="shared" si="182"/>
        <v>0</v>
      </c>
      <c r="M53" s="181">
        <f t="shared" si="182"/>
        <v>0</v>
      </c>
      <c r="N53" s="181">
        <f t="shared" si="182"/>
        <v>0</v>
      </c>
      <c r="O53" s="181">
        <f t="shared" si="182"/>
        <v>0</v>
      </c>
      <c r="P53" s="181">
        <f t="shared" si="182"/>
        <v>0</v>
      </c>
      <c r="Q53" s="181">
        <f t="shared" si="182"/>
        <v>0</v>
      </c>
      <c r="R53" s="181">
        <f>SUM(R54:R54)</f>
        <v>0</v>
      </c>
      <c r="S53" s="181">
        <f>SUM(S54:S54)</f>
        <v>0</v>
      </c>
      <c r="T53" s="181">
        <f t="shared" ref="T53" si="183">SUM(T54:T54)</f>
        <v>0</v>
      </c>
      <c r="U53" s="181">
        <f t="shared" ref="U53" si="184">SUM(U54:U54)</f>
        <v>0</v>
      </c>
      <c r="V53" s="181">
        <f t="shared" ref="V53" si="185">SUM(V54:V54)</f>
        <v>0</v>
      </c>
      <c r="W53" s="181">
        <f t="shared" ref="W53" si="186">SUM(W54:W54)</f>
        <v>0</v>
      </c>
      <c r="X53" s="181">
        <f t="shared" ref="X53" si="187">SUM(X54:X54)</f>
        <v>0</v>
      </c>
      <c r="Y53" s="181">
        <f t="shared" ref="Y53" si="188">SUM(Y54:Y54)</f>
        <v>0</v>
      </c>
      <c r="Z53" s="181">
        <f t="shared" ref="Z53" si="189">SUM(Z54:Z54)</f>
        <v>0</v>
      </c>
      <c r="AA53" s="181">
        <f t="shared" ref="AA53" si="190">SUM(AA54:AA54)</f>
        <v>0</v>
      </c>
      <c r="AB53" s="181">
        <f t="shared" ref="AB53" si="191">SUM(AB54:AB54)</f>
        <v>0</v>
      </c>
      <c r="AC53" s="181">
        <f t="shared" ref="AC53" si="192">SUM(AC54:AC54)</f>
        <v>0</v>
      </c>
      <c r="AD53" s="181">
        <f t="shared" ref="AD53" si="193">SUM(AD54:AD54)</f>
        <v>0</v>
      </c>
      <c r="AE53" s="181">
        <f>SUM(AE54:AE54)</f>
        <v>236424</v>
      </c>
      <c r="AF53" s="181">
        <f>SUM(AF54:AF54)</f>
        <v>276499</v>
      </c>
    </row>
    <row r="54" spans="1:32" ht="24" x14ac:dyDescent="0.2">
      <c r="A54" s="115"/>
      <c r="B54" s="425" t="s">
        <v>118</v>
      </c>
      <c r="C54" s="426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SUBTOTAL(9,H54:Q54)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>
        <f>R54+T54</f>
        <v>0</v>
      </c>
      <c r="T54" s="273">
        <f>SUBTOTAL(9,U54:AD54)</f>
        <v>0</v>
      </c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>
        <f>E54+R54</f>
        <v>236424</v>
      </c>
      <c r="AF54" s="273">
        <f>S54+F54</f>
        <v>276499</v>
      </c>
    </row>
    <row r="55" spans="1:32" s="114" customFormat="1" ht="51.75" customHeight="1" x14ac:dyDescent="0.2">
      <c r="A55" s="462" t="s">
        <v>82</v>
      </c>
      <c r="B55" s="463"/>
      <c r="C55" s="463"/>
      <c r="D55" s="51" t="s">
        <v>150</v>
      </c>
      <c r="E55" s="41">
        <f>SUM(E58,E56,)</f>
        <v>2380304</v>
      </c>
      <c r="F55" s="41">
        <f t="shared" ref="F55" si="194">SUM(F58,F56,)</f>
        <v>2380304</v>
      </c>
      <c r="G55" s="41">
        <f t="shared" ref="G55" si="195">SUM(G58,G56,)</f>
        <v>0</v>
      </c>
      <c r="H55" s="41">
        <f t="shared" ref="H55" si="196">SUM(H58,H56,)</f>
        <v>0</v>
      </c>
      <c r="I55" s="41">
        <f t="shared" ref="I55" si="197">SUM(I58,I56,)</f>
        <v>0</v>
      </c>
      <c r="J55" s="41">
        <f t="shared" ref="J55" si="198">SUM(J58,J56,)</f>
        <v>0</v>
      </c>
      <c r="K55" s="41">
        <f t="shared" ref="K55" si="199">SUM(K58,K56,)</f>
        <v>0</v>
      </c>
      <c r="L55" s="41">
        <f t="shared" ref="L55" si="200">SUM(L58,L56,)</f>
        <v>0</v>
      </c>
      <c r="M55" s="41">
        <f t="shared" ref="M55" si="201">SUM(M58,M56,)</f>
        <v>0</v>
      </c>
      <c r="N55" s="41">
        <f t="shared" ref="N55" si="202">SUM(N58,N56,)</f>
        <v>0</v>
      </c>
      <c r="O55" s="41">
        <f t="shared" ref="O55" si="203">SUM(O58,O56,)</f>
        <v>0</v>
      </c>
      <c r="P55" s="41">
        <f t="shared" ref="P55" si="204">SUM(P58,P56,)</f>
        <v>0</v>
      </c>
      <c r="Q55" s="41">
        <f t="shared" ref="Q55" si="205">SUM(Q58,Q56,)</f>
        <v>0</v>
      </c>
      <c r="R55" s="41">
        <f t="shared" ref="R55:AE55" si="206">SUM(R58,R56,)</f>
        <v>0</v>
      </c>
      <c r="S55" s="41">
        <f t="shared" ref="S55" si="207">SUM(S58,S56,)</f>
        <v>0</v>
      </c>
      <c r="T55" s="41">
        <f t="shared" ref="T55" si="208">SUM(T58,T56,)</f>
        <v>0</v>
      </c>
      <c r="U55" s="41">
        <f t="shared" ref="U55" si="209">SUM(U58,U56,)</f>
        <v>0</v>
      </c>
      <c r="V55" s="41">
        <f t="shared" ref="V55" si="210">SUM(V58,V56,)</f>
        <v>0</v>
      </c>
      <c r="W55" s="41">
        <f t="shared" ref="W55" si="211">SUM(W58,W56,)</f>
        <v>0</v>
      </c>
      <c r="X55" s="41">
        <f t="shared" ref="X55" si="212">SUM(X58,X56,)</f>
        <v>0</v>
      </c>
      <c r="Y55" s="41">
        <f t="shared" ref="Y55" si="213">SUM(Y58,Y56,)</f>
        <v>0</v>
      </c>
      <c r="Z55" s="41">
        <f t="shared" ref="Z55" si="214">SUM(Z58,Z56,)</f>
        <v>0</v>
      </c>
      <c r="AA55" s="41">
        <f t="shared" ref="AA55" si="215">SUM(AA58,AA56,)</f>
        <v>0</v>
      </c>
      <c r="AB55" s="41">
        <f t="shared" ref="AB55" si="216">SUM(AB58,AB56,)</f>
        <v>0</v>
      </c>
      <c r="AC55" s="41">
        <f t="shared" ref="AC55" si="217">SUM(AC58,AC56,)</f>
        <v>0</v>
      </c>
      <c r="AD55" s="41">
        <f t="shared" ref="AD55:AF55" si="218">SUM(AD58,AD56,)</f>
        <v>0</v>
      </c>
      <c r="AE55" s="41">
        <f t="shared" si="206"/>
        <v>2380304</v>
      </c>
      <c r="AF55" s="41">
        <f t="shared" si="218"/>
        <v>2380304</v>
      </c>
    </row>
    <row r="56" spans="1:32" s="113" customFormat="1" x14ac:dyDescent="0.2">
      <c r="A56" s="34"/>
      <c r="B56" s="429" t="s">
        <v>213</v>
      </c>
      <c r="C56" s="429"/>
      <c r="D56" s="35" t="s">
        <v>214</v>
      </c>
      <c r="E56" s="185">
        <f t="shared" ref="E56:AE56" si="219">SUM(E57:E57)</f>
        <v>2000000</v>
      </c>
      <c r="F56" s="185">
        <f t="shared" si="219"/>
        <v>2000000</v>
      </c>
      <c r="G56" s="185">
        <f t="shared" si="219"/>
        <v>0</v>
      </c>
      <c r="H56" s="185">
        <f t="shared" si="219"/>
        <v>0</v>
      </c>
      <c r="I56" s="185">
        <f t="shared" si="219"/>
        <v>0</v>
      </c>
      <c r="J56" s="185">
        <f t="shared" si="219"/>
        <v>0</v>
      </c>
      <c r="K56" s="185">
        <f t="shared" si="219"/>
        <v>0</v>
      </c>
      <c r="L56" s="185">
        <f t="shared" si="219"/>
        <v>0</v>
      </c>
      <c r="M56" s="185">
        <f t="shared" si="219"/>
        <v>0</v>
      </c>
      <c r="N56" s="185">
        <f t="shared" si="219"/>
        <v>0</v>
      </c>
      <c r="O56" s="185">
        <f t="shared" si="219"/>
        <v>0</v>
      </c>
      <c r="P56" s="185">
        <f t="shared" si="219"/>
        <v>0</v>
      </c>
      <c r="Q56" s="185">
        <f t="shared" si="219"/>
        <v>0</v>
      </c>
      <c r="R56" s="185">
        <f t="shared" si="219"/>
        <v>0</v>
      </c>
      <c r="S56" s="185">
        <f t="shared" ref="S56:AD56" si="220">SUM(S57:S57)</f>
        <v>0</v>
      </c>
      <c r="T56" s="185">
        <f t="shared" si="220"/>
        <v>0</v>
      </c>
      <c r="U56" s="185">
        <f t="shared" si="220"/>
        <v>0</v>
      </c>
      <c r="V56" s="185">
        <f t="shared" si="220"/>
        <v>0</v>
      </c>
      <c r="W56" s="185">
        <f t="shared" si="220"/>
        <v>0</v>
      </c>
      <c r="X56" s="185">
        <f t="shared" si="220"/>
        <v>0</v>
      </c>
      <c r="Y56" s="185">
        <f t="shared" si="220"/>
        <v>0</v>
      </c>
      <c r="Z56" s="185">
        <f t="shared" si="220"/>
        <v>0</v>
      </c>
      <c r="AA56" s="185">
        <f t="shared" si="220"/>
        <v>0</v>
      </c>
      <c r="AB56" s="185">
        <f t="shared" si="220"/>
        <v>0</v>
      </c>
      <c r="AC56" s="185">
        <f t="shared" si="220"/>
        <v>0</v>
      </c>
      <c r="AD56" s="185">
        <f t="shared" si="220"/>
        <v>0</v>
      </c>
      <c r="AE56" s="185">
        <f t="shared" si="219"/>
        <v>2000000</v>
      </c>
      <c r="AF56" s="185">
        <f>SUM(AF57:AF57)</f>
        <v>2000000</v>
      </c>
    </row>
    <row r="57" spans="1:32" s="113" customFormat="1" x14ac:dyDescent="0.2">
      <c r="A57" s="34"/>
      <c r="B57" s="464" t="s">
        <v>131</v>
      </c>
      <c r="C57" s="464"/>
      <c r="D57" s="43" t="s">
        <v>132</v>
      </c>
      <c r="E57" s="44">
        <v>2000000</v>
      </c>
      <c r="F57" s="44">
        <f>E57+G57</f>
        <v>2000000</v>
      </c>
      <c r="G57" s="44">
        <f>SUBTOTAL(9,H57:Q57)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f>R57+T57</f>
        <v>0</v>
      </c>
      <c r="T57" s="44">
        <f>SUBTOTAL(9,U57:AD57)</f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f>E57+R57</f>
        <v>2000000</v>
      </c>
      <c r="AF57" s="44">
        <f>S57+F57</f>
        <v>2000000</v>
      </c>
    </row>
    <row r="58" spans="1:32" s="113" customFormat="1" ht="24" x14ac:dyDescent="0.2">
      <c r="A58" s="34"/>
      <c r="B58" s="429" t="s">
        <v>133</v>
      </c>
      <c r="C58" s="429"/>
      <c r="D58" s="35" t="s">
        <v>110</v>
      </c>
      <c r="E58" s="185">
        <f t="shared" ref="E58:R58" si="221">SUM(E59:E61)</f>
        <v>380304</v>
      </c>
      <c r="F58" s="185">
        <f t="shared" ref="F58:Q58" si="222">SUM(F59:F61)</f>
        <v>380304</v>
      </c>
      <c r="G58" s="185">
        <f t="shared" si="222"/>
        <v>0</v>
      </c>
      <c r="H58" s="185">
        <f t="shared" si="222"/>
        <v>0</v>
      </c>
      <c r="I58" s="185">
        <f t="shared" si="222"/>
        <v>0</v>
      </c>
      <c r="J58" s="185">
        <f t="shared" si="222"/>
        <v>0</v>
      </c>
      <c r="K58" s="185">
        <f t="shared" si="222"/>
        <v>0</v>
      </c>
      <c r="L58" s="185">
        <f t="shared" si="222"/>
        <v>0</v>
      </c>
      <c r="M58" s="185">
        <f t="shared" si="222"/>
        <v>0</v>
      </c>
      <c r="N58" s="185">
        <f t="shared" si="222"/>
        <v>0</v>
      </c>
      <c r="O58" s="185">
        <f t="shared" si="222"/>
        <v>0</v>
      </c>
      <c r="P58" s="185">
        <f t="shared" si="222"/>
        <v>0</v>
      </c>
      <c r="Q58" s="185">
        <f t="shared" si="222"/>
        <v>0</v>
      </c>
      <c r="R58" s="185">
        <f t="shared" si="221"/>
        <v>0</v>
      </c>
      <c r="S58" s="185">
        <f t="shared" ref="S58:AD58" si="223">SUM(S59:S61)</f>
        <v>0</v>
      </c>
      <c r="T58" s="185">
        <f t="shared" si="223"/>
        <v>0</v>
      </c>
      <c r="U58" s="185">
        <f t="shared" si="223"/>
        <v>0</v>
      </c>
      <c r="V58" s="185">
        <f t="shared" si="223"/>
        <v>0</v>
      </c>
      <c r="W58" s="185">
        <f t="shared" si="223"/>
        <v>0</v>
      </c>
      <c r="X58" s="185">
        <f t="shared" si="223"/>
        <v>0</v>
      </c>
      <c r="Y58" s="185">
        <f t="shared" si="223"/>
        <v>0</v>
      </c>
      <c r="Z58" s="185">
        <f t="shared" si="223"/>
        <v>0</v>
      </c>
      <c r="AA58" s="185">
        <f t="shared" si="223"/>
        <v>0</v>
      </c>
      <c r="AB58" s="185">
        <f t="shared" si="223"/>
        <v>0</v>
      </c>
      <c r="AC58" s="185">
        <f t="shared" si="223"/>
        <v>0</v>
      </c>
      <c r="AD58" s="185">
        <f t="shared" si="223"/>
        <v>0</v>
      </c>
      <c r="AE58" s="185">
        <f t="shared" ref="AE58" si="224">SUM(AE59:AE61)</f>
        <v>380304</v>
      </c>
      <c r="AF58" s="185">
        <f>SUM(AF59:AF61)</f>
        <v>380304</v>
      </c>
    </row>
    <row r="59" spans="1:32" x14ac:dyDescent="0.2">
      <c r="A59" s="36"/>
      <c r="B59" s="464" t="s">
        <v>134</v>
      </c>
      <c r="C59" s="464"/>
      <c r="D59" s="37" t="s">
        <v>111</v>
      </c>
      <c r="E59" s="181">
        <f>176717-16751</f>
        <v>159966</v>
      </c>
      <c r="F59" s="181">
        <f t="shared" ref="F59:F61" si="225">E59+G59</f>
        <v>159966</v>
      </c>
      <c r="G59" s="181">
        <f t="shared" ref="G59:G61" si="226">SUBTOTAL(9,H59:Q59)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>
        <f t="shared" ref="S59:S61" si="227">R59+T59</f>
        <v>0</v>
      </c>
      <c r="T59" s="181">
        <f t="shared" ref="T59:T61" si="228">SUBTOTAL(9,U59:AD59)</f>
        <v>0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>
        <f t="shared" ref="AE59:AE61" si="229">E59+R59</f>
        <v>159966</v>
      </c>
      <c r="AF59" s="181">
        <f t="shared" ref="AF59:AF61" si="230">S59+F59</f>
        <v>159966</v>
      </c>
    </row>
    <row r="60" spans="1:32" x14ac:dyDescent="0.2">
      <c r="A60" s="42"/>
      <c r="B60" s="431" t="s">
        <v>135</v>
      </c>
      <c r="C60" s="431"/>
      <c r="D60" s="43" t="s">
        <v>112</v>
      </c>
      <c r="E60" s="44">
        <v>33764</v>
      </c>
      <c r="F60" s="44">
        <f t="shared" si="225"/>
        <v>33764</v>
      </c>
      <c r="G60" s="44">
        <f t="shared" si="226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f t="shared" si="227"/>
        <v>0</v>
      </c>
      <c r="T60" s="44">
        <f t="shared" si="228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f t="shared" si="229"/>
        <v>33764</v>
      </c>
      <c r="AF60" s="44">
        <f t="shared" si="230"/>
        <v>33764</v>
      </c>
    </row>
    <row r="61" spans="1:32" x14ac:dyDescent="0.2">
      <c r="A61" s="42"/>
      <c r="B61" s="431" t="s">
        <v>136</v>
      </c>
      <c r="C61" s="431"/>
      <c r="D61" s="43" t="s">
        <v>113</v>
      </c>
      <c r="E61" s="44">
        <v>186574</v>
      </c>
      <c r="F61" s="44">
        <f t="shared" si="225"/>
        <v>186574</v>
      </c>
      <c r="G61" s="44">
        <f t="shared" si="226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f t="shared" si="227"/>
        <v>0</v>
      </c>
      <c r="T61" s="44">
        <f t="shared" si="228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>
        <f t="shared" si="229"/>
        <v>186574</v>
      </c>
      <c r="AF61" s="44">
        <f t="shared" si="230"/>
        <v>186574</v>
      </c>
    </row>
    <row r="62" spans="1:32" ht="51.75" customHeight="1" x14ac:dyDescent="0.2">
      <c r="A62" s="462" t="s">
        <v>532</v>
      </c>
      <c r="B62" s="463"/>
      <c r="C62" s="463"/>
      <c r="D62" s="51" t="s">
        <v>533</v>
      </c>
      <c r="E62" s="188">
        <f t="shared" ref="E62:AE62" si="231">SUM(E63)</f>
        <v>212000</v>
      </c>
      <c r="F62" s="188">
        <f>SUM(F63)</f>
        <v>212000</v>
      </c>
      <c r="G62" s="188">
        <f t="shared" ref="G62:Q62" si="232">SUM(G63)</f>
        <v>0</v>
      </c>
      <c r="H62" s="188">
        <f t="shared" si="232"/>
        <v>0</v>
      </c>
      <c r="I62" s="188">
        <f t="shared" si="232"/>
        <v>0</v>
      </c>
      <c r="J62" s="188">
        <f t="shared" si="232"/>
        <v>0</v>
      </c>
      <c r="K62" s="188">
        <f t="shared" si="232"/>
        <v>0</v>
      </c>
      <c r="L62" s="188">
        <f t="shared" si="232"/>
        <v>0</v>
      </c>
      <c r="M62" s="188">
        <f t="shared" si="232"/>
        <v>0</v>
      </c>
      <c r="N62" s="188">
        <f t="shared" si="232"/>
        <v>0</v>
      </c>
      <c r="O62" s="188">
        <f t="shared" si="232"/>
        <v>0</v>
      </c>
      <c r="P62" s="188">
        <f t="shared" si="232"/>
        <v>0</v>
      </c>
      <c r="Q62" s="188">
        <f t="shared" si="232"/>
        <v>0</v>
      </c>
      <c r="R62" s="188">
        <f>SUM(R63)</f>
        <v>0</v>
      </c>
      <c r="S62" s="188">
        <f>SUM(S63)</f>
        <v>0</v>
      </c>
      <c r="T62" s="188">
        <f t="shared" ref="T62" si="233">SUM(T63)</f>
        <v>0</v>
      </c>
      <c r="U62" s="188">
        <f t="shared" ref="U62" si="234">SUM(U63)</f>
        <v>0</v>
      </c>
      <c r="V62" s="188">
        <f t="shared" ref="V62" si="235">SUM(V63)</f>
        <v>0</v>
      </c>
      <c r="W62" s="188">
        <f t="shared" ref="W62" si="236">SUM(W63)</f>
        <v>0</v>
      </c>
      <c r="X62" s="188">
        <f t="shared" ref="X62" si="237">SUM(X63)</f>
        <v>0</v>
      </c>
      <c r="Y62" s="188">
        <f t="shared" ref="Y62" si="238">SUM(Y63)</f>
        <v>0</v>
      </c>
      <c r="Z62" s="188">
        <f t="shared" ref="Z62" si="239">SUM(Z63)</f>
        <v>0</v>
      </c>
      <c r="AA62" s="188">
        <f t="shared" ref="AA62" si="240">SUM(AA63)</f>
        <v>0</v>
      </c>
      <c r="AB62" s="188">
        <f t="shared" ref="AB62" si="241">SUM(AB63)</f>
        <v>0</v>
      </c>
      <c r="AC62" s="188">
        <f t="shared" ref="AC62" si="242">SUM(AC63)</f>
        <v>0</v>
      </c>
      <c r="AD62" s="188">
        <f t="shared" ref="AD62:AF62" si="243">SUM(AD63)</f>
        <v>0</v>
      </c>
      <c r="AE62" s="188">
        <f t="shared" si="231"/>
        <v>212000</v>
      </c>
      <c r="AF62" s="188">
        <f t="shared" si="243"/>
        <v>212000</v>
      </c>
    </row>
    <row r="63" spans="1:32" ht="36" x14ac:dyDescent="0.2">
      <c r="A63" s="42"/>
      <c r="B63" s="176" t="s">
        <v>534</v>
      </c>
      <c r="C63" s="270"/>
      <c r="D63" s="35" t="s">
        <v>535</v>
      </c>
      <c r="E63" s="279">
        <v>212000</v>
      </c>
      <c r="F63" s="279">
        <f>E63+G63</f>
        <v>212000</v>
      </c>
      <c r="G63" s="279">
        <f>SUBTOTAL(9,H63:Q63)</f>
        <v>0</v>
      </c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>
        <f>R63+T63</f>
        <v>0</v>
      </c>
      <c r="T63" s="279">
        <f>SUBTOTAL(9,U63:AD63)</f>
        <v>0</v>
      </c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>
        <f t="shared" ref="AE63" si="244">E63+R63</f>
        <v>212000</v>
      </c>
      <c r="AF63" s="279">
        <f>S63+F63</f>
        <v>212000</v>
      </c>
    </row>
    <row r="64" spans="1:32" s="114" customFormat="1" x14ac:dyDescent="0.2">
      <c r="A64" s="462" t="s">
        <v>83</v>
      </c>
      <c r="B64" s="463"/>
      <c r="C64" s="463"/>
      <c r="D64" s="51" t="s">
        <v>84</v>
      </c>
      <c r="E64" s="41">
        <f>SUM(E65)</f>
        <v>19354111</v>
      </c>
      <c r="F64" s="41">
        <f t="shared" ref="F64:Q64" si="245">SUM(F65)</f>
        <v>21624771</v>
      </c>
      <c r="G64" s="41">
        <f t="shared" si="245"/>
        <v>2270660</v>
      </c>
      <c r="H64" s="41">
        <f t="shared" si="245"/>
        <v>95940</v>
      </c>
      <c r="I64" s="41">
        <f t="shared" si="245"/>
        <v>1769937</v>
      </c>
      <c r="J64" s="41">
        <f t="shared" si="245"/>
        <v>524855</v>
      </c>
      <c r="K64" s="41">
        <f t="shared" si="245"/>
        <v>-120072</v>
      </c>
      <c r="L64" s="41">
        <f t="shared" si="245"/>
        <v>0</v>
      </c>
      <c r="M64" s="41">
        <f t="shared" si="245"/>
        <v>0</v>
      </c>
      <c r="N64" s="41">
        <f t="shared" si="245"/>
        <v>0</v>
      </c>
      <c r="O64" s="41">
        <f t="shared" si="245"/>
        <v>0</v>
      </c>
      <c r="P64" s="41">
        <f t="shared" si="245"/>
        <v>0</v>
      </c>
      <c r="Q64" s="41">
        <f t="shared" si="245"/>
        <v>0</v>
      </c>
      <c r="R64" s="41">
        <f t="shared" ref="R64:AE64" si="246">SUM(R65)</f>
        <v>0</v>
      </c>
      <c r="S64" s="41">
        <f t="shared" ref="S64:AD64" si="247">SUM(S65)</f>
        <v>0</v>
      </c>
      <c r="T64" s="41">
        <f t="shared" si="247"/>
        <v>0</v>
      </c>
      <c r="U64" s="41">
        <f t="shared" si="247"/>
        <v>0</v>
      </c>
      <c r="V64" s="41">
        <f t="shared" si="247"/>
        <v>0</v>
      </c>
      <c r="W64" s="41">
        <f t="shared" si="247"/>
        <v>0</v>
      </c>
      <c r="X64" s="41">
        <f t="shared" si="247"/>
        <v>0</v>
      </c>
      <c r="Y64" s="41">
        <f t="shared" si="247"/>
        <v>0</v>
      </c>
      <c r="Z64" s="41">
        <f t="shared" si="247"/>
        <v>0</v>
      </c>
      <c r="AA64" s="41">
        <f t="shared" si="247"/>
        <v>0</v>
      </c>
      <c r="AB64" s="41">
        <f t="shared" si="247"/>
        <v>0</v>
      </c>
      <c r="AC64" s="41">
        <f t="shared" si="247"/>
        <v>0</v>
      </c>
      <c r="AD64" s="41">
        <f t="shared" si="247"/>
        <v>0</v>
      </c>
      <c r="AE64" s="41">
        <f t="shared" si="246"/>
        <v>19354111</v>
      </c>
      <c r="AF64" s="41">
        <f>SUM(AF65)</f>
        <v>21624771</v>
      </c>
    </row>
    <row r="65" spans="1:32" s="113" customFormat="1" x14ac:dyDescent="0.2">
      <c r="A65" s="34"/>
      <c r="B65" s="429" t="s">
        <v>85</v>
      </c>
      <c r="C65" s="429"/>
      <c r="D65" s="35" t="s">
        <v>231</v>
      </c>
      <c r="E65" s="185">
        <f>SUM(E66:E67)</f>
        <v>19354111</v>
      </c>
      <c r="F65" s="185">
        <f t="shared" ref="F65" si="248">SUM(F66:F67)</f>
        <v>21624771</v>
      </c>
      <c r="G65" s="185">
        <f t="shared" ref="G65" si="249">SUM(G66:G67)</f>
        <v>2270660</v>
      </c>
      <c r="H65" s="185">
        <f t="shared" ref="H65" si="250">SUM(H66:H67)</f>
        <v>95940</v>
      </c>
      <c r="I65" s="185">
        <f t="shared" ref="I65" si="251">SUM(I66:I67)</f>
        <v>1769937</v>
      </c>
      <c r="J65" s="185">
        <f t="shared" ref="J65" si="252">SUM(J66:J67)</f>
        <v>524855</v>
      </c>
      <c r="K65" s="185">
        <f t="shared" ref="K65" si="253">SUM(K66:K67)</f>
        <v>-120072</v>
      </c>
      <c r="L65" s="185">
        <f t="shared" ref="L65" si="254">SUM(L66:L67)</f>
        <v>0</v>
      </c>
      <c r="M65" s="185">
        <f t="shared" ref="M65" si="255">SUM(M66:M67)</f>
        <v>0</v>
      </c>
      <c r="N65" s="185">
        <f t="shared" ref="N65" si="256">SUM(N66:N67)</f>
        <v>0</v>
      </c>
      <c r="O65" s="185">
        <f t="shared" ref="O65" si="257">SUM(O66:O67)</f>
        <v>0</v>
      </c>
      <c r="P65" s="185">
        <f t="shared" ref="P65" si="258">SUM(P66:P67)</f>
        <v>0</v>
      </c>
      <c r="Q65" s="185">
        <f t="shared" ref="Q65" si="259">SUM(Q66:Q67)</f>
        <v>0</v>
      </c>
      <c r="R65" s="185">
        <f t="shared" ref="R65:AE65" si="260">SUM(R66:R67)</f>
        <v>0</v>
      </c>
      <c r="S65" s="185">
        <f t="shared" ref="S65" si="261">SUM(S66:S67)</f>
        <v>0</v>
      </c>
      <c r="T65" s="185">
        <f t="shared" ref="T65" si="262">SUM(T66:T67)</f>
        <v>0</v>
      </c>
      <c r="U65" s="185">
        <f t="shared" ref="U65" si="263">SUM(U66:U67)</f>
        <v>0</v>
      </c>
      <c r="V65" s="185">
        <f t="shared" ref="V65" si="264">SUM(V66:V67)</f>
        <v>0</v>
      </c>
      <c r="W65" s="185">
        <f t="shared" ref="W65" si="265">SUM(W66:W67)</f>
        <v>0</v>
      </c>
      <c r="X65" s="185">
        <f t="shared" ref="X65" si="266">SUM(X66:X67)</f>
        <v>0</v>
      </c>
      <c r="Y65" s="185">
        <f t="shared" ref="Y65" si="267">SUM(Y66:Y67)</f>
        <v>0</v>
      </c>
      <c r="Z65" s="185">
        <f t="shared" ref="Z65" si="268">SUM(Z66:Z67)</f>
        <v>0</v>
      </c>
      <c r="AA65" s="185">
        <f t="shared" ref="AA65" si="269">SUM(AA66:AA67)</f>
        <v>0</v>
      </c>
      <c r="AB65" s="185">
        <f t="shared" ref="AB65" si="270">SUM(AB66:AB67)</f>
        <v>0</v>
      </c>
      <c r="AC65" s="185">
        <f t="shared" ref="AC65" si="271">SUM(AC66:AC67)</f>
        <v>0</v>
      </c>
      <c r="AD65" s="185">
        <f t="shared" ref="AD65:AF65" si="272">SUM(AD66:AD67)</f>
        <v>0</v>
      </c>
      <c r="AE65" s="185">
        <f t="shared" si="260"/>
        <v>19354111</v>
      </c>
      <c r="AF65" s="185">
        <f t="shared" si="272"/>
        <v>21624771</v>
      </c>
    </row>
    <row r="66" spans="1:32" x14ac:dyDescent="0.2">
      <c r="A66" s="42"/>
      <c r="B66" s="431" t="s">
        <v>86</v>
      </c>
      <c r="C66" s="431"/>
      <c r="D66" s="43" t="s">
        <v>644</v>
      </c>
      <c r="E66" s="44">
        <v>12681718</v>
      </c>
      <c r="F66" s="181">
        <f t="shared" ref="F66:F67" si="273">E66+G66</f>
        <v>12309855</v>
      </c>
      <c r="G66" s="181">
        <f t="shared" ref="G66:G67" si="274">SUBTOTAL(9,H66:Q66)</f>
        <v>-371863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/>
      <c r="N66" s="181"/>
      <c r="O66" s="181"/>
      <c r="P66" s="181"/>
      <c r="Q66" s="181"/>
      <c r="R66" s="181"/>
      <c r="S66" s="181">
        <f t="shared" ref="S66:S67" si="275">R66+T66</f>
        <v>0</v>
      </c>
      <c r="T66" s="181">
        <f t="shared" ref="T66:T67" si="276">SUBTOTAL(9,U66:AD66)</f>
        <v>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>
        <f>E66+R66</f>
        <v>12681718</v>
      </c>
      <c r="AF66" s="181">
        <f t="shared" ref="AF66:AF67" si="277">S66+F66</f>
        <v>12309855</v>
      </c>
    </row>
    <row r="67" spans="1:32" ht="48" x14ac:dyDescent="0.2">
      <c r="A67" s="42"/>
      <c r="B67" s="431" t="s">
        <v>120</v>
      </c>
      <c r="C67" s="431"/>
      <c r="D67" s="43" t="s">
        <v>229</v>
      </c>
      <c r="E67" s="44">
        <v>6672393</v>
      </c>
      <c r="F67" s="181">
        <f t="shared" si="273"/>
        <v>9314916</v>
      </c>
      <c r="G67" s="181">
        <f t="shared" si="274"/>
        <v>2642523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/>
      <c r="N67" s="181"/>
      <c r="O67" s="181"/>
      <c r="P67" s="181"/>
      <c r="Q67" s="181"/>
      <c r="R67" s="281"/>
      <c r="S67" s="181">
        <f t="shared" si="275"/>
        <v>0</v>
      </c>
      <c r="T67" s="181">
        <f t="shared" si="276"/>
        <v>0</v>
      </c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f>E67+R67</f>
        <v>6672393</v>
      </c>
      <c r="AF67" s="181">
        <f t="shared" si="277"/>
        <v>9314916</v>
      </c>
    </row>
    <row r="68" spans="1:32" s="114" customFormat="1" x14ac:dyDescent="0.2">
      <c r="A68" s="462" t="s">
        <v>87</v>
      </c>
      <c r="B68" s="463"/>
      <c r="C68" s="463"/>
      <c r="D68" s="51" t="s">
        <v>88</v>
      </c>
      <c r="E68" s="41">
        <f>SUM(E69:E70)</f>
        <v>1782576</v>
      </c>
      <c r="F68" s="41">
        <f t="shared" ref="F68" si="278">SUM(F69:F70)</f>
        <v>1949190</v>
      </c>
      <c r="G68" s="41">
        <f t="shared" ref="G68" si="279">SUM(G69:G70)</f>
        <v>166614</v>
      </c>
      <c r="H68" s="41">
        <f t="shared" ref="H68" si="280">SUM(H69:H70)</f>
        <v>11045</v>
      </c>
      <c r="I68" s="41">
        <f t="shared" ref="I68" si="281">SUM(I69:I70)</f>
        <v>183198</v>
      </c>
      <c r="J68" s="41">
        <f t="shared" ref="J68" si="282">SUM(J69:J70)</f>
        <v>17640</v>
      </c>
      <c r="K68" s="41">
        <f t="shared" ref="K68" si="283">SUM(K69:K70)</f>
        <v>-45269</v>
      </c>
      <c r="L68" s="41">
        <f t="shared" ref="L68" si="284">SUM(L69:L70)</f>
        <v>0</v>
      </c>
      <c r="M68" s="41">
        <f t="shared" ref="M68" si="285">SUM(M69:M70)</f>
        <v>0</v>
      </c>
      <c r="N68" s="41">
        <f t="shared" ref="N68" si="286">SUM(N69:N70)</f>
        <v>0</v>
      </c>
      <c r="O68" s="41">
        <f t="shared" ref="O68" si="287">SUM(O69:O70)</f>
        <v>0</v>
      </c>
      <c r="P68" s="41">
        <f t="shared" ref="P68" si="288">SUM(P69:P70)</f>
        <v>0</v>
      </c>
      <c r="Q68" s="41">
        <f t="shared" ref="Q68" si="289">SUM(Q69:Q70)</f>
        <v>0</v>
      </c>
      <c r="R68" s="41">
        <f t="shared" ref="R68:AE68" si="290">SUM(R69:R70)</f>
        <v>-1041776</v>
      </c>
      <c r="S68" s="41">
        <f t="shared" ref="S68" si="291">SUM(S69:S70)</f>
        <v>-1208390</v>
      </c>
      <c r="T68" s="41">
        <f t="shared" ref="T68" si="292">SUM(T69:T70)</f>
        <v>-166614</v>
      </c>
      <c r="U68" s="41">
        <f t="shared" ref="U68" si="293">SUM(U69:U70)</f>
        <v>-11045</v>
      </c>
      <c r="V68" s="41">
        <f t="shared" ref="V68" si="294">SUM(V69:V70)</f>
        <v>-183198</v>
      </c>
      <c r="W68" s="41">
        <f t="shared" ref="W68" si="295">SUM(W69:W70)</f>
        <v>-17640</v>
      </c>
      <c r="X68" s="41">
        <f t="shared" ref="X68" si="296">SUM(X69:X70)</f>
        <v>45269</v>
      </c>
      <c r="Y68" s="41">
        <f t="shared" ref="Y68" si="297">SUM(Y69:Y70)</f>
        <v>0</v>
      </c>
      <c r="Z68" s="41">
        <f t="shared" ref="Z68" si="298">SUM(Z69:Z70)</f>
        <v>0</v>
      </c>
      <c r="AA68" s="41">
        <f t="shared" ref="AA68" si="299">SUM(AA69:AA70)</f>
        <v>0</v>
      </c>
      <c r="AB68" s="41">
        <f t="shared" ref="AB68" si="300">SUM(AB69:AB70)</f>
        <v>0</v>
      </c>
      <c r="AC68" s="41">
        <f t="shared" ref="AC68" si="301">SUM(AC69:AC70)</f>
        <v>0</v>
      </c>
      <c r="AD68" s="41">
        <f t="shared" ref="AD68:AF68" si="302">SUM(AD69:AD70)</f>
        <v>0</v>
      </c>
      <c r="AE68" s="41">
        <f t="shared" si="290"/>
        <v>740800</v>
      </c>
      <c r="AF68" s="41">
        <f t="shared" si="302"/>
        <v>740800</v>
      </c>
    </row>
    <row r="69" spans="1:32" s="113" customFormat="1" ht="25.5" customHeight="1" x14ac:dyDescent="0.2">
      <c r="A69" s="34"/>
      <c r="B69" s="429" t="s">
        <v>89</v>
      </c>
      <c r="C69" s="429"/>
      <c r="D69" s="35" t="s">
        <v>230</v>
      </c>
      <c r="E69" s="185">
        <v>740800</v>
      </c>
      <c r="F69" s="185">
        <f t="shared" ref="F69:F70" si="303">E69+G69</f>
        <v>740800</v>
      </c>
      <c r="G69" s="185">
        <f t="shared" ref="G69:G70" si="304">SUBTOTAL(9,H69:Q69)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f>R69+T69</f>
        <v>0</v>
      </c>
      <c r="T69" s="185">
        <f>SUBTOTAL(9,U69:AD69)</f>
        <v>0</v>
      </c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>
        <f t="shared" ref="AE69" si="305">E69+R69</f>
        <v>740800</v>
      </c>
      <c r="AF69" s="185">
        <f t="shared" ref="AF69" si="306">S69+F69</f>
        <v>740800</v>
      </c>
    </row>
    <row r="70" spans="1:32" x14ac:dyDescent="0.2">
      <c r="A70" s="52"/>
      <c r="B70" s="270" t="s">
        <v>455</v>
      </c>
      <c r="C70" s="270"/>
      <c r="D70" s="282" t="s">
        <v>477</v>
      </c>
      <c r="E70" s="54">
        <v>1041776</v>
      </c>
      <c r="F70" s="54">
        <f t="shared" si="303"/>
        <v>1208390</v>
      </c>
      <c r="G70" s="54">
        <f t="shared" si="304"/>
        <v>166614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/>
      <c r="N70" s="54"/>
      <c r="O70" s="54"/>
      <c r="P70" s="54"/>
      <c r="Q70" s="54"/>
      <c r="R70" s="54">
        <v>-1041776</v>
      </c>
      <c r="S70" s="181">
        <f t="shared" ref="S70" si="307">R70+T70</f>
        <v>-1208390</v>
      </c>
      <c r="T70" s="181">
        <f t="shared" ref="T70" si="308">SUBTOTAL(9,U70:AD70)</f>
        <v>-166614</v>
      </c>
      <c r="U70" s="54">
        <f>-750-2719-7576</f>
        <v>-11045</v>
      </c>
      <c r="V70" s="54">
        <f>1-1-101-6450-37949-1-25845-3777-4897-85145-19033</f>
        <v>-183198</v>
      </c>
      <c r="W70" s="54">
        <v>-17640</v>
      </c>
      <c r="X70" s="54">
        <f>7251-21968+59986</f>
        <v>45269</v>
      </c>
      <c r="Y70" s="54"/>
      <c r="Z70" s="54"/>
      <c r="AA70" s="54"/>
      <c r="AB70" s="54"/>
      <c r="AC70" s="54"/>
      <c r="AD70" s="54"/>
      <c r="AE70" s="181">
        <f t="shared" ref="AE70" si="309">E70+R70</f>
        <v>0</v>
      </c>
      <c r="AF70" s="54">
        <f>S70+F70</f>
        <v>0</v>
      </c>
    </row>
    <row r="71" spans="1:32" s="114" customFormat="1" x14ac:dyDescent="0.2">
      <c r="A71" s="462" t="s">
        <v>90</v>
      </c>
      <c r="B71" s="463"/>
      <c r="C71" s="470"/>
      <c r="D71" s="51" t="s">
        <v>289</v>
      </c>
      <c r="E71" s="41">
        <f>SUM(E72,E75,E88)</f>
        <v>1698441</v>
      </c>
      <c r="F71" s="41">
        <f>SUM(F72,F75,F88)</f>
        <v>1654094</v>
      </c>
      <c r="G71" s="41">
        <f t="shared" ref="G71:Q71" si="310">SUM(G72,G75,G88)</f>
        <v>-44347</v>
      </c>
      <c r="H71" s="41">
        <f t="shared" si="310"/>
        <v>5000</v>
      </c>
      <c r="I71" s="41">
        <f t="shared" si="310"/>
        <v>49487</v>
      </c>
      <c r="J71" s="41">
        <f t="shared" si="310"/>
        <v>-98945</v>
      </c>
      <c r="K71" s="41">
        <f t="shared" si="310"/>
        <v>111</v>
      </c>
      <c r="L71" s="41">
        <f t="shared" si="310"/>
        <v>0</v>
      </c>
      <c r="M71" s="41">
        <f t="shared" si="310"/>
        <v>0</v>
      </c>
      <c r="N71" s="41">
        <f t="shared" si="310"/>
        <v>0</v>
      </c>
      <c r="O71" s="41">
        <f t="shared" si="310"/>
        <v>0</v>
      </c>
      <c r="P71" s="41">
        <f t="shared" si="310"/>
        <v>0</v>
      </c>
      <c r="Q71" s="41">
        <f t="shared" si="310"/>
        <v>0</v>
      </c>
      <c r="R71" s="41">
        <f>SUM(R72,R75,R88)</f>
        <v>-5452</v>
      </c>
      <c r="S71" s="41">
        <f>SUM(S72,S75,S88)</f>
        <v>-29926</v>
      </c>
      <c r="T71" s="41">
        <f t="shared" ref="T71" si="311">SUM(T72,T75,T88)</f>
        <v>-24474</v>
      </c>
      <c r="U71" s="41">
        <f t="shared" ref="U71" si="312">SUM(U72,U75,U88)</f>
        <v>0</v>
      </c>
      <c r="V71" s="41">
        <f t="shared" ref="V71" si="313">SUM(V72,V75,V88)</f>
        <v>-23325</v>
      </c>
      <c r="W71" s="41">
        <f t="shared" ref="W71" si="314">SUM(W72,W75,W88)</f>
        <v>-1038</v>
      </c>
      <c r="X71" s="41">
        <f t="shared" ref="X71" si="315">SUM(X72,X75,X88)</f>
        <v>-111</v>
      </c>
      <c r="Y71" s="41">
        <f t="shared" ref="Y71" si="316">SUM(Y72,Y75,Y88)</f>
        <v>0</v>
      </c>
      <c r="Z71" s="41">
        <f t="shared" ref="Z71" si="317">SUM(Z72,Z75,Z88)</f>
        <v>0</v>
      </c>
      <c r="AA71" s="41">
        <f t="shared" ref="AA71" si="318">SUM(AA72,AA75,AA88)</f>
        <v>0</v>
      </c>
      <c r="AB71" s="41">
        <f t="shared" ref="AB71" si="319">SUM(AB72,AB75,AB88)</f>
        <v>0</v>
      </c>
      <c r="AC71" s="41">
        <f t="shared" ref="AC71" si="320">SUM(AC72,AC75,AC88)</f>
        <v>0</v>
      </c>
      <c r="AD71" s="41">
        <f t="shared" ref="AD71:AF71" si="321">SUM(AD72,AD75,AD88)</f>
        <v>0</v>
      </c>
      <c r="AE71" s="41">
        <f>SUM(AE72,AE75,AE88)</f>
        <v>1692989</v>
      </c>
      <c r="AF71" s="41">
        <f t="shared" si="321"/>
        <v>1624168</v>
      </c>
    </row>
    <row r="72" spans="1:32" s="113" customFormat="1" ht="24" x14ac:dyDescent="0.2">
      <c r="A72" s="58"/>
      <c r="B72" s="429" t="s">
        <v>91</v>
      </c>
      <c r="C72" s="430"/>
      <c r="D72" s="91" t="s">
        <v>290</v>
      </c>
      <c r="E72" s="185">
        <f t="shared" ref="E72:AE72" si="322">SUM(E73:E74)</f>
        <v>20512</v>
      </c>
      <c r="F72" s="185">
        <f t="shared" ref="F72:Q72" si="323">SUM(F73:F74)</f>
        <v>26314</v>
      </c>
      <c r="G72" s="185">
        <f t="shared" si="323"/>
        <v>5802</v>
      </c>
      <c r="H72" s="185">
        <f t="shared" si="323"/>
        <v>5000</v>
      </c>
      <c r="I72" s="185">
        <f t="shared" si="323"/>
        <v>-161</v>
      </c>
      <c r="J72" s="185">
        <f t="shared" si="323"/>
        <v>963</v>
      </c>
      <c r="K72" s="185">
        <f t="shared" si="323"/>
        <v>0</v>
      </c>
      <c r="L72" s="185">
        <f t="shared" si="323"/>
        <v>0</v>
      </c>
      <c r="M72" s="185">
        <f t="shared" si="323"/>
        <v>0</v>
      </c>
      <c r="N72" s="185">
        <f t="shared" si="323"/>
        <v>0</v>
      </c>
      <c r="O72" s="185">
        <f t="shared" si="323"/>
        <v>0</v>
      </c>
      <c r="P72" s="185">
        <f t="shared" si="323"/>
        <v>0</v>
      </c>
      <c r="Q72" s="185">
        <f t="shared" si="323"/>
        <v>0</v>
      </c>
      <c r="R72" s="185">
        <f t="shared" si="322"/>
        <v>0</v>
      </c>
      <c r="S72" s="185">
        <f t="shared" ref="S72:AD72" si="324">SUM(S73:S74)</f>
        <v>0</v>
      </c>
      <c r="T72" s="185">
        <f t="shared" si="324"/>
        <v>0</v>
      </c>
      <c r="U72" s="185">
        <f t="shared" si="324"/>
        <v>0</v>
      </c>
      <c r="V72" s="185">
        <f t="shared" si="324"/>
        <v>0</v>
      </c>
      <c r="W72" s="185">
        <f t="shared" si="324"/>
        <v>0</v>
      </c>
      <c r="X72" s="185">
        <f t="shared" si="324"/>
        <v>0</v>
      </c>
      <c r="Y72" s="185">
        <f t="shared" si="324"/>
        <v>0</v>
      </c>
      <c r="Z72" s="185">
        <f t="shared" si="324"/>
        <v>0</v>
      </c>
      <c r="AA72" s="185">
        <f t="shared" si="324"/>
        <v>0</v>
      </c>
      <c r="AB72" s="185">
        <f t="shared" si="324"/>
        <v>0</v>
      </c>
      <c r="AC72" s="185">
        <f t="shared" si="324"/>
        <v>0</v>
      </c>
      <c r="AD72" s="185">
        <f t="shared" si="324"/>
        <v>0</v>
      </c>
      <c r="AE72" s="185">
        <f t="shared" si="322"/>
        <v>20512</v>
      </c>
      <c r="AF72" s="185">
        <f>SUM(AF73:AF74)</f>
        <v>26314</v>
      </c>
    </row>
    <row r="73" spans="1:32" ht="24" x14ac:dyDescent="0.2">
      <c r="A73" s="117"/>
      <c r="B73" s="425" t="s">
        <v>221</v>
      </c>
      <c r="C73" s="426"/>
      <c r="D73" s="278" t="s">
        <v>222</v>
      </c>
      <c r="E73" s="273">
        <v>3932</v>
      </c>
      <c r="F73" s="273">
        <f t="shared" ref="F73:F74" si="325">E73+G73</f>
        <v>8932</v>
      </c>
      <c r="G73" s="273">
        <f t="shared" ref="G73:G74" si="326">SUBTOTAL(9,H73:Q73)</f>
        <v>5000</v>
      </c>
      <c r="H73" s="273">
        <v>5000</v>
      </c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>
        <f t="shared" ref="S73:S74" si="327">R73+T73</f>
        <v>0</v>
      </c>
      <c r="T73" s="273">
        <f t="shared" ref="T73:T74" si="328">SUBTOTAL(9,U73:AD73)</f>
        <v>0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>
        <f>E73+R73</f>
        <v>3932</v>
      </c>
      <c r="AF73" s="273">
        <f t="shared" ref="AF73:AF74" si="329">S73+F73</f>
        <v>8932</v>
      </c>
    </row>
    <row r="74" spans="1:32" ht="24" x14ac:dyDescent="0.2">
      <c r="A74" s="167"/>
      <c r="B74" s="425" t="s">
        <v>493</v>
      </c>
      <c r="C74" s="426"/>
      <c r="D74" s="278" t="s">
        <v>645</v>
      </c>
      <c r="E74" s="181">
        <v>16580</v>
      </c>
      <c r="F74" s="181">
        <f t="shared" si="325"/>
        <v>17382</v>
      </c>
      <c r="G74" s="181">
        <f t="shared" si="326"/>
        <v>802</v>
      </c>
      <c r="H74" s="181"/>
      <c r="I74" s="181">
        <f>6-167</f>
        <v>-161</v>
      </c>
      <c r="J74" s="181">
        <v>963</v>
      </c>
      <c r="K74" s="181"/>
      <c r="L74" s="181"/>
      <c r="M74" s="181"/>
      <c r="N74" s="181"/>
      <c r="O74" s="181"/>
      <c r="P74" s="181"/>
      <c r="Q74" s="181"/>
      <c r="R74" s="181"/>
      <c r="S74" s="181">
        <f t="shared" si="327"/>
        <v>0</v>
      </c>
      <c r="T74" s="181">
        <f t="shared" si="328"/>
        <v>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>
        <f t="shared" ref="AE74" si="330">E74+R74</f>
        <v>16580</v>
      </c>
      <c r="AF74" s="181">
        <f t="shared" si="329"/>
        <v>17382</v>
      </c>
    </row>
    <row r="75" spans="1:32" s="113" customFormat="1" ht="24" x14ac:dyDescent="0.2">
      <c r="A75" s="34"/>
      <c r="B75" s="429" t="s">
        <v>92</v>
      </c>
      <c r="C75" s="430"/>
      <c r="D75" s="35" t="s">
        <v>291</v>
      </c>
      <c r="E75" s="185">
        <f>SUM(E76,E79,E81,E84)</f>
        <v>1644025</v>
      </c>
      <c r="F75" s="185">
        <f>SUM(F76,F79,F81,F84)</f>
        <v>1572681</v>
      </c>
      <c r="G75" s="185">
        <f t="shared" ref="G75:Q75" si="331">SUM(G76,G79,G81,G84)</f>
        <v>-71344</v>
      </c>
      <c r="H75" s="185">
        <f t="shared" si="331"/>
        <v>0</v>
      </c>
      <c r="I75" s="185">
        <f t="shared" si="331"/>
        <v>30382</v>
      </c>
      <c r="J75" s="185">
        <f t="shared" si="331"/>
        <v>-101726</v>
      </c>
      <c r="K75" s="185">
        <f t="shared" si="331"/>
        <v>0</v>
      </c>
      <c r="L75" s="185">
        <f t="shared" si="331"/>
        <v>0</v>
      </c>
      <c r="M75" s="185">
        <f t="shared" si="331"/>
        <v>0</v>
      </c>
      <c r="N75" s="185">
        <f t="shared" si="331"/>
        <v>0</v>
      </c>
      <c r="O75" s="185">
        <f t="shared" si="331"/>
        <v>0</v>
      </c>
      <c r="P75" s="185">
        <f t="shared" si="331"/>
        <v>0</v>
      </c>
      <c r="Q75" s="185">
        <f t="shared" si="331"/>
        <v>0</v>
      </c>
      <c r="R75" s="185">
        <f>SUM(R76,R79,R81,R84)</f>
        <v>0</v>
      </c>
      <c r="S75" s="185">
        <f>SUM(S76,S79,S81,S84)</f>
        <v>-23199</v>
      </c>
      <c r="T75" s="185">
        <f t="shared" ref="T75" si="332">SUM(T76,T79,T81,T84)</f>
        <v>-23199</v>
      </c>
      <c r="U75" s="185">
        <f t="shared" ref="U75" si="333">SUM(U76,U79,U81,U84)</f>
        <v>0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0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:AF75" si="342">SUM(AD76,AD79,AD81,AD84)</f>
        <v>0</v>
      </c>
      <c r="AE75" s="185">
        <f>SUM(AE76,AE79,AE81,AE84)</f>
        <v>1644025</v>
      </c>
      <c r="AF75" s="185">
        <f t="shared" si="342"/>
        <v>1549482</v>
      </c>
    </row>
    <row r="76" spans="1:32" x14ac:dyDescent="0.2">
      <c r="A76" s="36"/>
      <c r="B76" s="431" t="s">
        <v>93</v>
      </c>
      <c r="C76" s="432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Q76" si="343">SUM(G77:G78)</f>
        <v>0</v>
      </c>
      <c r="H76" s="181">
        <f t="shared" si="343"/>
        <v>0</v>
      </c>
      <c r="I76" s="181">
        <f t="shared" si="343"/>
        <v>0</v>
      </c>
      <c r="J76" s="181">
        <f t="shared" si="343"/>
        <v>0</v>
      </c>
      <c r="K76" s="181">
        <f t="shared" si="343"/>
        <v>0</v>
      </c>
      <c r="L76" s="181">
        <f t="shared" si="343"/>
        <v>0</v>
      </c>
      <c r="M76" s="181">
        <f t="shared" si="343"/>
        <v>0</v>
      </c>
      <c r="N76" s="181">
        <f t="shared" si="343"/>
        <v>0</v>
      </c>
      <c r="O76" s="181">
        <f t="shared" si="343"/>
        <v>0</v>
      </c>
      <c r="P76" s="181">
        <f t="shared" si="343"/>
        <v>0</v>
      </c>
      <c r="Q76" s="181">
        <f t="shared" si="343"/>
        <v>0</v>
      </c>
      <c r="R76" s="181">
        <f>SUM(R77:R78)</f>
        <v>0</v>
      </c>
      <c r="S76" s="181">
        <f>SUM(S77:S78)</f>
        <v>0</v>
      </c>
      <c r="T76" s="181">
        <f t="shared" ref="T76" si="344">SUM(T77:T78)</f>
        <v>0</v>
      </c>
      <c r="U76" s="181">
        <f t="shared" ref="U76" si="345">SUM(U77:U78)</f>
        <v>0</v>
      </c>
      <c r="V76" s="181">
        <f t="shared" ref="V76" si="346">SUM(V77:V78)</f>
        <v>0</v>
      </c>
      <c r="W76" s="181">
        <f t="shared" ref="W76" si="347">SUM(W77:W78)</f>
        <v>0</v>
      </c>
      <c r="X76" s="181">
        <f t="shared" ref="X76" si="348">SUM(X77:X78)</f>
        <v>0</v>
      </c>
      <c r="Y76" s="181">
        <f t="shared" ref="Y76" si="349">SUM(Y77:Y78)</f>
        <v>0</v>
      </c>
      <c r="Z76" s="181">
        <f t="shared" ref="Z76" si="350">SUM(Z77:Z78)</f>
        <v>0</v>
      </c>
      <c r="AA76" s="181">
        <f t="shared" ref="AA76" si="351">SUM(AA77:AA78)</f>
        <v>0</v>
      </c>
      <c r="AB76" s="181">
        <f t="shared" ref="AB76" si="352">SUM(AB77:AB78)</f>
        <v>0</v>
      </c>
      <c r="AC76" s="181">
        <f t="shared" ref="AC76" si="353">SUM(AC77:AC78)</f>
        <v>0</v>
      </c>
      <c r="AD76" s="181">
        <f t="shared" ref="AD76:AF76" si="354">SUM(AD77:AD78)</f>
        <v>0</v>
      </c>
      <c r="AE76" s="181">
        <f>SUM(AE77:AE78)</f>
        <v>154353</v>
      </c>
      <c r="AF76" s="181">
        <f t="shared" si="354"/>
        <v>154353</v>
      </c>
    </row>
    <row r="77" spans="1:32" x14ac:dyDescent="0.2">
      <c r="A77" s="38"/>
      <c r="B77" s="457" t="s">
        <v>95</v>
      </c>
      <c r="C77" s="458"/>
      <c r="D77" s="40" t="s">
        <v>172</v>
      </c>
      <c r="E77" s="182">
        <v>13515</v>
      </c>
      <c r="F77" s="182">
        <f t="shared" ref="F77:F78" si="355">E77+G77</f>
        <v>13515</v>
      </c>
      <c r="G77" s="182">
        <f t="shared" ref="G77:G78" si="356">SUBTOTAL(9,H77:Q77)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74"/>
      <c r="S77" s="182">
        <f t="shared" ref="S77:S78" si="357">R77+T77</f>
        <v>0</v>
      </c>
      <c r="T77" s="182">
        <f t="shared" ref="T77:T78" si="358">SUBTOTAL(9,U77:AD77)</f>
        <v>0</v>
      </c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74">
        <f>E77+R77</f>
        <v>13515</v>
      </c>
      <c r="AF77" s="182">
        <f t="shared" ref="AF77:AF78" si="359">S77+F77</f>
        <v>13515</v>
      </c>
    </row>
    <row r="78" spans="1:32" x14ac:dyDescent="0.2">
      <c r="A78" s="39"/>
      <c r="B78" s="425" t="s">
        <v>96</v>
      </c>
      <c r="C78" s="426"/>
      <c r="D78" s="40" t="s">
        <v>173</v>
      </c>
      <c r="E78" s="182">
        <v>140838</v>
      </c>
      <c r="F78" s="184">
        <f t="shared" si="355"/>
        <v>140838</v>
      </c>
      <c r="G78" s="184">
        <f t="shared" si="356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f t="shared" si="357"/>
        <v>0</v>
      </c>
      <c r="T78" s="184">
        <f t="shared" si="358"/>
        <v>0</v>
      </c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>
        <f>E78+R78</f>
        <v>140838</v>
      </c>
      <c r="AF78" s="184">
        <f t="shared" si="359"/>
        <v>140838</v>
      </c>
    </row>
    <row r="79" spans="1:32" ht="24" x14ac:dyDescent="0.2">
      <c r="A79" s="42"/>
      <c r="B79" s="431" t="s">
        <v>97</v>
      </c>
      <c r="C79" s="432"/>
      <c r="D79" s="43" t="s">
        <v>98</v>
      </c>
      <c r="E79" s="44">
        <f t="shared" ref="E79:AE79" si="360">SUM(E80:E80)</f>
        <v>135117</v>
      </c>
      <c r="F79" s="44">
        <f t="shared" si="360"/>
        <v>130278</v>
      </c>
      <c r="G79" s="44">
        <f t="shared" si="360"/>
        <v>-4839</v>
      </c>
      <c r="H79" s="44">
        <f t="shared" si="360"/>
        <v>0</v>
      </c>
      <c r="I79" s="44">
        <f t="shared" si="360"/>
        <v>-4839</v>
      </c>
      <c r="J79" s="44">
        <f t="shared" si="360"/>
        <v>0</v>
      </c>
      <c r="K79" s="44">
        <f t="shared" si="360"/>
        <v>0</v>
      </c>
      <c r="L79" s="44">
        <f t="shared" si="360"/>
        <v>0</v>
      </c>
      <c r="M79" s="44">
        <f t="shared" si="360"/>
        <v>0</v>
      </c>
      <c r="N79" s="44">
        <f t="shared" si="360"/>
        <v>0</v>
      </c>
      <c r="O79" s="44">
        <f t="shared" si="360"/>
        <v>0</v>
      </c>
      <c r="P79" s="44">
        <f t="shared" si="360"/>
        <v>0</v>
      </c>
      <c r="Q79" s="44">
        <f t="shared" si="360"/>
        <v>0</v>
      </c>
      <c r="R79" s="44">
        <f t="shared" si="360"/>
        <v>0</v>
      </c>
      <c r="S79" s="44">
        <f t="shared" ref="S79:AD79" si="361">SUM(S80:S80)</f>
        <v>0</v>
      </c>
      <c r="T79" s="44">
        <f t="shared" si="361"/>
        <v>0</v>
      </c>
      <c r="U79" s="44">
        <f t="shared" si="361"/>
        <v>0</v>
      </c>
      <c r="V79" s="44">
        <f t="shared" si="361"/>
        <v>0</v>
      </c>
      <c r="W79" s="44">
        <f t="shared" si="361"/>
        <v>0</v>
      </c>
      <c r="X79" s="44">
        <f t="shared" si="361"/>
        <v>0</v>
      </c>
      <c r="Y79" s="44">
        <f t="shared" si="361"/>
        <v>0</v>
      </c>
      <c r="Z79" s="44">
        <f t="shared" si="361"/>
        <v>0</v>
      </c>
      <c r="AA79" s="44">
        <f t="shared" si="361"/>
        <v>0</v>
      </c>
      <c r="AB79" s="44">
        <f t="shared" si="361"/>
        <v>0</v>
      </c>
      <c r="AC79" s="44">
        <f t="shared" si="361"/>
        <v>0</v>
      </c>
      <c r="AD79" s="44">
        <f t="shared" si="361"/>
        <v>0</v>
      </c>
      <c r="AE79" s="44">
        <f t="shared" si="360"/>
        <v>135117</v>
      </c>
      <c r="AF79" s="44">
        <f>SUM(AF80:AF80)</f>
        <v>130278</v>
      </c>
    </row>
    <row r="80" spans="1:32" ht="24" x14ac:dyDescent="0.2">
      <c r="A80" s="46"/>
      <c r="B80" s="459" t="s">
        <v>99</v>
      </c>
      <c r="C80" s="460"/>
      <c r="D80" s="56" t="s">
        <v>174</v>
      </c>
      <c r="E80" s="182">
        <v>135117</v>
      </c>
      <c r="F80" s="184">
        <f>E80+G80</f>
        <v>130278</v>
      </c>
      <c r="G80" s="184">
        <f>SUBTOTAL(9,H80:Q80)</f>
        <v>-4839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/>
      <c r="Q80" s="184"/>
      <c r="R80" s="184"/>
      <c r="S80" s="184">
        <f>R80+T80</f>
        <v>0</v>
      </c>
      <c r="T80" s="184">
        <f>SUBTOTAL(9,U80:AD80)</f>
        <v>0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f>E80+R80</f>
        <v>135117</v>
      </c>
      <c r="AF80" s="184">
        <f>S80+F80</f>
        <v>130278</v>
      </c>
    </row>
    <row r="81" spans="1:32" x14ac:dyDescent="0.2">
      <c r="A81" s="42"/>
      <c r="B81" s="431" t="s">
        <v>100</v>
      </c>
      <c r="C81" s="432"/>
      <c r="D81" s="43" t="s">
        <v>176</v>
      </c>
      <c r="E81" s="44">
        <f t="shared" ref="E81:AE81" si="362">SUM(E82:E83)</f>
        <v>291693</v>
      </c>
      <c r="F81" s="44">
        <f t="shared" ref="F81:Q81" si="363">SUM(F82:F83)</f>
        <v>291061</v>
      </c>
      <c r="G81" s="44">
        <f t="shared" si="363"/>
        <v>-632</v>
      </c>
      <c r="H81" s="44">
        <f t="shared" si="363"/>
        <v>0</v>
      </c>
      <c r="I81" s="44">
        <f t="shared" si="363"/>
        <v>-632</v>
      </c>
      <c r="J81" s="44">
        <f t="shared" si="363"/>
        <v>0</v>
      </c>
      <c r="K81" s="44">
        <f t="shared" si="363"/>
        <v>0</v>
      </c>
      <c r="L81" s="44">
        <f t="shared" si="363"/>
        <v>0</v>
      </c>
      <c r="M81" s="44">
        <f t="shared" si="363"/>
        <v>0</v>
      </c>
      <c r="N81" s="44">
        <f t="shared" si="363"/>
        <v>0</v>
      </c>
      <c r="O81" s="44">
        <f t="shared" si="363"/>
        <v>0</v>
      </c>
      <c r="P81" s="44">
        <f t="shared" si="363"/>
        <v>0</v>
      </c>
      <c r="Q81" s="44">
        <f t="shared" si="363"/>
        <v>0</v>
      </c>
      <c r="R81" s="44">
        <f t="shared" si="362"/>
        <v>0</v>
      </c>
      <c r="S81" s="44">
        <f t="shared" ref="S81:AD81" si="364">SUM(S82:S83)</f>
        <v>0</v>
      </c>
      <c r="T81" s="44">
        <f t="shared" si="364"/>
        <v>0</v>
      </c>
      <c r="U81" s="44">
        <f t="shared" si="364"/>
        <v>0</v>
      </c>
      <c r="V81" s="44">
        <f t="shared" si="364"/>
        <v>0</v>
      </c>
      <c r="W81" s="44">
        <f t="shared" si="364"/>
        <v>0</v>
      </c>
      <c r="X81" s="44">
        <f t="shared" si="364"/>
        <v>0</v>
      </c>
      <c r="Y81" s="44">
        <f t="shared" si="364"/>
        <v>0</v>
      </c>
      <c r="Z81" s="44">
        <f t="shared" si="364"/>
        <v>0</v>
      </c>
      <c r="AA81" s="44">
        <f t="shared" si="364"/>
        <v>0</v>
      </c>
      <c r="AB81" s="44">
        <f t="shared" si="364"/>
        <v>0</v>
      </c>
      <c r="AC81" s="44">
        <f t="shared" si="364"/>
        <v>0</v>
      </c>
      <c r="AD81" s="44">
        <f t="shared" si="364"/>
        <v>0</v>
      </c>
      <c r="AE81" s="44">
        <f t="shared" si="362"/>
        <v>291693</v>
      </c>
      <c r="AF81" s="44">
        <f>SUM(AF82:AF83)</f>
        <v>291061</v>
      </c>
    </row>
    <row r="82" spans="1:32" x14ac:dyDescent="0.2">
      <c r="A82" s="38"/>
      <c r="B82" s="457" t="s">
        <v>101</v>
      </c>
      <c r="C82" s="458"/>
      <c r="D82" s="272" t="s">
        <v>144</v>
      </c>
      <c r="E82" s="182">
        <v>288692</v>
      </c>
      <c r="F82" s="182">
        <f t="shared" ref="F82:F83" si="365">E82+G82</f>
        <v>288060</v>
      </c>
      <c r="G82" s="182">
        <f t="shared" ref="G82:G83" si="366">SUBTOTAL(9,H82:Q82)</f>
        <v>-632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>
        <f t="shared" ref="S82:S83" si="367">R82+T82</f>
        <v>0</v>
      </c>
      <c r="T82" s="182">
        <f t="shared" ref="T82:T83" si="368">SUBTOTAL(9,U82:AD82)</f>
        <v>0</v>
      </c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>
        <f t="shared" ref="AE82:AE83" si="369">E82+R82</f>
        <v>288692</v>
      </c>
      <c r="AF82" s="182">
        <f t="shared" ref="AF82:AF83" si="370">S82+F82</f>
        <v>288060</v>
      </c>
    </row>
    <row r="83" spans="1:32" x14ac:dyDescent="0.2">
      <c r="A83" s="55"/>
      <c r="B83" s="427" t="s">
        <v>102</v>
      </c>
      <c r="C83" s="428"/>
      <c r="D83" s="56" t="s">
        <v>175</v>
      </c>
      <c r="E83" s="182">
        <v>3001</v>
      </c>
      <c r="F83" s="182">
        <f t="shared" si="365"/>
        <v>3001</v>
      </c>
      <c r="G83" s="182">
        <f t="shared" si="366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>
        <f t="shared" si="367"/>
        <v>0</v>
      </c>
      <c r="T83" s="182">
        <f t="shared" si="368"/>
        <v>0</v>
      </c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f t="shared" si="369"/>
        <v>3001</v>
      </c>
      <c r="AF83" s="182">
        <f t="shared" si="370"/>
        <v>3001</v>
      </c>
    </row>
    <row r="84" spans="1:32" ht="24" x14ac:dyDescent="0.2">
      <c r="A84" s="42"/>
      <c r="B84" s="431" t="s">
        <v>103</v>
      </c>
      <c r="C84" s="432"/>
      <c r="D84" s="43" t="s">
        <v>529</v>
      </c>
      <c r="E84" s="44">
        <f t="shared" ref="E84:AE84" si="371">SUM(E85:E87)</f>
        <v>1062862</v>
      </c>
      <c r="F84" s="44">
        <f t="shared" ref="F84:Q84" si="372">SUM(F85:F87)</f>
        <v>996989</v>
      </c>
      <c r="G84" s="44">
        <f t="shared" si="372"/>
        <v>-65873</v>
      </c>
      <c r="H84" s="44">
        <f t="shared" si="372"/>
        <v>0</v>
      </c>
      <c r="I84" s="44">
        <f t="shared" si="372"/>
        <v>35853</v>
      </c>
      <c r="J84" s="44">
        <f t="shared" si="372"/>
        <v>-101726</v>
      </c>
      <c r="K84" s="44">
        <f t="shared" si="372"/>
        <v>0</v>
      </c>
      <c r="L84" s="44">
        <f t="shared" si="372"/>
        <v>0</v>
      </c>
      <c r="M84" s="44">
        <f t="shared" si="372"/>
        <v>0</v>
      </c>
      <c r="N84" s="44">
        <f t="shared" si="372"/>
        <v>0</v>
      </c>
      <c r="O84" s="44">
        <f t="shared" si="372"/>
        <v>0</v>
      </c>
      <c r="P84" s="44">
        <f t="shared" si="372"/>
        <v>0</v>
      </c>
      <c r="Q84" s="44">
        <f t="shared" si="372"/>
        <v>0</v>
      </c>
      <c r="R84" s="44">
        <f t="shared" si="371"/>
        <v>0</v>
      </c>
      <c r="S84" s="44">
        <f t="shared" ref="S84:AD84" si="373">SUM(S85:S87)</f>
        <v>-23199</v>
      </c>
      <c r="T84" s="44">
        <f t="shared" si="373"/>
        <v>-23199</v>
      </c>
      <c r="U84" s="44">
        <f t="shared" si="373"/>
        <v>0</v>
      </c>
      <c r="V84" s="44">
        <f t="shared" si="373"/>
        <v>-23199</v>
      </c>
      <c r="W84" s="44">
        <f t="shared" si="373"/>
        <v>0</v>
      </c>
      <c r="X84" s="44">
        <f t="shared" si="373"/>
        <v>0</v>
      </c>
      <c r="Y84" s="44">
        <f t="shared" si="373"/>
        <v>0</v>
      </c>
      <c r="Z84" s="44">
        <f t="shared" si="373"/>
        <v>0</v>
      </c>
      <c r="AA84" s="44">
        <f t="shared" si="373"/>
        <v>0</v>
      </c>
      <c r="AB84" s="44">
        <f t="shared" si="373"/>
        <v>0</v>
      </c>
      <c r="AC84" s="44">
        <f t="shared" si="373"/>
        <v>0</v>
      </c>
      <c r="AD84" s="44">
        <f t="shared" si="373"/>
        <v>0</v>
      </c>
      <c r="AE84" s="44">
        <f t="shared" si="371"/>
        <v>1062862</v>
      </c>
      <c r="AF84" s="44">
        <f>SUM(AF85:AF87)</f>
        <v>973790</v>
      </c>
    </row>
    <row r="85" spans="1:32" ht="22.5" customHeight="1" x14ac:dyDescent="0.2">
      <c r="A85" s="38"/>
      <c r="B85" s="457" t="s">
        <v>104</v>
      </c>
      <c r="C85" s="458"/>
      <c r="D85" s="40" t="s">
        <v>177</v>
      </c>
      <c r="E85" s="182">
        <v>502190</v>
      </c>
      <c r="F85" s="182">
        <f t="shared" ref="F85:F87" si="374">E85+G85</f>
        <v>502190</v>
      </c>
      <c r="G85" s="182">
        <f t="shared" ref="G85:G87" si="375">SUBTOTAL(9,H85:Q85)</f>
        <v>0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>
        <f t="shared" ref="S85:S87" si="376">R85+T85</f>
        <v>0</v>
      </c>
      <c r="T85" s="182">
        <f t="shared" ref="T85:T87" si="377">SUBTOTAL(9,U85:AD85)</f>
        <v>0</v>
      </c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>
        <f t="shared" ref="AE85:AE87" si="378">E85+R85</f>
        <v>502190</v>
      </c>
      <c r="AF85" s="182">
        <f t="shared" ref="AF85:AF87" si="379">S85+F85</f>
        <v>502190</v>
      </c>
    </row>
    <row r="86" spans="1:32" x14ac:dyDescent="0.2">
      <c r="A86" s="55"/>
      <c r="B86" s="427" t="s">
        <v>105</v>
      </c>
      <c r="C86" s="428"/>
      <c r="D86" s="40" t="s">
        <v>194</v>
      </c>
      <c r="E86" s="182">
        <v>23285</v>
      </c>
      <c r="F86" s="182">
        <f t="shared" si="374"/>
        <v>23285</v>
      </c>
      <c r="G86" s="182">
        <f t="shared" si="375"/>
        <v>0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>
        <f t="shared" si="376"/>
        <v>0</v>
      </c>
      <c r="T86" s="182">
        <f t="shared" si="377"/>
        <v>0</v>
      </c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>
        <f t="shared" si="378"/>
        <v>23285</v>
      </c>
      <c r="AF86" s="182">
        <f t="shared" si="379"/>
        <v>23285</v>
      </c>
    </row>
    <row r="87" spans="1:32" x14ac:dyDescent="0.2">
      <c r="A87" s="39"/>
      <c r="B87" s="425" t="s">
        <v>106</v>
      </c>
      <c r="C87" s="426"/>
      <c r="D87" s="40" t="s">
        <v>178</v>
      </c>
      <c r="E87" s="182">
        <v>537387</v>
      </c>
      <c r="F87" s="273">
        <f t="shared" si="374"/>
        <v>471514</v>
      </c>
      <c r="G87" s="273">
        <f t="shared" si="375"/>
        <v>-65873</v>
      </c>
      <c r="H87" s="273"/>
      <c r="I87" s="273">
        <f>12654+23199</f>
        <v>35853</v>
      </c>
      <c r="J87" s="273">
        <v>-101726</v>
      </c>
      <c r="K87" s="273"/>
      <c r="L87" s="273"/>
      <c r="M87" s="273"/>
      <c r="N87" s="273"/>
      <c r="O87" s="273"/>
      <c r="P87" s="273"/>
      <c r="Q87" s="273"/>
      <c r="R87" s="273"/>
      <c r="S87" s="273">
        <f t="shared" si="376"/>
        <v>-23199</v>
      </c>
      <c r="T87" s="273">
        <f t="shared" si="377"/>
        <v>-23199</v>
      </c>
      <c r="U87" s="273"/>
      <c r="V87" s="273">
        <v>-23199</v>
      </c>
      <c r="W87" s="273"/>
      <c r="X87" s="273"/>
      <c r="Y87" s="273"/>
      <c r="Z87" s="273"/>
      <c r="AA87" s="273"/>
      <c r="AB87" s="273"/>
      <c r="AC87" s="273"/>
      <c r="AD87" s="273"/>
      <c r="AE87" s="273">
        <f t="shared" si="378"/>
        <v>537387</v>
      </c>
      <c r="AF87" s="273">
        <f t="shared" si="379"/>
        <v>448315</v>
      </c>
    </row>
    <row r="88" spans="1:32" ht="36" x14ac:dyDescent="0.2">
      <c r="A88" s="42"/>
      <c r="B88" s="429" t="s">
        <v>235</v>
      </c>
      <c r="C88" s="430"/>
      <c r="D88" s="284" t="s">
        <v>292</v>
      </c>
      <c r="E88" s="185">
        <f t="shared" ref="E88" si="380">SUM(E89,E91)</f>
        <v>33904</v>
      </c>
      <c r="F88" s="280">
        <f>SUM(F89,F91)</f>
        <v>55099</v>
      </c>
      <c r="G88" s="280">
        <f t="shared" ref="G88:Q88" si="381">SUM(G89,G91)</f>
        <v>21195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0</v>
      </c>
      <c r="N88" s="280">
        <f t="shared" si="381"/>
        <v>0</v>
      </c>
      <c r="O88" s="280">
        <f t="shared" si="381"/>
        <v>0</v>
      </c>
      <c r="P88" s="280">
        <f t="shared" si="381"/>
        <v>0</v>
      </c>
      <c r="Q88" s="280">
        <f t="shared" si="381"/>
        <v>0</v>
      </c>
      <c r="R88" s="280">
        <f>SUM(R89,R91)</f>
        <v>-5452</v>
      </c>
      <c r="S88" s="280">
        <f>SUM(S89,S91)</f>
        <v>-6727</v>
      </c>
      <c r="T88" s="280">
        <f t="shared" ref="T88" si="382">SUM(T89,T91)</f>
        <v>-1275</v>
      </c>
      <c r="U88" s="280">
        <f t="shared" ref="U88" si="383">SUM(U89,U91)</f>
        <v>0</v>
      </c>
      <c r="V88" s="280">
        <f t="shared" ref="V88" si="384">SUM(V89,V91)</f>
        <v>-126</v>
      </c>
      <c r="W88" s="280">
        <f t="shared" ref="W88" si="385">SUM(W89,W91)</f>
        <v>-1038</v>
      </c>
      <c r="X88" s="280">
        <f t="shared" ref="X88" si="386">SUM(X89,X91)</f>
        <v>-111</v>
      </c>
      <c r="Y88" s="280">
        <f t="shared" ref="Y88" si="387">SUM(Y89,Y91)</f>
        <v>0</v>
      </c>
      <c r="Z88" s="280">
        <f t="shared" ref="Z88" si="388">SUM(Z89,Z91)</f>
        <v>0</v>
      </c>
      <c r="AA88" s="280">
        <f t="shared" ref="AA88" si="389">SUM(AA89,AA91)</f>
        <v>0</v>
      </c>
      <c r="AB88" s="280">
        <f t="shared" ref="AB88" si="390">SUM(AB89,AB91)</f>
        <v>0</v>
      </c>
      <c r="AC88" s="280">
        <f t="shared" ref="AC88" si="391">SUM(AC89,AC91)</f>
        <v>0</v>
      </c>
      <c r="AD88" s="280">
        <f t="shared" ref="AD88:AF88" si="392">SUM(AD89,AD91)</f>
        <v>0</v>
      </c>
      <c r="AE88" s="280">
        <f>SUM(AE89,AE91)</f>
        <v>28452</v>
      </c>
      <c r="AF88" s="280">
        <f t="shared" si="392"/>
        <v>48372</v>
      </c>
    </row>
    <row r="89" spans="1:32" s="113" customFormat="1" ht="24" x14ac:dyDescent="0.2">
      <c r="A89" s="34"/>
      <c r="B89" s="431" t="s">
        <v>107</v>
      </c>
      <c r="C89" s="432"/>
      <c r="D89" s="43" t="s">
        <v>530</v>
      </c>
      <c r="E89" s="187">
        <f t="shared" ref="E89:R89" si="393">SUM(E90:E90)</f>
        <v>800</v>
      </c>
      <c r="F89" s="187">
        <f t="shared" si="393"/>
        <v>19833</v>
      </c>
      <c r="G89" s="187">
        <f t="shared" si="393"/>
        <v>19033</v>
      </c>
      <c r="H89" s="187">
        <f t="shared" si="393"/>
        <v>0</v>
      </c>
      <c r="I89" s="187">
        <f t="shared" si="393"/>
        <v>19033</v>
      </c>
      <c r="J89" s="187">
        <f t="shared" si="393"/>
        <v>0</v>
      </c>
      <c r="K89" s="187">
        <f t="shared" si="393"/>
        <v>0</v>
      </c>
      <c r="L89" s="187">
        <f t="shared" si="393"/>
        <v>0</v>
      </c>
      <c r="M89" s="187">
        <f t="shared" si="393"/>
        <v>0</v>
      </c>
      <c r="N89" s="187">
        <f t="shared" si="393"/>
        <v>0</v>
      </c>
      <c r="O89" s="187">
        <f t="shared" si="393"/>
        <v>0</v>
      </c>
      <c r="P89" s="187">
        <f t="shared" si="393"/>
        <v>0</v>
      </c>
      <c r="Q89" s="187">
        <f t="shared" si="393"/>
        <v>0</v>
      </c>
      <c r="R89" s="187">
        <f t="shared" si="393"/>
        <v>0</v>
      </c>
      <c r="S89" s="187">
        <f t="shared" ref="S89:AF89" si="394">SUM(S90:S90)</f>
        <v>0</v>
      </c>
      <c r="T89" s="187">
        <f t="shared" si="394"/>
        <v>0</v>
      </c>
      <c r="U89" s="187">
        <f t="shared" si="394"/>
        <v>0</v>
      </c>
      <c r="V89" s="187">
        <f t="shared" si="394"/>
        <v>0</v>
      </c>
      <c r="W89" s="187">
        <f t="shared" si="394"/>
        <v>0</v>
      </c>
      <c r="X89" s="187">
        <f t="shared" si="394"/>
        <v>0</v>
      </c>
      <c r="Y89" s="187">
        <f t="shared" si="394"/>
        <v>0</v>
      </c>
      <c r="Z89" s="187">
        <f t="shared" si="394"/>
        <v>0</v>
      </c>
      <c r="AA89" s="187">
        <f t="shared" si="394"/>
        <v>0</v>
      </c>
      <c r="AB89" s="187">
        <f t="shared" si="394"/>
        <v>0</v>
      </c>
      <c r="AC89" s="187">
        <f t="shared" si="394"/>
        <v>0</v>
      </c>
      <c r="AD89" s="187">
        <f t="shared" si="394"/>
        <v>0</v>
      </c>
      <c r="AE89" s="187">
        <f t="shared" si="394"/>
        <v>800</v>
      </c>
      <c r="AF89" s="187">
        <f t="shared" si="394"/>
        <v>19833</v>
      </c>
    </row>
    <row r="90" spans="1:32" ht="24" x14ac:dyDescent="0.2">
      <c r="A90" s="39"/>
      <c r="B90" s="433" t="s">
        <v>202</v>
      </c>
      <c r="C90" s="434"/>
      <c r="D90" s="40" t="s">
        <v>531</v>
      </c>
      <c r="E90" s="183">
        <v>800</v>
      </c>
      <c r="F90" s="184">
        <f t="shared" ref="F90:F91" si="395">E90+G90</f>
        <v>19833</v>
      </c>
      <c r="G90" s="184">
        <f t="shared" ref="G90:G91" si="396">SUBTOTAL(9,H90:Q90)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>
        <f>R90+T90</f>
        <v>0</v>
      </c>
      <c r="T90" s="44">
        <f>SUBTOTAL(9,U90:AD90)</f>
        <v>0</v>
      </c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>
        <f t="shared" ref="AE90:AE91" si="397">E90+R90</f>
        <v>800</v>
      </c>
      <c r="AF90" s="184">
        <f t="shared" ref="AF90:AF91" si="398">S90+F90</f>
        <v>19833</v>
      </c>
    </row>
    <row r="91" spans="1:32" s="113" customFormat="1" x14ac:dyDescent="0.2">
      <c r="A91" s="59"/>
      <c r="B91" s="440" t="s">
        <v>233</v>
      </c>
      <c r="C91" s="441"/>
      <c r="D91" s="43" t="s">
        <v>234</v>
      </c>
      <c r="E91" s="187">
        <v>33104</v>
      </c>
      <c r="F91" s="187">
        <f t="shared" si="395"/>
        <v>35266</v>
      </c>
      <c r="G91" s="187">
        <f t="shared" si="396"/>
        <v>2162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/>
      <c r="N91" s="187"/>
      <c r="O91" s="187"/>
      <c r="P91" s="187"/>
      <c r="Q91" s="187"/>
      <c r="R91" s="187">
        <v>-5452</v>
      </c>
      <c r="S91" s="44">
        <f>R91+T91</f>
        <v>-6727</v>
      </c>
      <c r="T91" s="44">
        <f>SUBTOTAL(9,U91:AD91)</f>
        <v>-1275</v>
      </c>
      <c r="U91" s="187"/>
      <c r="V91" s="187">
        <f>-13-113</f>
        <v>-126</v>
      </c>
      <c r="W91" s="187">
        <v>-1038</v>
      </c>
      <c r="X91" s="187">
        <v>-111</v>
      </c>
      <c r="Y91" s="187"/>
      <c r="Z91" s="187"/>
      <c r="AA91" s="187"/>
      <c r="AB91" s="187"/>
      <c r="AC91" s="187"/>
      <c r="AD91" s="187"/>
      <c r="AE91" s="187">
        <f t="shared" si="397"/>
        <v>27652</v>
      </c>
      <c r="AF91" s="187">
        <f t="shared" si="398"/>
        <v>28539</v>
      </c>
    </row>
    <row r="92" spans="1:32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s="118" customFormat="1" ht="24" customHeight="1" x14ac:dyDescent="0.2">
      <c r="A93" s="442" t="s">
        <v>122</v>
      </c>
      <c r="B93" s="443"/>
      <c r="C93" s="443"/>
      <c r="D93" s="444"/>
      <c r="E93" s="190">
        <f t="shared" ref="E93:AF93" si="399">SUM(E10,E15,E26,E32,E35,E44,E55,E47,E62,E64,E68,E71,)</f>
        <v>89562788</v>
      </c>
      <c r="F93" s="190">
        <f t="shared" si="399"/>
        <v>92891442</v>
      </c>
      <c r="G93" s="190">
        <f t="shared" si="399"/>
        <v>3328654</v>
      </c>
      <c r="H93" s="190">
        <f t="shared" si="399"/>
        <v>111985</v>
      </c>
      <c r="I93" s="190">
        <f t="shared" si="399"/>
        <v>2279121</v>
      </c>
      <c r="J93" s="190">
        <f t="shared" si="399"/>
        <v>443550</v>
      </c>
      <c r="K93" s="190">
        <f t="shared" si="399"/>
        <v>493998</v>
      </c>
      <c r="L93" s="190">
        <f t="shared" si="399"/>
        <v>0</v>
      </c>
      <c r="M93" s="190">
        <f t="shared" si="399"/>
        <v>0</v>
      </c>
      <c r="N93" s="190">
        <f t="shared" si="399"/>
        <v>0</v>
      </c>
      <c r="O93" s="190">
        <f t="shared" si="399"/>
        <v>0</v>
      </c>
      <c r="P93" s="190">
        <f t="shared" si="399"/>
        <v>0</v>
      </c>
      <c r="Q93" s="190">
        <f t="shared" si="399"/>
        <v>0</v>
      </c>
      <c r="R93" s="190">
        <f t="shared" si="399"/>
        <v>-1047228</v>
      </c>
      <c r="S93" s="190">
        <f t="shared" si="399"/>
        <v>-1238316</v>
      </c>
      <c r="T93" s="190">
        <f t="shared" si="399"/>
        <v>-191088</v>
      </c>
      <c r="U93" s="190">
        <f t="shared" si="399"/>
        <v>-11045</v>
      </c>
      <c r="V93" s="190">
        <f t="shared" si="399"/>
        <v>-206523</v>
      </c>
      <c r="W93" s="190">
        <f t="shared" si="399"/>
        <v>-18678</v>
      </c>
      <c r="X93" s="190">
        <f t="shared" si="399"/>
        <v>45158</v>
      </c>
      <c r="Y93" s="190">
        <f t="shared" si="399"/>
        <v>0</v>
      </c>
      <c r="Z93" s="190">
        <f t="shared" si="399"/>
        <v>0</v>
      </c>
      <c r="AA93" s="190">
        <f t="shared" si="399"/>
        <v>0</v>
      </c>
      <c r="AB93" s="190">
        <f t="shared" si="399"/>
        <v>0</v>
      </c>
      <c r="AC93" s="190">
        <f t="shared" si="399"/>
        <v>0</v>
      </c>
      <c r="AD93" s="190">
        <f t="shared" si="399"/>
        <v>0</v>
      </c>
      <c r="AE93" s="190">
        <f t="shared" si="399"/>
        <v>88751984</v>
      </c>
      <c r="AF93" s="190">
        <f t="shared" si="399"/>
        <v>91653126</v>
      </c>
    </row>
    <row r="94" spans="1:32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x14ac:dyDescent="0.2">
      <c r="A95" s="59"/>
      <c r="B95" s="435" t="s">
        <v>577</v>
      </c>
      <c r="C95" s="436"/>
      <c r="D95" s="35" t="s">
        <v>179</v>
      </c>
      <c r="E95" s="185">
        <f>SUM(E96:E124)</f>
        <v>10618037</v>
      </c>
      <c r="F95" s="185">
        <f t="shared" ref="F95:AF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si="400"/>
        <v>0</v>
      </c>
      <c r="R95" s="185">
        <f t="shared" si="400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10618037</v>
      </c>
      <c r="AF95" s="185">
        <f t="shared" si="400"/>
        <v>13029650</v>
      </c>
    </row>
    <row r="96" spans="1:32" hidden="1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1">E96+G96</f>
        <v>11324126</v>
      </c>
      <c r="G96" s="44">
        <f t="shared" ref="G96:G120" si="402">SUBTOTAL(9,H96:Q96)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>
        <f t="shared" ref="S96:S120" si="403">R96+T96</f>
        <v>0</v>
      </c>
      <c r="T96" s="44">
        <f t="shared" ref="T96:T120" si="404">SUBTOTAL(9,U96:AD96)</f>
        <v>0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>
        <f t="shared" ref="AE96:AE107" si="405">E96+R96</f>
        <v>9634354</v>
      </c>
      <c r="AF96" s="44">
        <f t="shared" ref="AF96:AF120" si="406">S96+F96</f>
        <v>11324126</v>
      </c>
    </row>
    <row r="97" spans="1:32" hidden="1" outlineLevel="1" x14ac:dyDescent="0.2">
      <c r="A97" s="49"/>
      <c r="B97" s="63"/>
      <c r="C97" s="64"/>
      <c r="D97" s="43" t="s">
        <v>581</v>
      </c>
      <c r="E97" s="44">
        <v>22972</v>
      </c>
      <c r="F97" s="44">
        <f t="shared" si="401"/>
        <v>90087</v>
      </c>
      <c r="G97" s="44">
        <f t="shared" si="402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>
        <f t="shared" si="403"/>
        <v>0</v>
      </c>
      <c r="T97" s="44">
        <f t="shared" si="404"/>
        <v>0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f t="shared" si="405"/>
        <v>22972</v>
      </c>
      <c r="AF97" s="44">
        <f t="shared" si="406"/>
        <v>90087</v>
      </c>
    </row>
    <row r="98" spans="1:32" hidden="1" outlineLevel="1" x14ac:dyDescent="0.2">
      <c r="A98" s="49"/>
      <c r="B98" s="63"/>
      <c r="C98" s="64"/>
      <c r="D98" s="253" t="s">
        <v>613</v>
      </c>
      <c r="E98" s="44">
        <v>51900</v>
      </c>
      <c r="F98" s="44">
        <f t="shared" si="401"/>
        <v>137059</v>
      </c>
      <c r="G98" s="44">
        <f t="shared" si="402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>
        <f t="shared" si="403"/>
        <v>0</v>
      </c>
      <c r="T98" s="44">
        <f t="shared" si="404"/>
        <v>0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f t="shared" si="405"/>
        <v>51900</v>
      </c>
      <c r="AF98" s="44">
        <f t="shared" si="406"/>
        <v>137059</v>
      </c>
    </row>
    <row r="99" spans="1:32" hidden="1" outlineLevel="1" x14ac:dyDescent="0.2">
      <c r="A99" s="49"/>
      <c r="B99" s="63"/>
      <c r="C99" s="64"/>
      <c r="D99" s="40" t="s">
        <v>614</v>
      </c>
      <c r="E99" s="44">
        <v>318154</v>
      </c>
      <c r="F99" s="44">
        <f t="shared" si="401"/>
        <v>535664</v>
      </c>
      <c r="G99" s="44">
        <f t="shared" si="402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>
        <f t="shared" si="403"/>
        <v>0</v>
      </c>
      <c r="T99" s="44">
        <f t="shared" si="404"/>
        <v>0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f t="shared" si="405"/>
        <v>318154</v>
      </c>
      <c r="AF99" s="44">
        <f t="shared" si="406"/>
        <v>535664</v>
      </c>
    </row>
    <row r="100" spans="1:32" hidden="1" outlineLevel="1" x14ac:dyDescent="0.2">
      <c r="A100" s="49"/>
      <c r="B100" s="63"/>
      <c r="C100" s="64"/>
      <c r="D100" s="253" t="s">
        <v>615</v>
      </c>
      <c r="E100" s="44">
        <v>56982</v>
      </c>
      <c r="F100" s="44">
        <f t="shared" si="401"/>
        <v>110793</v>
      </c>
      <c r="G100" s="44">
        <f t="shared" si="402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f t="shared" si="403"/>
        <v>0</v>
      </c>
      <c r="T100" s="44">
        <f t="shared" si="404"/>
        <v>0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f t="shared" si="405"/>
        <v>56982</v>
      </c>
      <c r="AF100" s="44">
        <f t="shared" si="406"/>
        <v>110793</v>
      </c>
    </row>
    <row r="101" spans="1:32" hidden="1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1"/>
        <v>5559</v>
      </c>
      <c r="G101" s="44">
        <f t="shared" si="402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>
        <f t="shared" si="403"/>
        <v>0</v>
      </c>
      <c r="T101" s="44">
        <f t="shared" si="404"/>
        <v>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f t="shared" si="405"/>
        <v>5559</v>
      </c>
      <c r="AF101" s="44">
        <f t="shared" si="406"/>
        <v>5559</v>
      </c>
    </row>
    <row r="102" spans="1:32" hidden="1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1"/>
        <v>125966</v>
      </c>
      <c r="G102" s="44">
        <f t="shared" si="402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>
        <f t="shared" si="403"/>
        <v>0</v>
      </c>
      <c r="T102" s="44">
        <f t="shared" si="404"/>
        <v>0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f t="shared" si="405"/>
        <v>41531</v>
      </c>
      <c r="AF102" s="44">
        <f t="shared" si="406"/>
        <v>125966</v>
      </c>
    </row>
    <row r="103" spans="1:32" hidden="1" outlineLevel="1" x14ac:dyDescent="0.2">
      <c r="A103" s="49"/>
      <c r="B103" s="63"/>
      <c r="C103" s="64"/>
      <c r="D103" s="253" t="s">
        <v>571</v>
      </c>
      <c r="E103" s="44">
        <v>20343</v>
      </c>
      <c r="F103" s="44">
        <f t="shared" si="401"/>
        <v>52436</v>
      </c>
      <c r="G103" s="44">
        <f t="shared" si="402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>
        <f t="shared" si="403"/>
        <v>0</v>
      </c>
      <c r="T103" s="44">
        <f t="shared" si="404"/>
        <v>0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f t="shared" si="405"/>
        <v>20343</v>
      </c>
      <c r="AF103" s="44">
        <f t="shared" si="406"/>
        <v>52436</v>
      </c>
    </row>
    <row r="104" spans="1:32" ht="36" hidden="1" outlineLevel="1" x14ac:dyDescent="0.2">
      <c r="A104" s="49"/>
      <c r="B104" s="63"/>
      <c r="C104" s="64"/>
      <c r="D104" s="253" t="s">
        <v>616</v>
      </c>
      <c r="E104" s="44"/>
      <c r="F104" s="44">
        <f t="shared" si="401"/>
        <v>2973</v>
      </c>
      <c r="G104" s="44">
        <f t="shared" si="402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>
        <f t="shared" si="403"/>
        <v>0</v>
      </c>
      <c r="T104" s="44">
        <f t="shared" si="404"/>
        <v>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f t="shared" si="405"/>
        <v>0</v>
      </c>
      <c r="AF104" s="44">
        <f t="shared" si="406"/>
        <v>2973</v>
      </c>
    </row>
    <row r="105" spans="1:32" ht="36" hidden="1" outlineLevel="1" x14ac:dyDescent="0.2">
      <c r="A105" s="49"/>
      <c r="B105" s="63"/>
      <c r="C105" s="64"/>
      <c r="D105" s="253" t="s">
        <v>617</v>
      </c>
      <c r="E105" s="44"/>
      <c r="F105" s="44">
        <f t="shared" si="401"/>
        <v>0</v>
      </c>
      <c r="G105" s="44">
        <f t="shared" si="402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f t="shared" si="403"/>
        <v>0</v>
      </c>
      <c r="T105" s="44">
        <f t="shared" si="404"/>
        <v>0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f t="shared" si="405"/>
        <v>0</v>
      </c>
      <c r="AF105" s="44">
        <f t="shared" si="406"/>
        <v>0</v>
      </c>
    </row>
    <row r="106" spans="1:32" ht="24" hidden="1" outlineLevel="1" x14ac:dyDescent="0.2">
      <c r="A106" s="49"/>
      <c r="B106" s="63"/>
      <c r="C106" s="64"/>
      <c r="D106" s="253" t="s">
        <v>572</v>
      </c>
      <c r="E106" s="44">
        <v>662</v>
      </c>
      <c r="F106" s="44">
        <f t="shared" si="401"/>
        <v>17241</v>
      </c>
      <c r="G106" s="44">
        <f t="shared" si="402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>
        <f t="shared" si="403"/>
        <v>0</v>
      </c>
      <c r="T106" s="44">
        <f t="shared" si="404"/>
        <v>0</v>
      </c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>
        <f t="shared" si="405"/>
        <v>662</v>
      </c>
      <c r="AF106" s="44">
        <f t="shared" si="406"/>
        <v>17241</v>
      </c>
    </row>
    <row r="107" spans="1:32" hidden="1" outlineLevel="1" x14ac:dyDescent="0.2">
      <c r="A107" s="49"/>
      <c r="B107" s="63"/>
      <c r="C107" s="64"/>
      <c r="D107" s="253" t="s">
        <v>536</v>
      </c>
      <c r="E107" s="44"/>
      <c r="F107" s="44">
        <f t="shared" si="401"/>
        <v>565</v>
      </c>
      <c r="G107" s="44">
        <f t="shared" si="402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>
        <f t="shared" si="403"/>
        <v>0</v>
      </c>
      <c r="T107" s="44">
        <f t="shared" si="404"/>
        <v>0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>
        <f t="shared" si="405"/>
        <v>0</v>
      </c>
      <c r="AF107" s="44">
        <f t="shared" si="406"/>
        <v>565</v>
      </c>
    </row>
    <row r="108" spans="1:32" hidden="1" outlineLevel="1" x14ac:dyDescent="0.2">
      <c r="A108" s="49"/>
      <c r="B108" s="63"/>
      <c r="C108" s="64"/>
      <c r="D108" s="253" t="s">
        <v>701</v>
      </c>
      <c r="E108" s="44">
        <v>0</v>
      </c>
      <c r="F108" s="44">
        <f t="shared" si="401"/>
        <v>1321</v>
      </c>
      <c r="G108" s="44">
        <f t="shared" si="402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>
        <f t="shared" si="403"/>
        <v>0</v>
      </c>
      <c r="T108" s="44">
        <f t="shared" si="404"/>
        <v>0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>
        <f t="shared" ref="AE108" si="407">E108+R108</f>
        <v>0</v>
      </c>
      <c r="AF108" s="44">
        <f t="shared" ref="AF108" si="408">S108+F108</f>
        <v>1321</v>
      </c>
    </row>
    <row r="109" spans="1:32" hidden="1" outlineLevel="1" x14ac:dyDescent="0.2">
      <c r="A109" s="49"/>
      <c r="B109" s="63"/>
      <c r="C109" s="64"/>
      <c r="D109" s="253" t="s">
        <v>762</v>
      </c>
      <c r="E109" s="44"/>
      <c r="F109" s="44">
        <f t="shared" ref="F109" si="409">E109+G109</f>
        <v>44</v>
      </c>
      <c r="G109" s="44">
        <f t="shared" ref="G109" si="410">SUBTOTAL(9,H109:Q109)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f t="shared" ref="S109" si="411">R109+T109</f>
        <v>0</v>
      </c>
      <c r="T109" s="44">
        <f t="shared" ref="T109" si="412">SUBTOTAL(9,U109:AD109)</f>
        <v>0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>
        <f t="shared" ref="AE109" si="413">E109+R109</f>
        <v>0</v>
      </c>
      <c r="AF109" s="44">
        <f t="shared" ref="AF109" si="414">S109+F109</f>
        <v>44</v>
      </c>
    </row>
    <row r="110" spans="1:32" hidden="1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1"/>
        <v>62722</v>
      </c>
      <c r="G110" s="44">
        <f t="shared" si="402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>
        <f t="shared" si="403"/>
        <v>0</v>
      </c>
      <c r="T110" s="44">
        <f t="shared" si="404"/>
        <v>0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>
        <f t="shared" ref="AE110:AE120" si="415">E110+R110</f>
        <v>0</v>
      </c>
      <c r="AF110" s="44">
        <f t="shared" si="406"/>
        <v>62722</v>
      </c>
    </row>
    <row r="111" spans="1:32" hidden="1" outlineLevel="1" x14ac:dyDescent="0.2">
      <c r="A111" s="49"/>
      <c r="B111" s="63"/>
      <c r="C111" s="64"/>
      <c r="D111" s="253" t="s">
        <v>618</v>
      </c>
      <c r="E111" s="44">
        <v>0</v>
      </c>
      <c r="F111" s="44">
        <f t="shared" si="401"/>
        <v>160</v>
      </c>
      <c r="G111" s="44">
        <f t="shared" si="402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f t="shared" si="403"/>
        <v>0</v>
      </c>
      <c r="T111" s="44">
        <f t="shared" si="404"/>
        <v>0</v>
      </c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>
        <f t="shared" si="415"/>
        <v>0</v>
      </c>
      <c r="AF111" s="44">
        <f t="shared" si="406"/>
        <v>160</v>
      </c>
    </row>
    <row r="112" spans="1:32" ht="24" hidden="1" outlineLevel="1" x14ac:dyDescent="0.2">
      <c r="A112" s="49"/>
      <c r="B112" s="63"/>
      <c r="C112" s="64"/>
      <c r="D112" s="253" t="s">
        <v>286</v>
      </c>
      <c r="E112" s="44">
        <v>0</v>
      </c>
      <c r="F112" s="44">
        <f t="shared" si="401"/>
        <v>4882</v>
      </c>
      <c r="G112" s="44">
        <f t="shared" si="402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f t="shared" si="403"/>
        <v>0</v>
      </c>
      <c r="T112" s="44">
        <f t="shared" si="404"/>
        <v>0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>
        <f t="shared" si="415"/>
        <v>0</v>
      </c>
      <c r="AF112" s="44">
        <f t="shared" si="406"/>
        <v>4882</v>
      </c>
    </row>
    <row r="113" spans="1:32" hidden="1" outlineLevel="1" x14ac:dyDescent="0.2">
      <c r="A113" s="49"/>
      <c r="B113" s="63"/>
      <c r="C113" s="64"/>
      <c r="D113" s="253" t="s">
        <v>619</v>
      </c>
      <c r="E113" s="44">
        <v>0</v>
      </c>
      <c r="F113" s="44">
        <f t="shared" si="401"/>
        <v>5685</v>
      </c>
      <c r="G113" s="44">
        <f t="shared" si="402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 t="shared" si="403"/>
        <v>0</v>
      </c>
      <c r="T113" s="44">
        <f t="shared" si="404"/>
        <v>0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>
        <f t="shared" si="415"/>
        <v>0</v>
      </c>
      <c r="AF113" s="44">
        <f t="shared" si="406"/>
        <v>5685</v>
      </c>
    </row>
    <row r="114" spans="1:32" ht="24" hidden="1" outlineLevel="1" x14ac:dyDescent="0.2">
      <c r="A114" s="49"/>
      <c r="B114" s="63"/>
      <c r="C114" s="64"/>
      <c r="D114" s="253" t="s">
        <v>653</v>
      </c>
      <c r="E114" s="44">
        <v>2205</v>
      </c>
      <c r="F114" s="44">
        <f t="shared" si="401"/>
        <v>5401</v>
      </c>
      <c r="G114" s="44">
        <f t="shared" si="402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>
        <f t="shared" si="403"/>
        <v>0</v>
      </c>
      <c r="T114" s="44">
        <f t="shared" si="404"/>
        <v>0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>
        <f t="shared" si="415"/>
        <v>2205</v>
      </c>
      <c r="AF114" s="44">
        <f t="shared" si="406"/>
        <v>5401</v>
      </c>
    </row>
    <row r="115" spans="1:32" hidden="1" outlineLevel="1" x14ac:dyDescent="0.2">
      <c r="A115" s="49"/>
      <c r="B115" s="63"/>
      <c r="C115" s="64"/>
      <c r="D115" s="253" t="s">
        <v>761</v>
      </c>
      <c r="E115" s="44"/>
      <c r="F115" s="44">
        <f t="shared" ref="F115" si="416">E115+G115</f>
        <v>36</v>
      </c>
      <c r="G115" s="44">
        <f t="shared" ref="G115" si="417">SUBTOTAL(9,H115:Q115)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f t="shared" ref="S115" si="418">R115+T115</f>
        <v>0</v>
      </c>
      <c r="T115" s="44">
        <f t="shared" ref="T115" si="419">SUBTOTAL(9,U115:AD115)</f>
        <v>0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f t="shared" ref="AE115" si="420">E115+R115</f>
        <v>0</v>
      </c>
      <c r="AF115" s="44">
        <f t="shared" ref="AF115" si="421">S115+F115</f>
        <v>36</v>
      </c>
    </row>
    <row r="116" spans="1:32" hidden="1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1"/>
        <v>779</v>
      </c>
      <c r="G116" s="44">
        <f t="shared" si="402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>
        <f t="shared" si="403"/>
        <v>0</v>
      </c>
      <c r="T116" s="44">
        <f t="shared" si="404"/>
        <v>0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>
        <f t="shared" si="415"/>
        <v>779</v>
      </c>
      <c r="AF116" s="44">
        <f t="shared" si="406"/>
        <v>779</v>
      </c>
    </row>
    <row r="117" spans="1:32" ht="24" hidden="1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1"/>
        <v>160830</v>
      </c>
      <c r="G117" s="44">
        <f t="shared" si="402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f t="shared" si="403"/>
        <v>0</v>
      </c>
      <c r="T117" s="44">
        <f t="shared" si="404"/>
        <v>0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>
        <f t="shared" si="415"/>
        <v>153972</v>
      </c>
      <c r="AF117" s="44">
        <f t="shared" si="406"/>
        <v>160830</v>
      </c>
    </row>
    <row r="118" spans="1:32" hidden="1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1"/>
        <v>14599</v>
      </c>
      <c r="G118" s="44">
        <f t="shared" si="402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>
        <f t="shared" si="403"/>
        <v>0</v>
      </c>
      <c r="T118" s="44">
        <f t="shared" si="404"/>
        <v>0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>
        <f t="shared" si="415"/>
        <v>12930</v>
      </c>
      <c r="AF118" s="44">
        <f t="shared" si="406"/>
        <v>14599</v>
      </c>
    </row>
    <row r="119" spans="1:32" hidden="1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1"/>
        <v>328771</v>
      </c>
      <c r="G119" s="44">
        <f t="shared" si="402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>
        <f t="shared" si="403"/>
        <v>0</v>
      </c>
      <c r="T119" s="44">
        <f t="shared" si="404"/>
        <v>0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>
        <f t="shared" si="415"/>
        <v>295694</v>
      </c>
      <c r="AF119" s="44">
        <f t="shared" si="406"/>
        <v>328771</v>
      </c>
    </row>
    <row r="120" spans="1:32" ht="24" hidden="1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1"/>
        <v>0</v>
      </c>
      <c r="G120" s="44">
        <f t="shared" si="402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>
        <f t="shared" si="403"/>
        <v>0</v>
      </c>
      <c r="T120" s="44">
        <f t="shared" si="404"/>
        <v>0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>
        <f t="shared" si="415"/>
        <v>0</v>
      </c>
      <c r="AF120" s="44">
        <f t="shared" si="406"/>
        <v>0</v>
      </c>
    </row>
    <row r="121" spans="1:32" hidden="1" outlineLevel="1" x14ac:dyDescent="0.2">
      <c r="A121" s="49"/>
      <c r="B121" s="63"/>
      <c r="C121" s="64"/>
      <c r="D121" s="50" t="s">
        <v>751</v>
      </c>
      <c r="E121" s="44"/>
      <c r="F121" s="44">
        <f t="shared" ref="F121" si="422">E121+G121</f>
        <v>4000</v>
      </c>
      <c r="G121" s="44">
        <f t="shared" ref="G121" si="423">SUBTOTAL(9,H121:Q121)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f t="shared" ref="S121" si="424">R121+T121</f>
        <v>0</v>
      </c>
      <c r="T121" s="44">
        <f t="shared" ref="T121" si="425">SUBTOTAL(9,U121:AD121)</f>
        <v>0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f t="shared" ref="AE121" si="426">E121+R121</f>
        <v>0</v>
      </c>
      <c r="AF121" s="44">
        <f t="shared" ref="AF121" si="427">S121+F121</f>
        <v>4000</v>
      </c>
    </row>
    <row r="122" spans="1:32" ht="24" hidden="1" outlineLevel="1" x14ac:dyDescent="0.2">
      <c r="A122" s="42"/>
      <c r="B122" s="61"/>
      <c r="C122" s="62"/>
      <c r="D122" s="43" t="s">
        <v>739</v>
      </c>
      <c r="E122" s="44"/>
      <c r="F122" s="44">
        <f t="shared" ref="F122" si="428">E122+G122</f>
        <v>1</v>
      </c>
      <c r="G122" s="44">
        <f t="shared" ref="G122" si="429">SUBTOTAL(9,H122:Q122)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f t="shared" ref="S122" si="430">R122+T122</f>
        <v>0</v>
      </c>
      <c r="T122" s="44">
        <f t="shared" ref="T122" si="431">SUBTOTAL(9,U122:AD122)</f>
        <v>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>
        <f t="shared" ref="AE122" si="432">E122+R122</f>
        <v>0</v>
      </c>
      <c r="AF122" s="44">
        <f t="shared" ref="AF122" si="433">S122+F122</f>
        <v>1</v>
      </c>
    </row>
    <row r="123" spans="1:32" hidden="1" outlineLevel="1" x14ac:dyDescent="0.2">
      <c r="A123" s="42"/>
      <c r="B123" s="61"/>
      <c r="C123" s="62"/>
      <c r="D123" s="43" t="s">
        <v>758</v>
      </c>
      <c r="E123" s="44"/>
      <c r="F123" s="44">
        <f t="shared" ref="F123" si="434">E123+G123</f>
        <v>37950</v>
      </c>
      <c r="G123" s="44">
        <f t="shared" ref="G123" si="435">SUBTOTAL(9,H123:Q123)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f t="shared" ref="S123" si="436">R123+T123</f>
        <v>0</v>
      </c>
      <c r="T123" s="44">
        <f t="shared" ref="T123" si="437">SUBTOTAL(9,U123:AD123)</f>
        <v>0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f t="shared" ref="AE123" si="438">E123+R123</f>
        <v>0</v>
      </c>
      <c r="AF123" s="44">
        <f t="shared" ref="AF123" si="439">S123+F123</f>
        <v>37950</v>
      </c>
    </row>
    <row r="124" spans="1:32" collapsed="1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113" customFormat="1" x14ac:dyDescent="0.2">
      <c r="A125" s="34"/>
      <c r="B125" s="445" t="s">
        <v>287</v>
      </c>
      <c r="C125" s="446"/>
      <c r="D125" s="35" t="s">
        <v>129</v>
      </c>
      <c r="E125" s="185">
        <f>SUM(E126)</f>
        <v>9550131</v>
      </c>
      <c r="F125" s="185">
        <f t="shared" ref="F125:G125" si="440">SUM(F126)</f>
        <v>11942073</v>
      </c>
      <c r="G125" s="185">
        <f t="shared" si="440"/>
        <v>2391942</v>
      </c>
      <c r="H125" s="185">
        <f t="shared" ref="H125" si="441">SUM(H126)</f>
        <v>0</v>
      </c>
      <c r="I125" s="185">
        <f t="shared" ref="I125" si="442">SUM(I126)</f>
        <v>2168809</v>
      </c>
      <c r="J125" s="185">
        <f t="shared" ref="J125" si="443">SUM(J126)</f>
        <v>119138</v>
      </c>
      <c r="K125" s="185">
        <f t="shared" ref="K125" si="444">SUM(K126)</f>
        <v>103995</v>
      </c>
      <c r="L125" s="185">
        <f t="shared" ref="L125" si="445">SUM(L126)</f>
        <v>0</v>
      </c>
      <c r="M125" s="185">
        <f t="shared" ref="M125" si="446">SUM(M126)</f>
        <v>0</v>
      </c>
      <c r="N125" s="185">
        <f t="shared" ref="N125" si="447">SUM(N126)</f>
        <v>0</v>
      </c>
      <c r="O125" s="185">
        <f t="shared" ref="O125" si="448">SUM(O126)</f>
        <v>0</v>
      </c>
      <c r="P125" s="185">
        <f t="shared" ref="P125" si="449">SUM(P126)</f>
        <v>0</v>
      </c>
      <c r="Q125" s="185">
        <f t="shared" ref="Q125" si="450">SUM(Q126)</f>
        <v>0</v>
      </c>
      <c r="R125" s="185">
        <f t="shared" ref="R125" si="451">SUM(R126)</f>
        <v>0</v>
      </c>
      <c r="S125" s="185">
        <f t="shared" ref="S125" si="452">SUM(S126)</f>
        <v>0</v>
      </c>
      <c r="T125" s="185">
        <f t="shared" ref="T125" si="453">SUM(T126)</f>
        <v>0</v>
      </c>
      <c r="U125" s="185">
        <f t="shared" ref="U125" si="454">SUM(U126)</f>
        <v>0</v>
      </c>
      <c r="V125" s="185">
        <f t="shared" ref="V125" si="455">SUM(V126)</f>
        <v>0</v>
      </c>
      <c r="W125" s="185">
        <f t="shared" ref="W125" si="456">SUM(W126)</f>
        <v>0</v>
      </c>
      <c r="X125" s="185">
        <f t="shared" ref="X125" si="457">SUM(X126)</f>
        <v>0</v>
      </c>
      <c r="Y125" s="185">
        <f t="shared" ref="Y125" si="458">SUM(Y126)</f>
        <v>0</v>
      </c>
      <c r="Z125" s="185">
        <f t="shared" ref="Z125" si="459">SUM(Z126)</f>
        <v>0</v>
      </c>
      <c r="AA125" s="185">
        <f t="shared" ref="AA125" si="460">SUM(AA126)</f>
        <v>0</v>
      </c>
      <c r="AB125" s="185">
        <f t="shared" ref="AB125" si="461">SUM(AB126)</f>
        <v>0</v>
      </c>
      <c r="AC125" s="185">
        <f t="shared" ref="AC125" si="462">SUM(AC126)</f>
        <v>0</v>
      </c>
      <c r="AD125" s="185">
        <f t="shared" ref="AD125" si="463">SUM(AD126)</f>
        <v>0</v>
      </c>
      <c r="AE125" s="185">
        <f t="shared" ref="AE125" si="464">SUM(AE126)</f>
        <v>9550131</v>
      </c>
      <c r="AF125" s="185">
        <f t="shared" ref="AF125" si="465">SUM(AF126)</f>
        <v>11942073</v>
      </c>
    </row>
    <row r="126" spans="1:32" s="113" customFormat="1" x14ac:dyDescent="0.2">
      <c r="A126" s="34"/>
      <c r="B126" s="111"/>
      <c r="C126" s="111"/>
      <c r="D126" s="35" t="s">
        <v>232</v>
      </c>
      <c r="E126" s="185">
        <f>SUM(E127,E136)</f>
        <v>9550131</v>
      </c>
      <c r="F126" s="185">
        <f t="shared" ref="F126:AF126" si="466">SUM(F127,F136)</f>
        <v>11942073</v>
      </c>
      <c r="G126" s="185">
        <f t="shared" si="466"/>
        <v>2391942</v>
      </c>
      <c r="H126" s="185">
        <f t="shared" si="466"/>
        <v>0</v>
      </c>
      <c r="I126" s="185">
        <f t="shared" si="466"/>
        <v>2168809</v>
      </c>
      <c r="J126" s="185">
        <f t="shared" si="466"/>
        <v>119138</v>
      </c>
      <c r="K126" s="185">
        <f t="shared" si="466"/>
        <v>103995</v>
      </c>
      <c r="L126" s="185">
        <f t="shared" si="466"/>
        <v>0</v>
      </c>
      <c r="M126" s="185">
        <f t="shared" si="466"/>
        <v>0</v>
      </c>
      <c r="N126" s="185">
        <f t="shared" si="466"/>
        <v>0</v>
      </c>
      <c r="O126" s="185">
        <f t="shared" si="466"/>
        <v>0</v>
      </c>
      <c r="P126" s="185">
        <f t="shared" si="466"/>
        <v>0</v>
      </c>
      <c r="Q126" s="185">
        <f t="shared" si="466"/>
        <v>0</v>
      </c>
      <c r="R126" s="185">
        <f t="shared" si="466"/>
        <v>0</v>
      </c>
      <c r="S126" s="185">
        <f t="shared" si="466"/>
        <v>0</v>
      </c>
      <c r="T126" s="185">
        <f t="shared" si="466"/>
        <v>0</v>
      </c>
      <c r="U126" s="185">
        <f t="shared" si="466"/>
        <v>0</v>
      </c>
      <c r="V126" s="185">
        <f t="shared" si="466"/>
        <v>0</v>
      </c>
      <c r="W126" s="185">
        <f t="shared" si="466"/>
        <v>0</v>
      </c>
      <c r="X126" s="185">
        <f t="shared" si="466"/>
        <v>0</v>
      </c>
      <c r="Y126" s="185">
        <f t="shared" si="466"/>
        <v>0</v>
      </c>
      <c r="Z126" s="185">
        <f t="shared" si="466"/>
        <v>0</v>
      </c>
      <c r="AA126" s="185">
        <f t="shared" si="466"/>
        <v>0</v>
      </c>
      <c r="AB126" s="185">
        <f t="shared" si="466"/>
        <v>0</v>
      </c>
      <c r="AC126" s="185">
        <f t="shared" si="466"/>
        <v>0</v>
      </c>
      <c r="AD126" s="185">
        <f t="shared" si="466"/>
        <v>0</v>
      </c>
      <c r="AE126" s="185">
        <f t="shared" si="466"/>
        <v>9550131</v>
      </c>
      <c r="AF126" s="185">
        <f t="shared" si="466"/>
        <v>11942073</v>
      </c>
    </row>
    <row r="127" spans="1:32" s="113" customFormat="1" x14ac:dyDescent="0.2">
      <c r="A127" s="34"/>
      <c r="B127" s="362"/>
      <c r="C127" s="362" t="s">
        <v>797</v>
      </c>
      <c r="D127" s="35" t="s">
        <v>798</v>
      </c>
      <c r="E127" s="185">
        <f>SUM(E128:E135)</f>
        <v>1764442</v>
      </c>
      <c r="F127" s="185">
        <f t="shared" ref="F127:AF127" si="467">SUM(F128:F135)</f>
        <v>2680972</v>
      </c>
      <c r="G127" s="185">
        <f t="shared" si="467"/>
        <v>916530</v>
      </c>
      <c r="H127" s="185">
        <f t="shared" si="467"/>
        <v>0</v>
      </c>
      <c r="I127" s="185">
        <f t="shared" si="467"/>
        <v>693397</v>
      </c>
      <c r="J127" s="185">
        <f t="shared" si="467"/>
        <v>119138</v>
      </c>
      <c r="K127" s="185">
        <f t="shared" si="467"/>
        <v>103995</v>
      </c>
      <c r="L127" s="185">
        <f t="shared" si="467"/>
        <v>0</v>
      </c>
      <c r="M127" s="185">
        <f t="shared" si="467"/>
        <v>0</v>
      </c>
      <c r="N127" s="185">
        <f t="shared" si="467"/>
        <v>0</v>
      </c>
      <c r="O127" s="185">
        <f t="shared" si="467"/>
        <v>0</v>
      </c>
      <c r="P127" s="185">
        <f t="shared" si="467"/>
        <v>0</v>
      </c>
      <c r="Q127" s="185">
        <f t="shared" si="467"/>
        <v>0</v>
      </c>
      <c r="R127" s="185">
        <f t="shared" si="467"/>
        <v>0</v>
      </c>
      <c r="S127" s="185">
        <f t="shared" si="467"/>
        <v>0</v>
      </c>
      <c r="T127" s="185">
        <f t="shared" si="467"/>
        <v>0</v>
      </c>
      <c r="U127" s="185">
        <f t="shared" si="467"/>
        <v>0</v>
      </c>
      <c r="V127" s="185">
        <f t="shared" si="467"/>
        <v>0</v>
      </c>
      <c r="W127" s="185">
        <f t="shared" si="467"/>
        <v>0</v>
      </c>
      <c r="X127" s="185">
        <f t="shared" si="467"/>
        <v>0</v>
      </c>
      <c r="Y127" s="185">
        <f t="shared" si="467"/>
        <v>0</v>
      </c>
      <c r="Z127" s="185">
        <f t="shared" si="467"/>
        <v>0</v>
      </c>
      <c r="AA127" s="185">
        <f t="shared" si="467"/>
        <v>0</v>
      </c>
      <c r="AB127" s="185">
        <f t="shared" si="467"/>
        <v>0</v>
      </c>
      <c r="AC127" s="185">
        <f t="shared" si="467"/>
        <v>0</v>
      </c>
      <c r="AD127" s="185">
        <f t="shared" si="467"/>
        <v>0</v>
      </c>
      <c r="AE127" s="185">
        <f t="shared" si="467"/>
        <v>1764442</v>
      </c>
      <c r="AF127" s="185">
        <f t="shared" si="467"/>
        <v>2680972</v>
      </c>
    </row>
    <row r="128" spans="1:32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ht="24" x14ac:dyDescent="0.2">
      <c r="A129" s="55"/>
      <c r="B129" s="427"/>
      <c r="C129" s="428"/>
      <c r="D129" s="40" t="s">
        <v>809</v>
      </c>
      <c r="E129" s="186">
        <v>780270</v>
      </c>
      <c r="F129" s="186">
        <f>E129+G129</f>
        <v>332555</v>
      </c>
      <c r="G129" s="186">
        <f>SUBTOTAL(9,H129:Q129)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>
        <f>R129+T129</f>
        <v>0</v>
      </c>
      <c r="T129" s="186">
        <f>SUBTOTAL(9,U129:AD129)</f>
        <v>0</v>
      </c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>
        <f>E129+R129</f>
        <v>780270</v>
      </c>
      <c r="AF129" s="186">
        <f>S129+F129</f>
        <v>332555</v>
      </c>
    </row>
    <row r="130" spans="1:32" ht="36" x14ac:dyDescent="0.2">
      <c r="A130" s="55"/>
      <c r="B130" s="381"/>
      <c r="C130" s="382"/>
      <c r="D130" s="40" t="s">
        <v>808</v>
      </c>
      <c r="E130" s="186"/>
      <c r="F130" s="186">
        <f>E130+G130</f>
        <v>282993</v>
      </c>
      <c r="G130" s="186">
        <f>SUBTOTAL(9,H130:Q130)</f>
        <v>282993</v>
      </c>
      <c r="H130" s="186"/>
      <c r="I130" s="186"/>
      <c r="J130" s="186"/>
      <c r="K130" s="186">
        <v>282993</v>
      </c>
      <c r="L130" s="186"/>
      <c r="M130" s="186"/>
      <c r="N130" s="186"/>
      <c r="O130" s="186"/>
      <c r="P130" s="186"/>
      <c r="Q130" s="186"/>
      <c r="R130" s="186"/>
      <c r="S130" s="186">
        <f>R130+T130</f>
        <v>0</v>
      </c>
      <c r="T130" s="186">
        <f>SUBTOTAL(9,U130:AD130)</f>
        <v>0</v>
      </c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>
        <f>E130+R130</f>
        <v>0</v>
      </c>
      <c r="AF130" s="186">
        <f>S130+F130</f>
        <v>282993</v>
      </c>
    </row>
    <row r="131" spans="1:32" ht="24" x14ac:dyDescent="0.2">
      <c r="A131" s="55"/>
      <c r="B131" s="427"/>
      <c r="C131" s="428"/>
      <c r="D131" s="40" t="s">
        <v>649</v>
      </c>
      <c r="E131" s="186">
        <v>450058</v>
      </c>
      <c r="F131" s="186">
        <f>E131+G131</f>
        <v>450058</v>
      </c>
      <c r="G131" s="186">
        <f>SUBTOTAL(9,H131:Q131)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f>R131+T131</f>
        <v>0</v>
      </c>
      <c r="T131" s="186">
        <f>SUBTOTAL(9,U131:AD131)</f>
        <v>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>
        <f>E131+R131</f>
        <v>450058</v>
      </c>
      <c r="AF131" s="186">
        <f>S131+F131</f>
        <v>450058</v>
      </c>
    </row>
    <row r="132" spans="1:32" ht="36" x14ac:dyDescent="0.2">
      <c r="A132" s="55"/>
      <c r="B132" s="165"/>
      <c r="C132" s="166"/>
      <c r="D132" s="254" t="s">
        <v>650</v>
      </c>
      <c r="E132" s="186">
        <v>534114</v>
      </c>
      <c r="F132" s="186">
        <f>E132+G132</f>
        <v>598403</v>
      </c>
      <c r="G132" s="186">
        <f>SUBTOTAL(9,H132:Q132)</f>
        <v>64289</v>
      </c>
      <c r="H132" s="186"/>
      <c r="I132" s="186"/>
      <c r="J132" s="186"/>
      <c r="K132" s="186">
        <f>56800+7489</f>
        <v>64289</v>
      </c>
      <c r="L132" s="186"/>
      <c r="M132" s="186"/>
      <c r="N132" s="186"/>
      <c r="O132" s="186"/>
      <c r="P132" s="186"/>
      <c r="Q132" s="186"/>
      <c r="R132" s="186"/>
      <c r="S132" s="186">
        <f>R132+T132</f>
        <v>0</v>
      </c>
      <c r="T132" s="186">
        <f>SUBTOTAL(9,U132:AD132)</f>
        <v>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>
        <f>E132+R132</f>
        <v>534114</v>
      </c>
      <c r="AF132" s="186">
        <f>S132+F132</f>
        <v>598403</v>
      </c>
    </row>
    <row r="133" spans="1:32" ht="37.5" customHeight="1" x14ac:dyDescent="0.2">
      <c r="A133" s="55"/>
      <c r="B133" s="342"/>
      <c r="C133" s="343"/>
      <c r="D133" s="254" t="s">
        <v>767</v>
      </c>
      <c r="E133" s="186"/>
      <c r="F133" s="186">
        <f>E133+G133</f>
        <v>693397</v>
      </c>
      <c r="G133" s="186">
        <f>SUBTOTAL(9,H133:Q133)</f>
        <v>693397</v>
      </c>
      <c r="H133" s="186"/>
      <c r="I133" s="186">
        <v>693397</v>
      </c>
      <c r="J133" s="186"/>
      <c r="K133" s="186"/>
      <c r="L133" s="186"/>
      <c r="M133" s="186"/>
      <c r="N133" s="186"/>
      <c r="O133" s="186"/>
      <c r="P133" s="186"/>
      <c r="Q133" s="186"/>
      <c r="R133" s="186"/>
      <c r="S133" s="186">
        <f t="shared" ref="S133" si="468">R133+T133</f>
        <v>0</v>
      </c>
      <c r="T133" s="186">
        <f t="shared" ref="T133" si="469">SUBTOTAL(9,U133:AD133)</f>
        <v>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>
        <f t="shared" ref="AE133" si="470">E133+R133</f>
        <v>0</v>
      </c>
      <c r="AF133" s="186">
        <f t="shared" ref="AF133" si="471">S133+F133</f>
        <v>693397</v>
      </c>
    </row>
    <row r="134" spans="1:32" ht="31.5" customHeight="1" x14ac:dyDescent="0.2">
      <c r="A134" s="55"/>
      <c r="B134" s="360"/>
      <c r="C134" s="361"/>
      <c r="D134" s="56" t="s">
        <v>796</v>
      </c>
      <c r="E134" s="186"/>
      <c r="F134" s="186">
        <f t="shared" ref="F134" si="472">E134+G134</f>
        <v>323566</v>
      </c>
      <c r="G134" s="186">
        <f t="shared" ref="G134" si="473">SUBTOTAL(9,H134:Q134)</f>
        <v>323566</v>
      </c>
      <c r="H134" s="186"/>
      <c r="I134" s="186"/>
      <c r="J134" s="186">
        <v>119138</v>
      </c>
      <c r="K134" s="186">
        <v>204428</v>
      </c>
      <c r="L134" s="186"/>
      <c r="M134" s="186"/>
      <c r="N134" s="186"/>
      <c r="O134" s="186"/>
      <c r="P134" s="186"/>
      <c r="Q134" s="186"/>
      <c r="R134" s="186"/>
      <c r="S134" s="186">
        <f t="shared" ref="S134" si="474">R134+T134</f>
        <v>0</v>
      </c>
      <c r="T134" s="186">
        <f t="shared" ref="T134" si="475">SUBTOTAL(9,U134:AD134)</f>
        <v>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>
        <f t="shared" ref="AE134" si="476">E134+R134</f>
        <v>0</v>
      </c>
      <c r="AF134" s="186">
        <f t="shared" ref="AF134" si="477">S134+F134</f>
        <v>323566</v>
      </c>
    </row>
    <row r="135" spans="1:32" ht="12.75" customHeight="1" x14ac:dyDescent="0.2">
      <c r="A135" s="46"/>
      <c r="B135" s="366"/>
      <c r="C135" s="366"/>
      <c r="D135" s="367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s="113" customFormat="1" x14ac:dyDescent="0.2">
      <c r="A136" s="59"/>
      <c r="B136" s="65"/>
      <c r="C136" s="283" t="s">
        <v>285</v>
      </c>
      <c r="D136" s="60" t="s">
        <v>236</v>
      </c>
      <c r="E136" s="185">
        <f>SUM(E137:E144)</f>
        <v>7785689</v>
      </c>
      <c r="F136" s="185">
        <f t="shared" ref="F136:AF136" si="478">SUM(F137:F144)</f>
        <v>9261101</v>
      </c>
      <c r="G136" s="185">
        <f t="shared" si="478"/>
        <v>1475412</v>
      </c>
      <c r="H136" s="185">
        <f t="shared" si="478"/>
        <v>0</v>
      </c>
      <c r="I136" s="185">
        <f t="shared" si="478"/>
        <v>1475412</v>
      </c>
      <c r="J136" s="185">
        <f t="shared" si="478"/>
        <v>0</v>
      </c>
      <c r="K136" s="185">
        <f t="shared" si="478"/>
        <v>0</v>
      </c>
      <c r="L136" s="185">
        <f t="shared" si="478"/>
        <v>0</v>
      </c>
      <c r="M136" s="185">
        <f t="shared" si="478"/>
        <v>0</v>
      </c>
      <c r="N136" s="185">
        <f t="shared" si="478"/>
        <v>0</v>
      </c>
      <c r="O136" s="185">
        <f t="shared" si="478"/>
        <v>0</v>
      </c>
      <c r="P136" s="185">
        <f t="shared" si="478"/>
        <v>0</v>
      </c>
      <c r="Q136" s="185">
        <f t="shared" si="478"/>
        <v>0</v>
      </c>
      <c r="R136" s="185">
        <f t="shared" si="478"/>
        <v>0</v>
      </c>
      <c r="S136" s="185">
        <f t="shared" si="478"/>
        <v>0</v>
      </c>
      <c r="T136" s="185">
        <f t="shared" si="478"/>
        <v>0</v>
      </c>
      <c r="U136" s="185">
        <f t="shared" si="478"/>
        <v>0</v>
      </c>
      <c r="V136" s="185">
        <f t="shared" si="478"/>
        <v>0</v>
      </c>
      <c r="W136" s="185">
        <f t="shared" si="478"/>
        <v>0</v>
      </c>
      <c r="X136" s="185">
        <f t="shared" si="478"/>
        <v>0</v>
      </c>
      <c r="Y136" s="185">
        <f t="shared" si="478"/>
        <v>0</v>
      </c>
      <c r="Z136" s="185">
        <f t="shared" si="478"/>
        <v>0</v>
      </c>
      <c r="AA136" s="185">
        <f t="shared" si="478"/>
        <v>0</v>
      </c>
      <c r="AB136" s="185">
        <f t="shared" si="478"/>
        <v>0</v>
      </c>
      <c r="AC136" s="185">
        <f t="shared" si="478"/>
        <v>0</v>
      </c>
      <c r="AD136" s="185">
        <f t="shared" si="478"/>
        <v>0</v>
      </c>
      <c r="AE136" s="185">
        <f t="shared" si="478"/>
        <v>7785689</v>
      </c>
      <c r="AF136" s="185">
        <f t="shared" si="478"/>
        <v>9261101</v>
      </c>
    </row>
    <row r="137" spans="1:32" ht="11.25" customHeight="1" x14ac:dyDescent="0.2">
      <c r="A137" s="55"/>
      <c r="B137" s="427"/>
      <c r="C137" s="428"/>
      <c r="D137" s="40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</row>
    <row r="138" spans="1:32" ht="24" x14ac:dyDescent="0.2">
      <c r="A138" s="55"/>
      <c r="B138" s="268"/>
      <c r="C138" s="269"/>
      <c r="D138" s="40" t="s">
        <v>565</v>
      </c>
      <c r="E138" s="186">
        <v>762516</v>
      </c>
      <c r="F138" s="186">
        <f t="shared" ref="F138:F141" si="479">E138+G138</f>
        <v>762516</v>
      </c>
      <c r="G138" s="186">
        <f t="shared" ref="G138:G141" si="480">SUBTOTAL(9,H138:Q138)</f>
        <v>0</v>
      </c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>
        <f t="shared" ref="S138:S141" si="481">R138+T138</f>
        <v>0</v>
      </c>
      <c r="T138" s="186">
        <f t="shared" ref="T138:T141" si="482">SUBTOTAL(9,U138:AD138)</f>
        <v>0</v>
      </c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>
        <f t="shared" ref="AE138:AE141" si="483">E138+R138</f>
        <v>762516</v>
      </c>
      <c r="AF138" s="186">
        <f t="shared" ref="AF138:AF141" si="484">S138+F138</f>
        <v>762516</v>
      </c>
    </row>
    <row r="139" spans="1:32" x14ac:dyDescent="0.2">
      <c r="A139" s="55"/>
      <c r="B139" s="268"/>
      <c r="C139" s="269"/>
      <c r="D139" s="40" t="s">
        <v>491</v>
      </c>
      <c r="E139" s="186">
        <v>4924140</v>
      </c>
      <c r="F139" s="186">
        <f t="shared" si="479"/>
        <v>4924140</v>
      </c>
      <c r="G139" s="186">
        <f t="shared" si="480"/>
        <v>0</v>
      </c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>
        <f t="shared" si="481"/>
        <v>0</v>
      </c>
      <c r="T139" s="186">
        <f t="shared" si="482"/>
        <v>0</v>
      </c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>
        <f t="shared" si="483"/>
        <v>4924140</v>
      </c>
      <c r="AF139" s="186">
        <f t="shared" si="484"/>
        <v>4924140</v>
      </c>
    </row>
    <row r="140" spans="1:32" x14ac:dyDescent="0.2">
      <c r="A140" s="55"/>
      <c r="B140" s="255"/>
      <c r="C140" s="256"/>
      <c r="D140" s="40" t="s">
        <v>511</v>
      </c>
      <c r="E140" s="186">
        <v>1596300</v>
      </c>
      <c r="F140" s="186">
        <f t="shared" si="479"/>
        <v>1596300</v>
      </c>
      <c r="G140" s="186">
        <f t="shared" si="480"/>
        <v>0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>
        <f t="shared" si="481"/>
        <v>0</v>
      </c>
      <c r="T140" s="186">
        <f t="shared" si="482"/>
        <v>0</v>
      </c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>
        <f t="shared" si="483"/>
        <v>1596300</v>
      </c>
      <c r="AF140" s="186">
        <f t="shared" si="484"/>
        <v>1596300</v>
      </c>
    </row>
    <row r="141" spans="1:32" ht="36" x14ac:dyDescent="0.2">
      <c r="A141" s="55"/>
      <c r="B141" s="265"/>
      <c r="C141" s="266"/>
      <c r="D141" s="254" t="s">
        <v>705</v>
      </c>
      <c r="E141" s="186">
        <v>502733</v>
      </c>
      <c r="F141" s="186">
        <f t="shared" si="479"/>
        <v>502733</v>
      </c>
      <c r="G141" s="186">
        <f t="shared" si="480"/>
        <v>0</v>
      </c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>
        <f t="shared" si="481"/>
        <v>0</v>
      </c>
      <c r="T141" s="186">
        <f t="shared" si="482"/>
        <v>0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>
        <f t="shared" si="483"/>
        <v>502733</v>
      </c>
      <c r="AF141" s="186">
        <f t="shared" si="484"/>
        <v>502733</v>
      </c>
    </row>
    <row r="142" spans="1:32" ht="24.75" customHeight="1" x14ac:dyDescent="0.2">
      <c r="A142" s="55"/>
      <c r="B142" s="350"/>
      <c r="C142" s="351"/>
      <c r="D142" s="254" t="s">
        <v>783</v>
      </c>
      <c r="E142" s="186"/>
      <c r="F142" s="186">
        <f t="shared" ref="F142" si="485">E142+G142</f>
        <v>83621</v>
      </c>
      <c r="G142" s="186">
        <f t="shared" ref="G142" si="486">SUBTOTAL(9,H142:Q142)</f>
        <v>83621</v>
      </c>
      <c r="H142" s="186"/>
      <c r="I142" s="186">
        <v>83621</v>
      </c>
      <c r="J142" s="186"/>
      <c r="K142" s="186"/>
      <c r="L142" s="186"/>
      <c r="M142" s="186"/>
      <c r="N142" s="186"/>
      <c r="O142" s="186"/>
      <c r="P142" s="186"/>
      <c r="Q142" s="186"/>
      <c r="R142" s="186"/>
      <c r="S142" s="186">
        <f t="shared" ref="S142" si="487">R142+T142</f>
        <v>0</v>
      </c>
      <c r="T142" s="186">
        <f t="shared" ref="T142" si="488">SUBTOTAL(9,U142:AD142)</f>
        <v>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>
        <f t="shared" ref="AE142" si="489">E142+R142</f>
        <v>0</v>
      </c>
      <c r="AF142" s="186">
        <f t="shared" ref="AF142" si="490">S142+F142</f>
        <v>83621</v>
      </c>
    </row>
    <row r="143" spans="1:32" ht="22.5" customHeight="1" x14ac:dyDescent="0.2">
      <c r="A143" s="55"/>
      <c r="B143" s="427"/>
      <c r="C143" s="428"/>
      <c r="D143" s="40" t="s">
        <v>779</v>
      </c>
      <c r="E143" s="186"/>
      <c r="F143" s="186">
        <f t="shared" ref="F143" si="491">E143+G143</f>
        <v>1391791</v>
      </c>
      <c r="G143" s="186">
        <f t="shared" ref="G143" si="492">SUBTOTAL(9,H143:Q143)</f>
        <v>1391791</v>
      </c>
      <c r="H143" s="186"/>
      <c r="I143" s="186">
        <v>1391791</v>
      </c>
      <c r="J143" s="186"/>
      <c r="K143" s="186"/>
      <c r="L143" s="186"/>
      <c r="M143" s="186"/>
      <c r="N143" s="186"/>
      <c r="O143" s="186"/>
      <c r="P143" s="186"/>
      <c r="Q143" s="186"/>
      <c r="R143" s="186"/>
      <c r="S143" s="186">
        <f t="shared" ref="S143" si="493">R143+T143</f>
        <v>0</v>
      </c>
      <c r="T143" s="186">
        <f t="shared" ref="T143" si="494">SUBTOTAL(9,U143:AD143)</f>
        <v>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>
        <f t="shared" ref="AE143" si="495">E143+R143</f>
        <v>0</v>
      </c>
      <c r="AF143" s="186">
        <f t="shared" ref="AF143" si="496">S143+F143</f>
        <v>1391791</v>
      </c>
    </row>
    <row r="144" spans="1:32" ht="11.25" customHeight="1" x14ac:dyDescent="0.2">
      <c r="A144" s="66"/>
      <c r="B144" s="67"/>
      <c r="C144" s="68"/>
      <c r="D144" s="50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x14ac:dyDescent="0.2">
      <c r="A145" s="437" t="s">
        <v>157</v>
      </c>
      <c r="B145" s="438"/>
      <c r="C145" s="438"/>
      <c r="D145" s="439"/>
      <c r="E145" s="145">
        <f t="shared" ref="E145:AF145" si="497">SUM(E147,E151)</f>
        <v>538</v>
      </c>
      <c r="F145" s="145">
        <f t="shared" si="497"/>
        <v>569</v>
      </c>
      <c r="G145" s="145">
        <f t="shared" si="497"/>
        <v>31</v>
      </c>
      <c r="H145" s="145">
        <f t="shared" si="497"/>
        <v>0</v>
      </c>
      <c r="I145" s="145">
        <f t="shared" si="497"/>
        <v>31</v>
      </c>
      <c r="J145" s="145">
        <f t="shared" si="497"/>
        <v>0</v>
      </c>
      <c r="K145" s="145">
        <f t="shared" si="497"/>
        <v>0</v>
      </c>
      <c r="L145" s="145">
        <f t="shared" si="497"/>
        <v>0</v>
      </c>
      <c r="M145" s="145">
        <f t="shared" si="497"/>
        <v>0</v>
      </c>
      <c r="N145" s="145">
        <f t="shared" si="497"/>
        <v>0</v>
      </c>
      <c r="O145" s="145">
        <f t="shared" si="497"/>
        <v>0</v>
      </c>
      <c r="P145" s="145">
        <f t="shared" si="497"/>
        <v>0</v>
      </c>
      <c r="Q145" s="145">
        <f t="shared" si="497"/>
        <v>0</v>
      </c>
      <c r="R145" s="145">
        <f t="shared" si="497"/>
        <v>0</v>
      </c>
      <c r="S145" s="145">
        <f t="shared" si="497"/>
        <v>0</v>
      </c>
      <c r="T145" s="145">
        <f t="shared" si="497"/>
        <v>0</v>
      </c>
      <c r="U145" s="145">
        <f t="shared" si="497"/>
        <v>0</v>
      </c>
      <c r="V145" s="145">
        <f t="shared" si="497"/>
        <v>0</v>
      </c>
      <c r="W145" s="145">
        <f t="shared" si="497"/>
        <v>0</v>
      </c>
      <c r="X145" s="145">
        <f t="shared" si="497"/>
        <v>0</v>
      </c>
      <c r="Y145" s="145">
        <f t="shared" si="497"/>
        <v>0</v>
      </c>
      <c r="Z145" s="145">
        <f t="shared" si="497"/>
        <v>0</v>
      </c>
      <c r="AA145" s="145">
        <f t="shared" si="497"/>
        <v>0</v>
      </c>
      <c r="AB145" s="145">
        <f t="shared" si="497"/>
        <v>0</v>
      </c>
      <c r="AC145" s="145">
        <f t="shared" si="497"/>
        <v>0</v>
      </c>
      <c r="AD145" s="145">
        <f t="shared" si="497"/>
        <v>0</v>
      </c>
      <c r="AE145" s="145">
        <f t="shared" si="497"/>
        <v>538</v>
      </c>
      <c r="AF145" s="145">
        <f t="shared" si="497"/>
        <v>569</v>
      </c>
    </row>
    <row r="146" spans="1:32" ht="11.25" customHeight="1" x14ac:dyDescent="0.2">
      <c r="A146" s="66"/>
      <c r="B146" s="67"/>
      <c r="C146" s="68"/>
      <c r="D146" s="50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x14ac:dyDescent="0.2">
      <c r="A147" s="448" t="s">
        <v>108</v>
      </c>
      <c r="B147" s="449"/>
      <c r="C147" s="450"/>
      <c r="D147" s="77" t="s">
        <v>158</v>
      </c>
      <c r="E147" s="78">
        <f>SUM(E148:E149)</f>
        <v>0</v>
      </c>
      <c r="F147" s="78">
        <f>SUM(F148:F149)</f>
        <v>0</v>
      </c>
      <c r="G147" s="78">
        <f t="shared" ref="G147:Q147" si="498">SUM(G148:G149)</f>
        <v>0</v>
      </c>
      <c r="H147" s="78">
        <f t="shared" si="498"/>
        <v>0</v>
      </c>
      <c r="I147" s="78">
        <f t="shared" si="498"/>
        <v>0</v>
      </c>
      <c r="J147" s="78">
        <f t="shared" si="498"/>
        <v>0</v>
      </c>
      <c r="K147" s="78">
        <f t="shared" si="498"/>
        <v>0</v>
      </c>
      <c r="L147" s="78">
        <f t="shared" si="498"/>
        <v>0</v>
      </c>
      <c r="M147" s="78">
        <f t="shared" si="498"/>
        <v>0</v>
      </c>
      <c r="N147" s="78">
        <f t="shared" si="498"/>
        <v>0</v>
      </c>
      <c r="O147" s="78">
        <f t="shared" si="498"/>
        <v>0</v>
      </c>
      <c r="P147" s="78">
        <f t="shared" si="498"/>
        <v>0</v>
      </c>
      <c r="Q147" s="78">
        <f t="shared" si="498"/>
        <v>0</v>
      </c>
      <c r="R147" s="78">
        <f>SUM(R148:R149)</f>
        <v>0</v>
      </c>
      <c r="S147" s="78">
        <f>SUM(S148:S149)</f>
        <v>0</v>
      </c>
      <c r="T147" s="78">
        <f t="shared" ref="T147" si="499">SUM(T148:T149)</f>
        <v>0</v>
      </c>
      <c r="U147" s="78">
        <f t="shared" ref="U147" si="500">SUM(U148:U149)</f>
        <v>0</v>
      </c>
      <c r="V147" s="78">
        <f t="shared" ref="V147" si="501">SUM(V148:V149)</f>
        <v>0</v>
      </c>
      <c r="W147" s="78">
        <f t="shared" ref="W147" si="502">SUM(W148:W149)</f>
        <v>0</v>
      </c>
      <c r="X147" s="78">
        <f t="shared" ref="X147" si="503">SUM(X148:X149)</f>
        <v>0</v>
      </c>
      <c r="Y147" s="78">
        <f t="shared" ref="Y147" si="504">SUM(Y148:Y149)</f>
        <v>0</v>
      </c>
      <c r="Z147" s="78">
        <f t="shared" ref="Z147" si="505">SUM(Z148:Z149)</f>
        <v>0</v>
      </c>
      <c r="AA147" s="78">
        <f t="shared" ref="AA147" si="506">SUM(AA148:AA149)</f>
        <v>0</v>
      </c>
      <c r="AB147" s="78">
        <f t="shared" ref="AB147" si="507">SUM(AB148:AB149)</f>
        <v>0</v>
      </c>
      <c r="AC147" s="78">
        <f t="shared" ref="AC147" si="508">SUM(AC148:AC149)</f>
        <v>0</v>
      </c>
      <c r="AD147" s="78">
        <f t="shared" ref="AD147:AF147" si="509">SUM(AD148:AD149)</f>
        <v>0</v>
      </c>
      <c r="AE147" s="78">
        <f>SUM(AE148:AE149)</f>
        <v>0</v>
      </c>
      <c r="AF147" s="78">
        <f t="shared" si="509"/>
        <v>0</v>
      </c>
    </row>
    <row r="148" spans="1:32" s="113" customFormat="1" x14ac:dyDescent="0.2">
      <c r="A148" s="59"/>
      <c r="B148" s="440" t="s">
        <v>145</v>
      </c>
      <c r="C148" s="441"/>
      <c r="D148" s="50" t="s">
        <v>146</v>
      </c>
      <c r="E148" s="44"/>
      <c r="F148" s="44">
        <f t="shared" ref="F148:F149" si="510">E148+G148</f>
        <v>0</v>
      </c>
      <c r="G148" s="44">
        <f t="shared" ref="G148:G149" si="511">SUBTOTAL(9,H148:Q148)</f>
        <v>0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>
        <f t="shared" ref="S148:S149" si="512">R148+T148</f>
        <v>0</v>
      </c>
      <c r="T148" s="44">
        <f t="shared" ref="T148:T149" si="513">SUBTOTAL(9,U148:AD148)</f>
        <v>0</v>
      </c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>
        <f t="shared" ref="AE148:AE149" si="514">E148+R148</f>
        <v>0</v>
      </c>
      <c r="AF148" s="44">
        <f t="shared" ref="AF148:AF149" si="515">S148+F148</f>
        <v>0</v>
      </c>
    </row>
    <row r="149" spans="1:32" s="113" customFormat="1" ht="24" x14ac:dyDescent="0.2">
      <c r="A149" s="59"/>
      <c r="B149" s="431" t="s">
        <v>109</v>
      </c>
      <c r="C149" s="432"/>
      <c r="D149" s="50" t="s">
        <v>163</v>
      </c>
      <c r="E149" s="44"/>
      <c r="F149" s="44">
        <f t="shared" si="510"/>
        <v>0</v>
      </c>
      <c r="G149" s="44">
        <f t="shared" si="511"/>
        <v>0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>
        <f t="shared" si="512"/>
        <v>0</v>
      </c>
      <c r="T149" s="44">
        <f t="shared" si="513"/>
        <v>0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>
        <f t="shared" si="514"/>
        <v>0</v>
      </c>
      <c r="AF149" s="44">
        <f t="shared" si="515"/>
        <v>0</v>
      </c>
    </row>
    <row r="150" spans="1:32" ht="11.25" customHeight="1" x14ac:dyDescent="0.2">
      <c r="A150" s="66"/>
      <c r="B150" s="67"/>
      <c r="C150" s="64"/>
      <c r="D150" s="50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</row>
    <row r="151" spans="1:32" ht="24" x14ac:dyDescent="0.2">
      <c r="A151" s="66"/>
      <c r="B151" s="67"/>
      <c r="C151" s="195" t="s">
        <v>577</v>
      </c>
      <c r="D151" s="60" t="s">
        <v>159</v>
      </c>
      <c r="E151" s="191">
        <f t="shared" ref="E151:AE151" si="516">SUM(E152)</f>
        <v>538</v>
      </c>
      <c r="F151" s="191">
        <f t="shared" si="516"/>
        <v>569</v>
      </c>
      <c r="G151" s="191">
        <f t="shared" si="516"/>
        <v>31</v>
      </c>
      <c r="H151" s="191">
        <f t="shared" si="516"/>
        <v>0</v>
      </c>
      <c r="I151" s="191">
        <f t="shared" si="516"/>
        <v>31</v>
      </c>
      <c r="J151" s="191">
        <f t="shared" si="516"/>
        <v>0</v>
      </c>
      <c r="K151" s="191">
        <f t="shared" si="516"/>
        <v>0</v>
      </c>
      <c r="L151" s="191">
        <f t="shared" si="516"/>
        <v>0</v>
      </c>
      <c r="M151" s="191">
        <f t="shared" si="516"/>
        <v>0</v>
      </c>
      <c r="N151" s="191">
        <f t="shared" si="516"/>
        <v>0</v>
      </c>
      <c r="O151" s="191">
        <f t="shared" si="516"/>
        <v>0</v>
      </c>
      <c r="P151" s="191">
        <f t="shared" si="516"/>
        <v>0</v>
      </c>
      <c r="Q151" s="191">
        <f t="shared" si="516"/>
        <v>0</v>
      </c>
      <c r="R151" s="191">
        <f t="shared" si="516"/>
        <v>0</v>
      </c>
      <c r="S151" s="191">
        <f t="shared" ref="S151:AD151" si="517">SUM(S152)</f>
        <v>0</v>
      </c>
      <c r="T151" s="191">
        <f t="shared" si="517"/>
        <v>0</v>
      </c>
      <c r="U151" s="191">
        <f t="shared" si="517"/>
        <v>0</v>
      </c>
      <c r="V151" s="191">
        <f t="shared" si="517"/>
        <v>0</v>
      </c>
      <c r="W151" s="191">
        <f t="shared" si="517"/>
        <v>0</v>
      </c>
      <c r="X151" s="191">
        <f t="shared" si="517"/>
        <v>0</v>
      </c>
      <c r="Y151" s="191">
        <f t="shared" si="517"/>
        <v>0</v>
      </c>
      <c r="Z151" s="191">
        <f t="shared" si="517"/>
        <v>0</v>
      </c>
      <c r="AA151" s="191">
        <f t="shared" si="517"/>
        <v>0</v>
      </c>
      <c r="AB151" s="191">
        <f t="shared" si="517"/>
        <v>0</v>
      </c>
      <c r="AC151" s="191">
        <f t="shared" si="517"/>
        <v>0</v>
      </c>
      <c r="AD151" s="191">
        <f t="shared" si="517"/>
        <v>0</v>
      </c>
      <c r="AE151" s="191">
        <f t="shared" si="516"/>
        <v>538</v>
      </c>
      <c r="AF151" s="191">
        <f>SUM(AF152)</f>
        <v>569</v>
      </c>
    </row>
    <row r="152" spans="1:32" x14ac:dyDescent="0.2">
      <c r="A152" s="66"/>
      <c r="B152" s="67"/>
      <c r="C152" s="68"/>
      <c r="D152" s="50" t="s">
        <v>160</v>
      </c>
      <c r="E152" s="54">
        <f t="shared" ref="E152:F152" si="518">SUM(E153:E154)</f>
        <v>538</v>
      </c>
      <c r="F152" s="54">
        <f t="shared" si="518"/>
        <v>569</v>
      </c>
      <c r="G152" s="54">
        <f t="shared" ref="G152:Q152" si="519">SUM(G153:G154)</f>
        <v>31</v>
      </c>
      <c r="H152" s="54">
        <f t="shared" si="519"/>
        <v>0</v>
      </c>
      <c r="I152" s="54">
        <f t="shared" si="519"/>
        <v>31</v>
      </c>
      <c r="J152" s="54">
        <f t="shared" si="519"/>
        <v>0</v>
      </c>
      <c r="K152" s="54">
        <f t="shared" si="519"/>
        <v>0</v>
      </c>
      <c r="L152" s="54">
        <f t="shared" si="519"/>
        <v>0</v>
      </c>
      <c r="M152" s="54">
        <f t="shared" si="519"/>
        <v>0</v>
      </c>
      <c r="N152" s="54">
        <f t="shared" si="519"/>
        <v>0</v>
      </c>
      <c r="O152" s="54">
        <f t="shared" si="519"/>
        <v>0</v>
      </c>
      <c r="P152" s="54">
        <f t="shared" si="519"/>
        <v>0</v>
      </c>
      <c r="Q152" s="54">
        <f t="shared" si="519"/>
        <v>0</v>
      </c>
      <c r="R152" s="54">
        <f t="shared" ref="R152" si="520">SUM(R153:R154)</f>
        <v>0</v>
      </c>
      <c r="S152" s="54">
        <f t="shared" ref="S152:AD152" si="521">SUM(S153:S154)</f>
        <v>0</v>
      </c>
      <c r="T152" s="54">
        <f t="shared" si="521"/>
        <v>0</v>
      </c>
      <c r="U152" s="54">
        <f t="shared" si="521"/>
        <v>0</v>
      </c>
      <c r="V152" s="54">
        <f t="shared" si="521"/>
        <v>0</v>
      </c>
      <c r="W152" s="54">
        <f t="shared" si="521"/>
        <v>0</v>
      </c>
      <c r="X152" s="54">
        <f t="shared" si="521"/>
        <v>0</v>
      </c>
      <c r="Y152" s="54">
        <f t="shared" si="521"/>
        <v>0</v>
      </c>
      <c r="Z152" s="54">
        <f t="shared" si="521"/>
        <v>0</v>
      </c>
      <c r="AA152" s="54">
        <f t="shared" si="521"/>
        <v>0</v>
      </c>
      <c r="AB152" s="54">
        <f t="shared" si="521"/>
        <v>0</v>
      </c>
      <c r="AC152" s="54">
        <f t="shared" si="521"/>
        <v>0</v>
      </c>
      <c r="AD152" s="54">
        <f t="shared" si="521"/>
        <v>0</v>
      </c>
      <c r="AE152" s="54">
        <f t="shared" ref="AE152" si="522">SUM(AE153:AE154)</f>
        <v>538</v>
      </c>
      <c r="AF152" s="54">
        <f>SUM(AF153:AF154)</f>
        <v>569</v>
      </c>
    </row>
    <row r="153" spans="1:32" ht="24" x14ac:dyDescent="0.2">
      <c r="A153" s="49"/>
      <c r="B153" s="63"/>
      <c r="C153" s="64"/>
      <c r="D153" s="252" t="s">
        <v>161</v>
      </c>
      <c r="E153" s="44">
        <v>538</v>
      </c>
      <c r="F153" s="44">
        <f t="shared" ref="F153:F154" si="523">E153+G153</f>
        <v>538</v>
      </c>
      <c r="G153" s="44">
        <f t="shared" ref="G153:G154" si="524">SUBTOTAL(9,H153:Q153)</f>
        <v>0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>
        <f t="shared" ref="S153:S154" si="525">R153+T153</f>
        <v>0</v>
      </c>
      <c r="T153" s="44">
        <f t="shared" ref="T153:T154" si="526">SUBTOTAL(9,U153:AD153)</f>
        <v>0</v>
      </c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>
        <f t="shared" ref="AE153:AE154" si="527">E153+R153</f>
        <v>538</v>
      </c>
      <c r="AF153" s="44">
        <f t="shared" ref="AF153:AF154" si="528">S153+F153</f>
        <v>538</v>
      </c>
    </row>
    <row r="154" spans="1:32" ht="24" x14ac:dyDescent="0.2">
      <c r="A154" s="66"/>
      <c r="B154" s="67"/>
      <c r="C154" s="68"/>
      <c r="D154" s="252" t="s">
        <v>162</v>
      </c>
      <c r="E154" s="54"/>
      <c r="F154" s="54">
        <f t="shared" si="523"/>
        <v>31</v>
      </c>
      <c r="G154" s="54">
        <f t="shared" si="524"/>
        <v>31</v>
      </c>
      <c r="H154" s="54"/>
      <c r="I154" s="54">
        <f>30+1</f>
        <v>31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>
        <f t="shared" si="525"/>
        <v>0</v>
      </c>
      <c r="T154" s="54">
        <f t="shared" si="526"/>
        <v>0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>
        <f t="shared" si="527"/>
        <v>0</v>
      </c>
      <c r="AF154" s="54">
        <f t="shared" si="528"/>
        <v>31</v>
      </c>
    </row>
    <row r="155" spans="1:32" hidden="1" x14ac:dyDescent="0.2">
      <c r="A155" s="66"/>
      <c r="B155" s="67"/>
      <c r="C155" s="68"/>
      <c r="D155" s="50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ht="15.75" customHeight="1" x14ac:dyDescent="0.2">
      <c r="A156" s="49"/>
      <c r="B156" s="63"/>
      <c r="C156" s="64"/>
      <c r="D156" s="50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s="113" customFormat="1" ht="24.75" customHeight="1" thickBot="1" x14ac:dyDescent="0.25">
      <c r="A157" s="451" t="s">
        <v>126</v>
      </c>
      <c r="B157" s="452"/>
      <c r="C157" s="452"/>
      <c r="D157" s="453"/>
      <c r="E157" s="69">
        <f t="shared" ref="E157:AF157" si="529">SUM(E147,E93)</f>
        <v>89562788</v>
      </c>
      <c r="F157" s="69">
        <f t="shared" si="529"/>
        <v>92891442</v>
      </c>
      <c r="G157" s="69">
        <f t="shared" si="529"/>
        <v>3328654</v>
      </c>
      <c r="H157" s="69">
        <f t="shared" si="529"/>
        <v>111985</v>
      </c>
      <c r="I157" s="69">
        <f t="shared" si="529"/>
        <v>2279121</v>
      </c>
      <c r="J157" s="69">
        <f t="shared" si="529"/>
        <v>443550</v>
      </c>
      <c r="K157" s="69">
        <f t="shared" si="529"/>
        <v>493998</v>
      </c>
      <c r="L157" s="69">
        <f t="shared" si="529"/>
        <v>0</v>
      </c>
      <c r="M157" s="69">
        <f t="shared" si="529"/>
        <v>0</v>
      </c>
      <c r="N157" s="69">
        <f t="shared" si="529"/>
        <v>0</v>
      </c>
      <c r="O157" s="69">
        <f t="shared" si="529"/>
        <v>0</v>
      </c>
      <c r="P157" s="69">
        <f t="shared" si="529"/>
        <v>0</v>
      </c>
      <c r="Q157" s="69">
        <f t="shared" si="529"/>
        <v>0</v>
      </c>
      <c r="R157" s="69">
        <f t="shared" si="529"/>
        <v>-1047228</v>
      </c>
      <c r="S157" s="69">
        <f t="shared" si="529"/>
        <v>-1238316</v>
      </c>
      <c r="T157" s="69">
        <f t="shared" si="529"/>
        <v>-191088</v>
      </c>
      <c r="U157" s="69">
        <f t="shared" si="529"/>
        <v>-11045</v>
      </c>
      <c r="V157" s="69">
        <f t="shared" si="529"/>
        <v>-206523</v>
      </c>
      <c r="W157" s="69">
        <f t="shared" si="529"/>
        <v>-18678</v>
      </c>
      <c r="X157" s="69">
        <f t="shared" si="529"/>
        <v>45158</v>
      </c>
      <c r="Y157" s="69">
        <f t="shared" si="529"/>
        <v>0</v>
      </c>
      <c r="Z157" s="69">
        <f t="shared" si="529"/>
        <v>0</v>
      </c>
      <c r="AA157" s="69">
        <f t="shared" si="529"/>
        <v>0</v>
      </c>
      <c r="AB157" s="69">
        <f t="shared" si="529"/>
        <v>0</v>
      </c>
      <c r="AC157" s="69">
        <f t="shared" si="529"/>
        <v>0</v>
      </c>
      <c r="AD157" s="69">
        <f t="shared" si="529"/>
        <v>0</v>
      </c>
      <c r="AE157" s="69">
        <f t="shared" si="529"/>
        <v>88751984</v>
      </c>
      <c r="AF157" s="69">
        <f t="shared" si="529"/>
        <v>91653126</v>
      </c>
    </row>
    <row r="158" spans="1:32" s="113" customFormat="1" ht="12.75" thickBot="1" x14ac:dyDescent="0.25">
      <c r="A158" s="454" t="s">
        <v>115</v>
      </c>
      <c r="B158" s="455"/>
      <c r="C158" s="455"/>
      <c r="D158" s="456"/>
      <c r="E158" s="69">
        <f t="shared" ref="E158:AF158" si="530">SUM(E8,E145)</f>
        <v>109731494</v>
      </c>
      <c r="F158" s="143">
        <f t="shared" si="530"/>
        <v>117863734</v>
      </c>
      <c r="G158" s="143">
        <f t="shared" si="530"/>
        <v>8132240</v>
      </c>
      <c r="H158" s="143">
        <f t="shared" si="530"/>
        <v>122832</v>
      </c>
      <c r="I158" s="143">
        <f t="shared" si="530"/>
        <v>6848727</v>
      </c>
      <c r="J158" s="143">
        <f t="shared" si="530"/>
        <v>562688</v>
      </c>
      <c r="K158" s="143">
        <f t="shared" si="530"/>
        <v>597993</v>
      </c>
      <c r="L158" s="143">
        <f t="shared" si="530"/>
        <v>0</v>
      </c>
      <c r="M158" s="143">
        <f t="shared" si="530"/>
        <v>0</v>
      </c>
      <c r="N158" s="143">
        <f t="shared" si="530"/>
        <v>0</v>
      </c>
      <c r="O158" s="143">
        <f t="shared" si="530"/>
        <v>0</v>
      </c>
      <c r="P158" s="143">
        <f t="shared" si="530"/>
        <v>0</v>
      </c>
      <c r="Q158" s="143">
        <f t="shared" si="530"/>
        <v>0</v>
      </c>
      <c r="R158" s="143">
        <f t="shared" si="530"/>
        <v>-1047228</v>
      </c>
      <c r="S158" s="143">
        <f t="shared" si="530"/>
        <v>-1238316</v>
      </c>
      <c r="T158" s="143">
        <f t="shared" si="530"/>
        <v>-191088</v>
      </c>
      <c r="U158" s="143">
        <f t="shared" si="530"/>
        <v>-11045</v>
      </c>
      <c r="V158" s="143">
        <f t="shared" si="530"/>
        <v>-206523</v>
      </c>
      <c r="W158" s="143">
        <f t="shared" si="530"/>
        <v>-18678</v>
      </c>
      <c r="X158" s="143">
        <f t="shared" si="530"/>
        <v>45158</v>
      </c>
      <c r="Y158" s="143">
        <f t="shared" si="530"/>
        <v>0</v>
      </c>
      <c r="Z158" s="143">
        <f t="shared" si="530"/>
        <v>0</v>
      </c>
      <c r="AA158" s="143">
        <f t="shared" si="530"/>
        <v>0</v>
      </c>
      <c r="AB158" s="143">
        <f t="shared" si="530"/>
        <v>0</v>
      </c>
      <c r="AC158" s="143">
        <f t="shared" si="530"/>
        <v>0</v>
      </c>
      <c r="AD158" s="143">
        <f t="shared" si="530"/>
        <v>0</v>
      </c>
      <c r="AE158" s="143">
        <f t="shared" si="530"/>
        <v>108920690</v>
      </c>
      <c r="AF158" s="143">
        <f t="shared" si="530"/>
        <v>116625418</v>
      </c>
    </row>
    <row r="160" spans="1:32" hidden="1" x14ac:dyDescent="0.2">
      <c r="AE160" s="171">
        <f>E158-AE158</f>
        <v>810804</v>
      </c>
    </row>
    <row r="161" spans="1:33" hidden="1" x14ac:dyDescent="0.2">
      <c r="A161" s="447"/>
      <c r="B161" s="447"/>
      <c r="C161" s="447"/>
      <c r="D161" s="447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  <c r="AE161" s="447"/>
    </row>
    <row r="162" spans="1:33" hidden="1" x14ac:dyDescent="0.2">
      <c r="A162" s="447"/>
      <c r="B162" s="447"/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7"/>
      <c r="T162" s="447"/>
      <c r="U162" s="447"/>
      <c r="V162" s="447"/>
      <c r="W162" s="447"/>
      <c r="X162" s="447"/>
      <c r="Y162" s="447"/>
      <c r="Z162" s="447"/>
      <c r="AA162" s="447"/>
      <c r="AB162" s="447"/>
      <c r="AC162" s="447"/>
      <c r="AD162" s="447"/>
      <c r="AE162" s="447"/>
    </row>
    <row r="163" spans="1:33" hidden="1" x14ac:dyDescent="0.2"/>
    <row r="164" spans="1:33" x14ac:dyDescent="0.2">
      <c r="AE164" s="171"/>
      <c r="AG164" s="291"/>
    </row>
    <row r="165" spans="1:33" x14ac:dyDescent="0.2">
      <c r="AE165" s="171"/>
    </row>
  </sheetData>
  <sheetProtection formatCells="0" formatColumns="0" formatRows="0" insertHyperlinks="0"/>
  <autoFilter ref="A7:AF158">
    <filterColumn colId="0" showButton="0"/>
    <filterColumn colId="1" showButton="0"/>
  </autoFilter>
  <mergeCells count="97">
    <mergeCell ref="B39:C39"/>
    <mergeCell ref="B40:C40"/>
    <mergeCell ref="B41:C41"/>
    <mergeCell ref="B54:C54"/>
    <mergeCell ref="B34:C34"/>
    <mergeCell ref="A55:C55"/>
    <mergeCell ref="B42:C42"/>
    <mergeCell ref="B51:C51"/>
    <mergeCell ref="B46:C46"/>
    <mergeCell ref="B58:C58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A162:AE162"/>
    <mergeCell ref="A147:C147"/>
    <mergeCell ref="B148:C148"/>
    <mergeCell ref="B149:C149"/>
    <mergeCell ref="A157:D157"/>
    <mergeCell ref="A158:D158"/>
    <mergeCell ref="A161:AE161"/>
    <mergeCell ref="B143:C143"/>
    <mergeCell ref="A145:D145"/>
    <mergeCell ref="B137:C137"/>
    <mergeCell ref="B129:C129"/>
    <mergeCell ref="B91:C91"/>
    <mergeCell ref="A93:D93"/>
    <mergeCell ref="B125:C125"/>
    <mergeCell ref="B87:C87"/>
    <mergeCell ref="B131:C131"/>
    <mergeCell ref="B88:C88"/>
    <mergeCell ref="B89:C89"/>
    <mergeCell ref="B90:C90"/>
    <mergeCell ref="B95:C95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18.aprīļa saistošajiem noteikumiem Nr.16
(protokols Nr.4, 26.punkts)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D18" sqref="D18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486" t="s">
        <v>1</v>
      </c>
      <c r="C2" s="486"/>
      <c r="D2" s="487" t="s">
        <v>3</v>
      </c>
      <c r="E2" s="487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573</v>
      </c>
      <c r="B4" s="152">
        <f>Ienemumi!AF93</f>
        <v>91653126</v>
      </c>
      <c r="C4" s="153" t="s">
        <v>466</v>
      </c>
      <c r="D4" s="345">
        <f>Ienemumi!AE147</f>
        <v>0</v>
      </c>
      <c r="E4" s="346" t="s">
        <v>466</v>
      </c>
    </row>
    <row r="5" spans="1:5" ht="17.25" x14ac:dyDescent="0.3">
      <c r="A5" s="151" t="s">
        <v>574</v>
      </c>
      <c r="B5" s="157">
        <f>Izdevumi!E255-D5</f>
        <v>109141299</v>
      </c>
      <c r="C5" s="153" t="s">
        <v>466</v>
      </c>
      <c r="D5" s="152">
        <f>Izdevumi!AU307</f>
        <v>569</v>
      </c>
      <c r="E5" s="153" t="s">
        <v>466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464</v>
      </c>
      <c r="B7" s="152">
        <f>B4-B5</f>
        <v>-17488173</v>
      </c>
      <c r="C7" s="153" t="s">
        <v>466</v>
      </c>
      <c r="D7" s="152">
        <f>D4-D5</f>
        <v>-569</v>
      </c>
      <c r="E7" s="153" t="s">
        <v>466</v>
      </c>
    </row>
    <row r="8" spans="1:5" ht="17.25" x14ac:dyDescent="0.3">
      <c r="A8" s="151" t="s">
        <v>465</v>
      </c>
      <c r="B8" s="152">
        <f>B9-B10+B11-B12-B13</f>
        <v>17488173</v>
      </c>
      <c r="C8" s="153" t="s">
        <v>466</v>
      </c>
      <c r="D8" s="152">
        <f>D9-D10+D11-D12-D13</f>
        <v>569</v>
      </c>
      <c r="E8" s="153" t="s">
        <v>466</v>
      </c>
    </row>
    <row r="9" spans="1:5" x14ac:dyDescent="0.25">
      <c r="A9" s="148" t="s">
        <v>467</v>
      </c>
      <c r="B9" s="154">
        <f>Ienemumi!AF95</f>
        <v>13029650</v>
      </c>
      <c r="C9" s="155" t="s">
        <v>466</v>
      </c>
      <c r="D9" s="154">
        <f>Ienemumi!AF151</f>
        <v>569</v>
      </c>
      <c r="E9" s="155" t="s">
        <v>466</v>
      </c>
    </row>
    <row r="10" spans="1:5" x14ac:dyDescent="0.25">
      <c r="A10" s="148" t="s">
        <v>468</v>
      </c>
      <c r="B10" s="154">
        <f>Izdevumi!E256</f>
        <v>2164848</v>
      </c>
      <c r="C10" s="155" t="s">
        <v>466</v>
      </c>
      <c r="D10" s="174">
        <v>0</v>
      </c>
      <c r="E10" s="175" t="s">
        <v>466</v>
      </c>
    </row>
    <row r="11" spans="1:5" x14ac:dyDescent="0.25">
      <c r="A11" s="148" t="s">
        <v>469</v>
      </c>
      <c r="B11" s="154">
        <f>Ienemumi!AF125</f>
        <v>11942073</v>
      </c>
      <c r="C11" s="155" t="s">
        <v>466</v>
      </c>
      <c r="D11" s="154"/>
    </row>
    <row r="12" spans="1:5" x14ac:dyDescent="0.25">
      <c r="A12" s="148" t="s">
        <v>470</v>
      </c>
      <c r="B12" s="154">
        <f>Izdevumi!E282</f>
        <v>5245096</v>
      </c>
      <c r="C12" s="155" t="s">
        <v>466</v>
      </c>
      <c r="D12" s="154"/>
    </row>
    <row r="13" spans="1:5" x14ac:dyDescent="0.25">
      <c r="A13" s="148" t="s">
        <v>471</v>
      </c>
      <c r="B13" s="173">
        <f>Izdevumi!E302+Izdevumi!E304</f>
        <v>73606</v>
      </c>
      <c r="C13" s="155" t="s">
        <v>466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2019-04-24T06:31:41Z</cp:lastPrinted>
  <dcterms:created xsi:type="dcterms:W3CDTF">2006-10-31T12:58:11Z</dcterms:created>
  <dcterms:modified xsi:type="dcterms:W3CDTF">2019-04-24T06:32:34Z</dcterms:modified>
</cp:coreProperties>
</file>