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23" activeTab="36"/>
  </bookViews>
  <sheets>
    <sheet name="01.1.7." sheetId="14" r:id="rId1"/>
    <sheet name="03.2.1." sheetId="1" r:id="rId2"/>
    <sheet name="04.1.3." sheetId="17" r:id="rId3"/>
    <sheet name="04.1.8." sheetId="11" r:id="rId4"/>
    <sheet name="04.1.14." sheetId="25" r:id="rId5"/>
    <sheet name="04.3.1." sheetId="48" r:id="rId6"/>
    <sheet name="05.1.4." sheetId="19" r:id="rId7"/>
    <sheet name="06.1.1." sheetId="24" r:id="rId8"/>
    <sheet name="06.1.7." sheetId="15" r:id="rId9"/>
    <sheet name="08.1.11." sheetId="3" r:id="rId10"/>
    <sheet name="08.1.15." sheetId="2" r:id="rId11"/>
    <sheet name="08.4.1." sheetId="21" r:id="rId12"/>
    <sheet name="08.6.3." sheetId="6" r:id="rId13"/>
    <sheet name="08.6.4." sheetId="7" r:id="rId14"/>
    <sheet name="09.1.8." sheetId="4" r:id="rId15"/>
    <sheet name="09.23.1." sheetId="22" r:id="rId16"/>
    <sheet name="10.1.1." sheetId="16" r:id="rId17"/>
    <sheet name="10.2.1." sheetId="9" r:id="rId18"/>
    <sheet name="10.3.7." sheetId="8" r:id="rId19"/>
    <sheet name="3.piel." sheetId="12" r:id="rId20"/>
    <sheet name="8.piel." sheetId="18" r:id="rId21"/>
    <sheet name="10.piel." sheetId="5" r:id="rId22"/>
    <sheet name="11.piel." sheetId="20" r:id="rId23"/>
    <sheet name="30.piel." sheetId="10" r:id="rId24"/>
    <sheet name="35.piel." sheetId="49" r:id="rId25"/>
    <sheet name="09.7.1." sheetId="32" r:id="rId26"/>
    <sheet name="08.1.3." sheetId="43" r:id="rId27"/>
    <sheet name="08.1.5." sheetId="35" r:id="rId28"/>
    <sheet name="08.4.2." sheetId="33" r:id="rId29"/>
    <sheet name="09.1.10." sheetId="42" r:id="rId30"/>
    <sheet name="4.piel." sheetId="46" r:id="rId31"/>
    <sheet name="23.piel." sheetId="36" r:id="rId32"/>
    <sheet name="26.piel." sheetId="34" r:id="rId33"/>
    <sheet name="01.3.1." sheetId="38" r:id="rId34"/>
    <sheet name="04.1.15." sheetId="40" r:id="rId35"/>
    <sheet name="04.1.20." sheetId="37" r:id="rId36"/>
    <sheet name="09.1.17." sheetId="45" r:id="rId37"/>
  </sheets>
  <definedNames>
    <definedName name="_xlnm._FilterDatabase" localSheetId="0" hidden="1">'01.1.7.'!$A$18:$P$301</definedName>
    <definedName name="_xlnm._FilterDatabase" localSheetId="33" hidden="1">'01.3.1.'!$A$18:$P$298</definedName>
    <definedName name="_xlnm._FilterDatabase" localSheetId="1" hidden="1">'03.2.1.'!$A$18:$P$301</definedName>
    <definedName name="_xlnm._FilterDatabase" localSheetId="4" hidden="1">'04.1.14.'!$A$18:$P$301</definedName>
    <definedName name="_xlnm._FilterDatabase" localSheetId="34" hidden="1">'04.1.15.'!$A$18:$P$301</definedName>
    <definedName name="_xlnm._FilterDatabase" localSheetId="35" hidden="1">'04.1.20.'!$A$18:$P$301</definedName>
    <definedName name="_xlnm._FilterDatabase" localSheetId="2" hidden="1">'04.1.3.'!$A$18:$P$301</definedName>
    <definedName name="_xlnm._FilterDatabase" localSheetId="3" hidden="1">'04.1.8.'!$A$18:$P$301</definedName>
    <definedName name="_xlnm._FilterDatabase" localSheetId="5" hidden="1">'04.3.1.'!$A$18:$P$301</definedName>
    <definedName name="_xlnm._FilterDatabase" localSheetId="6" hidden="1">'05.1.4.'!$A$18:$P$301</definedName>
    <definedName name="_xlnm._FilterDatabase" localSheetId="7" hidden="1">'06.1.1.'!$A$18:$P$301</definedName>
    <definedName name="_xlnm._FilterDatabase" localSheetId="8" hidden="1">'06.1.7.'!$A$18:$P$301</definedName>
    <definedName name="_xlnm._FilterDatabase" localSheetId="9" hidden="1">'08.1.11.'!$A$18:$P$301</definedName>
    <definedName name="_xlnm._FilterDatabase" localSheetId="10" hidden="1">'08.1.15.'!$A$18:$P$301</definedName>
    <definedName name="_xlnm._FilterDatabase" localSheetId="26" hidden="1">'08.1.3.'!$A$18:$P$301</definedName>
    <definedName name="_xlnm._FilterDatabase" localSheetId="27" hidden="1">'08.1.5.'!$A$18:$P$301</definedName>
    <definedName name="_xlnm._FilterDatabase" localSheetId="11" hidden="1">'08.4.1.'!$A$18:$P$301</definedName>
    <definedName name="_xlnm._FilterDatabase" localSheetId="28" hidden="1">'08.4.2.'!$A$18:$P$301</definedName>
    <definedName name="_xlnm._FilterDatabase" localSheetId="12" hidden="1">'08.6.3.'!$A$18:$P$301</definedName>
    <definedName name="_xlnm._FilterDatabase" localSheetId="13" hidden="1">'08.6.4.'!$A$18:$P$301</definedName>
    <definedName name="_xlnm._FilterDatabase" localSheetId="29" hidden="1">'09.1.10.'!$A$18:$P$301</definedName>
    <definedName name="_xlnm._FilterDatabase" localSheetId="36" hidden="1">'09.1.17.'!$A$18:$P$301</definedName>
    <definedName name="_xlnm._FilterDatabase" localSheetId="14" hidden="1">'09.1.8.'!$A$18:$P$301</definedName>
    <definedName name="_xlnm._FilterDatabase" localSheetId="15" hidden="1">'09.23.1.'!$A$18:$P$301</definedName>
    <definedName name="_xlnm._FilterDatabase" localSheetId="25" hidden="1">'09.7.1.'!$A$18:$P$301</definedName>
    <definedName name="_xlnm._FilterDatabase" localSheetId="16" hidden="1">'10.1.1.'!$A$18:$P$301</definedName>
    <definedName name="_xlnm._FilterDatabase" localSheetId="17" hidden="1">'10.2.1.'!$A$18:$P$301</definedName>
    <definedName name="_xlnm._FilterDatabase" localSheetId="18" hidden="1">'10.3.7.'!$A$18:$P$301</definedName>
    <definedName name="_xlnm.Print_Area" localSheetId="24">'35.piel.'!$A$1:$R$109</definedName>
    <definedName name="_xlnm.Print_Titles" localSheetId="0">'01.1.7.'!$18:$18</definedName>
    <definedName name="_xlnm.Print_Titles" localSheetId="33">'01.3.1.'!$18:$18</definedName>
    <definedName name="_xlnm.Print_Titles" localSheetId="1">'03.2.1.'!$18:$18</definedName>
    <definedName name="_xlnm.Print_Titles" localSheetId="4">'04.1.14.'!$18:$18</definedName>
    <definedName name="_xlnm.Print_Titles" localSheetId="34">'04.1.15.'!$18:$18</definedName>
    <definedName name="_xlnm.Print_Titles" localSheetId="35">'04.1.20.'!$18:$18</definedName>
    <definedName name="_xlnm.Print_Titles" localSheetId="2">'04.1.3.'!$18:$18</definedName>
    <definedName name="_xlnm.Print_Titles" localSheetId="3">'04.1.8.'!$18:$18</definedName>
    <definedName name="_xlnm.Print_Titles" localSheetId="5">'04.3.1.'!$18:$18</definedName>
    <definedName name="_xlnm.Print_Titles" localSheetId="6">'05.1.4.'!$18:$18</definedName>
    <definedName name="_xlnm.Print_Titles" localSheetId="7">'06.1.1.'!$18:$18</definedName>
    <definedName name="_xlnm.Print_Titles" localSheetId="8">'06.1.7.'!$18:$18</definedName>
    <definedName name="_xlnm.Print_Titles" localSheetId="9">'08.1.11.'!$18:$18</definedName>
    <definedName name="_xlnm.Print_Titles" localSheetId="10">'08.1.15.'!$18:$18</definedName>
    <definedName name="_xlnm.Print_Titles" localSheetId="26">'08.1.3.'!$18:$18</definedName>
    <definedName name="_xlnm.Print_Titles" localSheetId="27">'08.1.5.'!$18:$18</definedName>
    <definedName name="_xlnm.Print_Titles" localSheetId="11">'08.4.1.'!$18:$18</definedName>
    <definedName name="_xlnm.Print_Titles" localSheetId="28">'08.4.2.'!$18:$18</definedName>
    <definedName name="_xlnm.Print_Titles" localSheetId="12">'08.6.3.'!$18:$18</definedName>
    <definedName name="_xlnm.Print_Titles" localSheetId="13">'08.6.4.'!$18:$18</definedName>
    <definedName name="_xlnm.Print_Titles" localSheetId="29">'09.1.10.'!$18:$18</definedName>
    <definedName name="_xlnm.Print_Titles" localSheetId="36">'09.1.17.'!$18:$18</definedName>
    <definedName name="_xlnm.Print_Titles" localSheetId="14">'09.1.8.'!$18:$18</definedName>
    <definedName name="_xlnm.Print_Titles" localSheetId="15">'09.23.1.'!$18:$18</definedName>
    <definedName name="_xlnm.Print_Titles" localSheetId="25">'09.7.1.'!$18:$18</definedName>
    <definedName name="_xlnm.Print_Titles" localSheetId="16">'10.1.1.'!$18:$18</definedName>
    <definedName name="_xlnm.Print_Titles" localSheetId="17">'10.2.1.'!$18:$18</definedName>
    <definedName name="_xlnm.Print_Titles" localSheetId="18">'10.3.7.'!$18:$18</definedName>
    <definedName name="_xlnm.Print_Titles" localSheetId="24">'35.piel.'!$5:$5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11" i="49" l="1"/>
  <c r="P111" i="49"/>
  <c r="O111" i="49"/>
  <c r="N111" i="49"/>
  <c r="M111" i="49"/>
  <c r="L111" i="49"/>
  <c r="K111" i="49"/>
  <c r="J111" i="49"/>
  <c r="I111" i="49"/>
  <c r="H111" i="49"/>
  <c r="G111" i="49"/>
  <c r="F111" i="49"/>
  <c r="E111" i="49"/>
  <c r="D111" i="49"/>
  <c r="R107" i="49"/>
  <c r="R106" i="49"/>
  <c r="R97" i="49"/>
  <c r="R96" i="49"/>
  <c r="F90" i="49"/>
  <c r="E90" i="49"/>
  <c r="A90" i="49"/>
  <c r="D82" i="49"/>
  <c r="G78" i="49"/>
  <c r="F78" i="49"/>
  <c r="F9" i="49" s="1"/>
  <c r="F10" i="49" s="1"/>
  <c r="E78" i="49"/>
  <c r="D78" i="49"/>
  <c r="A78" i="49"/>
  <c r="R63" i="49"/>
  <c r="R62" i="49"/>
  <c r="D62" i="49"/>
  <c r="D9" i="49" s="1"/>
  <c r="D10" i="49" s="1"/>
  <c r="Q52" i="49"/>
  <c r="P52" i="49"/>
  <c r="O52" i="49"/>
  <c r="N52" i="49"/>
  <c r="M52" i="49"/>
  <c r="K52" i="49"/>
  <c r="J52" i="49"/>
  <c r="I52" i="49"/>
  <c r="H52" i="49"/>
  <c r="F52" i="49"/>
  <c r="G52" i="49" s="1"/>
  <c r="E52" i="49"/>
  <c r="R50" i="49"/>
  <c r="Q50" i="49"/>
  <c r="P50" i="49"/>
  <c r="O50" i="49"/>
  <c r="N50" i="49"/>
  <c r="M50" i="49"/>
  <c r="L50" i="49"/>
  <c r="K50" i="49"/>
  <c r="J50" i="49"/>
  <c r="I50" i="49"/>
  <c r="H50" i="49"/>
  <c r="G50" i="49"/>
  <c r="E50" i="49"/>
  <c r="F50" i="49" s="1"/>
  <c r="R49" i="49"/>
  <c r="N48" i="49"/>
  <c r="M48" i="49"/>
  <c r="L48" i="49"/>
  <c r="K48" i="49"/>
  <c r="J48" i="49"/>
  <c r="I48" i="49"/>
  <c r="H48" i="49"/>
  <c r="G48" i="49"/>
  <c r="F48" i="49"/>
  <c r="E48" i="49"/>
  <c r="D48" i="49" s="1"/>
  <c r="A45" i="49"/>
  <c r="O46" i="49" s="1"/>
  <c r="R44" i="49"/>
  <c r="Q44" i="49"/>
  <c r="P44" i="49"/>
  <c r="O44" i="49"/>
  <c r="N44" i="49"/>
  <c r="M44" i="49"/>
  <c r="L44" i="49"/>
  <c r="K44" i="49"/>
  <c r="J44" i="49"/>
  <c r="I44" i="49"/>
  <c r="H44" i="49"/>
  <c r="G44" i="49"/>
  <c r="E44" i="49"/>
  <c r="F44" i="49" s="1"/>
  <c r="R43" i="49"/>
  <c r="P42" i="49"/>
  <c r="O42" i="49"/>
  <c r="N42" i="49"/>
  <c r="M42" i="49"/>
  <c r="L42" i="49"/>
  <c r="K42" i="49"/>
  <c r="J42" i="49"/>
  <c r="I42" i="49"/>
  <c r="H42" i="49"/>
  <c r="G42" i="49"/>
  <c r="D42" i="49"/>
  <c r="E42" i="49" s="1"/>
  <c r="F42" i="49" s="1"/>
  <c r="I39" i="49"/>
  <c r="H39" i="49"/>
  <c r="G39" i="49"/>
  <c r="A39" i="49"/>
  <c r="O40" i="49" s="1"/>
  <c r="K38" i="49"/>
  <c r="I38" i="49"/>
  <c r="P37" i="49"/>
  <c r="A37" i="49"/>
  <c r="P38" i="49" s="1"/>
  <c r="A35" i="49"/>
  <c r="J36" i="49" s="1"/>
  <c r="P34" i="49"/>
  <c r="O34" i="49"/>
  <c r="N34" i="49"/>
  <c r="M34" i="49"/>
  <c r="L34" i="49"/>
  <c r="K34" i="49"/>
  <c r="J34" i="49"/>
  <c r="I34" i="49"/>
  <c r="H34" i="49"/>
  <c r="G34" i="49"/>
  <c r="E34" i="49"/>
  <c r="F34" i="49" s="1"/>
  <c r="L32" i="49"/>
  <c r="J32" i="49"/>
  <c r="A31" i="49"/>
  <c r="O32" i="49" s="1"/>
  <c r="D30" i="49"/>
  <c r="E30" i="49" s="1"/>
  <c r="F30" i="49" s="1"/>
  <c r="J29" i="49"/>
  <c r="I29" i="49"/>
  <c r="H29" i="49"/>
  <c r="G29" i="49"/>
  <c r="P30" i="49" s="1"/>
  <c r="A29" i="49"/>
  <c r="J27" i="49"/>
  <c r="I27" i="49"/>
  <c r="H27" i="49"/>
  <c r="G27" i="49"/>
  <c r="F27" i="49"/>
  <c r="A27" i="49"/>
  <c r="J26" i="49"/>
  <c r="A25" i="49"/>
  <c r="K26" i="49" s="1"/>
  <c r="R24" i="49"/>
  <c r="J24" i="49"/>
  <c r="R23" i="49"/>
  <c r="A23" i="49"/>
  <c r="O24" i="49" s="1"/>
  <c r="A21" i="49"/>
  <c r="G22" i="49" s="1"/>
  <c r="F19" i="49"/>
  <c r="A19" i="49"/>
  <c r="G20" i="49" s="1"/>
  <c r="A17" i="49"/>
  <c r="N18" i="49" s="1"/>
  <c r="R16" i="49"/>
  <c r="R15" i="49"/>
  <c r="A15" i="49"/>
  <c r="N16" i="49" s="1"/>
  <c r="R13" i="49"/>
  <c r="Q13" i="49"/>
  <c r="P13" i="49"/>
  <c r="O13" i="49"/>
  <c r="N13" i="49"/>
  <c r="M13" i="49"/>
  <c r="L13" i="49"/>
  <c r="L10" i="49" s="1"/>
  <c r="K13" i="49"/>
  <c r="J13" i="49"/>
  <c r="I13" i="49"/>
  <c r="H13" i="49"/>
  <c r="G13" i="49"/>
  <c r="F13" i="49"/>
  <c r="E13" i="49"/>
  <c r="D13" i="49"/>
  <c r="J10" i="49"/>
  <c r="Q9" i="49"/>
  <c r="Q10" i="49" s="1"/>
  <c r="P9" i="49"/>
  <c r="P10" i="49" s="1"/>
  <c r="O9" i="49"/>
  <c r="O10" i="49" s="1"/>
  <c r="N9" i="49"/>
  <c r="N10" i="49" s="1"/>
  <c r="M9" i="49"/>
  <c r="M10" i="49" s="1"/>
  <c r="L9" i="49"/>
  <c r="K9" i="49"/>
  <c r="K10" i="49" s="1"/>
  <c r="J9" i="49"/>
  <c r="I9" i="49"/>
  <c r="I10" i="49" s="1"/>
  <c r="H9" i="49"/>
  <c r="H10" i="49" s="1"/>
  <c r="G9" i="49"/>
  <c r="G10" i="49" s="1"/>
  <c r="E9" i="49"/>
  <c r="E10" i="49" s="1"/>
  <c r="J22" i="49" l="1"/>
  <c r="R14" i="49"/>
  <c r="D22" i="49"/>
  <c r="E22" i="49" s="1"/>
  <c r="L24" i="49"/>
  <c r="I28" i="49"/>
  <c r="F22" i="49"/>
  <c r="K36" i="49"/>
  <c r="E36" i="49"/>
  <c r="F36" i="49" s="1"/>
  <c r="R6" i="49"/>
  <c r="D20" i="49"/>
  <c r="E20" i="49" s="1"/>
  <c r="R11" i="49"/>
  <c r="N24" i="49"/>
  <c r="D26" i="49"/>
  <c r="E26" i="49" s="1"/>
  <c r="F26" i="49" s="1"/>
  <c r="J30" i="49"/>
  <c r="D32" i="49"/>
  <c r="E32" i="49" s="1"/>
  <c r="F32" i="49" s="1"/>
  <c r="N32" i="49"/>
  <c r="G36" i="49"/>
  <c r="M38" i="49"/>
  <c r="A14" i="49"/>
  <c r="H20" i="49"/>
  <c r="H22" i="49"/>
  <c r="H24" i="49"/>
  <c r="P24" i="49"/>
  <c r="H26" i="49"/>
  <c r="M30" i="49"/>
  <c r="H32" i="49"/>
  <c r="P32" i="49"/>
  <c r="I36" i="49"/>
  <c r="G38" i="49"/>
  <c r="O38" i="49"/>
  <c r="R9" i="49"/>
  <c r="G16" i="49"/>
  <c r="K16" i="49"/>
  <c r="P16" i="49"/>
  <c r="D18" i="49"/>
  <c r="E18" i="49" s="1"/>
  <c r="F18" i="49" s="1"/>
  <c r="H18" i="49"/>
  <c r="L18" i="49"/>
  <c r="P18" i="49"/>
  <c r="I20" i="49"/>
  <c r="I22" i="49"/>
  <c r="E24" i="49"/>
  <c r="F24" i="49" s="1"/>
  <c r="G24" i="49" s="1"/>
  <c r="I24" i="49"/>
  <c r="M24" i="49"/>
  <c r="Q24" i="49"/>
  <c r="I26" i="49"/>
  <c r="G28" i="49"/>
  <c r="G30" i="49"/>
  <c r="K30" i="49"/>
  <c r="O30" i="49"/>
  <c r="I32" i="49"/>
  <c r="M32" i="49"/>
  <c r="H36" i="49"/>
  <c r="J38" i="49"/>
  <c r="N38" i="49"/>
  <c r="I40" i="49"/>
  <c r="M40" i="49"/>
  <c r="E46" i="49"/>
  <c r="F46" i="49" s="1"/>
  <c r="I46" i="49"/>
  <c r="M46" i="49"/>
  <c r="R109" i="49"/>
  <c r="J16" i="49"/>
  <c r="G18" i="49"/>
  <c r="J28" i="49"/>
  <c r="N30" i="49"/>
  <c r="N14" i="49" s="1"/>
  <c r="L40" i="49"/>
  <c r="H46" i="49"/>
  <c r="L46" i="49"/>
  <c r="P46" i="49"/>
  <c r="D16" i="49"/>
  <c r="H16" i="49"/>
  <c r="M16" i="49"/>
  <c r="Q16" i="49"/>
  <c r="I18" i="49"/>
  <c r="M18" i="49"/>
  <c r="F20" i="49"/>
  <c r="J20" i="49"/>
  <c r="D28" i="49"/>
  <c r="E28" i="49" s="1"/>
  <c r="H28" i="49"/>
  <c r="H30" i="49"/>
  <c r="L30" i="49"/>
  <c r="F40" i="49"/>
  <c r="J40" i="49"/>
  <c r="N40" i="49"/>
  <c r="J46" i="49"/>
  <c r="N46" i="49"/>
  <c r="O16" i="49"/>
  <c r="K18" i="49"/>
  <c r="O18" i="49"/>
  <c r="F28" i="49"/>
  <c r="D40" i="49"/>
  <c r="E40" i="49" s="1"/>
  <c r="H40" i="49"/>
  <c r="I16" i="49"/>
  <c r="J18" i="49"/>
  <c r="K24" i="49"/>
  <c r="G26" i="49"/>
  <c r="I30" i="49"/>
  <c r="G32" i="49"/>
  <c r="K32" i="49"/>
  <c r="D38" i="49"/>
  <c r="E38" i="49" s="1"/>
  <c r="F38" i="49" s="1"/>
  <c r="H38" i="49"/>
  <c r="L38" i="49"/>
  <c r="G40" i="49"/>
  <c r="K40" i="49"/>
  <c r="G46" i="49"/>
  <c r="K46" i="49"/>
  <c r="O301" i="48"/>
  <c r="L301" i="48"/>
  <c r="I301" i="48"/>
  <c r="F301" i="48"/>
  <c r="O300" i="48"/>
  <c r="L300" i="48"/>
  <c r="I300" i="48"/>
  <c r="F300" i="48"/>
  <c r="O299" i="48"/>
  <c r="L299" i="48"/>
  <c r="I299" i="48"/>
  <c r="F299" i="48"/>
  <c r="O298" i="48"/>
  <c r="L298" i="48"/>
  <c r="I298" i="48"/>
  <c r="C298" i="48" s="1"/>
  <c r="F298" i="48"/>
  <c r="O297" i="48"/>
  <c r="L297" i="48"/>
  <c r="I297" i="48"/>
  <c r="F297" i="48"/>
  <c r="O296" i="48"/>
  <c r="L296" i="48"/>
  <c r="I296" i="48"/>
  <c r="F296" i="48"/>
  <c r="O295" i="48"/>
  <c r="L295" i="48"/>
  <c r="C295" i="48" s="1"/>
  <c r="I295" i="48"/>
  <c r="F295" i="48"/>
  <c r="O294" i="48"/>
  <c r="O293" i="48" s="1"/>
  <c r="L294" i="48"/>
  <c r="C294" i="48" s="1"/>
  <c r="I294" i="48"/>
  <c r="F294" i="48"/>
  <c r="F293" i="48" s="1"/>
  <c r="N293" i="48"/>
  <c r="M293" i="48"/>
  <c r="K293" i="48"/>
  <c r="J293" i="48"/>
  <c r="I293" i="48"/>
  <c r="H293" i="48"/>
  <c r="G293" i="48"/>
  <c r="E293" i="48"/>
  <c r="D293" i="48"/>
  <c r="O288" i="48"/>
  <c r="L288" i="48"/>
  <c r="I288" i="48"/>
  <c r="F288" i="48"/>
  <c r="O287" i="48"/>
  <c r="L287" i="48"/>
  <c r="I287" i="48"/>
  <c r="F287" i="48"/>
  <c r="O286" i="48"/>
  <c r="N286" i="48"/>
  <c r="M286" i="48"/>
  <c r="K286" i="48"/>
  <c r="J286" i="48"/>
  <c r="H286" i="48"/>
  <c r="G286" i="48"/>
  <c r="F286" i="48"/>
  <c r="E286" i="48"/>
  <c r="D286" i="48"/>
  <c r="O285" i="48"/>
  <c r="L285" i="48"/>
  <c r="L284" i="48" s="1"/>
  <c r="L283" i="48" s="1"/>
  <c r="I285" i="48"/>
  <c r="F285" i="48"/>
  <c r="O284" i="48"/>
  <c r="N284" i="48"/>
  <c r="M284" i="48"/>
  <c r="M283" i="48" s="1"/>
  <c r="K284" i="48"/>
  <c r="K283" i="48" s="1"/>
  <c r="J284" i="48"/>
  <c r="J283" i="48" s="1"/>
  <c r="I284" i="48"/>
  <c r="I283" i="48" s="1"/>
  <c r="H284" i="48"/>
  <c r="G284" i="48"/>
  <c r="F284" i="48"/>
  <c r="E284" i="48"/>
  <c r="E283" i="48" s="1"/>
  <c r="D284" i="48"/>
  <c r="O283" i="48"/>
  <c r="N283" i="48"/>
  <c r="H283" i="48"/>
  <c r="G283" i="48"/>
  <c r="D283" i="48"/>
  <c r="O282" i="48"/>
  <c r="O281" i="48" s="1"/>
  <c r="L282" i="48"/>
  <c r="I282" i="48"/>
  <c r="I281" i="48" s="1"/>
  <c r="F282" i="48"/>
  <c r="N281" i="48"/>
  <c r="M281" i="48"/>
  <c r="L281" i="48"/>
  <c r="K281" i="48"/>
  <c r="J281" i="48"/>
  <c r="H281" i="48"/>
  <c r="G281" i="48"/>
  <c r="E281" i="48"/>
  <c r="D281" i="48"/>
  <c r="O280" i="48"/>
  <c r="L280" i="48"/>
  <c r="I280" i="48"/>
  <c r="F280" i="48"/>
  <c r="O279" i="48"/>
  <c r="L279" i="48"/>
  <c r="I279" i="48"/>
  <c r="F279" i="48"/>
  <c r="C279" i="48"/>
  <c r="O278" i="48"/>
  <c r="L278" i="48"/>
  <c r="I278" i="48"/>
  <c r="F278" i="48"/>
  <c r="C278" i="48" s="1"/>
  <c r="O277" i="48"/>
  <c r="L277" i="48"/>
  <c r="I277" i="48"/>
  <c r="I276" i="48" s="1"/>
  <c r="F277" i="48"/>
  <c r="N276" i="48"/>
  <c r="M276" i="48"/>
  <c r="K276" i="48"/>
  <c r="J276" i="48"/>
  <c r="H276" i="48"/>
  <c r="G276" i="48"/>
  <c r="E276" i="48"/>
  <c r="D276" i="48"/>
  <c r="D270" i="48" s="1"/>
  <c r="O275" i="48"/>
  <c r="L275" i="48"/>
  <c r="I275" i="48"/>
  <c r="F275" i="48"/>
  <c r="O274" i="48"/>
  <c r="L274" i="48"/>
  <c r="I274" i="48"/>
  <c r="F274" i="48"/>
  <c r="C274" i="48" s="1"/>
  <c r="O273" i="48"/>
  <c r="L273" i="48"/>
  <c r="I273" i="48"/>
  <c r="I272" i="48" s="1"/>
  <c r="F273" i="48"/>
  <c r="N272" i="48"/>
  <c r="N270" i="48" s="1"/>
  <c r="N269" i="48" s="1"/>
  <c r="M272" i="48"/>
  <c r="L272" i="48"/>
  <c r="K272" i="48"/>
  <c r="J272" i="48"/>
  <c r="H272" i="48"/>
  <c r="H270" i="48" s="1"/>
  <c r="H269" i="48" s="1"/>
  <c r="G272" i="48"/>
  <c r="G270" i="48" s="1"/>
  <c r="G269" i="48" s="1"/>
  <c r="E272" i="48"/>
  <c r="D272" i="48"/>
  <c r="O271" i="48"/>
  <c r="L271" i="48"/>
  <c r="C271" i="48" s="1"/>
  <c r="I271" i="48"/>
  <c r="F271" i="48"/>
  <c r="K270" i="48"/>
  <c r="K269" i="48" s="1"/>
  <c r="O268" i="48"/>
  <c r="L268" i="48"/>
  <c r="I268" i="48"/>
  <c r="F268" i="48"/>
  <c r="O267" i="48"/>
  <c r="L267" i="48"/>
  <c r="I267" i="48"/>
  <c r="F267" i="48"/>
  <c r="O266" i="48"/>
  <c r="L266" i="48"/>
  <c r="I266" i="48"/>
  <c r="C266" i="48" s="1"/>
  <c r="F266" i="48"/>
  <c r="O265" i="48"/>
  <c r="L265" i="48"/>
  <c r="I265" i="48"/>
  <c r="F265" i="48"/>
  <c r="N264" i="48"/>
  <c r="M264" i="48"/>
  <c r="K264" i="48"/>
  <c r="J264" i="48"/>
  <c r="H264" i="48"/>
  <c r="G264" i="48"/>
  <c r="E264" i="48"/>
  <c r="D264" i="48"/>
  <c r="O263" i="48"/>
  <c r="L263" i="48"/>
  <c r="I263" i="48"/>
  <c r="F263" i="48"/>
  <c r="O262" i="48"/>
  <c r="O260" i="48" s="1"/>
  <c r="L262" i="48"/>
  <c r="I262" i="48"/>
  <c r="F262" i="48"/>
  <c r="C262" i="48"/>
  <c r="O261" i="48"/>
  <c r="L261" i="48"/>
  <c r="I261" i="48"/>
  <c r="I260" i="48" s="1"/>
  <c r="F261" i="48"/>
  <c r="C261" i="48" s="1"/>
  <c r="N260" i="48"/>
  <c r="M260" i="48"/>
  <c r="K260" i="48"/>
  <c r="J260" i="48"/>
  <c r="J259" i="48" s="1"/>
  <c r="H260" i="48"/>
  <c r="H259" i="48" s="1"/>
  <c r="G260" i="48"/>
  <c r="G259" i="48" s="1"/>
  <c r="F260" i="48"/>
  <c r="E260" i="48"/>
  <c r="D260" i="48"/>
  <c r="N259" i="48"/>
  <c r="K259" i="48"/>
  <c r="D259" i="48"/>
  <c r="O258" i="48"/>
  <c r="L258" i="48"/>
  <c r="I258" i="48"/>
  <c r="F258" i="48"/>
  <c r="C258" i="48" s="1"/>
  <c r="O257" i="48"/>
  <c r="L257" i="48"/>
  <c r="I257" i="48"/>
  <c r="F257" i="48"/>
  <c r="O256" i="48"/>
  <c r="L256" i="48"/>
  <c r="I256" i="48"/>
  <c r="C256" i="48" s="1"/>
  <c r="F256" i="48"/>
  <c r="O255" i="48"/>
  <c r="L255" i="48"/>
  <c r="I255" i="48"/>
  <c r="C255" i="48" s="1"/>
  <c r="F255" i="48"/>
  <c r="O254" i="48"/>
  <c r="L254" i="48"/>
  <c r="I254" i="48"/>
  <c r="F254" i="48"/>
  <c r="O253" i="48"/>
  <c r="L253" i="48"/>
  <c r="I253" i="48"/>
  <c r="F253" i="48"/>
  <c r="N252" i="48"/>
  <c r="N251" i="48" s="1"/>
  <c r="M252" i="48"/>
  <c r="M251" i="48" s="1"/>
  <c r="K252" i="48"/>
  <c r="J252" i="48"/>
  <c r="J251" i="48" s="1"/>
  <c r="H252" i="48"/>
  <c r="H251" i="48" s="1"/>
  <c r="G252" i="48"/>
  <c r="E252" i="48"/>
  <c r="E251" i="48" s="1"/>
  <c r="D252" i="48"/>
  <c r="K251" i="48"/>
  <c r="G251" i="48"/>
  <c r="D251" i="48"/>
  <c r="O250" i="48"/>
  <c r="L250" i="48"/>
  <c r="I250" i="48"/>
  <c r="F250" i="48"/>
  <c r="C250" i="48" s="1"/>
  <c r="O249" i="48"/>
  <c r="L249" i="48"/>
  <c r="I249" i="48"/>
  <c r="F249" i="48"/>
  <c r="O248" i="48"/>
  <c r="L248" i="48"/>
  <c r="I248" i="48"/>
  <c r="F248" i="48"/>
  <c r="O247" i="48"/>
  <c r="L247" i="48"/>
  <c r="I247" i="48"/>
  <c r="F247" i="48"/>
  <c r="O246" i="48"/>
  <c r="N246" i="48"/>
  <c r="M246" i="48"/>
  <c r="K246" i="48"/>
  <c r="J246" i="48"/>
  <c r="H246" i="48"/>
  <c r="G246" i="48"/>
  <c r="E246" i="48"/>
  <c r="D246" i="48"/>
  <c r="O245" i="48"/>
  <c r="L245" i="48"/>
  <c r="I245" i="48"/>
  <c r="F245" i="48"/>
  <c r="O244" i="48"/>
  <c r="L244" i="48"/>
  <c r="I244" i="48"/>
  <c r="C244" i="48" s="1"/>
  <c r="F244" i="48"/>
  <c r="O243" i="48"/>
  <c r="L243" i="48"/>
  <c r="I243" i="48"/>
  <c r="C243" i="48" s="1"/>
  <c r="F243" i="48"/>
  <c r="O242" i="48"/>
  <c r="L242" i="48"/>
  <c r="I242" i="48"/>
  <c r="F242" i="48"/>
  <c r="O241" i="48"/>
  <c r="L241" i="48"/>
  <c r="I241" i="48"/>
  <c r="F241" i="48"/>
  <c r="O240" i="48"/>
  <c r="L240" i="48"/>
  <c r="I240" i="48"/>
  <c r="F240" i="48"/>
  <c r="O239" i="48"/>
  <c r="L239" i="48"/>
  <c r="L238" i="48" s="1"/>
  <c r="I239" i="48"/>
  <c r="F239" i="48"/>
  <c r="N238" i="48"/>
  <c r="M238" i="48"/>
  <c r="K238" i="48"/>
  <c r="J238" i="48"/>
  <c r="H238" i="48"/>
  <c r="G238" i="48"/>
  <c r="E238" i="48"/>
  <c r="D238" i="48"/>
  <c r="O237" i="48"/>
  <c r="L237" i="48"/>
  <c r="I237" i="48"/>
  <c r="F237" i="48"/>
  <c r="C237" i="48" s="1"/>
  <c r="O236" i="48"/>
  <c r="L236" i="48"/>
  <c r="L235" i="48" s="1"/>
  <c r="I236" i="48"/>
  <c r="F236" i="48"/>
  <c r="O235" i="48"/>
  <c r="N235" i="48"/>
  <c r="M235" i="48"/>
  <c r="K235" i="48"/>
  <c r="K231" i="48" s="1"/>
  <c r="K230" i="48" s="1"/>
  <c r="J235" i="48"/>
  <c r="H235" i="48"/>
  <c r="G235" i="48"/>
  <c r="F235" i="48"/>
  <c r="E235" i="48"/>
  <c r="D235" i="48"/>
  <c r="O234" i="48"/>
  <c r="O233" i="48" s="1"/>
  <c r="L234" i="48"/>
  <c r="L233" i="48" s="1"/>
  <c r="I234" i="48"/>
  <c r="F234" i="48"/>
  <c r="F233" i="48" s="1"/>
  <c r="N233" i="48"/>
  <c r="N231" i="48" s="1"/>
  <c r="M233" i="48"/>
  <c r="K233" i="48"/>
  <c r="J233" i="48"/>
  <c r="I233" i="48"/>
  <c r="H233" i="48"/>
  <c r="G233" i="48"/>
  <c r="E233" i="48"/>
  <c r="E231" i="48" s="1"/>
  <c r="D233" i="48"/>
  <c r="O232" i="48"/>
  <c r="L232" i="48"/>
  <c r="I232" i="48"/>
  <c r="F232" i="48"/>
  <c r="O229" i="48"/>
  <c r="L229" i="48"/>
  <c r="I229" i="48"/>
  <c r="F229" i="48"/>
  <c r="O228" i="48"/>
  <c r="L228" i="48"/>
  <c r="L227" i="48" s="1"/>
  <c r="I228" i="48"/>
  <c r="I227" i="48" s="1"/>
  <c r="F228" i="48"/>
  <c r="O227" i="48"/>
  <c r="N227" i="48"/>
  <c r="M227" i="48"/>
  <c r="K227" i="48"/>
  <c r="J227" i="48"/>
  <c r="H227" i="48"/>
  <c r="G227" i="48"/>
  <c r="F227" i="48"/>
  <c r="C227" i="48" s="1"/>
  <c r="E227" i="48"/>
  <c r="D227" i="48"/>
  <c r="O226" i="48"/>
  <c r="L226" i="48"/>
  <c r="I226" i="48"/>
  <c r="F226" i="48"/>
  <c r="O225" i="48"/>
  <c r="L225" i="48"/>
  <c r="I225" i="48"/>
  <c r="F225" i="48"/>
  <c r="O224" i="48"/>
  <c r="L224" i="48"/>
  <c r="I224" i="48"/>
  <c r="F224" i="48"/>
  <c r="O223" i="48"/>
  <c r="L223" i="48"/>
  <c r="I223" i="48"/>
  <c r="C223" i="48" s="1"/>
  <c r="F223" i="48"/>
  <c r="O222" i="48"/>
  <c r="L222" i="48"/>
  <c r="I222" i="48"/>
  <c r="F222" i="48"/>
  <c r="O221" i="48"/>
  <c r="L221" i="48"/>
  <c r="I221" i="48"/>
  <c r="F221" i="48"/>
  <c r="O220" i="48"/>
  <c r="L220" i="48"/>
  <c r="I220" i="48"/>
  <c r="F220" i="48"/>
  <c r="O219" i="48"/>
  <c r="L219" i="48"/>
  <c r="L216" i="48" s="1"/>
  <c r="I219" i="48"/>
  <c r="F219" i="48"/>
  <c r="O218" i="48"/>
  <c r="L218" i="48"/>
  <c r="I218" i="48"/>
  <c r="F218" i="48"/>
  <c r="O217" i="48"/>
  <c r="L217" i="48"/>
  <c r="I217" i="48"/>
  <c r="F217" i="48"/>
  <c r="F216" i="48" s="1"/>
  <c r="N216" i="48"/>
  <c r="M216" i="48"/>
  <c r="K216" i="48"/>
  <c r="J216" i="48"/>
  <c r="H216" i="48"/>
  <c r="G216" i="48"/>
  <c r="E216" i="48"/>
  <c r="D216" i="48"/>
  <c r="O215" i="48"/>
  <c r="L215" i="48"/>
  <c r="I215" i="48"/>
  <c r="F215" i="48"/>
  <c r="O214" i="48"/>
  <c r="L214" i="48"/>
  <c r="I214" i="48"/>
  <c r="F214" i="48"/>
  <c r="C214" i="48" s="1"/>
  <c r="O213" i="48"/>
  <c r="L213" i="48"/>
  <c r="I213" i="48"/>
  <c r="F213" i="48"/>
  <c r="O212" i="48"/>
  <c r="L212" i="48"/>
  <c r="I212" i="48"/>
  <c r="C212" i="48" s="1"/>
  <c r="F212" i="48"/>
  <c r="O211" i="48"/>
  <c r="L211" i="48"/>
  <c r="I211" i="48"/>
  <c r="C211" i="48" s="1"/>
  <c r="F211" i="48"/>
  <c r="O210" i="48"/>
  <c r="L210" i="48"/>
  <c r="I210" i="48"/>
  <c r="F210" i="48"/>
  <c r="O209" i="48"/>
  <c r="L209" i="48"/>
  <c r="I209" i="48"/>
  <c r="F209" i="48"/>
  <c r="O208" i="48"/>
  <c r="L208" i="48"/>
  <c r="I208" i="48"/>
  <c r="F208" i="48"/>
  <c r="O207" i="48"/>
  <c r="L207" i="48"/>
  <c r="I207" i="48"/>
  <c r="F207" i="48"/>
  <c r="O206" i="48"/>
  <c r="L206" i="48"/>
  <c r="C206" i="48" s="1"/>
  <c r="I206" i="48"/>
  <c r="F206" i="48"/>
  <c r="N205" i="48"/>
  <c r="M205" i="48"/>
  <c r="K205" i="48"/>
  <c r="J205" i="48"/>
  <c r="J204" i="48" s="1"/>
  <c r="J195" i="48" s="1"/>
  <c r="H205" i="48"/>
  <c r="H204" i="48" s="1"/>
  <c r="G205" i="48"/>
  <c r="E205" i="48"/>
  <c r="D205" i="48"/>
  <c r="N204" i="48"/>
  <c r="M204" i="48"/>
  <c r="O203" i="48"/>
  <c r="L203" i="48"/>
  <c r="C203" i="48" s="1"/>
  <c r="I203" i="48"/>
  <c r="F203" i="48"/>
  <c r="O202" i="48"/>
  <c r="L202" i="48"/>
  <c r="I202" i="48"/>
  <c r="F202" i="48"/>
  <c r="O201" i="48"/>
  <c r="L201" i="48"/>
  <c r="I201" i="48"/>
  <c r="F201" i="48"/>
  <c r="O200" i="48"/>
  <c r="L200" i="48"/>
  <c r="I200" i="48"/>
  <c r="F200" i="48"/>
  <c r="O199" i="48"/>
  <c r="O198" i="48" s="1"/>
  <c r="O196" i="48" s="1"/>
  <c r="L199" i="48"/>
  <c r="I199" i="48"/>
  <c r="F199" i="48"/>
  <c r="C199" i="48"/>
  <c r="N198" i="48"/>
  <c r="M198" i="48"/>
  <c r="L198" i="48"/>
  <c r="K198" i="48"/>
  <c r="K196" i="48" s="1"/>
  <c r="J198" i="48"/>
  <c r="H198" i="48"/>
  <c r="H196" i="48" s="1"/>
  <c r="G198" i="48"/>
  <c r="G196" i="48" s="1"/>
  <c r="F198" i="48"/>
  <c r="E198" i="48"/>
  <c r="D198" i="48"/>
  <c r="D196" i="48" s="1"/>
  <c r="O197" i="48"/>
  <c r="L197" i="48"/>
  <c r="I197" i="48"/>
  <c r="F197" i="48"/>
  <c r="N196" i="48"/>
  <c r="M196" i="48"/>
  <c r="J196" i="48"/>
  <c r="E196" i="48"/>
  <c r="O193" i="48"/>
  <c r="O192" i="48" s="1"/>
  <c r="O191" i="48" s="1"/>
  <c r="L193" i="48"/>
  <c r="I193" i="48"/>
  <c r="F193" i="48"/>
  <c r="F192" i="48" s="1"/>
  <c r="F191" i="48" s="1"/>
  <c r="N192" i="48"/>
  <c r="M192" i="48"/>
  <c r="M191" i="48" s="1"/>
  <c r="L192" i="48"/>
  <c r="L191" i="48" s="1"/>
  <c r="K192" i="48"/>
  <c r="K191" i="48" s="1"/>
  <c r="J192" i="48"/>
  <c r="J191" i="48" s="1"/>
  <c r="J187" i="48" s="1"/>
  <c r="I192" i="48"/>
  <c r="I191" i="48" s="1"/>
  <c r="H192" i="48"/>
  <c r="H191" i="48" s="1"/>
  <c r="G192" i="48"/>
  <c r="G191" i="48" s="1"/>
  <c r="E192" i="48"/>
  <c r="D192" i="48"/>
  <c r="D191" i="48" s="1"/>
  <c r="D187" i="48" s="1"/>
  <c r="N191" i="48"/>
  <c r="N187" i="48" s="1"/>
  <c r="E191" i="48"/>
  <c r="O190" i="48"/>
  <c r="L190" i="48"/>
  <c r="I190" i="48"/>
  <c r="F190" i="48"/>
  <c r="O189" i="48"/>
  <c r="O188" i="48" s="1"/>
  <c r="O187" i="48" s="1"/>
  <c r="L189" i="48"/>
  <c r="I189" i="48"/>
  <c r="F189" i="48"/>
  <c r="F188" i="48" s="1"/>
  <c r="N188" i="48"/>
  <c r="M188" i="48"/>
  <c r="L188" i="48"/>
  <c r="K188" i="48"/>
  <c r="K187" i="48" s="1"/>
  <c r="J188" i="48"/>
  <c r="H188" i="48"/>
  <c r="G188" i="48"/>
  <c r="G187" i="48" s="1"/>
  <c r="E188" i="48"/>
  <c r="D188" i="48"/>
  <c r="E187" i="48"/>
  <c r="O186" i="48"/>
  <c r="L186" i="48"/>
  <c r="I186" i="48"/>
  <c r="F186" i="48"/>
  <c r="O185" i="48"/>
  <c r="L185" i="48"/>
  <c r="I185" i="48"/>
  <c r="F185" i="48"/>
  <c r="F184" i="48" s="1"/>
  <c r="O184" i="48"/>
  <c r="N184" i="48"/>
  <c r="M184" i="48"/>
  <c r="K184" i="48"/>
  <c r="J184" i="48"/>
  <c r="H184" i="48"/>
  <c r="G184" i="48"/>
  <c r="E184" i="48"/>
  <c r="D184" i="48"/>
  <c r="O183" i="48"/>
  <c r="L183" i="48"/>
  <c r="I183" i="48"/>
  <c r="F183" i="48"/>
  <c r="O182" i="48"/>
  <c r="L182" i="48"/>
  <c r="C182" i="48" s="1"/>
  <c r="I182" i="48"/>
  <c r="F182" i="48"/>
  <c r="O181" i="48"/>
  <c r="L181" i="48"/>
  <c r="C181" i="48" s="1"/>
  <c r="I181" i="48"/>
  <c r="F181" i="48"/>
  <c r="O180" i="48"/>
  <c r="L180" i="48"/>
  <c r="I180" i="48"/>
  <c r="I179" i="48" s="1"/>
  <c r="F180" i="48"/>
  <c r="N179" i="48"/>
  <c r="M179" i="48"/>
  <c r="K179" i="48"/>
  <c r="J179" i="48"/>
  <c r="H179" i="48"/>
  <c r="G179" i="48"/>
  <c r="E179" i="48"/>
  <c r="D179" i="48"/>
  <c r="O178" i="48"/>
  <c r="L178" i="48"/>
  <c r="I178" i="48"/>
  <c r="F178" i="48"/>
  <c r="O177" i="48"/>
  <c r="L177" i="48"/>
  <c r="I177" i="48"/>
  <c r="F177" i="48"/>
  <c r="O176" i="48"/>
  <c r="O175" i="48" s="1"/>
  <c r="L176" i="48"/>
  <c r="I176" i="48"/>
  <c r="F176" i="48"/>
  <c r="C176" i="48"/>
  <c r="N175" i="48"/>
  <c r="M175" i="48"/>
  <c r="K175" i="48"/>
  <c r="K174" i="48" s="1"/>
  <c r="J175" i="48"/>
  <c r="J174" i="48" s="1"/>
  <c r="J173" i="48" s="1"/>
  <c r="H175" i="48"/>
  <c r="G175" i="48"/>
  <c r="F175" i="48"/>
  <c r="E175" i="48"/>
  <c r="E174" i="48" s="1"/>
  <c r="E173" i="48" s="1"/>
  <c r="D175" i="48"/>
  <c r="G174" i="48"/>
  <c r="O172" i="48"/>
  <c r="L172" i="48"/>
  <c r="I172" i="48"/>
  <c r="F172" i="48"/>
  <c r="C172" i="48" s="1"/>
  <c r="O171" i="48"/>
  <c r="L171" i="48"/>
  <c r="I171" i="48"/>
  <c r="F171" i="48"/>
  <c r="O170" i="48"/>
  <c r="L170" i="48"/>
  <c r="C170" i="48" s="1"/>
  <c r="I170" i="48"/>
  <c r="F170" i="48"/>
  <c r="O169" i="48"/>
  <c r="L169" i="48"/>
  <c r="I169" i="48"/>
  <c r="F169" i="48"/>
  <c r="O168" i="48"/>
  <c r="L168" i="48"/>
  <c r="I168" i="48"/>
  <c r="F168" i="48"/>
  <c r="O167" i="48"/>
  <c r="L167" i="48"/>
  <c r="I167" i="48"/>
  <c r="F167" i="48"/>
  <c r="O166" i="48"/>
  <c r="O165" i="48" s="1"/>
  <c r="N166" i="48"/>
  <c r="N165" i="48" s="1"/>
  <c r="M166" i="48"/>
  <c r="M165" i="48" s="1"/>
  <c r="K166" i="48"/>
  <c r="J166" i="48"/>
  <c r="J165" i="48" s="1"/>
  <c r="I166" i="48"/>
  <c r="I165" i="48" s="1"/>
  <c r="H166" i="48"/>
  <c r="G166" i="48"/>
  <c r="G165" i="48" s="1"/>
  <c r="F166" i="48"/>
  <c r="E166" i="48"/>
  <c r="E165" i="48" s="1"/>
  <c r="D166" i="48"/>
  <c r="K165" i="48"/>
  <c r="H165" i="48"/>
  <c r="D165" i="48"/>
  <c r="O164" i="48"/>
  <c r="L164" i="48"/>
  <c r="I164" i="48"/>
  <c r="F164" i="48"/>
  <c r="O163" i="48"/>
  <c r="L163" i="48"/>
  <c r="I163" i="48"/>
  <c r="F163" i="48"/>
  <c r="O162" i="48"/>
  <c r="L162" i="48"/>
  <c r="I162" i="48"/>
  <c r="F162" i="48"/>
  <c r="O161" i="48"/>
  <c r="O160" i="48" s="1"/>
  <c r="L161" i="48"/>
  <c r="L160" i="48" s="1"/>
  <c r="I161" i="48"/>
  <c r="F161" i="48"/>
  <c r="F160" i="48" s="1"/>
  <c r="N160" i="48"/>
  <c r="M160" i="48"/>
  <c r="K160" i="48"/>
  <c r="J160" i="48"/>
  <c r="H160" i="48"/>
  <c r="G160" i="48"/>
  <c r="E160" i="48"/>
  <c r="D160" i="48"/>
  <c r="O159" i="48"/>
  <c r="L159" i="48"/>
  <c r="I159" i="48"/>
  <c r="F159" i="48"/>
  <c r="O158" i="48"/>
  <c r="C158" i="48" s="1"/>
  <c r="L158" i="48"/>
  <c r="I158" i="48"/>
  <c r="F158" i="48"/>
  <c r="O157" i="48"/>
  <c r="L157" i="48"/>
  <c r="I157" i="48"/>
  <c r="F157" i="48"/>
  <c r="C157" i="48" s="1"/>
  <c r="O156" i="48"/>
  <c r="L156" i="48"/>
  <c r="I156" i="48"/>
  <c r="F156" i="48"/>
  <c r="O155" i="48"/>
  <c r="L155" i="48"/>
  <c r="I155" i="48"/>
  <c r="F155" i="48"/>
  <c r="O154" i="48"/>
  <c r="L154" i="48"/>
  <c r="I154" i="48"/>
  <c r="F154" i="48"/>
  <c r="O153" i="48"/>
  <c r="L153" i="48"/>
  <c r="I153" i="48"/>
  <c r="F153" i="48"/>
  <c r="C153" i="48" s="1"/>
  <c r="O152" i="48"/>
  <c r="L152" i="48"/>
  <c r="I152" i="48"/>
  <c r="F152" i="48"/>
  <c r="N151" i="48"/>
  <c r="M151" i="48"/>
  <c r="K151" i="48"/>
  <c r="J151" i="48"/>
  <c r="H151" i="48"/>
  <c r="G151" i="48"/>
  <c r="E151" i="48"/>
  <c r="D151" i="48"/>
  <c r="O150" i="48"/>
  <c r="L150" i="48"/>
  <c r="I150" i="48"/>
  <c r="C150" i="48" s="1"/>
  <c r="F150" i="48"/>
  <c r="O149" i="48"/>
  <c r="L149" i="48"/>
  <c r="I149" i="48"/>
  <c r="F149" i="48"/>
  <c r="O148" i="48"/>
  <c r="L148" i="48"/>
  <c r="I148" i="48"/>
  <c r="F148" i="48"/>
  <c r="C148" i="48" s="1"/>
  <c r="O147" i="48"/>
  <c r="L147" i="48"/>
  <c r="I147" i="48"/>
  <c r="F147" i="48"/>
  <c r="O146" i="48"/>
  <c r="L146" i="48"/>
  <c r="C146" i="48" s="1"/>
  <c r="I146" i="48"/>
  <c r="F146" i="48"/>
  <c r="O145" i="48"/>
  <c r="L145" i="48"/>
  <c r="I145" i="48"/>
  <c r="F145" i="48"/>
  <c r="N144" i="48"/>
  <c r="M144" i="48"/>
  <c r="K144" i="48"/>
  <c r="J144" i="48"/>
  <c r="I144" i="48"/>
  <c r="H144" i="48"/>
  <c r="G144" i="48"/>
  <c r="E144" i="48"/>
  <c r="D144" i="48"/>
  <c r="O143" i="48"/>
  <c r="L143" i="48"/>
  <c r="I143" i="48"/>
  <c r="F143" i="48"/>
  <c r="O142" i="48"/>
  <c r="L142" i="48"/>
  <c r="L141" i="48" s="1"/>
  <c r="I142" i="48"/>
  <c r="F142" i="48"/>
  <c r="O141" i="48"/>
  <c r="N141" i="48"/>
  <c r="M141" i="48"/>
  <c r="K141" i="48"/>
  <c r="J141" i="48"/>
  <c r="H141" i="48"/>
  <c r="G141" i="48"/>
  <c r="F141" i="48"/>
  <c r="E141" i="48"/>
  <c r="D141" i="48"/>
  <c r="O140" i="48"/>
  <c r="L140" i="48"/>
  <c r="C140" i="48" s="1"/>
  <c r="I140" i="48"/>
  <c r="F140" i="48"/>
  <c r="O139" i="48"/>
  <c r="L139" i="48"/>
  <c r="I139" i="48"/>
  <c r="F139" i="48"/>
  <c r="O138" i="48"/>
  <c r="O136" i="48" s="1"/>
  <c r="L138" i="48"/>
  <c r="I138" i="48"/>
  <c r="F138" i="48"/>
  <c r="C138" i="48"/>
  <c r="O137" i="48"/>
  <c r="L137" i="48"/>
  <c r="L136" i="48" s="1"/>
  <c r="I137" i="48"/>
  <c r="I136" i="48" s="1"/>
  <c r="F137" i="48"/>
  <c r="N136" i="48"/>
  <c r="M136" i="48"/>
  <c r="K136" i="48"/>
  <c r="J136" i="48"/>
  <c r="J130" i="48" s="1"/>
  <c r="H136" i="48"/>
  <c r="G136" i="48"/>
  <c r="E136" i="48"/>
  <c r="D136" i="48"/>
  <c r="O135" i="48"/>
  <c r="L135" i="48"/>
  <c r="I135" i="48"/>
  <c r="F135" i="48"/>
  <c r="O134" i="48"/>
  <c r="L134" i="48"/>
  <c r="I134" i="48"/>
  <c r="F134" i="48"/>
  <c r="O133" i="48"/>
  <c r="L133" i="48"/>
  <c r="I133" i="48"/>
  <c r="F133" i="48"/>
  <c r="O132" i="48"/>
  <c r="O131" i="48" s="1"/>
  <c r="L132" i="48"/>
  <c r="I132" i="48"/>
  <c r="F132" i="48"/>
  <c r="F131" i="48" s="1"/>
  <c r="N131" i="48"/>
  <c r="M131" i="48"/>
  <c r="K131" i="48"/>
  <c r="J131" i="48"/>
  <c r="H131" i="48"/>
  <c r="G131" i="48"/>
  <c r="E131" i="48"/>
  <c r="D131" i="48"/>
  <c r="O129" i="48"/>
  <c r="L129" i="48"/>
  <c r="I129" i="48"/>
  <c r="F129" i="48"/>
  <c r="F128" i="48" s="1"/>
  <c r="O128" i="48"/>
  <c r="N128" i="48"/>
  <c r="M128" i="48"/>
  <c r="K128" i="48"/>
  <c r="J128" i="48"/>
  <c r="I128" i="48"/>
  <c r="H128" i="48"/>
  <c r="G128" i="48"/>
  <c r="E128" i="48"/>
  <c r="D128" i="48"/>
  <c r="O127" i="48"/>
  <c r="L127" i="48"/>
  <c r="I127" i="48"/>
  <c r="F127" i="48"/>
  <c r="O126" i="48"/>
  <c r="L126" i="48"/>
  <c r="I126" i="48"/>
  <c r="F126" i="48"/>
  <c r="C126" i="48" s="1"/>
  <c r="O125" i="48"/>
  <c r="L125" i="48"/>
  <c r="I125" i="48"/>
  <c r="E125" i="48"/>
  <c r="E122" i="48" s="1"/>
  <c r="O124" i="48"/>
  <c r="L124" i="48"/>
  <c r="I124" i="48"/>
  <c r="F124" i="48"/>
  <c r="O123" i="48"/>
  <c r="L123" i="48"/>
  <c r="L122" i="48" s="1"/>
  <c r="I123" i="48"/>
  <c r="F123" i="48"/>
  <c r="N122" i="48"/>
  <c r="M122" i="48"/>
  <c r="K122" i="48"/>
  <c r="J122" i="48"/>
  <c r="H122" i="48"/>
  <c r="G122" i="48"/>
  <c r="D122" i="48"/>
  <c r="O121" i="48"/>
  <c r="L121" i="48"/>
  <c r="I121" i="48"/>
  <c r="C121" i="48" s="1"/>
  <c r="F121" i="48"/>
  <c r="O120" i="48"/>
  <c r="L120" i="48"/>
  <c r="I120" i="48"/>
  <c r="F120" i="48"/>
  <c r="O119" i="48"/>
  <c r="L119" i="48"/>
  <c r="I119" i="48"/>
  <c r="F119" i="48"/>
  <c r="O118" i="48"/>
  <c r="L118" i="48"/>
  <c r="I118" i="48"/>
  <c r="C118" i="48" s="1"/>
  <c r="F118" i="48"/>
  <c r="O117" i="48"/>
  <c r="L117" i="48"/>
  <c r="I117" i="48"/>
  <c r="F117" i="48"/>
  <c r="N116" i="48"/>
  <c r="M116" i="48"/>
  <c r="K116" i="48"/>
  <c r="J116" i="48"/>
  <c r="H116" i="48"/>
  <c r="G116" i="48"/>
  <c r="E116" i="48"/>
  <c r="D116" i="48"/>
  <c r="O115" i="48"/>
  <c r="L115" i="48"/>
  <c r="I115" i="48"/>
  <c r="F115" i="48"/>
  <c r="O114" i="48"/>
  <c r="L114" i="48"/>
  <c r="I114" i="48"/>
  <c r="F114" i="48"/>
  <c r="O113" i="48"/>
  <c r="O112" i="48" s="1"/>
  <c r="L113" i="48"/>
  <c r="C113" i="48" s="1"/>
  <c r="I113" i="48"/>
  <c r="F113" i="48"/>
  <c r="N112" i="48"/>
  <c r="M112" i="48"/>
  <c r="K112" i="48"/>
  <c r="J112" i="48"/>
  <c r="H112" i="48"/>
  <c r="G112" i="48"/>
  <c r="F112" i="48"/>
  <c r="E112" i="48"/>
  <c r="D112" i="48"/>
  <c r="O111" i="48"/>
  <c r="L111" i="48"/>
  <c r="I111" i="48"/>
  <c r="F111" i="48"/>
  <c r="C111" i="48" s="1"/>
  <c r="O110" i="48"/>
  <c r="L110" i="48"/>
  <c r="I110" i="48"/>
  <c r="F110" i="48"/>
  <c r="O109" i="48"/>
  <c r="L109" i="48"/>
  <c r="I109" i="48"/>
  <c r="F109" i="48"/>
  <c r="O108" i="48"/>
  <c r="L108" i="48"/>
  <c r="I108" i="48"/>
  <c r="F108" i="48"/>
  <c r="O107" i="48"/>
  <c r="L107" i="48"/>
  <c r="I107" i="48"/>
  <c r="F107" i="48"/>
  <c r="O106" i="48"/>
  <c r="L106" i="48"/>
  <c r="I106" i="48"/>
  <c r="F106" i="48"/>
  <c r="O105" i="48"/>
  <c r="L105" i="48"/>
  <c r="I105" i="48"/>
  <c r="F105" i="48"/>
  <c r="C105" i="48" s="1"/>
  <c r="O104" i="48"/>
  <c r="L104" i="48"/>
  <c r="I104" i="48"/>
  <c r="F104" i="48"/>
  <c r="N103" i="48"/>
  <c r="M103" i="48"/>
  <c r="K103" i="48"/>
  <c r="J103" i="48"/>
  <c r="H103" i="48"/>
  <c r="G103" i="48"/>
  <c r="E103" i="48"/>
  <c r="D103" i="48"/>
  <c r="O102" i="48"/>
  <c r="L102" i="48"/>
  <c r="I102" i="48"/>
  <c r="F102" i="48"/>
  <c r="O101" i="48"/>
  <c r="L101" i="48"/>
  <c r="I101" i="48"/>
  <c r="F101" i="48"/>
  <c r="O100" i="48"/>
  <c r="L100" i="48"/>
  <c r="I100" i="48"/>
  <c r="F100" i="48"/>
  <c r="O99" i="48"/>
  <c r="L99" i="48"/>
  <c r="C99" i="48" s="1"/>
  <c r="I99" i="48"/>
  <c r="F99" i="48"/>
  <c r="O98" i="48"/>
  <c r="L98" i="48"/>
  <c r="C98" i="48" s="1"/>
  <c r="I98" i="48"/>
  <c r="F98" i="48"/>
  <c r="O97" i="48"/>
  <c r="L97" i="48"/>
  <c r="I97" i="48"/>
  <c r="F97" i="48"/>
  <c r="O96" i="48"/>
  <c r="L96" i="48"/>
  <c r="I96" i="48"/>
  <c r="F96" i="48"/>
  <c r="N95" i="48"/>
  <c r="N83" i="48" s="1"/>
  <c r="M95" i="48"/>
  <c r="K95" i="48"/>
  <c r="J95" i="48"/>
  <c r="I95" i="48"/>
  <c r="H95" i="48"/>
  <c r="G95" i="48"/>
  <c r="E95" i="48"/>
  <c r="D95" i="48"/>
  <c r="O94" i="48"/>
  <c r="L94" i="48"/>
  <c r="I94" i="48"/>
  <c r="F94" i="48"/>
  <c r="O93" i="48"/>
  <c r="L93" i="48"/>
  <c r="I93" i="48"/>
  <c r="F93" i="48"/>
  <c r="C93" i="48" s="1"/>
  <c r="O92" i="48"/>
  <c r="L92" i="48"/>
  <c r="I92" i="48"/>
  <c r="F92" i="48"/>
  <c r="O91" i="48"/>
  <c r="L91" i="48"/>
  <c r="I91" i="48"/>
  <c r="I89" i="48" s="1"/>
  <c r="F91" i="48"/>
  <c r="C91" i="48" s="1"/>
  <c r="O90" i="48"/>
  <c r="L90" i="48"/>
  <c r="L89" i="48" s="1"/>
  <c r="I90" i="48"/>
  <c r="F90" i="48"/>
  <c r="N89" i="48"/>
  <c r="M89" i="48"/>
  <c r="M83" i="48" s="1"/>
  <c r="K89" i="48"/>
  <c r="J89" i="48"/>
  <c r="H89" i="48"/>
  <c r="G89" i="48"/>
  <c r="E89" i="48"/>
  <c r="D89" i="48"/>
  <c r="O88" i="48"/>
  <c r="L88" i="48"/>
  <c r="I88" i="48"/>
  <c r="F88" i="48"/>
  <c r="O87" i="48"/>
  <c r="L87" i="48"/>
  <c r="I87" i="48"/>
  <c r="F87" i="48"/>
  <c r="O86" i="48"/>
  <c r="C86" i="48" s="1"/>
  <c r="L86" i="48"/>
  <c r="I86" i="48"/>
  <c r="F86" i="48"/>
  <c r="O85" i="48"/>
  <c r="L85" i="48"/>
  <c r="I85" i="48"/>
  <c r="F85" i="48"/>
  <c r="F84" i="48" s="1"/>
  <c r="N84" i="48"/>
  <c r="M84" i="48"/>
  <c r="L84" i="48"/>
  <c r="K84" i="48"/>
  <c r="K83" i="48" s="1"/>
  <c r="J84" i="48"/>
  <c r="H84" i="48"/>
  <c r="G84" i="48"/>
  <c r="E84" i="48"/>
  <c r="E83" i="48" s="1"/>
  <c r="D84" i="48"/>
  <c r="O82" i="48"/>
  <c r="L82" i="48"/>
  <c r="I82" i="48"/>
  <c r="F82" i="48"/>
  <c r="O81" i="48"/>
  <c r="L81" i="48"/>
  <c r="I81" i="48"/>
  <c r="F81" i="48"/>
  <c r="C81" i="48"/>
  <c r="N80" i="48"/>
  <c r="M80" i="48"/>
  <c r="K80" i="48"/>
  <c r="J80" i="48"/>
  <c r="J76" i="48" s="1"/>
  <c r="I80" i="48"/>
  <c r="H80" i="48"/>
  <c r="G80" i="48"/>
  <c r="F80" i="48"/>
  <c r="F76" i="48" s="1"/>
  <c r="E80" i="48"/>
  <c r="D80" i="48"/>
  <c r="O79" i="48"/>
  <c r="L79" i="48"/>
  <c r="C79" i="48" s="1"/>
  <c r="I79" i="48"/>
  <c r="F79" i="48"/>
  <c r="O78" i="48"/>
  <c r="O77" i="48" s="1"/>
  <c r="L78" i="48"/>
  <c r="C78" i="48" s="1"/>
  <c r="I78" i="48"/>
  <c r="F78" i="48"/>
  <c r="F77" i="48" s="1"/>
  <c r="N77" i="48"/>
  <c r="M77" i="48"/>
  <c r="K77" i="48"/>
  <c r="J77" i="48"/>
  <c r="I77" i="48"/>
  <c r="I76" i="48" s="1"/>
  <c r="H77" i="48"/>
  <c r="H76" i="48" s="1"/>
  <c r="G77" i="48"/>
  <c r="E77" i="48"/>
  <c r="D77" i="48"/>
  <c r="D76" i="48" s="1"/>
  <c r="M76" i="48"/>
  <c r="E76" i="48"/>
  <c r="O74" i="48"/>
  <c r="L74" i="48"/>
  <c r="I74" i="48"/>
  <c r="F74" i="48"/>
  <c r="C74" i="48" s="1"/>
  <c r="O73" i="48"/>
  <c r="L73" i="48"/>
  <c r="I73" i="48"/>
  <c r="F73" i="48"/>
  <c r="O72" i="48"/>
  <c r="L72" i="48"/>
  <c r="I72" i="48"/>
  <c r="F72" i="48"/>
  <c r="O71" i="48"/>
  <c r="L71" i="48"/>
  <c r="I71" i="48"/>
  <c r="F71" i="48"/>
  <c r="O70" i="48"/>
  <c r="O69" i="48" s="1"/>
  <c r="L70" i="48"/>
  <c r="I70" i="48"/>
  <c r="I69" i="48" s="1"/>
  <c r="F70" i="48"/>
  <c r="F69" i="48" s="1"/>
  <c r="N69" i="48"/>
  <c r="M69" i="48"/>
  <c r="L69" i="48"/>
  <c r="K69" i="48"/>
  <c r="K67" i="48" s="1"/>
  <c r="J69" i="48"/>
  <c r="H69" i="48"/>
  <c r="H67" i="48" s="1"/>
  <c r="G69" i="48"/>
  <c r="G67" i="48" s="1"/>
  <c r="E69" i="48"/>
  <c r="D69" i="48"/>
  <c r="D67" i="48" s="1"/>
  <c r="O68" i="48"/>
  <c r="L68" i="48"/>
  <c r="I68" i="48"/>
  <c r="F68" i="48"/>
  <c r="N67" i="48"/>
  <c r="M67" i="48"/>
  <c r="J67" i="48"/>
  <c r="E67" i="48"/>
  <c r="O66" i="48"/>
  <c r="L66" i="48"/>
  <c r="I66" i="48"/>
  <c r="F66" i="48"/>
  <c r="C66" i="48"/>
  <c r="O65" i="48"/>
  <c r="L65" i="48"/>
  <c r="I65" i="48"/>
  <c r="F65" i="48"/>
  <c r="C65" i="48" s="1"/>
  <c r="O64" i="48"/>
  <c r="L64" i="48"/>
  <c r="I64" i="48"/>
  <c r="F64" i="48"/>
  <c r="O63" i="48"/>
  <c r="L63" i="48"/>
  <c r="I63" i="48"/>
  <c r="F63" i="48"/>
  <c r="C63" i="48" s="1"/>
  <c r="O62" i="48"/>
  <c r="L62" i="48"/>
  <c r="I62" i="48"/>
  <c r="F62" i="48"/>
  <c r="O61" i="48"/>
  <c r="L61" i="48"/>
  <c r="I61" i="48"/>
  <c r="F61" i="48"/>
  <c r="C61" i="48" s="1"/>
  <c r="O60" i="48"/>
  <c r="L60" i="48"/>
  <c r="I60" i="48"/>
  <c r="F60" i="48"/>
  <c r="O59" i="48"/>
  <c r="O58" i="48" s="1"/>
  <c r="L59" i="48"/>
  <c r="L58" i="48" s="1"/>
  <c r="I59" i="48"/>
  <c r="F59" i="48"/>
  <c r="N58" i="48"/>
  <c r="M58" i="48"/>
  <c r="K58" i="48"/>
  <c r="J58" i="48"/>
  <c r="H58" i="48"/>
  <c r="G58" i="48"/>
  <c r="E58" i="48"/>
  <c r="D58" i="48"/>
  <c r="O57" i="48"/>
  <c r="L57" i="48"/>
  <c r="I57" i="48"/>
  <c r="F57" i="48"/>
  <c r="C57" i="48" s="1"/>
  <c r="O56" i="48"/>
  <c r="L56" i="48"/>
  <c r="L55" i="48" s="1"/>
  <c r="I56" i="48"/>
  <c r="F56" i="48"/>
  <c r="N55" i="48"/>
  <c r="M55" i="48"/>
  <c r="M54" i="48" s="1"/>
  <c r="K55" i="48"/>
  <c r="K54" i="48" s="1"/>
  <c r="J55" i="48"/>
  <c r="J54" i="48" s="1"/>
  <c r="H55" i="48"/>
  <c r="G55" i="48"/>
  <c r="G54" i="48" s="1"/>
  <c r="E55" i="48"/>
  <c r="E54" i="48" s="1"/>
  <c r="D55" i="48"/>
  <c r="O47" i="48"/>
  <c r="C47" i="48" s="1"/>
  <c r="O46" i="48"/>
  <c r="O45" i="48" s="1"/>
  <c r="C45" i="48" s="1"/>
  <c r="N45" i="48"/>
  <c r="M45" i="48"/>
  <c r="L44" i="48"/>
  <c r="I44" i="48"/>
  <c r="F44" i="48"/>
  <c r="F43" i="48" s="1"/>
  <c r="C44" i="48"/>
  <c r="L43" i="48"/>
  <c r="K43" i="48"/>
  <c r="J43" i="48"/>
  <c r="I43" i="48"/>
  <c r="H43" i="48"/>
  <c r="G43" i="48"/>
  <c r="E43" i="48"/>
  <c r="D43" i="48"/>
  <c r="F42" i="48"/>
  <c r="C42" i="48" s="1"/>
  <c r="F41" i="48"/>
  <c r="C41" i="48" s="1"/>
  <c r="E41" i="48"/>
  <c r="D41" i="48"/>
  <c r="L40" i="48"/>
  <c r="C40" i="48" s="1"/>
  <c r="L39" i="48"/>
  <c r="C39" i="48"/>
  <c r="L38" i="48"/>
  <c r="C38" i="48" s="1"/>
  <c r="L37" i="48"/>
  <c r="C37" i="48" s="1"/>
  <c r="L36" i="48"/>
  <c r="C36" i="48" s="1"/>
  <c r="K36" i="48"/>
  <c r="J36" i="48"/>
  <c r="L35" i="48"/>
  <c r="C35" i="48" s="1"/>
  <c r="L34" i="48"/>
  <c r="L33" i="48" s="1"/>
  <c r="C33" i="48" s="1"/>
  <c r="K33" i="48"/>
  <c r="J33" i="48"/>
  <c r="L32" i="48"/>
  <c r="C32" i="48" s="1"/>
  <c r="L31" i="48"/>
  <c r="C31" i="48" s="1"/>
  <c r="K31" i="48"/>
  <c r="J31" i="48"/>
  <c r="L30" i="48"/>
  <c r="C30" i="48"/>
  <c r="L29" i="48"/>
  <c r="C29" i="48" s="1"/>
  <c r="L28" i="48"/>
  <c r="C28" i="48" s="1"/>
  <c r="K27" i="48"/>
  <c r="J27" i="48"/>
  <c r="J26" i="48" s="1"/>
  <c r="F25" i="48"/>
  <c r="C25" i="48" s="1"/>
  <c r="I24" i="48"/>
  <c r="E24" i="48"/>
  <c r="F24" i="48" s="1"/>
  <c r="F20" i="48" s="1"/>
  <c r="O23" i="48"/>
  <c r="L23" i="48"/>
  <c r="I23" i="48"/>
  <c r="F23" i="48"/>
  <c r="O22" i="48"/>
  <c r="L22" i="48"/>
  <c r="I22" i="48"/>
  <c r="F22" i="48"/>
  <c r="F21" i="48" s="1"/>
  <c r="F292" i="48" s="1"/>
  <c r="O21" i="48"/>
  <c r="N21" i="48"/>
  <c r="N292" i="48" s="1"/>
  <c r="N291" i="48" s="1"/>
  <c r="M21" i="48"/>
  <c r="M292" i="48" s="1"/>
  <c r="M291" i="48" s="1"/>
  <c r="K21" i="48"/>
  <c r="K292" i="48" s="1"/>
  <c r="K291" i="48" s="1"/>
  <c r="J21" i="48"/>
  <c r="H21" i="48"/>
  <c r="G21" i="48"/>
  <c r="G292" i="48" s="1"/>
  <c r="G291" i="48" s="1"/>
  <c r="E21" i="48"/>
  <c r="D21" i="48"/>
  <c r="N20" i="48"/>
  <c r="H20" i="48"/>
  <c r="D20" i="48"/>
  <c r="K53" i="48" l="1"/>
  <c r="D54" i="48"/>
  <c r="D53" i="48" s="1"/>
  <c r="E130" i="48"/>
  <c r="E75" i="48" s="1"/>
  <c r="K130" i="48"/>
  <c r="G173" i="48"/>
  <c r="I55" i="48"/>
  <c r="E53" i="48"/>
  <c r="O76" i="48"/>
  <c r="O95" i="48"/>
  <c r="C106" i="48"/>
  <c r="J83" i="48"/>
  <c r="J75" i="48" s="1"/>
  <c r="C119" i="48"/>
  <c r="C133" i="48"/>
  <c r="C139" i="48"/>
  <c r="O144" i="48"/>
  <c r="C149" i="48"/>
  <c r="C156" i="48"/>
  <c r="C159" i="48"/>
  <c r="C169" i="48"/>
  <c r="N195" i="48"/>
  <c r="N194" i="48" s="1"/>
  <c r="L196" i="48"/>
  <c r="C202" i="48"/>
  <c r="D204" i="48"/>
  <c r="D195" i="48" s="1"/>
  <c r="C218" i="48"/>
  <c r="C219" i="48"/>
  <c r="C234" i="48"/>
  <c r="G231" i="48"/>
  <c r="G230" i="48" s="1"/>
  <c r="C239" i="48"/>
  <c r="I252" i="48"/>
  <c r="I251" i="48" s="1"/>
  <c r="L252" i="48"/>
  <c r="L251" i="48" s="1"/>
  <c r="C280" i="48"/>
  <c r="C299" i="48"/>
  <c r="N109" i="49"/>
  <c r="O80" i="48"/>
  <c r="C189" i="48"/>
  <c r="C59" i="48"/>
  <c r="C22" i="48"/>
  <c r="G53" i="48"/>
  <c r="M53" i="48"/>
  <c r="L54" i="48"/>
  <c r="C60" i="48"/>
  <c r="C68" i="48"/>
  <c r="C71" i="48"/>
  <c r="G76" i="48"/>
  <c r="K76" i="48"/>
  <c r="H83" i="48"/>
  <c r="C94" i="48"/>
  <c r="C102" i="48"/>
  <c r="O103" i="48"/>
  <c r="O122" i="48"/>
  <c r="N130" i="48"/>
  <c r="N75" i="48" s="1"/>
  <c r="N52" i="48" s="1"/>
  <c r="C147" i="48"/>
  <c r="C154" i="48"/>
  <c r="C161" i="48"/>
  <c r="C168" i="48"/>
  <c r="C171" i="48"/>
  <c r="H187" i="48"/>
  <c r="M187" i="48"/>
  <c r="C197" i="48"/>
  <c r="E204" i="48"/>
  <c r="C210" i="48"/>
  <c r="C215" i="48"/>
  <c r="I216" i="48"/>
  <c r="C222" i="48"/>
  <c r="K204" i="48"/>
  <c r="K195" i="48" s="1"/>
  <c r="C242" i="48"/>
  <c r="C247" i="48"/>
  <c r="M259" i="48"/>
  <c r="C265" i="48"/>
  <c r="O264" i="48"/>
  <c r="O259" i="48" s="1"/>
  <c r="C275" i="48"/>
  <c r="I286" i="48"/>
  <c r="C297" i="48"/>
  <c r="I264" i="48"/>
  <c r="I259" i="48" s="1"/>
  <c r="J292" i="48"/>
  <c r="J291" i="48" s="1"/>
  <c r="O292" i="48"/>
  <c r="O291" i="48" s="1"/>
  <c r="K26" i="48"/>
  <c r="C46" i="48"/>
  <c r="N54" i="48"/>
  <c r="N53" i="48" s="1"/>
  <c r="O55" i="48"/>
  <c r="H54" i="48"/>
  <c r="H53" i="48" s="1"/>
  <c r="C62" i="48"/>
  <c r="I67" i="48"/>
  <c r="N76" i="48"/>
  <c r="C92" i="48"/>
  <c r="C101" i="48"/>
  <c r="I103" i="48"/>
  <c r="C110" i="48"/>
  <c r="I116" i="48"/>
  <c r="F125" i="48"/>
  <c r="C125" i="48" s="1"/>
  <c r="D130" i="48"/>
  <c r="G130" i="48"/>
  <c r="C164" i="48"/>
  <c r="L166" i="48"/>
  <c r="L165" i="48" s="1"/>
  <c r="N174" i="48"/>
  <c r="N173" i="48" s="1"/>
  <c r="M174" i="48"/>
  <c r="M173" i="48" s="1"/>
  <c r="K173" i="48"/>
  <c r="C193" i="48"/>
  <c r="I205" i="48"/>
  <c r="I204" i="48" s="1"/>
  <c r="C213" i="48"/>
  <c r="C226" i="48"/>
  <c r="G204" i="48"/>
  <c r="G195" i="48" s="1"/>
  <c r="G194" i="48" s="1"/>
  <c r="M231" i="48"/>
  <c r="J231" i="48"/>
  <c r="C257" i="48"/>
  <c r="F264" i="48"/>
  <c r="F259" i="48" s="1"/>
  <c r="E270" i="48"/>
  <c r="E269" i="48" s="1"/>
  <c r="O272" i="48"/>
  <c r="L276" i="48"/>
  <c r="C300" i="48"/>
  <c r="O11" i="49"/>
  <c r="O12" i="49" s="1"/>
  <c r="O109" i="49"/>
  <c r="O14" i="49"/>
  <c r="O6" i="49"/>
  <c r="O7" i="49" s="1"/>
  <c r="H109" i="49"/>
  <c r="H6" i="49"/>
  <c r="H7" i="49" s="1"/>
  <c r="H11" i="49"/>
  <c r="H12" i="49" s="1"/>
  <c r="H14" i="49"/>
  <c r="P109" i="49"/>
  <c r="P6" i="49"/>
  <c r="P7" i="49" s="1"/>
  <c r="P11" i="49"/>
  <c r="P12" i="49" s="1"/>
  <c r="P14" i="49"/>
  <c r="N11" i="49"/>
  <c r="N12" i="49" s="1"/>
  <c r="D109" i="49"/>
  <c r="E16" i="49"/>
  <c r="D6" i="49"/>
  <c r="D7" i="49" s="1"/>
  <c r="D11" i="49"/>
  <c r="D12" i="49" s="1"/>
  <c r="D14" i="49"/>
  <c r="J14" i="49"/>
  <c r="J6" i="49"/>
  <c r="J7" i="49" s="1"/>
  <c r="J11" i="49"/>
  <c r="J12" i="49" s="1"/>
  <c r="J109" i="49"/>
  <c r="L109" i="49"/>
  <c r="L6" i="49"/>
  <c r="L7" i="49" s="1"/>
  <c r="L14" i="49"/>
  <c r="L11" i="49"/>
  <c r="L12" i="49" s="1"/>
  <c r="K11" i="49"/>
  <c r="K12" i="49" s="1"/>
  <c r="K109" i="49"/>
  <c r="K6" i="49"/>
  <c r="K7" i="49" s="1"/>
  <c r="K14" i="49"/>
  <c r="N6" i="49"/>
  <c r="N7" i="49" s="1"/>
  <c r="M6" i="49"/>
  <c r="M7" i="49" s="1"/>
  <c r="M14" i="49"/>
  <c r="M11" i="49"/>
  <c r="M12" i="49" s="1"/>
  <c r="M109" i="49"/>
  <c r="I6" i="49"/>
  <c r="I7" i="49" s="1"/>
  <c r="I14" i="49"/>
  <c r="I11" i="49"/>
  <c r="I12" i="49" s="1"/>
  <c r="I109" i="49"/>
  <c r="Q6" i="49"/>
  <c r="Q7" i="49" s="1"/>
  <c r="Q14" i="49"/>
  <c r="Q109" i="49"/>
  <c r="Q11" i="49"/>
  <c r="Q12" i="49" s="1"/>
  <c r="G11" i="49"/>
  <c r="G12" i="49" s="1"/>
  <c r="G109" i="49"/>
  <c r="G14" i="49"/>
  <c r="G6" i="49"/>
  <c r="G7" i="49" s="1"/>
  <c r="J20" i="48"/>
  <c r="E52" i="48"/>
  <c r="O67" i="48"/>
  <c r="C69" i="48"/>
  <c r="E20" i="48"/>
  <c r="E292" i="48"/>
  <c r="E291" i="48" s="1"/>
  <c r="C70" i="48"/>
  <c r="K75" i="48"/>
  <c r="K52" i="48" s="1"/>
  <c r="C104" i="48"/>
  <c r="F103" i="48"/>
  <c r="C114" i="48"/>
  <c r="L112" i="48"/>
  <c r="C117" i="48"/>
  <c r="F116" i="48"/>
  <c r="I122" i="48"/>
  <c r="C123" i="48"/>
  <c r="C134" i="48"/>
  <c r="I131" i="48"/>
  <c r="F136" i="48"/>
  <c r="C137" i="48"/>
  <c r="C177" i="48"/>
  <c r="L175" i="48"/>
  <c r="C180" i="48"/>
  <c r="F179" i="48"/>
  <c r="C186" i="48"/>
  <c r="I184" i="48"/>
  <c r="L195" i="48"/>
  <c r="C287" i="48"/>
  <c r="L286" i="48"/>
  <c r="C301" i="48"/>
  <c r="F291" i="48"/>
  <c r="O20" i="48"/>
  <c r="L21" i="48"/>
  <c r="F67" i="48"/>
  <c r="L77" i="48"/>
  <c r="C97" i="48"/>
  <c r="F95" i="48"/>
  <c r="L116" i="48"/>
  <c r="C129" i="48"/>
  <c r="L128" i="48"/>
  <c r="C128" i="48" s="1"/>
  <c r="C162" i="48"/>
  <c r="I160" i="48"/>
  <c r="C160" i="48" s="1"/>
  <c r="C166" i="48"/>
  <c r="F165" i="48"/>
  <c r="L179" i="48"/>
  <c r="C185" i="48"/>
  <c r="L184" i="48"/>
  <c r="C190" i="48"/>
  <c r="I188" i="48"/>
  <c r="C191" i="48"/>
  <c r="F187" i="48"/>
  <c r="C192" i="48"/>
  <c r="C207" i="48"/>
  <c r="L205" i="48"/>
  <c r="L204" i="48" s="1"/>
  <c r="N230" i="48"/>
  <c r="C240" i="48"/>
  <c r="I238" i="48"/>
  <c r="C254" i="48"/>
  <c r="F252" i="48"/>
  <c r="L264" i="48"/>
  <c r="C267" i="48"/>
  <c r="C273" i="48"/>
  <c r="F272" i="48"/>
  <c r="F276" i="48"/>
  <c r="L293" i="48"/>
  <c r="K20" i="48"/>
  <c r="H292" i="48"/>
  <c r="H291" i="48" s="1"/>
  <c r="C43" i="48"/>
  <c r="M20" i="48"/>
  <c r="C56" i="48"/>
  <c r="F55" i="48"/>
  <c r="O54" i="48"/>
  <c r="O53" i="48" s="1"/>
  <c r="F58" i="48"/>
  <c r="C64" i="48"/>
  <c r="C73" i="48"/>
  <c r="D83" i="48"/>
  <c r="D75" i="48" s="1"/>
  <c r="D52" i="48" s="1"/>
  <c r="C87" i="48"/>
  <c r="I84" i="48"/>
  <c r="F89" i="48"/>
  <c r="C90" i="48"/>
  <c r="O89" i="48"/>
  <c r="G83" i="48"/>
  <c r="G75" i="48" s="1"/>
  <c r="C109" i="48"/>
  <c r="L131" i="48"/>
  <c r="C131" i="48"/>
  <c r="M130" i="48"/>
  <c r="M75" i="48" s="1"/>
  <c r="L151" i="48"/>
  <c r="F174" i="48"/>
  <c r="O205" i="48"/>
  <c r="H231" i="48"/>
  <c r="H230" i="48" s="1"/>
  <c r="C233" i="48"/>
  <c r="I235" i="48"/>
  <c r="C236" i="48"/>
  <c r="E259" i="48"/>
  <c r="L260" i="48"/>
  <c r="L259" i="48" s="1"/>
  <c r="C263" i="48"/>
  <c r="D269" i="48"/>
  <c r="L270" i="48"/>
  <c r="L269" i="48" s="1"/>
  <c r="I270" i="48"/>
  <c r="I269" i="48" s="1"/>
  <c r="C80" i="48"/>
  <c r="C132" i="48"/>
  <c r="I141" i="48"/>
  <c r="C141" i="48" s="1"/>
  <c r="C142" i="48"/>
  <c r="F144" i="48"/>
  <c r="C145" i="48"/>
  <c r="C152" i="48"/>
  <c r="F151" i="48"/>
  <c r="G20" i="48"/>
  <c r="C23" i="48"/>
  <c r="I21" i="48"/>
  <c r="C24" i="48"/>
  <c r="L27" i="48"/>
  <c r="C34" i="48"/>
  <c r="L80" i="48"/>
  <c r="C82" i="48"/>
  <c r="C85" i="48"/>
  <c r="O84" i="48"/>
  <c r="L95" i="48"/>
  <c r="C107" i="48"/>
  <c r="C115" i="48"/>
  <c r="I112" i="48"/>
  <c r="C112" i="48" s="1"/>
  <c r="H130" i="48"/>
  <c r="H75" i="48" s="1"/>
  <c r="H52" i="48" s="1"/>
  <c r="L144" i="48"/>
  <c r="I151" i="48"/>
  <c r="C178" i="48"/>
  <c r="I175" i="48"/>
  <c r="I174" i="48" s="1"/>
  <c r="I173" i="48" s="1"/>
  <c r="L187" i="48"/>
  <c r="F196" i="48"/>
  <c r="C217" i="48"/>
  <c r="O216" i="48"/>
  <c r="C216" i="48" s="1"/>
  <c r="C248" i="48"/>
  <c r="I246" i="48"/>
  <c r="C260" i="48"/>
  <c r="F281" i="48"/>
  <c r="C281" i="48" s="1"/>
  <c r="C282" i="48"/>
  <c r="C286" i="48"/>
  <c r="C100" i="48"/>
  <c r="L103" i="48"/>
  <c r="C120" i="48"/>
  <c r="C127" i="48"/>
  <c r="C155" i="48"/>
  <c r="C167" i="48"/>
  <c r="D174" i="48"/>
  <c r="D173" i="48" s="1"/>
  <c r="H174" i="48"/>
  <c r="H173" i="48" s="1"/>
  <c r="C183" i="48"/>
  <c r="F205" i="48"/>
  <c r="O238" i="48"/>
  <c r="O231" i="48" s="1"/>
  <c r="M270" i="48"/>
  <c r="M269" i="48" s="1"/>
  <c r="C293" i="48"/>
  <c r="D292" i="48"/>
  <c r="D291" i="48" s="1"/>
  <c r="J53" i="48"/>
  <c r="I58" i="48"/>
  <c r="I54" i="48" s="1"/>
  <c r="I53" i="48" s="1"/>
  <c r="L67" i="48"/>
  <c r="L53" i="48" s="1"/>
  <c r="C72" i="48"/>
  <c r="C88" i="48"/>
  <c r="C96" i="48"/>
  <c r="C108" i="48"/>
  <c r="O116" i="48"/>
  <c r="C124" i="48"/>
  <c r="C135" i="48"/>
  <c r="C143" i="48"/>
  <c r="O151" i="48"/>
  <c r="O130" i="48" s="1"/>
  <c r="C163" i="48"/>
  <c r="O179" i="48"/>
  <c r="O174" i="48" s="1"/>
  <c r="O173" i="48" s="1"/>
  <c r="E195" i="48"/>
  <c r="M195" i="48"/>
  <c r="C200" i="48"/>
  <c r="I198" i="48"/>
  <c r="C224" i="48"/>
  <c r="C225" i="48"/>
  <c r="C228" i="48"/>
  <c r="C229" i="48"/>
  <c r="C232" i="48"/>
  <c r="E230" i="48"/>
  <c r="J230" i="48"/>
  <c r="C241" i="48"/>
  <c r="F238" i="48"/>
  <c r="L246" i="48"/>
  <c r="L231" i="48" s="1"/>
  <c r="C277" i="48"/>
  <c r="O276" i="48"/>
  <c r="O270" i="48" s="1"/>
  <c r="O269" i="48" s="1"/>
  <c r="C284" i="48"/>
  <c r="F283" i="48"/>
  <c r="C283" i="48" s="1"/>
  <c r="C288" i="48"/>
  <c r="C296" i="48"/>
  <c r="H195" i="48"/>
  <c r="H194" i="48" s="1"/>
  <c r="C201" i="48"/>
  <c r="C208" i="48"/>
  <c r="C209" i="48"/>
  <c r="C220" i="48"/>
  <c r="C221" i="48"/>
  <c r="D231" i="48"/>
  <c r="D230" i="48" s="1"/>
  <c r="M230" i="48"/>
  <c r="C245" i="48"/>
  <c r="C249" i="48"/>
  <c r="F246" i="48"/>
  <c r="C253" i="48"/>
  <c r="O252" i="48"/>
  <c r="O251" i="48" s="1"/>
  <c r="C268" i="48"/>
  <c r="J270" i="48"/>
  <c r="J269" i="48" s="1"/>
  <c r="C285" i="48"/>
  <c r="N51" i="48" l="1"/>
  <c r="C259" i="48"/>
  <c r="K194" i="48"/>
  <c r="K289" i="48"/>
  <c r="E194" i="48"/>
  <c r="H51" i="48"/>
  <c r="C151" i="48"/>
  <c r="I231" i="48"/>
  <c r="I230" i="48" s="1"/>
  <c r="L174" i="48"/>
  <c r="N289" i="48"/>
  <c r="J289" i="48"/>
  <c r="C246" i="48"/>
  <c r="D194" i="48"/>
  <c r="D51" i="48" s="1"/>
  <c r="F122" i="48"/>
  <c r="C122" i="48" s="1"/>
  <c r="L83" i="48"/>
  <c r="C264" i="48"/>
  <c r="J194" i="48"/>
  <c r="J52" i="48"/>
  <c r="O230" i="48"/>
  <c r="D289" i="48"/>
  <c r="M52" i="48"/>
  <c r="G289" i="48"/>
  <c r="I83" i="48"/>
  <c r="C165" i="48"/>
  <c r="K51" i="48"/>
  <c r="E6" i="49"/>
  <c r="E7" i="49" s="1"/>
  <c r="E14" i="49"/>
  <c r="E109" i="49"/>
  <c r="E11" i="49"/>
  <c r="E12" i="49" s="1"/>
  <c r="F16" i="49"/>
  <c r="H50" i="48"/>
  <c r="H290" i="48"/>
  <c r="K50" i="48"/>
  <c r="K290" i="48"/>
  <c r="N50" i="48"/>
  <c r="N290" i="48"/>
  <c r="C198" i="48"/>
  <c r="I196" i="48"/>
  <c r="I195" i="48" s="1"/>
  <c r="I194" i="48" s="1"/>
  <c r="C174" i="48"/>
  <c r="F173" i="48"/>
  <c r="F270" i="48"/>
  <c r="C272" i="48"/>
  <c r="C252" i="48"/>
  <c r="F251" i="48"/>
  <c r="C251" i="48" s="1"/>
  <c r="L230" i="48"/>
  <c r="L194" i="48" s="1"/>
  <c r="C84" i="48"/>
  <c r="G52" i="48"/>
  <c r="G51" i="48" s="1"/>
  <c r="E289" i="48"/>
  <c r="J51" i="48"/>
  <c r="C205" i="48"/>
  <c r="F204" i="48"/>
  <c r="I20" i="48"/>
  <c r="I292" i="48"/>
  <c r="C21" i="48"/>
  <c r="C175" i="48"/>
  <c r="L130" i="48"/>
  <c r="F54" i="48"/>
  <c r="C55" i="48"/>
  <c r="L76" i="48"/>
  <c r="C77" i="48"/>
  <c r="L292" i="48"/>
  <c r="L291" i="48" s="1"/>
  <c r="C184" i="48"/>
  <c r="L173" i="48"/>
  <c r="C136" i="48"/>
  <c r="F130" i="48"/>
  <c r="C235" i="48"/>
  <c r="H289" i="48"/>
  <c r="C238" i="48"/>
  <c r="F231" i="48"/>
  <c r="M194" i="48"/>
  <c r="M51" i="48" s="1"/>
  <c r="F195" i="48"/>
  <c r="O83" i="48"/>
  <c r="O75" i="48" s="1"/>
  <c r="O52" i="48" s="1"/>
  <c r="I130" i="48"/>
  <c r="I75" i="48" s="1"/>
  <c r="C116" i="48"/>
  <c r="C103" i="48"/>
  <c r="E51" i="48"/>
  <c r="M289" i="48"/>
  <c r="C27" i="48"/>
  <c r="L26" i="48"/>
  <c r="C144" i="48"/>
  <c r="O204" i="48"/>
  <c r="O195" i="48" s="1"/>
  <c r="O194" i="48" s="1"/>
  <c r="C89" i="48"/>
  <c r="F83" i="48"/>
  <c r="C58" i="48"/>
  <c r="C276" i="48"/>
  <c r="I187" i="48"/>
  <c r="C187" i="48" s="1"/>
  <c r="C188" i="48"/>
  <c r="C95" i="48"/>
  <c r="C67" i="48"/>
  <c r="C179" i="48"/>
  <c r="D290" i="48" l="1"/>
  <c r="D50" i="48"/>
  <c r="O51" i="48"/>
  <c r="F14" i="49"/>
  <c r="F11" i="49"/>
  <c r="F12" i="49" s="1"/>
  <c r="F6" i="49"/>
  <c r="F7" i="49" s="1"/>
  <c r="F109" i="49"/>
  <c r="M50" i="48"/>
  <c r="M290" i="48"/>
  <c r="I52" i="48"/>
  <c r="I51" i="48" s="1"/>
  <c r="I289" i="48"/>
  <c r="O50" i="48"/>
  <c r="O290" i="48"/>
  <c r="F53" i="48"/>
  <c r="C54" i="48"/>
  <c r="C292" i="48"/>
  <c r="I291" i="48"/>
  <c r="C291" i="48" s="1"/>
  <c r="J50" i="48"/>
  <c r="J290" i="48"/>
  <c r="F269" i="48"/>
  <c r="C270" i="48"/>
  <c r="E290" i="48"/>
  <c r="E50" i="48"/>
  <c r="F230" i="48"/>
  <c r="C230" i="48" s="1"/>
  <c r="C231" i="48"/>
  <c r="C130" i="48"/>
  <c r="L289" i="48"/>
  <c r="L75" i="48"/>
  <c r="L52" i="48" s="1"/>
  <c r="L51" i="48" s="1"/>
  <c r="L50" i="48" s="1"/>
  <c r="C76" i="48"/>
  <c r="C83" i="48"/>
  <c r="F75" i="48"/>
  <c r="C75" i="48" s="1"/>
  <c r="C26" i="48"/>
  <c r="F194" i="48"/>
  <c r="C194" i="48" s="1"/>
  <c r="C195" i="48"/>
  <c r="L20" i="48"/>
  <c r="C20" i="48" s="1"/>
  <c r="C204" i="48"/>
  <c r="G290" i="48"/>
  <c r="G50" i="48"/>
  <c r="C196" i="48"/>
  <c r="C173" i="48"/>
  <c r="O289" i="48"/>
  <c r="F52" i="48" l="1"/>
  <c r="C53" i="48"/>
  <c r="I290" i="48"/>
  <c r="I50" i="48"/>
  <c r="L290" i="48"/>
  <c r="C269" i="48"/>
  <c r="F289" i="48"/>
  <c r="C289" i="48" s="1"/>
  <c r="C52" i="48" l="1"/>
  <c r="F51" i="48"/>
  <c r="F290" i="48" l="1"/>
  <c r="C290" i="48" s="1"/>
  <c r="F50" i="48"/>
  <c r="C50" i="48" s="1"/>
  <c r="C51" i="48"/>
  <c r="G62" i="46" l="1"/>
  <c r="G61" i="46"/>
  <c r="G60" i="46"/>
  <c r="G59" i="46"/>
  <c r="G58" i="46"/>
  <c r="G57" i="46" s="1"/>
  <c r="F57" i="46"/>
  <c r="E57" i="46"/>
  <c r="G52" i="46"/>
  <c r="G51" i="46"/>
  <c r="G50" i="46"/>
  <c r="G49" i="46"/>
  <c r="F48" i="46"/>
  <c r="E48" i="46"/>
  <c r="G43" i="46"/>
  <c r="F42" i="46"/>
  <c r="G42" i="46" s="1"/>
  <c r="G40" i="46" s="1"/>
  <c r="F40" i="46"/>
  <c r="E40" i="46"/>
  <c r="G35" i="46"/>
  <c r="G34" i="46" s="1"/>
  <c r="F34" i="46"/>
  <c r="E34" i="46"/>
  <c r="G29" i="46"/>
  <c r="G28" i="46" s="1"/>
  <c r="F28" i="46"/>
  <c r="E28" i="46"/>
  <c r="G23" i="46"/>
  <c r="G22" i="46"/>
  <c r="G21" i="46" s="1"/>
  <c r="F21" i="46"/>
  <c r="E21" i="46"/>
  <c r="G16" i="46"/>
  <c r="G15" i="46"/>
  <c r="G14" i="46"/>
  <c r="G13" i="46"/>
  <c r="G12" i="46"/>
  <c r="F11" i="46"/>
  <c r="E11" i="46"/>
  <c r="G11" i="46" l="1"/>
  <c r="G48" i="46"/>
  <c r="O301" i="45"/>
  <c r="L301" i="45"/>
  <c r="I301" i="45"/>
  <c r="F301" i="45"/>
  <c r="O300" i="45"/>
  <c r="L300" i="45"/>
  <c r="I300" i="45"/>
  <c r="F300" i="45"/>
  <c r="O299" i="45"/>
  <c r="L299" i="45"/>
  <c r="I299" i="45"/>
  <c r="F299" i="45"/>
  <c r="O298" i="45"/>
  <c r="L298" i="45"/>
  <c r="I298" i="45"/>
  <c r="F298" i="45"/>
  <c r="O297" i="45"/>
  <c r="L297" i="45"/>
  <c r="I297" i="45"/>
  <c r="F297" i="45"/>
  <c r="O296" i="45"/>
  <c r="L296" i="45"/>
  <c r="I296" i="45"/>
  <c r="F296" i="45"/>
  <c r="O295" i="45"/>
  <c r="L295" i="45"/>
  <c r="I295" i="45"/>
  <c r="F295" i="45"/>
  <c r="O294" i="45"/>
  <c r="O293" i="45" s="1"/>
  <c r="L294" i="45"/>
  <c r="I294" i="45"/>
  <c r="F294" i="45"/>
  <c r="N293" i="45"/>
  <c r="M293" i="45"/>
  <c r="K293" i="45"/>
  <c r="J293" i="45"/>
  <c r="H293" i="45"/>
  <c r="G293" i="45"/>
  <c r="E293" i="45"/>
  <c r="D293" i="45"/>
  <c r="O288" i="45"/>
  <c r="L288" i="45"/>
  <c r="I288" i="45"/>
  <c r="F288" i="45"/>
  <c r="O287" i="45"/>
  <c r="L287" i="45"/>
  <c r="L286" i="45" s="1"/>
  <c r="C286" i="45" s="1"/>
  <c r="I287" i="45"/>
  <c r="I286" i="45" s="1"/>
  <c r="F287" i="45"/>
  <c r="O286" i="45"/>
  <c r="N286" i="45"/>
  <c r="M286" i="45"/>
  <c r="K286" i="45"/>
  <c r="J286" i="45"/>
  <c r="H286" i="45"/>
  <c r="G286" i="45"/>
  <c r="F286" i="45"/>
  <c r="E286" i="45"/>
  <c r="D286" i="45"/>
  <c r="O285" i="45"/>
  <c r="O284" i="45" s="1"/>
  <c r="O283" i="45" s="1"/>
  <c r="L285" i="45"/>
  <c r="L284" i="45" s="1"/>
  <c r="L283" i="45" s="1"/>
  <c r="I285" i="45"/>
  <c r="I284" i="45" s="1"/>
  <c r="I283" i="45" s="1"/>
  <c r="F285" i="45"/>
  <c r="N284" i="45"/>
  <c r="M284" i="45"/>
  <c r="M283" i="45" s="1"/>
  <c r="K284" i="45"/>
  <c r="K283" i="45" s="1"/>
  <c r="J284" i="45"/>
  <c r="J283" i="45" s="1"/>
  <c r="H284" i="45"/>
  <c r="H283" i="45" s="1"/>
  <c r="G284" i="45"/>
  <c r="G283" i="45" s="1"/>
  <c r="E284" i="45"/>
  <c r="E283" i="45" s="1"/>
  <c r="D284" i="45"/>
  <c r="D283" i="45" s="1"/>
  <c r="N283" i="45"/>
  <c r="O282" i="45"/>
  <c r="O281" i="45" s="1"/>
  <c r="L282" i="45"/>
  <c r="I282" i="45"/>
  <c r="F282" i="45"/>
  <c r="F281" i="45" s="1"/>
  <c r="N281" i="45"/>
  <c r="M281" i="45"/>
  <c r="L281" i="45"/>
  <c r="K281" i="45"/>
  <c r="J281" i="45"/>
  <c r="H281" i="45"/>
  <c r="G281" i="45"/>
  <c r="E281" i="45"/>
  <c r="D281" i="45"/>
  <c r="O280" i="45"/>
  <c r="L280" i="45"/>
  <c r="I280" i="45"/>
  <c r="F280" i="45"/>
  <c r="O279" i="45"/>
  <c r="L279" i="45"/>
  <c r="I279" i="45"/>
  <c r="F279" i="45"/>
  <c r="O278" i="45"/>
  <c r="L278" i="45"/>
  <c r="I278" i="45"/>
  <c r="F278" i="45"/>
  <c r="O277" i="45"/>
  <c r="L277" i="45"/>
  <c r="I277" i="45"/>
  <c r="I276" i="45" s="1"/>
  <c r="F277" i="45"/>
  <c r="N276" i="45"/>
  <c r="M276" i="45"/>
  <c r="K276" i="45"/>
  <c r="J276" i="45"/>
  <c r="H276" i="45"/>
  <c r="G276" i="45"/>
  <c r="E276" i="45"/>
  <c r="D276" i="45"/>
  <c r="O275" i="45"/>
  <c r="L275" i="45"/>
  <c r="I275" i="45"/>
  <c r="F275" i="45"/>
  <c r="O274" i="45"/>
  <c r="L274" i="45"/>
  <c r="I274" i="45"/>
  <c r="F274" i="45"/>
  <c r="O273" i="45"/>
  <c r="L273" i="45"/>
  <c r="L272" i="45" s="1"/>
  <c r="I273" i="45"/>
  <c r="I272" i="45" s="1"/>
  <c r="F273" i="45"/>
  <c r="N272" i="45"/>
  <c r="N270" i="45" s="1"/>
  <c r="M272" i="45"/>
  <c r="K272" i="45"/>
  <c r="K270" i="45" s="1"/>
  <c r="J272" i="45"/>
  <c r="H272" i="45"/>
  <c r="G272" i="45"/>
  <c r="G270" i="45" s="1"/>
  <c r="E272" i="45"/>
  <c r="D272" i="45"/>
  <c r="D270" i="45" s="1"/>
  <c r="D269" i="45" s="1"/>
  <c r="O271" i="45"/>
  <c r="L271" i="45"/>
  <c r="I271" i="45"/>
  <c r="F271" i="45"/>
  <c r="H270" i="45"/>
  <c r="H269" i="45" s="1"/>
  <c r="O268" i="45"/>
  <c r="L268" i="45"/>
  <c r="I268" i="45"/>
  <c r="F268" i="45"/>
  <c r="O267" i="45"/>
  <c r="L267" i="45"/>
  <c r="I267" i="45"/>
  <c r="F267" i="45"/>
  <c r="O266" i="45"/>
  <c r="L266" i="45"/>
  <c r="I266" i="45"/>
  <c r="F266" i="45"/>
  <c r="C266" i="45" s="1"/>
  <c r="O265" i="45"/>
  <c r="L265" i="45"/>
  <c r="I265" i="45"/>
  <c r="F265" i="45"/>
  <c r="N264" i="45"/>
  <c r="M264" i="45"/>
  <c r="K264" i="45"/>
  <c r="J264" i="45"/>
  <c r="H264" i="45"/>
  <c r="G264" i="45"/>
  <c r="E264" i="45"/>
  <c r="D264" i="45"/>
  <c r="O263" i="45"/>
  <c r="L263" i="45"/>
  <c r="I263" i="45"/>
  <c r="F263" i="45"/>
  <c r="O262" i="45"/>
  <c r="L262" i="45"/>
  <c r="I262" i="45"/>
  <c r="F262" i="45"/>
  <c r="O261" i="45"/>
  <c r="O260" i="45" s="1"/>
  <c r="L261" i="45"/>
  <c r="I261" i="45"/>
  <c r="I260" i="45" s="1"/>
  <c r="F261" i="45"/>
  <c r="N260" i="45"/>
  <c r="N259" i="45" s="1"/>
  <c r="M260" i="45"/>
  <c r="K260" i="45"/>
  <c r="K259" i="45" s="1"/>
  <c r="J260" i="45"/>
  <c r="H260" i="45"/>
  <c r="G260" i="45"/>
  <c r="G259" i="45" s="1"/>
  <c r="E260" i="45"/>
  <c r="E259" i="45" s="1"/>
  <c r="D260" i="45"/>
  <c r="D259" i="45" s="1"/>
  <c r="H259" i="45"/>
  <c r="O258" i="45"/>
  <c r="L258" i="45"/>
  <c r="I258" i="45"/>
  <c r="F258" i="45"/>
  <c r="O257" i="45"/>
  <c r="L257" i="45"/>
  <c r="I257" i="45"/>
  <c r="F257" i="45"/>
  <c r="O256" i="45"/>
  <c r="L256" i="45"/>
  <c r="I256" i="45"/>
  <c r="F256" i="45"/>
  <c r="O255" i="45"/>
  <c r="L255" i="45"/>
  <c r="I255" i="45"/>
  <c r="F255" i="45"/>
  <c r="O254" i="45"/>
  <c r="L254" i="45"/>
  <c r="I254" i="45"/>
  <c r="F254" i="45"/>
  <c r="O253" i="45"/>
  <c r="L253" i="45"/>
  <c r="I253" i="45"/>
  <c r="F253" i="45"/>
  <c r="N252" i="45"/>
  <c r="M252" i="45"/>
  <c r="M251" i="45" s="1"/>
  <c r="K252" i="45"/>
  <c r="K251" i="45" s="1"/>
  <c r="J252" i="45"/>
  <c r="H252" i="45"/>
  <c r="H251" i="45" s="1"/>
  <c r="G252" i="45"/>
  <c r="G251" i="45" s="1"/>
  <c r="E252" i="45"/>
  <c r="E251" i="45" s="1"/>
  <c r="D252" i="45"/>
  <c r="N251" i="45"/>
  <c r="J251" i="45"/>
  <c r="D251" i="45"/>
  <c r="O250" i="45"/>
  <c r="L250" i="45"/>
  <c r="I250" i="45"/>
  <c r="F250" i="45"/>
  <c r="O249" i="45"/>
  <c r="L249" i="45"/>
  <c r="I249" i="45"/>
  <c r="F249" i="45"/>
  <c r="O248" i="45"/>
  <c r="L248" i="45"/>
  <c r="I248" i="45"/>
  <c r="F248" i="45"/>
  <c r="O247" i="45"/>
  <c r="L247" i="45"/>
  <c r="L246" i="45" s="1"/>
  <c r="I247" i="45"/>
  <c r="F247" i="45"/>
  <c r="O246" i="45"/>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O241" i="45"/>
  <c r="L241" i="45"/>
  <c r="I241" i="45"/>
  <c r="F241" i="45"/>
  <c r="O240" i="45"/>
  <c r="L240" i="45"/>
  <c r="I240" i="45"/>
  <c r="F240" i="45"/>
  <c r="O239" i="45"/>
  <c r="L239" i="45"/>
  <c r="I239" i="45"/>
  <c r="F239" i="45"/>
  <c r="N238" i="45"/>
  <c r="M238" i="45"/>
  <c r="K238" i="45"/>
  <c r="J238" i="45"/>
  <c r="H238" i="45"/>
  <c r="G238" i="45"/>
  <c r="E238" i="45"/>
  <c r="D238" i="45"/>
  <c r="O237" i="45"/>
  <c r="L237" i="45"/>
  <c r="I237" i="45"/>
  <c r="F237" i="45"/>
  <c r="O236" i="45"/>
  <c r="L236" i="45"/>
  <c r="L235" i="45" s="1"/>
  <c r="I236" i="45"/>
  <c r="I235" i="45" s="1"/>
  <c r="F236" i="45"/>
  <c r="O235" i="45"/>
  <c r="N235" i="45"/>
  <c r="M235" i="45"/>
  <c r="K235" i="45"/>
  <c r="J235" i="45"/>
  <c r="H235" i="45"/>
  <c r="G235" i="45"/>
  <c r="F235" i="45"/>
  <c r="E235" i="45"/>
  <c r="D235" i="45"/>
  <c r="O234" i="45"/>
  <c r="O233" i="45" s="1"/>
  <c r="L234" i="45"/>
  <c r="L233" i="45" s="1"/>
  <c r="I234" i="45"/>
  <c r="I233" i="45" s="1"/>
  <c r="F234" i="45"/>
  <c r="F233" i="45" s="1"/>
  <c r="N233" i="45"/>
  <c r="M233" i="45"/>
  <c r="K233" i="45"/>
  <c r="J233" i="45"/>
  <c r="H233" i="45"/>
  <c r="G233" i="45"/>
  <c r="E233" i="45"/>
  <c r="D233" i="45"/>
  <c r="D231" i="45" s="1"/>
  <c r="O232" i="45"/>
  <c r="L232" i="45"/>
  <c r="I232" i="45"/>
  <c r="F232" i="45"/>
  <c r="O229" i="45"/>
  <c r="L229" i="45"/>
  <c r="I229" i="45"/>
  <c r="F229" i="45"/>
  <c r="O228" i="45"/>
  <c r="L228" i="45"/>
  <c r="L227" i="45" s="1"/>
  <c r="I228" i="45"/>
  <c r="I227" i="45" s="1"/>
  <c r="F228" i="45"/>
  <c r="O227" i="45"/>
  <c r="N227" i="45"/>
  <c r="M227" i="45"/>
  <c r="K227" i="45"/>
  <c r="J227" i="45"/>
  <c r="H227" i="45"/>
  <c r="G227" i="45"/>
  <c r="F227" i="45"/>
  <c r="E227" i="45"/>
  <c r="D227" i="45"/>
  <c r="O226" i="45"/>
  <c r="L226" i="45"/>
  <c r="I226" i="45"/>
  <c r="F226" i="45"/>
  <c r="O225" i="45"/>
  <c r="L225" i="45"/>
  <c r="I225" i="45"/>
  <c r="F225" i="45"/>
  <c r="O224" i="45"/>
  <c r="L224" i="45"/>
  <c r="I224" i="45"/>
  <c r="F224" i="45"/>
  <c r="O223" i="45"/>
  <c r="L223" i="45"/>
  <c r="I223" i="45"/>
  <c r="F223" i="45"/>
  <c r="O222" i="45"/>
  <c r="L222" i="45"/>
  <c r="I222" i="45"/>
  <c r="F222" i="45"/>
  <c r="O221" i="45"/>
  <c r="L221" i="45"/>
  <c r="I221" i="45"/>
  <c r="F221" i="45"/>
  <c r="O220" i="45"/>
  <c r="L220" i="45"/>
  <c r="I220" i="45"/>
  <c r="F220" i="45"/>
  <c r="O219" i="45"/>
  <c r="L219" i="45"/>
  <c r="I219" i="45"/>
  <c r="F219" i="45"/>
  <c r="O218" i="45"/>
  <c r="L218" i="45"/>
  <c r="I218" i="45"/>
  <c r="F218" i="45"/>
  <c r="O217" i="45"/>
  <c r="O216" i="45" s="1"/>
  <c r="L217" i="45"/>
  <c r="I217" i="45"/>
  <c r="F217" i="45"/>
  <c r="N216" i="45"/>
  <c r="M216" i="45"/>
  <c r="K216" i="45"/>
  <c r="J216" i="45"/>
  <c r="H216" i="45"/>
  <c r="G216" i="45"/>
  <c r="E216" i="45"/>
  <c r="D216" i="45"/>
  <c r="O215" i="45"/>
  <c r="L215" i="45"/>
  <c r="I215" i="45"/>
  <c r="F215" i="45"/>
  <c r="O214" i="45"/>
  <c r="L214" i="45"/>
  <c r="I214" i="45"/>
  <c r="F214" i="45"/>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I206" i="45"/>
  <c r="F206" i="45"/>
  <c r="N205" i="45"/>
  <c r="M205" i="45"/>
  <c r="K205" i="45"/>
  <c r="J205" i="45"/>
  <c r="H205" i="45"/>
  <c r="G205" i="45"/>
  <c r="E205" i="45"/>
  <c r="E204" i="45" s="1"/>
  <c r="D205" i="45"/>
  <c r="D204" i="45" s="1"/>
  <c r="K204" i="45"/>
  <c r="O203" i="45"/>
  <c r="L203" i="45"/>
  <c r="I203" i="45"/>
  <c r="F203" i="45"/>
  <c r="O202" i="45"/>
  <c r="L202" i="45"/>
  <c r="I202" i="45"/>
  <c r="F202" i="45"/>
  <c r="O201" i="45"/>
  <c r="L201" i="45"/>
  <c r="I201" i="45"/>
  <c r="F201" i="45"/>
  <c r="O200" i="45"/>
  <c r="L200" i="45"/>
  <c r="I200" i="45"/>
  <c r="F200" i="45"/>
  <c r="O199" i="45"/>
  <c r="O198" i="45" s="1"/>
  <c r="L199" i="45"/>
  <c r="I199" i="45"/>
  <c r="F199" i="45"/>
  <c r="F198" i="45" s="1"/>
  <c r="N198" i="45"/>
  <c r="M198" i="45"/>
  <c r="K198" i="45"/>
  <c r="K196" i="45" s="1"/>
  <c r="J198" i="45"/>
  <c r="J196" i="45" s="1"/>
  <c r="H198" i="45"/>
  <c r="H196" i="45" s="1"/>
  <c r="G198" i="45"/>
  <c r="G196" i="45" s="1"/>
  <c r="E198" i="45"/>
  <c r="D198" i="45"/>
  <c r="D196" i="45" s="1"/>
  <c r="O197" i="45"/>
  <c r="L197" i="45"/>
  <c r="I197" i="45"/>
  <c r="F197" i="45"/>
  <c r="N196" i="45"/>
  <c r="M196" i="45"/>
  <c r="E196" i="45"/>
  <c r="O193" i="45"/>
  <c r="L193" i="45"/>
  <c r="L192" i="45" s="1"/>
  <c r="L191" i="45" s="1"/>
  <c r="I193" i="45"/>
  <c r="F193" i="45"/>
  <c r="O192" i="45"/>
  <c r="N192" i="45"/>
  <c r="M192" i="45"/>
  <c r="M191" i="45" s="1"/>
  <c r="K192" i="45"/>
  <c r="K191" i="45" s="1"/>
  <c r="J192" i="45"/>
  <c r="I192" i="45"/>
  <c r="I191" i="45" s="1"/>
  <c r="H192" i="45"/>
  <c r="G192" i="45"/>
  <c r="G191" i="45" s="1"/>
  <c r="E192" i="45"/>
  <c r="D192" i="45"/>
  <c r="D191" i="45" s="1"/>
  <c r="O191" i="45"/>
  <c r="N191" i="45"/>
  <c r="J191" i="45"/>
  <c r="H191" i="45"/>
  <c r="E191" i="45"/>
  <c r="O190" i="45"/>
  <c r="L190" i="45"/>
  <c r="I190" i="45"/>
  <c r="F190" i="45"/>
  <c r="O189" i="45"/>
  <c r="O188" i="45" s="1"/>
  <c r="O187" i="45" s="1"/>
  <c r="L189" i="45"/>
  <c r="L188" i="45" s="1"/>
  <c r="I189" i="45"/>
  <c r="I188" i="45" s="1"/>
  <c r="I187" i="45" s="1"/>
  <c r="F189" i="45"/>
  <c r="N188" i="45"/>
  <c r="M188" i="45"/>
  <c r="M187" i="45" s="1"/>
  <c r="K188" i="45"/>
  <c r="J188" i="45"/>
  <c r="J187" i="45" s="1"/>
  <c r="H188" i="45"/>
  <c r="H187" i="45" s="1"/>
  <c r="G188" i="45"/>
  <c r="E188" i="45"/>
  <c r="D188" i="45"/>
  <c r="O186" i="45"/>
  <c r="L186" i="45"/>
  <c r="I186" i="45"/>
  <c r="F186" i="45"/>
  <c r="O185" i="45"/>
  <c r="L185" i="45"/>
  <c r="I185" i="45"/>
  <c r="I184" i="45" s="1"/>
  <c r="F185" i="45"/>
  <c r="N184" i="45"/>
  <c r="M184" i="45"/>
  <c r="L184" i="45"/>
  <c r="K184" i="45"/>
  <c r="J184" i="45"/>
  <c r="H184" i="45"/>
  <c r="G184" i="45"/>
  <c r="E184" i="45"/>
  <c r="D184" i="45"/>
  <c r="O183" i="45"/>
  <c r="L183" i="45"/>
  <c r="I183" i="45"/>
  <c r="F183" i="45"/>
  <c r="O182" i="45"/>
  <c r="L182" i="45"/>
  <c r="C182" i="45" s="1"/>
  <c r="I182" i="45"/>
  <c r="F182" i="45"/>
  <c r="O181" i="45"/>
  <c r="L181" i="45"/>
  <c r="I181" i="45"/>
  <c r="F181" i="45"/>
  <c r="O180" i="45"/>
  <c r="L180" i="45"/>
  <c r="I180" i="45"/>
  <c r="I179" i="45" s="1"/>
  <c r="F180" i="45"/>
  <c r="F179" i="45" s="1"/>
  <c r="N179" i="45"/>
  <c r="M179" i="45"/>
  <c r="K179" i="45"/>
  <c r="J179" i="45"/>
  <c r="H179" i="45"/>
  <c r="G179" i="45"/>
  <c r="E179" i="45"/>
  <c r="D179" i="45"/>
  <c r="O178" i="45"/>
  <c r="L178" i="45"/>
  <c r="I178" i="45"/>
  <c r="F178" i="45"/>
  <c r="O177" i="45"/>
  <c r="L177" i="45"/>
  <c r="I177" i="45"/>
  <c r="F177" i="45"/>
  <c r="O176" i="45"/>
  <c r="L176" i="45"/>
  <c r="L175" i="45" s="1"/>
  <c r="I176" i="45"/>
  <c r="I175" i="45" s="1"/>
  <c r="F176" i="45"/>
  <c r="N175" i="45"/>
  <c r="M175" i="45"/>
  <c r="M174" i="45" s="1"/>
  <c r="K175" i="45"/>
  <c r="K174" i="45" s="1"/>
  <c r="K173" i="45" s="1"/>
  <c r="J175" i="45"/>
  <c r="J174" i="45" s="1"/>
  <c r="J173" i="45" s="1"/>
  <c r="H175" i="45"/>
  <c r="G175" i="45"/>
  <c r="G174" i="45" s="1"/>
  <c r="F175" i="45"/>
  <c r="E175" i="45"/>
  <c r="E174" i="45" s="1"/>
  <c r="E173" i="45" s="1"/>
  <c r="D175" i="45"/>
  <c r="H174" i="45"/>
  <c r="H173" i="45" s="1"/>
  <c r="O172" i="45"/>
  <c r="L172" i="45"/>
  <c r="I172" i="45"/>
  <c r="F172" i="45"/>
  <c r="O171" i="45"/>
  <c r="L171" i="45"/>
  <c r="I171" i="45"/>
  <c r="F171" i="45"/>
  <c r="O170" i="45"/>
  <c r="L170" i="45"/>
  <c r="I170" i="45"/>
  <c r="F170" i="45"/>
  <c r="O169" i="45"/>
  <c r="L169" i="45"/>
  <c r="I169" i="45"/>
  <c r="F169" i="45"/>
  <c r="O168" i="45"/>
  <c r="L168" i="45"/>
  <c r="I168" i="45"/>
  <c r="F168" i="45"/>
  <c r="O167" i="45"/>
  <c r="L167" i="45"/>
  <c r="L166" i="45" s="1"/>
  <c r="L165" i="45" s="1"/>
  <c r="I167" i="45"/>
  <c r="I166" i="45" s="1"/>
  <c r="I165" i="45" s="1"/>
  <c r="F167" i="45"/>
  <c r="N166" i="45"/>
  <c r="N165" i="45" s="1"/>
  <c r="M166" i="45"/>
  <c r="M165" i="45" s="1"/>
  <c r="K166" i="45"/>
  <c r="K165" i="45" s="1"/>
  <c r="J166" i="45"/>
  <c r="J165" i="45" s="1"/>
  <c r="H166" i="45"/>
  <c r="G166" i="45"/>
  <c r="G165" i="45" s="1"/>
  <c r="E166" i="45"/>
  <c r="E165" i="45" s="1"/>
  <c r="D166" i="45"/>
  <c r="D165" i="45" s="1"/>
  <c r="H165" i="45"/>
  <c r="O164" i="45"/>
  <c r="L164" i="45"/>
  <c r="I164" i="45"/>
  <c r="F164" i="45"/>
  <c r="O163" i="45"/>
  <c r="L163" i="45"/>
  <c r="I163" i="45"/>
  <c r="F163" i="45"/>
  <c r="O162" i="45"/>
  <c r="L162" i="45"/>
  <c r="I162" i="45"/>
  <c r="F162" i="45"/>
  <c r="O161" i="45"/>
  <c r="L161" i="45"/>
  <c r="L160" i="45" s="1"/>
  <c r="I161" i="45"/>
  <c r="F161" i="45"/>
  <c r="N160" i="45"/>
  <c r="M160" i="45"/>
  <c r="K160" i="45"/>
  <c r="J160" i="45"/>
  <c r="I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L152" i="45"/>
  <c r="L151" i="45" s="1"/>
  <c r="I152" i="45"/>
  <c r="F152" i="45"/>
  <c r="N151" i="45"/>
  <c r="M151" i="45"/>
  <c r="K151" i="45"/>
  <c r="J151" i="45"/>
  <c r="H151" i="45"/>
  <c r="G151" i="45"/>
  <c r="E151" i="45"/>
  <c r="D151" i="45"/>
  <c r="O150" i="45"/>
  <c r="L150" i="45"/>
  <c r="I150" i="45"/>
  <c r="F150" i="45"/>
  <c r="O149" i="45"/>
  <c r="L149" i="45"/>
  <c r="I149" i="45"/>
  <c r="F149" i="45"/>
  <c r="O148" i="45"/>
  <c r="L148" i="45"/>
  <c r="I148" i="45"/>
  <c r="F148" i="45"/>
  <c r="O147" i="45"/>
  <c r="L147" i="45"/>
  <c r="I147" i="45"/>
  <c r="F147" i="45"/>
  <c r="O146" i="45"/>
  <c r="L146" i="45"/>
  <c r="I146" i="45"/>
  <c r="F146" i="45"/>
  <c r="O145" i="45"/>
  <c r="L145" i="45"/>
  <c r="I145" i="45"/>
  <c r="I144" i="45" s="1"/>
  <c r="F145" i="45"/>
  <c r="N144" i="45"/>
  <c r="M144" i="45"/>
  <c r="K144" i="45"/>
  <c r="J144" i="45"/>
  <c r="H144" i="45"/>
  <c r="G144" i="45"/>
  <c r="E144" i="45"/>
  <c r="D144" i="45"/>
  <c r="O143" i="45"/>
  <c r="L143" i="45"/>
  <c r="I143" i="45"/>
  <c r="F143" i="45"/>
  <c r="O142" i="45"/>
  <c r="O141" i="45" s="1"/>
  <c r="L142" i="45"/>
  <c r="I142" i="45"/>
  <c r="I141" i="45" s="1"/>
  <c r="F142" i="45"/>
  <c r="N141" i="45"/>
  <c r="M141" i="45"/>
  <c r="K141" i="45"/>
  <c r="J141" i="45"/>
  <c r="H141" i="45"/>
  <c r="G141" i="45"/>
  <c r="E141" i="45"/>
  <c r="D141" i="45"/>
  <c r="O140" i="45"/>
  <c r="L140" i="45"/>
  <c r="I140" i="45"/>
  <c r="F140" i="45"/>
  <c r="O139" i="45"/>
  <c r="L139" i="45"/>
  <c r="I139" i="45"/>
  <c r="F139" i="45"/>
  <c r="O138" i="45"/>
  <c r="L138" i="45"/>
  <c r="I138" i="45"/>
  <c r="F138" i="45"/>
  <c r="O137" i="45"/>
  <c r="L137" i="45"/>
  <c r="I137" i="45"/>
  <c r="I136" i="45" s="1"/>
  <c r="F137" i="45"/>
  <c r="N136" i="45"/>
  <c r="M136" i="45"/>
  <c r="K136" i="45"/>
  <c r="J136" i="45"/>
  <c r="H136" i="45"/>
  <c r="G136" i="45"/>
  <c r="E136" i="45"/>
  <c r="D136" i="45"/>
  <c r="O135" i="45"/>
  <c r="L135" i="45"/>
  <c r="I135" i="45"/>
  <c r="F135" i="45"/>
  <c r="O134" i="45"/>
  <c r="L134" i="45"/>
  <c r="I134" i="45"/>
  <c r="F134" i="45"/>
  <c r="O133" i="45"/>
  <c r="L133" i="45"/>
  <c r="I133" i="45"/>
  <c r="F133" i="45"/>
  <c r="O132" i="45"/>
  <c r="L132" i="45"/>
  <c r="L131" i="45" s="1"/>
  <c r="I132" i="45"/>
  <c r="I131" i="45" s="1"/>
  <c r="F132" i="45"/>
  <c r="N131" i="45"/>
  <c r="M131" i="45"/>
  <c r="K131" i="45"/>
  <c r="J131" i="45"/>
  <c r="H131" i="45"/>
  <c r="G131" i="45"/>
  <c r="E131" i="45"/>
  <c r="D131" i="45"/>
  <c r="O129" i="45"/>
  <c r="O128" i="45" s="1"/>
  <c r="L129" i="45"/>
  <c r="L128" i="45" s="1"/>
  <c r="I129" i="45"/>
  <c r="I128" i="45" s="1"/>
  <c r="F129" i="45"/>
  <c r="N128" i="45"/>
  <c r="M128" i="45"/>
  <c r="K128" i="45"/>
  <c r="J128" i="45"/>
  <c r="H128" i="45"/>
  <c r="G128" i="45"/>
  <c r="E128" i="45"/>
  <c r="D128" i="45"/>
  <c r="O127" i="45"/>
  <c r="L127" i="45"/>
  <c r="I127" i="45"/>
  <c r="F127" i="45"/>
  <c r="O126" i="45"/>
  <c r="L126" i="45"/>
  <c r="I126" i="45"/>
  <c r="F126" i="45"/>
  <c r="O125" i="45"/>
  <c r="L125" i="45"/>
  <c r="I125" i="45"/>
  <c r="F125" i="45"/>
  <c r="O124" i="45"/>
  <c r="L124" i="45"/>
  <c r="I124" i="45"/>
  <c r="F124" i="45"/>
  <c r="O123" i="45"/>
  <c r="L123" i="45"/>
  <c r="I123" i="45"/>
  <c r="F123" i="45"/>
  <c r="N122" i="45"/>
  <c r="M122" i="45"/>
  <c r="K122" i="45"/>
  <c r="J122" i="45"/>
  <c r="H122" i="45"/>
  <c r="G122" i="45"/>
  <c r="E122" i="45"/>
  <c r="D122" i="45"/>
  <c r="O121" i="45"/>
  <c r="L121" i="45"/>
  <c r="I121" i="45"/>
  <c r="F121" i="45"/>
  <c r="O120" i="45"/>
  <c r="L120" i="45"/>
  <c r="I120" i="45"/>
  <c r="F120" i="45"/>
  <c r="O119" i="45"/>
  <c r="L119" i="45"/>
  <c r="I119" i="45"/>
  <c r="F119" i="45"/>
  <c r="O118" i="45"/>
  <c r="L118" i="45"/>
  <c r="I118" i="45"/>
  <c r="F118" i="45"/>
  <c r="O117" i="45"/>
  <c r="L117" i="45"/>
  <c r="I117" i="45"/>
  <c r="I116" i="45" s="1"/>
  <c r="F117" i="45"/>
  <c r="N116" i="45"/>
  <c r="M116" i="45"/>
  <c r="K116" i="45"/>
  <c r="J116" i="45"/>
  <c r="H116" i="45"/>
  <c r="G116" i="45"/>
  <c r="E116" i="45"/>
  <c r="D116" i="45"/>
  <c r="O115" i="45"/>
  <c r="L115" i="45"/>
  <c r="I115" i="45"/>
  <c r="F115" i="45"/>
  <c r="O114" i="45"/>
  <c r="L114" i="45"/>
  <c r="I114" i="45"/>
  <c r="F114" i="45"/>
  <c r="O113" i="45"/>
  <c r="L113" i="45"/>
  <c r="I113" i="45"/>
  <c r="F113" i="45"/>
  <c r="N112" i="45"/>
  <c r="M112" i="45"/>
  <c r="K112" i="45"/>
  <c r="J112" i="45"/>
  <c r="H112" i="45"/>
  <c r="G112" i="45"/>
  <c r="F112" i="45"/>
  <c r="E112" i="45"/>
  <c r="D112" i="45"/>
  <c r="O111" i="45"/>
  <c r="L111" i="45"/>
  <c r="I111" i="45"/>
  <c r="F111" i="45"/>
  <c r="O110" i="45"/>
  <c r="L110" i="45"/>
  <c r="I110" i="45"/>
  <c r="F110" i="45"/>
  <c r="O109" i="45"/>
  <c r="L109" i="45"/>
  <c r="I109" i="45"/>
  <c r="F109" i="45"/>
  <c r="O108" i="45"/>
  <c r="L108" i="45"/>
  <c r="I108" i="45"/>
  <c r="F108" i="45"/>
  <c r="O107" i="45"/>
  <c r="L107" i="45"/>
  <c r="I107" i="45"/>
  <c r="F107" i="45"/>
  <c r="O106" i="45"/>
  <c r="L106" i="45"/>
  <c r="I106" i="45"/>
  <c r="F106" i="45"/>
  <c r="O105" i="45"/>
  <c r="L105" i="45"/>
  <c r="I105" i="45"/>
  <c r="F105" i="45"/>
  <c r="O104" i="45"/>
  <c r="L104" i="45"/>
  <c r="I104" i="45"/>
  <c r="I103" i="45" s="1"/>
  <c r="F104" i="45"/>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O96" i="45"/>
  <c r="L96" i="45"/>
  <c r="I96" i="45"/>
  <c r="I95" i="45" s="1"/>
  <c r="F96" i="45"/>
  <c r="N95" i="45"/>
  <c r="M95" i="45"/>
  <c r="K95" i="45"/>
  <c r="J95" i="45"/>
  <c r="H95" i="45"/>
  <c r="G95" i="45"/>
  <c r="E95" i="45"/>
  <c r="D95" i="45"/>
  <c r="O94" i="45"/>
  <c r="L94" i="45"/>
  <c r="I94" i="45"/>
  <c r="F94" i="45"/>
  <c r="O93" i="45"/>
  <c r="L93" i="45"/>
  <c r="I93" i="45"/>
  <c r="F93" i="45"/>
  <c r="O92" i="45"/>
  <c r="L92" i="45"/>
  <c r="I92" i="45"/>
  <c r="F92" i="45"/>
  <c r="O91" i="45"/>
  <c r="L91" i="45"/>
  <c r="I91" i="45"/>
  <c r="F91" i="45"/>
  <c r="O90" i="45"/>
  <c r="L90" i="45"/>
  <c r="L89" i="45" s="1"/>
  <c r="I90" i="45"/>
  <c r="F90" i="45"/>
  <c r="N89" i="45"/>
  <c r="M89" i="45"/>
  <c r="K89" i="45"/>
  <c r="J89" i="45"/>
  <c r="H89" i="45"/>
  <c r="G89" i="45"/>
  <c r="E89" i="45"/>
  <c r="D89" i="45"/>
  <c r="O88" i="45"/>
  <c r="L88" i="45"/>
  <c r="I88" i="45"/>
  <c r="F88" i="45"/>
  <c r="C88" i="45"/>
  <c r="O87" i="45"/>
  <c r="L87" i="45"/>
  <c r="I87" i="45"/>
  <c r="F87" i="45"/>
  <c r="C87" i="45" s="1"/>
  <c r="O86" i="45"/>
  <c r="L86" i="45"/>
  <c r="I86" i="45"/>
  <c r="F86" i="45"/>
  <c r="O85" i="45"/>
  <c r="L85" i="45"/>
  <c r="L84" i="45" s="1"/>
  <c r="I85" i="45"/>
  <c r="F85" i="45"/>
  <c r="N84" i="45"/>
  <c r="M84" i="45"/>
  <c r="K84" i="45"/>
  <c r="J84" i="45"/>
  <c r="J83" i="45" s="1"/>
  <c r="H84" i="45"/>
  <c r="G84" i="45"/>
  <c r="E84" i="45"/>
  <c r="D84" i="45"/>
  <c r="O82" i="45"/>
  <c r="L82" i="45"/>
  <c r="I82" i="45"/>
  <c r="F82" i="45"/>
  <c r="O81" i="45"/>
  <c r="L81" i="45"/>
  <c r="I81" i="45"/>
  <c r="F81" i="45"/>
  <c r="N80" i="45"/>
  <c r="M80" i="45"/>
  <c r="K80" i="45"/>
  <c r="J80" i="45"/>
  <c r="I80" i="45"/>
  <c r="H80" i="45"/>
  <c r="G80" i="45"/>
  <c r="E80" i="45"/>
  <c r="E76" i="45" s="1"/>
  <c r="D80" i="45"/>
  <c r="O79" i="45"/>
  <c r="L79" i="45"/>
  <c r="I79" i="45"/>
  <c r="F79" i="45"/>
  <c r="O78" i="45"/>
  <c r="O77" i="45" s="1"/>
  <c r="L78" i="45"/>
  <c r="I78" i="45"/>
  <c r="I77" i="45" s="1"/>
  <c r="I76" i="45" s="1"/>
  <c r="F78" i="45"/>
  <c r="N77" i="45"/>
  <c r="M77" i="45"/>
  <c r="K77" i="45"/>
  <c r="J77" i="45"/>
  <c r="H77" i="45"/>
  <c r="H76" i="45" s="1"/>
  <c r="G77" i="45"/>
  <c r="F77" i="45"/>
  <c r="E77" i="45"/>
  <c r="D77" i="45"/>
  <c r="O74" i="45"/>
  <c r="L74" i="45"/>
  <c r="I74" i="45"/>
  <c r="F74" i="45"/>
  <c r="O73" i="45"/>
  <c r="L73" i="45"/>
  <c r="I73" i="45"/>
  <c r="F73" i="45"/>
  <c r="O72" i="45"/>
  <c r="L72" i="45"/>
  <c r="I72" i="45"/>
  <c r="F72" i="45"/>
  <c r="O71" i="45"/>
  <c r="L71" i="45"/>
  <c r="I71" i="45"/>
  <c r="F71" i="45"/>
  <c r="O70" i="45"/>
  <c r="L70" i="45"/>
  <c r="I70" i="45"/>
  <c r="F70" i="45"/>
  <c r="N69" i="45"/>
  <c r="M69" i="45"/>
  <c r="K69" i="45"/>
  <c r="K67" i="45" s="1"/>
  <c r="J69" i="45"/>
  <c r="J67" i="45" s="1"/>
  <c r="H69" i="45"/>
  <c r="H67" i="45" s="1"/>
  <c r="G69" i="45"/>
  <c r="G67" i="45" s="1"/>
  <c r="E69" i="45"/>
  <c r="E67" i="45" s="1"/>
  <c r="D69" i="45"/>
  <c r="D67" i="45" s="1"/>
  <c r="O68" i="45"/>
  <c r="L68" i="45"/>
  <c r="I68" i="45"/>
  <c r="F68" i="45"/>
  <c r="N67" i="45"/>
  <c r="M67" i="45"/>
  <c r="O66" i="45"/>
  <c r="L66" i="45"/>
  <c r="I66" i="45"/>
  <c r="F66" i="45"/>
  <c r="O65" i="45"/>
  <c r="L65" i="45"/>
  <c r="I65" i="45"/>
  <c r="F65" i="45"/>
  <c r="O64" i="45"/>
  <c r="L64" i="45"/>
  <c r="I64" i="45"/>
  <c r="F64" i="45"/>
  <c r="O63" i="45"/>
  <c r="L63" i="45"/>
  <c r="I63" i="45"/>
  <c r="F63" i="45"/>
  <c r="O62" i="45"/>
  <c r="L62" i="45"/>
  <c r="I62" i="45"/>
  <c r="F62" i="45"/>
  <c r="O61" i="45"/>
  <c r="L61" i="45"/>
  <c r="I61" i="45"/>
  <c r="F61" i="45"/>
  <c r="O60" i="45"/>
  <c r="L60" i="45"/>
  <c r="I60" i="45"/>
  <c r="F60" i="45"/>
  <c r="O59" i="45"/>
  <c r="L59" i="45"/>
  <c r="I59" i="45"/>
  <c r="F59" i="45"/>
  <c r="N58" i="45"/>
  <c r="M58" i="45"/>
  <c r="K58" i="45"/>
  <c r="K54" i="45" s="1"/>
  <c r="K53" i="45" s="1"/>
  <c r="J58" i="45"/>
  <c r="H58" i="45"/>
  <c r="G58" i="45"/>
  <c r="E58" i="45"/>
  <c r="D58" i="45"/>
  <c r="O57" i="45"/>
  <c r="L57" i="45"/>
  <c r="I57" i="45"/>
  <c r="F57" i="45"/>
  <c r="O56" i="45"/>
  <c r="L56" i="45"/>
  <c r="I56" i="45"/>
  <c r="I55" i="45" s="1"/>
  <c r="F56" i="45"/>
  <c r="N55" i="45"/>
  <c r="N54" i="45" s="1"/>
  <c r="N53" i="45" s="1"/>
  <c r="M55" i="45"/>
  <c r="L55" i="45"/>
  <c r="K55" i="45"/>
  <c r="J55" i="45"/>
  <c r="J54" i="45" s="1"/>
  <c r="H55" i="45"/>
  <c r="G55" i="45"/>
  <c r="G54" i="45" s="1"/>
  <c r="G53" i="45" s="1"/>
  <c r="E55" i="45"/>
  <c r="D55" i="45"/>
  <c r="D54" i="45" s="1"/>
  <c r="M54" i="45"/>
  <c r="O47" i="45"/>
  <c r="C47" i="45" s="1"/>
  <c r="O46" i="45"/>
  <c r="C46" i="45" s="1"/>
  <c r="O45" i="45"/>
  <c r="C45" i="45" s="1"/>
  <c r="N45" i="45"/>
  <c r="M45" i="45"/>
  <c r="L44" i="45"/>
  <c r="L43" i="45" s="1"/>
  <c r="I44" i="45"/>
  <c r="F44" i="45"/>
  <c r="K43" i="45"/>
  <c r="J43" i="45"/>
  <c r="H43" i="45"/>
  <c r="G43" i="45"/>
  <c r="F43" i="45"/>
  <c r="E43" i="45"/>
  <c r="D43" i="45"/>
  <c r="F42" i="45"/>
  <c r="C42" i="45" s="1"/>
  <c r="F41" i="45"/>
  <c r="C41" i="45" s="1"/>
  <c r="E41" i="45"/>
  <c r="D41" i="45"/>
  <c r="L40" i="45"/>
  <c r="C40" i="45" s="1"/>
  <c r="L39" i="45"/>
  <c r="C39" i="45" s="1"/>
  <c r="L38" i="45"/>
  <c r="C38" i="45" s="1"/>
  <c r="L37" i="45"/>
  <c r="C37" i="45" s="1"/>
  <c r="K36" i="45"/>
  <c r="J36" i="45"/>
  <c r="L35" i="45"/>
  <c r="C35" i="45" s="1"/>
  <c r="L34" i="45"/>
  <c r="C34" i="45" s="1"/>
  <c r="K33" i="45"/>
  <c r="J33" i="45"/>
  <c r="L32" i="45"/>
  <c r="L31" i="45" s="1"/>
  <c r="C31" i="45" s="1"/>
  <c r="K31" i="45"/>
  <c r="J31" i="45"/>
  <c r="L30" i="45"/>
  <c r="C30" i="45" s="1"/>
  <c r="L29" i="45"/>
  <c r="C29" i="45" s="1"/>
  <c r="L28" i="45"/>
  <c r="C28" i="45" s="1"/>
  <c r="K27" i="45"/>
  <c r="J27" i="45"/>
  <c r="F25" i="45"/>
  <c r="C25" i="45" s="1"/>
  <c r="I24" i="45"/>
  <c r="F24" i="45"/>
  <c r="O23" i="45"/>
  <c r="L23" i="45"/>
  <c r="I23" i="45"/>
  <c r="F23" i="45"/>
  <c r="O22" i="45"/>
  <c r="L22" i="45"/>
  <c r="L21" i="45" s="1"/>
  <c r="I22" i="45"/>
  <c r="I21" i="45" s="1"/>
  <c r="F22" i="45"/>
  <c r="F21" i="45" s="1"/>
  <c r="N21" i="45"/>
  <c r="M21" i="45"/>
  <c r="K21" i="45"/>
  <c r="K292" i="45" s="1"/>
  <c r="K291" i="45" s="1"/>
  <c r="J21" i="45"/>
  <c r="J292" i="45" s="1"/>
  <c r="J291" i="45" s="1"/>
  <c r="H21" i="45"/>
  <c r="G21" i="45"/>
  <c r="G292" i="45" s="1"/>
  <c r="E21" i="45"/>
  <c r="D21" i="45"/>
  <c r="D20" i="45" s="1"/>
  <c r="N20" i="45"/>
  <c r="H83" i="45" l="1"/>
  <c r="C107" i="45"/>
  <c r="N187" i="45"/>
  <c r="G187" i="45"/>
  <c r="K187" i="45"/>
  <c r="C72" i="45"/>
  <c r="M76" i="45"/>
  <c r="C278" i="45"/>
  <c r="J53" i="45"/>
  <c r="I84" i="45"/>
  <c r="C154" i="45"/>
  <c r="C190" i="45"/>
  <c r="C138" i="45"/>
  <c r="G130" i="45"/>
  <c r="C250" i="45"/>
  <c r="N269" i="45"/>
  <c r="O276" i="45"/>
  <c r="C282" i="45"/>
  <c r="L33" i="45"/>
  <c r="C33" i="45" s="1"/>
  <c r="H54" i="45"/>
  <c r="C126" i="45"/>
  <c r="C186" i="45"/>
  <c r="C214" i="45"/>
  <c r="C226" i="45"/>
  <c r="E231" i="45"/>
  <c r="E230" i="45" s="1"/>
  <c r="C262" i="45"/>
  <c r="O264" i="45"/>
  <c r="J270" i="45"/>
  <c r="J269" i="45" s="1"/>
  <c r="I281" i="45"/>
  <c r="E195" i="45"/>
  <c r="J259" i="45"/>
  <c r="L292" i="45"/>
  <c r="C74" i="45"/>
  <c r="C92" i="45"/>
  <c r="C94" i="45"/>
  <c r="C97" i="45"/>
  <c r="C101" i="45"/>
  <c r="C105" i="45"/>
  <c r="C106" i="45"/>
  <c r="C110" i="45"/>
  <c r="C119" i="45"/>
  <c r="J130" i="45"/>
  <c r="C134" i="45"/>
  <c r="C146" i="45"/>
  <c r="C162" i="45"/>
  <c r="O175" i="45"/>
  <c r="C203" i="45"/>
  <c r="C210" i="45"/>
  <c r="C213" i="45"/>
  <c r="C218" i="45"/>
  <c r="C222" i="45"/>
  <c r="C225" i="45"/>
  <c r="J231" i="45"/>
  <c r="C242" i="45"/>
  <c r="M231" i="45"/>
  <c r="C258" i="45"/>
  <c r="O95" i="45"/>
  <c r="H292" i="45"/>
  <c r="H291" i="45" s="1"/>
  <c r="C62" i="45"/>
  <c r="C71" i="45"/>
  <c r="C82" i="45"/>
  <c r="C114" i="45"/>
  <c r="K130" i="45"/>
  <c r="O166" i="45"/>
  <c r="O165" i="45" s="1"/>
  <c r="C178" i="45"/>
  <c r="D174" i="45"/>
  <c r="D173" i="45" s="1"/>
  <c r="O196" i="45"/>
  <c r="C206" i="45"/>
  <c r="I216" i="45"/>
  <c r="C254" i="45"/>
  <c r="C256" i="45"/>
  <c r="C274" i="45"/>
  <c r="C298" i="45"/>
  <c r="C299" i="45"/>
  <c r="C300" i="45"/>
  <c r="C44" i="45"/>
  <c r="C60" i="45"/>
  <c r="C61" i="45"/>
  <c r="C68" i="45"/>
  <c r="I69" i="45"/>
  <c r="I67" i="45" s="1"/>
  <c r="J76" i="45"/>
  <c r="J75" i="45" s="1"/>
  <c r="J52" i="45" s="1"/>
  <c r="C78" i="45"/>
  <c r="C111" i="45"/>
  <c r="C118" i="45"/>
  <c r="C158" i="45"/>
  <c r="C170" i="45"/>
  <c r="C202" i="45"/>
  <c r="G204" i="45"/>
  <c r="G195" i="45" s="1"/>
  <c r="M204" i="45"/>
  <c r="M270" i="45"/>
  <c r="M269" i="45" s="1"/>
  <c r="C294" i="45"/>
  <c r="C24" i="45"/>
  <c r="L187" i="45"/>
  <c r="D292" i="45"/>
  <c r="D291" i="45" s="1"/>
  <c r="N292" i="45"/>
  <c r="N291" i="45" s="1"/>
  <c r="O21" i="45"/>
  <c r="O292" i="45" s="1"/>
  <c r="O291" i="45" s="1"/>
  <c r="J26" i="45"/>
  <c r="J20" i="45" s="1"/>
  <c r="L69" i="45"/>
  <c r="L67" i="45" s="1"/>
  <c r="C73" i="45"/>
  <c r="O80" i="45"/>
  <c r="O76" i="45" s="1"/>
  <c r="C86" i="45"/>
  <c r="D83" i="45"/>
  <c r="C100" i="45"/>
  <c r="C109" i="45"/>
  <c r="C117" i="45"/>
  <c r="C127" i="45"/>
  <c r="H130" i="45"/>
  <c r="C150" i="45"/>
  <c r="C155" i="45"/>
  <c r="C163" i="45"/>
  <c r="C171" i="45"/>
  <c r="C181" i="45"/>
  <c r="O179" i="45"/>
  <c r="E187" i="45"/>
  <c r="K195" i="45"/>
  <c r="C201" i="45"/>
  <c r="H204" i="45"/>
  <c r="N204" i="45"/>
  <c r="N195" i="45" s="1"/>
  <c r="C234" i="45"/>
  <c r="C236" i="45"/>
  <c r="C237" i="45"/>
  <c r="O238" i="45"/>
  <c r="C267" i="45"/>
  <c r="C268" i="45"/>
  <c r="K269" i="45"/>
  <c r="C271" i="45"/>
  <c r="C275" i="45"/>
  <c r="C280" i="45"/>
  <c r="L293" i="45"/>
  <c r="C98" i="45"/>
  <c r="F141" i="45"/>
  <c r="C23" i="45"/>
  <c r="L27" i="45"/>
  <c r="K26" i="45"/>
  <c r="G20" i="45"/>
  <c r="E54" i="45"/>
  <c r="E53" i="45" s="1"/>
  <c r="I58" i="45"/>
  <c r="I54" i="45" s="1"/>
  <c r="C64" i="45"/>
  <c r="C66" i="45"/>
  <c r="H53" i="45"/>
  <c r="D76" i="45"/>
  <c r="N76" i="45"/>
  <c r="L77" i="45"/>
  <c r="G76" i="45"/>
  <c r="K76" i="45"/>
  <c r="C91" i="45"/>
  <c r="N83" i="45"/>
  <c r="L112" i="45"/>
  <c r="C121" i="45"/>
  <c r="C124" i="45"/>
  <c r="O122" i="45"/>
  <c r="C135" i="45"/>
  <c r="D130" i="45"/>
  <c r="C143" i="45"/>
  <c r="C148" i="45"/>
  <c r="C149" i="45"/>
  <c r="C152" i="45"/>
  <c r="O151" i="45"/>
  <c r="C159" i="45"/>
  <c r="N174" i="45"/>
  <c r="N173" i="45" s="1"/>
  <c r="O205" i="45"/>
  <c r="O204" i="45" s="1"/>
  <c r="C211" i="45"/>
  <c r="C223" i="45"/>
  <c r="J204" i="45"/>
  <c r="J195" i="45" s="1"/>
  <c r="H231" i="45"/>
  <c r="H230" i="45" s="1"/>
  <c r="K231" i="45"/>
  <c r="K230" i="45" s="1"/>
  <c r="I238" i="45"/>
  <c r="C243" i="45"/>
  <c r="C244" i="45"/>
  <c r="C245" i="45"/>
  <c r="O252" i="45"/>
  <c r="O259" i="45"/>
  <c r="L260" i="45"/>
  <c r="I264" i="45"/>
  <c r="I259" i="45" s="1"/>
  <c r="G269" i="45"/>
  <c r="O272" i="45"/>
  <c r="O270" i="45" s="1"/>
  <c r="O269" i="45" s="1"/>
  <c r="C287" i="45"/>
  <c r="C288" i="45"/>
  <c r="L36" i="45"/>
  <c r="C36" i="45" s="1"/>
  <c r="H75" i="45"/>
  <c r="D187" i="45"/>
  <c r="I293" i="45"/>
  <c r="H20" i="45"/>
  <c r="G291" i="45"/>
  <c r="C32" i="45"/>
  <c r="M53" i="45"/>
  <c r="C56" i="45"/>
  <c r="C57" i="45"/>
  <c r="O58" i="45"/>
  <c r="D53" i="45"/>
  <c r="L80" i="45"/>
  <c r="O84" i="45"/>
  <c r="I89" i="45"/>
  <c r="C93" i="45"/>
  <c r="C99" i="45"/>
  <c r="C113" i="45"/>
  <c r="I122" i="45"/>
  <c r="C132" i="45"/>
  <c r="O131" i="45"/>
  <c r="C142" i="45"/>
  <c r="C157" i="45"/>
  <c r="C168" i="45"/>
  <c r="G173" i="45"/>
  <c r="C177" i="45"/>
  <c r="O174" i="45"/>
  <c r="H195" i="45"/>
  <c r="H289" i="45" s="1"/>
  <c r="C209" i="45"/>
  <c r="C215" i="45"/>
  <c r="C221" i="45"/>
  <c r="C229" i="45"/>
  <c r="D230" i="45"/>
  <c r="N231" i="45"/>
  <c r="N230" i="45" s="1"/>
  <c r="G231" i="45"/>
  <c r="G230" i="45" s="1"/>
  <c r="C257" i="45"/>
  <c r="L264" i="45"/>
  <c r="L276" i="45"/>
  <c r="C297" i="45"/>
  <c r="F292" i="45"/>
  <c r="F20" i="45"/>
  <c r="K20" i="45"/>
  <c r="D75" i="45"/>
  <c r="C123" i="45"/>
  <c r="L122" i="45"/>
  <c r="C169" i="45"/>
  <c r="F166" i="45"/>
  <c r="C235" i="45"/>
  <c r="C301" i="45"/>
  <c r="F55" i="45"/>
  <c r="L58" i="45"/>
  <c r="C63" i="45"/>
  <c r="C79" i="45"/>
  <c r="E83" i="45"/>
  <c r="C102" i="45"/>
  <c r="L103" i="45"/>
  <c r="L116" i="45"/>
  <c r="C120" i="45"/>
  <c r="E130" i="45"/>
  <c r="C153" i="45"/>
  <c r="F151" i="45"/>
  <c r="C161" i="45"/>
  <c r="F160" i="45"/>
  <c r="E292" i="45"/>
  <c r="E291" i="45" s="1"/>
  <c r="E20" i="45"/>
  <c r="I292" i="45"/>
  <c r="I291" i="45" s="1"/>
  <c r="C81" i="45"/>
  <c r="F80" i="45"/>
  <c r="F76" i="45" s="1"/>
  <c r="C133" i="45"/>
  <c r="F131" i="45"/>
  <c r="C22" i="45"/>
  <c r="I43" i="45"/>
  <c r="C43" i="45" s="1"/>
  <c r="O55" i="45"/>
  <c r="C65" i="45"/>
  <c r="F69" i="45"/>
  <c r="C70" i="45"/>
  <c r="O69" i="45"/>
  <c r="G83" i="45"/>
  <c r="K83" i="45"/>
  <c r="K75" i="45" s="1"/>
  <c r="C85" i="45"/>
  <c r="F84" i="45"/>
  <c r="F89" i="45"/>
  <c r="C90" i="45"/>
  <c r="O89" i="45"/>
  <c r="C115" i="45"/>
  <c r="C125" i="45"/>
  <c r="F122" i="45"/>
  <c r="M130" i="45"/>
  <c r="C137" i="45"/>
  <c r="F136" i="45"/>
  <c r="L141" i="45"/>
  <c r="O144" i="45"/>
  <c r="L144" i="45"/>
  <c r="C147" i="45"/>
  <c r="F174" i="45"/>
  <c r="C175" i="45"/>
  <c r="I174" i="45"/>
  <c r="I173" i="45" s="1"/>
  <c r="C185" i="45"/>
  <c r="F184" i="45"/>
  <c r="C77" i="45"/>
  <c r="M292" i="45"/>
  <c r="M291" i="45" s="1"/>
  <c r="M20" i="45"/>
  <c r="L54" i="45"/>
  <c r="F58" i="45"/>
  <c r="C59" i="45"/>
  <c r="O67" i="45"/>
  <c r="M83" i="45"/>
  <c r="M75" i="45" s="1"/>
  <c r="F95" i="45"/>
  <c r="C104" i="45"/>
  <c r="F103" i="45"/>
  <c r="O103" i="45"/>
  <c r="F116" i="45"/>
  <c r="C96" i="45"/>
  <c r="C108" i="45"/>
  <c r="I112" i="45"/>
  <c r="O116" i="45"/>
  <c r="C129" i="45"/>
  <c r="F128" i="45"/>
  <c r="C128" i="45" s="1"/>
  <c r="N130" i="45"/>
  <c r="C140" i="45"/>
  <c r="C145" i="45"/>
  <c r="F144" i="45"/>
  <c r="I151" i="45"/>
  <c r="I130" i="45" s="1"/>
  <c r="C156" i="45"/>
  <c r="C164" i="45"/>
  <c r="C172" i="45"/>
  <c r="M173" i="45"/>
  <c r="C180" i="45"/>
  <c r="C193" i="45"/>
  <c r="F192" i="45"/>
  <c r="C197" i="45"/>
  <c r="F196" i="45"/>
  <c r="C199" i="45"/>
  <c r="L198" i="45"/>
  <c r="L196" i="45" s="1"/>
  <c r="L95" i="45"/>
  <c r="O112" i="45"/>
  <c r="O136" i="45"/>
  <c r="L136" i="45"/>
  <c r="L130" i="45" s="1"/>
  <c r="C139" i="45"/>
  <c r="O160" i="45"/>
  <c r="C176" i="45"/>
  <c r="L179" i="45"/>
  <c r="C179" i="45" s="1"/>
  <c r="C183" i="45"/>
  <c r="O184" i="45"/>
  <c r="C189" i="45"/>
  <c r="F188" i="45"/>
  <c r="C207" i="45"/>
  <c r="L205" i="45"/>
  <c r="L216" i="45"/>
  <c r="C219" i="45"/>
  <c r="C167" i="45"/>
  <c r="D195" i="45"/>
  <c r="C217" i="45"/>
  <c r="F216" i="45"/>
  <c r="O231" i="45"/>
  <c r="C239" i="45"/>
  <c r="L238" i="45"/>
  <c r="L231" i="45" s="1"/>
  <c r="C261" i="45"/>
  <c r="F260" i="45"/>
  <c r="I270" i="45"/>
  <c r="I269" i="45" s="1"/>
  <c r="C277" i="45"/>
  <c r="F276" i="45"/>
  <c r="C285" i="45"/>
  <c r="F284" i="45"/>
  <c r="M195" i="45"/>
  <c r="F205" i="45"/>
  <c r="C208" i="45"/>
  <c r="C220" i="45"/>
  <c r="C227" i="45"/>
  <c r="C228" i="45"/>
  <c r="C233" i="45"/>
  <c r="C247" i="45"/>
  <c r="C249" i="45"/>
  <c r="F246" i="45"/>
  <c r="I252" i="45"/>
  <c r="I251" i="45" s="1"/>
  <c r="L252" i="45"/>
  <c r="L251" i="45" s="1"/>
  <c r="C255" i="45"/>
  <c r="E270" i="45"/>
  <c r="E269" i="45" s="1"/>
  <c r="E194" i="45" s="1"/>
  <c r="C279" i="45"/>
  <c r="C281" i="45"/>
  <c r="C200" i="45"/>
  <c r="I198" i="45"/>
  <c r="I205" i="45"/>
  <c r="I204" i="45" s="1"/>
  <c r="C212" i="45"/>
  <c r="C224" i="45"/>
  <c r="C232" i="45"/>
  <c r="C240" i="45"/>
  <c r="C241" i="45"/>
  <c r="F238" i="45"/>
  <c r="C248" i="45"/>
  <c r="I246" i="45"/>
  <c r="I231" i="45" s="1"/>
  <c r="C253" i="45"/>
  <c r="F252" i="45"/>
  <c r="O251" i="45"/>
  <c r="M259" i="45"/>
  <c r="M230" i="45" s="1"/>
  <c r="C263" i="45"/>
  <c r="C265" i="45"/>
  <c r="F264" i="45"/>
  <c r="C264" i="45" s="1"/>
  <c r="L270" i="45"/>
  <c r="L269" i="45" s="1"/>
  <c r="C273" i="45"/>
  <c r="F272" i="45"/>
  <c r="C295" i="45"/>
  <c r="C296" i="45"/>
  <c r="F293" i="45"/>
  <c r="C293" i="45" s="1"/>
  <c r="H52" i="45" l="1"/>
  <c r="L291" i="45"/>
  <c r="C276" i="45"/>
  <c r="G75" i="45"/>
  <c r="K194" i="45"/>
  <c r="C103" i="45"/>
  <c r="O173" i="45"/>
  <c r="I83" i="45"/>
  <c r="L259" i="45"/>
  <c r="L230" i="45" s="1"/>
  <c r="O195" i="45"/>
  <c r="J230" i="45"/>
  <c r="C238" i="45"/>
  <c r="O54" i="45"/>
  <c r="O53" i="45" s="1"/>
  <c r="D52" i="45"/>
  <c r="C21" i="45"/>
  <c r="G194" i="45"/>
  <c r="C112" i="45"/>
  <c r="J194" i="45"/>
  <c r="J51" i="45" s="1"/>
  <c r="J290" i="45" s="1"/>
  <c r="J289" i="45"/>
  <c r="I230" i="45"/>
  <c r="O130" i="45"/>
  <c r="O83" i="45"/>
  <c r="C80" i="45"/>
  <c r="E75" i="45"/>
  <c r="E289" i="45" s="1"/>
  <c r="C292" i="45"/>
  <c r="C216" i="45"/>
  <c r="C116" i="45"/>
  <c r="C58" i="45"/>
  <c r="C141" i="45"/>
  <c r="O20" i="45"/>
  <c r="C27" i="45"/>
  <c r="L26" i="45"/>
  <c r="N194" i="45"/>
  <c r="L83" i="45"/>
  <c r="N75" i="45"/>
  <c r="N52" i="45" s="1"/>
  <c r="M52" i="45"/>
  <c r="L53" i="45"/>
  <c r="C89" i="45"/>
  <c r="I20" i="45"/>
  <c r="I53" i="45"/>
  <c r="I52" i="45" s="1"/>
  <c r="H194" i="45"/>
  <c r="H51" i="45" s="1"/>
  <c r="L76" i="45"/>
  <c r="M289" i="45"/>
  <c r="E52" i="45"/>
  <c r="E51" i="45" s="1"/>
  <c r="J50" i="45"/>
  <c r="K289" i="45"/>
  <c r="K52" i="45"/>
  <c r="K51" i="45" s="1"/>
  <c r="N289" i="45"/>
  <c r="I75" i="45"/>
  <c r="G52" i="45"/>
  <c r="G51" i="45" s="1"/>
  <c r="G289" i="45"/>
  <c r="C198" i="45"/>
  <c r="I196" i="45"/>
  <c r="I195" i="45" s="1"/>
  <c r="I194" i="45" s="1"/>
  <c r="O230" i="45"/>
  <c r="C188" i="45"/>
  <c r="L174" i="45"/>
  <c r="L173" i="45" s="1"/>
  <c r="C76" i="45"/>
  <c r="C184" i="45"/>
  <c r="F173" i="45"/>
  <c r="C174" i="45"/>
  <c r="C84" i="45"/>
  <c r="F83" i="45"/>
  <c r="C83" i="45" s="1"/>
  <c r="C160" i="45"/>
  <c r="F291" i="45"/>
  <c r="C291" i="45" s="1"/>
  <c r="C260" i="45"/>
  <c r="F259" i="45"/>
  <c r="C259" i="45" s="1"/>
  <c r="C69" i="45"/>
  <c r="F67" i="45"/>
  <c r="C67" i="45" s="1"/>
  <c r="F270" i="45"/>
  <c r="C272" i="45"/>
  <c r="C252" i="45"/>
  <c r="F251" i="45"/>
  <c r="C251" i="45" s="1"/>
  <c r="M194" i="45"/>
  <c r="M51" i="45" s="1"/>
  <c r="D194" i="45"/>
  <c r="D289" i="45"/>
  <c r="C192" i="45"/>
  <c r="F191" i="45"/>
  <c r="C191" i="45" s="1"/>
  <c r="C95" i="45"/>
  <c r="F231" i="45"/>
  <c r="F165" i="45"/>
  <c r="C165" i="45" s="1"/>
  <c r="C166" i="45"/>
  <c r="C205" i="45"/>
  <c r="F204" i="45"/>
  <c r="C246" i="45"/>
  <c r="C284" i="45"/>
  <c r="F283" i="45"/>
  <c r="C283" i="45" s="1"/>
  <c r="L204" i="45"/>
  <c r="L195" i="45" s="1"/>
  <c r="C144" i="45"/>
  <c r="C136" i="45"/>
  <c r="C122" i="45"/>
  <c r="F130" i="45"/>
  <c r="C130" i="45" s="1"/>
  <c r="C131" i="45"/>
  <c r="C151" i="45"/>
  <c r="C55" i="45"/>
  <c r="F54" i="45"/>
  <c r="N51" i="45" l="1"/>
  <c r="H290" i="45"/>
  <c r="H50" i="45"/>
  <c r="O75" i="45"/>
  <c r="D51" i="45"/>
  <c r="D290" i="45" s="1"/>
  <c r="C26" i="45"/>
  <c r="L20" i="45"/>
  <c r="C20" i="45" s="1"/>
  <c r="L194" i="45"/>
  <c r="L75" i="45"/>
  <c r="L52" i="45" s="1"/>
  <c r="C173" i="45"/>
  <c r="F187" i="45"/>
  <c r="C187" i="45" s="1"/>
  <c r="O52" i="45"/>
  <c r="N50" i="45"/>
  <c r="N290" i="45"/>
  <c r="C204" i="45"/>
  <c r="O289" i="45"/>
  <c r="F195" i="45"/>
  <c r="G290" i="45"/>
  <c r="G50" i="45"/>
  <c r="I289" i="45"/>
  <c r="C54" i="45"/>
  <c r="F53" i="45"/>
  <c r="F75" i="45"/>
  <c r="E290" i="45"/>
  <c r="E50" i="45"/>
  <c r="F269" i="45"/>
  <c r="C270" i="45"/>
  <c r="C196" i="45"/>
  <c r="K50" i="45"/>
  <c r="K290" i="45"/>
  <c r="O194" i="45"/>
  <c r="F230" i="45"/>
  <c r="C230" i="45" s="1"/>
  <c r="C231" i="45"/>
  <c r="I51" i="45"/>
  <c r="M50" i="45"/>
  <c r="M290" i="45"/>
  <c r="L51" i="45" l="1"/>
  <c r="D50" i="45"/>
  <c r="C75" i="45"/>
  <c r="L289" i="45"/>
  <c r="F52" i="45"/>
  <c r="C53" i="45"/>
  <c r="I290" i="45"/>
  <c r="I50" i="45"/>
  <c r="C269" i="45"/>
  <c r="F289" i="45"/>
  <c r="F194" i="45"/>
  <c r="C194" i="45" s="1"/>
  <c r="C195" i="45"/>
  <c r="L50" i="45"/>
  <c r="L290" i="45"/>
  <c r="O51" i="45"/>
  <c r="C289" i="45" l="1"/>
  <c r="O50" i="45"/>
  <c r="O290" i="45"/>
  <c r="F51" i="45"/>
  <c r="C52" i="45"/>
  <c r="F290" i="45" l="1"/>
  <c r="C290" i="45" s="1"/>
  <c r="C51" i="45"/>
  <c r="F50" i="45"/>
  <c r="C50" i="45" s="1"/>
  <c r="E226" i="4" l="1"/>
  <c r="E24" i="4"/>
  <c r="O301" i="43" l="1"/>
  <c r="L301" i="43"/>
  <c r="I301" i="43"/>
  <c r="F301" i="43"/>
  <c r="O300" i="43"/>
  <c r="L300" i="43"/>
  <c r="I300" i="43"/>
  <c r="F300" i="43"/>
  <c r="C300" i="43" s="1"/>
  <c r="O299" i="43"/>
  <c r="L299" i="43"/>
  <c r="I299" i="43"/>
  <c r="F299" i="43"/>
  <c r="C299" i="43" s="1"/>
  <c r="O298" i="43"/>
  <c r="L298" i="43"/>
  <c r="I298" i="43"/>
  <c r="F298" i="43"/>
  <c r="C298" i="43" s="1"/>
  <c r="O297" i="43"/>
  <c r="L297" i="43"/>
  <c r="I297" i="43"/>
  <c r="F297" i="43"/>
  <c r="O296" i="43"/>
  <c r="L296" i="43"/>
  <c r="I296" i="43"/>
  <c r="F296" i="43"/>
  <c r="O295" i="43"/>
  <c r="L295" i="43"/>
  <c r="I295" i="43"/>
  <c r="F295" i="43"/>
  <c r="O294" i="43"/>
  <c r="L294" i="43"/>
  <c r="I294" i="43"/>
  <c r="F294" i="43"/>
  <c r="C294" i="43" s="1"/>
  <c r="N293" i="43"/>
  <c r="M293" i="43"/>
  <c r="L293" i="43"/>
  <c r="K293" i="43"/>
  <c r="J293" i="43"/>
  <c r="H293" i="43"/>
  <c r="G293" i="43"/>
  <c r="E293" i="43"/>
  <c r="D293" i="43"/>
  <c r="O288" i="43"/>
  <c r="L288" i="43"/>
  <c r="I288" i="43"/>
  <c r="F288" i="43"/>
  <c r="O287" i="43"/>
  <c r="L287" i="43"/>
  <c r="L286" i="43" s="1"/>
  <c r="I287" i="43"/>
  <c r="F287" i="43"/>
  <c r="O286" i="43"/>
  <c r="N286" i="43"/>
  <c r="M286" i="43"/>
  <c r="K286" i="43"/>
  <c r="J286" i="43"/>
  <c r="H286" i="43"/>
  <c r="G286" i="43"/>
  <c r="F286" i="43"/>
  <c r="E286" i="43"/>
  <c r="D286" i="43"/>
  <c r="O285" i="43"/>
  <c r="L285" i="43"/>
  <c r="L284" i="43" s="1"/>
  <c r="L283" i="43" s="1"/>
  <c r="I285" i="43"/>
  <c r="F285" i="43"/>
  <c r="O284" i="43"/>
  <c r="O283" i="43" s="1"/>
  <c r="N284" i="43"/>
  <c r="M284" i="43"/>
  <c r="M283" i="43" s="1"/>
  <c r="K284" i="43"/>
  <c r="K283" i="43" s="1"/>
  <c r="J284" i="43"/>
  <c r="J283" i="43" s="1"/>
  <c r="I284" i="43"/>
  <c r="I283" i="43" s="1"/>
  <c r="H284" i="43"/>
  <c r="G284" i="43"/>
  <c r="G283" i="43" s="1"/>
  <c r="E284" i="43"/>
  <c r="E283" i="43" s="1"/>
  <c r="D284" i="43"/>
  <c r="N283" i="43"/>
  <c r="H283" i="43"/>
  <c r="D283" i="43"/>
  <c r="O282" i="43"/>
  <c r="O281" i="43" s="1"/>
  <c r="L282" i="43"/>
  <c r="L281" i="43" s="1"/>
  <c r="I282" i="43"/>
  <c r="I281" i="43" s="1"/>
  <c r="F282" i="43"/>
  <c r="C282" i="43" s="1"/>
  <c r="N281" i="43"/>
  <c r="M281" i="43"/>
  <c r="K281" i="43"/>
  <c r="J281" i="43"/>
  <c r="H281" i="43"/>
  <c r="G281" i="43"/>
  <c r="E281" i="43"/>
  <c r="D281" i="43"/>
  <c r="O280" i="43"/>
  <c r="L280" i="43"/>
  <c r="I280" i="43"/>
  <c r="F280" i="43"/>
  <c r="O279" i="43"/>
  <c r="L279" i="43"/>
  <c r="I279" i="43"/>
  <c r="F279" i="43"/>
  <c r="O278" i="43"/>
  <c r="L278" i="43"/>
  <c r="I278" i="43"/>
  <c r="F278" i="43"/>
  <c r="O277" i="43"/>
  <c r="L277" i="43"/>
  <c r="I277" i="43"/>
  <c r="F277" i="43"/>
  <c r="N276" i="43"/>
  <c r="M276" i="43"/>
  <c r="K276" i="43"/>
  <c r="J276" i="43"/>
  <c r="I276" i="43"/>
  <c r="H276" i="43"/>
  <c r="G276" i="43"/>
  <c r="E276" i="43"/>
  <c r="D276" i="43"/>
  <c r="O275" i="43"/>
  <c r="L275" i="43"/>
  <c r="I275" i="43"/>
  <c r="F275" i="43"/>
  <c r="O274" i="43"/>
  <c r="L274" i="43"/>
  <c r="I274" i="43"/>
  <c r="F274" i="43"/>
  <c r="O273" i="43"/>
  <c r="L273" i="43"/>
  <c r="I273" i="43"/>
  <c r="I272" i="43" s="1"/>
  <c r="F273" i="43"/>
  <c r="N272" i="43"/>
  <c r="N270" i="43" s="1"/>
  <c r="N269" i="43" s="1"/>
  <c r="M272" i="43"/>
  <c r="L272" i="43"/>
  <c r="K272" i="43"/>
  <c r="K270" i="43" s="1"/>
  <c r="K269" i="43" s="1"/>
  <c r="J272" i="43"/>
  <c r="J270" i="43" s="1"/>
  <c r="J269" i="43" s="1"/>
  <c r="H272" i="43"/>
  <c r="G272" i="43"/>
  <c r="E272" i="43"/>
  <c r="D272" i="43"/>
  <c r="O271" i="43"/>
  <c r="L271" i="43"/>
  <c r="I271" i="43"/>
  <c r="F271" i="43"/>
  <c r="G270" i="43"/>
  <c r="G269" i="43" s="1"/>
  <c r="O268" i="43"/>
  <c r="L268" i="43"/>
  <c r="I268" i="43"/>
  <c r="F268" i="43"/>
  <c r="O267" i="43"/>
  <c r="L267" i="43"/>
  <c r="I267" i="43"/>
  <c r="F267" i="43"/>
  <c r="O266" i="43"/>
  <c r="L266" i="43"/>
  <c r="I266" i="43"/>
  <c r="F266" i="43"/>
  <c r="O265" i="43"/>
  <c r="L265" i="43"/>
  <c r="I265" i="43"/>
  <c r="F265" i="43"/>
  <c r="N264" i="43"/>
  <c r="M264" i="43"/>
  <c r="K264" i="43"/>
  <c r="J264" i="43"/>
  <c r="H264" i="43"/>
  <c r="G264" i="43"/>
  <c r="E264" i="43"/>
  <c r="D264" i="43"/>
  <c r="O263" i="43"/>
  <c r="L263" i="43"/>
  <c r="I263" i="43"/>
  <c r="F263" i="43"/>
  <c r="O262" i="43"/>
  <c r="L262" i="43"/>
  <c r="I262" i="43"/>
  <c r="F262" i="43"/>
  <c r="O261" i="43"/>
  <c r="L261" i="43"/>
  <c r="I261" i="43"/>
  <c r="I260" i="43" s="1"/>
  <c r="F261" i="43"/>
  <c r="N260" i="43"/>
  <c r="N259" i="43" s="1"/>
  <c r="M260" i="43"/>
  <c r="K260" i="43"/>
  <c r="K259" i="43" s="1"/>
  <c r="J260" i="43"/>
  <c r="H260" i="43"/>
  <c r="G260" i="43"/>
  <c r="G259" i="43" s="1"/>
  <c r="E260" i="43"/>
  <c r="D260" i="43"/>
  <c r="H259" i="43"/>
  <c r="O258" i="43"/>
  <c r="L258" i="43"/>
  <c r="I258" i="43"/>
  <c r="F258" i="43"/>
  <c r="O257" i="43"/>
  <c r="L257" i="43"/>
  <c r="I257" i="43"/>
  <c r="F257" i="43"/>
  <c r="O256" i="43"/>
  <c r="L256" i="43"/>
  <c r="I256" i="43"/>
  <c r="F256" i="43"/>
  <c r="O255" i="43"/>
  <c r="L255" i="43"/>
  <c r="I255" i="43"/>
  <c r="F255" i="43"/>
  <c r="O254" i="43"/>
  <c r="L254" i="43"/>
  <c r="C254" i="43" s="1"/>
  <c r="I254" i="43"/>
  <c r="F254" i="43"/>
  <c r="O253" i="43"/>
  <c r="L253" i="43"/>
  <c r="I253" i="43"/>
  <c r="F253" i="43"/>
  <c r="N252" i="43"/>
  <c r="M252" i="43"/>
  <c r="M251" i="43" s="1"/>
  <c r="K252" i="43"/>
  <c r="K251" i="43" s="1"/>
  <c r="J252" i="43"/>
  <c r="J251" i="43" s="1"/>
  <c r="H252" i="43"/>
  <c r="G252" i="43"/>
  <c r="G251" i="43" s="1"/>
  <c r="E252" i="43"/>
  <c r="E251" i="43" s="1"/>
  <c r="D252" i="43"/>
  <c r="D251" i="43" s="1"/>
  <c r="N251" i="43"/>
  <c r="H251" i="43"/>
  <c r="O250" i="43"/>
  <c r="L250" i="43"/>
  <c r="I250" i="43"/>
  <c r="F250" i="43"/>
  <c r="O249" i="43"/>
  <c r="L249" i="43"/>
  <c r="I249" i="43"/>
  <c r="F249" i="43"/>
  <c r="O248" i="43"/>
  <c r="L248" i="43"/>
  <c r="I248" i="43"/>
  <c r="F248" i="43"/>
  <c r="O247" i="43"/>
  <c r="L247" i="43"/>
  <c r="I247" i="43"/>
  <c r="F247" i="43"/>
  <c r="O246" i="43"/>
  <c r="N246" i="43"/>
  <c r="M246" i="43"/>
  <c r="K246" i="43"/>
  <c r="J246" i="43"/>
  <c r="H246" i="43"/>
  <c r="G246" i="43"/>
  <c r="E246" i="43"/>
  <c r="D246" i="43"/>
  <c r="O245" i="43"/>
  <c r="L245" i="43"/>
  <c r="I245" i="43"/>
  <c r="F245" i="43"/>
  <c r="C245" i="43" s="1"/>
  <c r="O244" i="43"/>
  <c r="L244" i="43"/>
  <c r="I244" i="43"/>
  <c r="F244" i="43"/>
  <c r="O243" i="43"/>
  <c r="L243" i="43"/>
  <c r="I243" i="43"/>
  <c r="F243" i="43"/>
  <c r="O242" i="43"/>
  <c r="L242" i="43"/>
  <c r="I242" i="43"/>
  <c r="F242" i="43"/>
  <c r="C242" i="43" s="1"/>
  <c r="O241" i="43"/>
  <c r="L241" i="43"/>
  <c r="I241" i="43"/>
  <c r="F241" i="43"/>
  <c r="O240" i="43"/>
  <c r="L240" i="43"/>
  <c r="I240" i="43"/>
  <c r="F240" i="43"/>
  <c r="O239" i="43"/>
  <c r="L239" i="43"/>
  <c r="I239" i="43"/>
  <c r="F239" i="43"/>
  <c r="N238" i="43"/>
  <c r="M238" i="43"/>
  <c r="K238" i="43"/>
  <c r="J238" i="43"/>
  <c r="H238" i="43"/>
  <c r="G238" i="43"/>
  <c r="E238" i="43"/>
  <c r="D238" i="43"/>
  <c r="O237" i="43"/>
  <c r="L237" i="43"/>
  <c r="I237" i="43"/>
  <c r="F237" i="43"/>
  <c r="O236" i="43"/>
  <c r="L236" i="43"/>
  <c r="L235" i="43" s="1"/>
  <c r="I236" i="43"/>
  <c r="I235" i="43" s="1"/>
  <c r="F236" i="43"/>
  <c r="O235" i="43"/>
  <c r="N235" i="43"/>
  <c r="M235" i="43"/>
  <c r="K235" i="43"/>
  <c r="J235" i="43"/>
  <c r="H235" i="43"/>
  <c r="G235" i="43"/>
  <c r="F235" i="43"/>
  <c r="E235" i="43"/>
  <c r="D235" i="43"/>
  <c r="O234" i="43"/>
  <c r="O233" i="43" s="1"/>
  <c r="L234" i="43"/>
  <c r="L233" i="43" s="1"/>
  <c r="I234" i="43"/>
  <c r="F234" i="43"/>
  <c r="F233" i="43" s="1"/>
  <c r="N233" i="43"/>
  <c r="N231" i="43" s="1"/>
  <c r="M233" i="43"/>
  <c r="K233" i="43"/>
  <c r="J233" i="43"/>
  <c r="I233" i="43"/>
  <c r="H233" i="43"/>
  <c r="G233" i="43"/>
  <c r="E233" i="43"/>
  <c r="D233" i="43"/>
  <c r="O232" i="43"/>
  <c r="L232" i="43"/>
  <c r="I232" i="43"/>
  <c r="F232" i="43"/>
  <c r="O229" i="43"/>
  <c r="L229" i="43"/>
  <c r="I229" i="43"/>
  <c r="F229" i="43"/>
  <c r="O228" i="43"/>
  <c r="L228" i="43"/>
  <c r="L227" i="43" s="1"/>
  <c r="I228" i="43"/>
  <c r="I227" i="43" s="1"/>
  <c r="F228" i="43"/>
  <c r="O227" i="43"/>
  <c r="N227" i="43"/>
  <c r="M227" i="43"/>
  <c r="K227" i="43"/>
  <c r="J227" i="43"/>
  <c r="H227" i="43"/>
  <c r="G227" i="43"/>
  <c r="F227" i="43"/>
  <c r="E227" i="43"/>
  <c r="D227" i="43"/>
  <c r="O226" i="43"/>
  <c r="L226" i="43"/>
  <c r="I226" i="43"/>
  <c r="F226" i="43"/>
  <c r="O225" i="43"/>
  <c r="L225" i="43"/>
  <c r="I225" i="43"/>
  <c r="F225" i="43"/>
  <c r="O224" i="43"/>
  <c r="L224" i="43"/>
  <c r="I224" i="43"/>
  <c r="F224" i="43"/>
  <c r="O223" i="43"/>
  <c r="L223" i="43"/>
  <c r="I223" i="43"/>
  <c r="F223" i="43"/>
  <c r="O222" i="43"/>
  <c r="L222" i="43"/>
  <c r="I222" i="43"/>
  <c r="F222" i="43"/>
  <c r="C222" i="43" s="1"/>
  <c r="O221" i="43"/>
  <c r="L221" i="43"/>
  <c r="I221" i="43"/>
  <c r="F221" i="43"/>
  <c r="O220" i="43"/>
  <c r="L220" i="43"/>
  <c r="I220" i="43"/>
  <c r="F220" i="43"/>
  <c r="O219" i="43"/>
  <c r="L219" i="43"/>
  <c r="I219" i="43"/>
  <c r="F219" i="43"/>
  <c r="O218" i="43"/>
  <c r="L218" i="43"/>
  <c r="I218" i="43"/>
  <c r="F218" i="43"/>
  <c r="C218" i="43" s="1"/>
  <c r="O217" i="43"/>
  <c r="L217" i="43"/>
  <c r="I217" i="43"/>
  <c r="I216" i="43" s="1"/>
  <c r="F217" i="43"/>
  <c r="N216" i="43"/>
  <c r="M216" i="43"/>
  <c r="K216" i="43"/>
  <c r="J216" i="43"/>
  <c r="H216" i="43"/>
  <c r="G216" i="43"/>
  <c r="E216" i="43"/>
  <c r="D216" i="43"/>
  <c r="O215" i="43"/>
  <c r="L215" i="43"/>
  <c r="I215" i="43"/>
  <c r="F215" i="43"/>
  <c r="O214" i="43"/>
  <c r="L214" i="43"/>
  <c r="I214" i="43"/>
  <c r="F214" i="43"/>
  <c r="C214" i="43" s="1"/>
  <c r="O213" i="43"/>
  <c r="L213" i="43"/>
  <c r="I213" i="43"/>
  <c r="F213" i="43"/>
  <c r="O212" i="43"/>
  <c r="L212" i="43"/>
  <c r="I212" i="43"/>
  <c r="F212" i="43"/>
  <c r="O211" i="43"/>
  <c r="L211" i="43"/>
  <c r="I211" i="43"/>
  <c r="F211" i="43"/>
  <c r="O210" i="43"/>
  <c r="L210" i="43"/>
  <c r="I210" i="43"/>
  <c r="F210" i="43"/>
  <c r="C210" i="43" s="1"/>
  <c r="O209" i="43"/>
  <c r="L209" i="43"/>
  <c r="I209" i="43"/>
  <c r="F209" i="43"/>
  <c r="O208" i="43"/>
  <c r="L208" i="43"/>
  <c r="I208" i="43"/>
  <c r="F208" i="43"/>
  <c r="O207" i="43"/>
  <c r="L207" i="43"/>
  <c r="I207" i="43"/>
  <c r="F207" i="43"/>
  <c r="O206" i="43"/>
  <c r="L206" i="43"/>
  <c r="I206" i="43"/>
  <c r="F206" i="43"/>
  <c r="N205" i="43"/>
  <c r="M205" i="43"/>
  <c r="M204" i="43" s="1"/>
  <c r="K205" i="43"/>
  <c r="K204" i="43" s="1"/>
  <c r="J205" i="43"/>
  <c r="H205" i="43"/>
  <c r="G205" i="43"/>
  <c r="E205" i="43"/>
  <c r="E204" i="43" s="1"/>
  <c r="D205" i="43"/>
  <c r="O203" i="43"/>
  <c r="L203" i="43"/>
  <c r="I203" i="43"/>
  <c r="F203" i="43"/>
  <c r="O202" i="43"/>
  <c r="L202" i="43"/>
  <c r="I202" i="43"/>
  <c r="F202" i="43"/>
  <c r="O201" i="43"/>
  <c r="L201" i="43"/>
  <c r="I201" i="43"/>
  <c r="F201" i="43"/>
  <c r="O200" i="43"/>
  <c r="L200" i="43"/>
  <c r="I200" i="43"/>
  <c r="F200" i="43"/>
  <c r="O199" i="43"/>
  <c r="L199" i="43"/>
  <c r="I199" i="43"/>
  <c r="I198" i="43" s="1"/>
  <c r="F199" i="43"/>
  <c r="O198" i="43"/>
  <c r="N198" i="43"/>
  <c r="N196" i="43" s="1"/>
  <c r="M198" i="43"/>
  <c r="M196" i="43" s="1"/>
  <c r="K198" i="43"/>
  <c r="K196" i="43" s="1"/>
  <c r="J198" i="43"/>
  <c r="J196" i="43" s="1"/>
  <c r="H198" i="43"/>
  <c r="H196" i="43" s="1"/>
  <c r="G198" i="43"/>
  <c r="G196" i="43" s="1"/>
  <c r="F198" i="43"/>
  <c r="E198" i="43"/>
  <c r="E196" i="43" s="1"/>
  <c r="D198" i="43"/>
  <c r="O197" i="43"/>
  <c r="L197" i="43"/>
  <c r="I197" i="43"/>
  <c r="I196" i="43" s="1"/>
  <c r="F197" i="43"/>
  <c r="D196" i="43"/>
  <c r="O193" i="43"/>
  <c r="O192" i="43" s="1"/>
  <c r="O191" i="43" s="1"/>
  <c r="L193" i="43"/>
  <c r="I193" i="43"/>
  <c r="I192" i="43" s="1"/>
  <c r="I191" i="43" s="1"/>
  <c r="F193" i="43"/>
  <c r="N192" i="43"/>
  <c r="M192" i="43"/>
  <c r="M191" i="43" s="1"/>
  <c r="L192" i="43"/>
  <c r="L191" i="43" s="1"/>
  <c r="K192" i="43"/>
  <c r="K191" i="43" s="1"/>
  <c r="J192" i="43"/>
  <c r="H192" i="43"/>
  <c r="H191" i="43" s="1"/>
  <c r="G192" i="43"/>
  <c r="G191" i="43" s="1"/>
  <c r="E192" i="43"/>
  <c r="E191" i="43" s="1"/>
  <c r="D192" i="43"/>
  <c r="D191" i="43" s="1"/>
  <c r="N191" i="43"/>
  <c r="J191" i="43"/>
  <c r="O190" i="43"/>
  <c r="L190" i="43"/>
  <c r="I190" i="43"/>
  <c r="F190" i="43"/>
  <c r="O189" i="43"/>
  <c r="L189" i="43"/>
  <c r="I189" i="43"/>
  <c r="I188" i="43" s="1"/>
  <c r="F189" i="43"/>
  <c r="F188" i="43" s="1"/>
  <c r="N188" i="43"/>
  <c r="M188" i="43"/>
  <c r="L188" i="43"/>
  <c r="K188" i="43"/>
  <c r="J188" i="43"/>
  <c r="H188" i="43"/>
  <c r="G188" i="43"/>
  <c r="E188" i="43"/>
  <c r="D188" i="43"/>
  <c r="D187" i="43" s="1"/>
  <c r="M187" i="43"/>
  <c r="O186" i="43"/>
  <c r="L186" i="43"/>
  <c r="I186" i="43"/>
  <c r="F186" i="43"/>
  <c r="O185" i="43"/>
  <c r="L185" i="43"/>
  <c r="L184" i="43" s="1"/>
  <c r="I185" i="43"/>
  <c r="I184" i="43" s="1"/>
  <c r="F185" i="43"/>
  <c r="O184" i="43"/>
  <c r="N184" i="43"/>
  <c r="M184" i="43"/>
  <c r="K184" i="43"/>
  <c r="J184" i="43"/>
  <c r="H184" i="43"/>
  <c r="G184" i="43"/>
  <c r="F184" i="43"/>
  <c r="E184" i="43"/>
  <c r="D184" i="43"/>
  <c r="O183" i="43"/>
  <c r="L183" i="43"/>
  <c r="I183" i="43"/>
  <c r="F183" i="43"/>
  <c r="O182" i="43"/>
  <c r="L182" i="43"/>
  <c r="I182" i="43"/>
  <c r="F182" i="43"/>
  <c r="O181" i="43"/>
  <c r="L181" i="43"/>
  <c r="I181" i="43"/>
  <c r="F181" i="43"/>
  <c r="O180" i="43"/>
  <c r="O179" i="43" s="1"/>
  <c r="L180" i="43"/>
  <c r="I180" i="43"/>
  <c r="I179" i="43" s="1"/>
  <c r="F180" i="43"/>
  <c r="N179" i="43"/>
  <c r="M179" i="43"/>
  <c r="L179" i="43"/>
  <c r="K179" i="43"/>
  <c r="J179" i="43"/>
  <c r="H179" i="43"/>
  <c r="G179" i="43"/>
  <c r="E179" i="43"/>
  <c r="D179" i="43"/>
  <c r="O178" i="43"/>
  <c r="L178" i="43"/>
  <c r="I178" i="43"/>
  <c r="F178" i="43"/>
  <c r="O177" i="43"/>
  <c r="L177" i="43"/>
  <c r="I177" i="43"/>
  <c r="F177" i="43"/>
  <c r="O176" i="43"/>
  <c r="O175" i="43" s="1"/>
  <c r="O174" i="43" s="1"/>
  <c r="L176" i="43"/>
  <c r="I176" i="43"/>
  <c r="I175" i="43" s="1"/>
  <c r="F176" i="43"/>
  <c r="N175" i="43"/>
  <c r="N174" i="43" s="1"/>
  <c r="M175" i="43"/>
  <c r="M174" i="43" s="1"/>
  <c r="M173" i="43" s="1"/>
  <c r="K175" i="43"/>
  <c r="J175" i="43"/>
  <c r="J174" i="43" s="1"/>
  <c r="H175" i="43"/>
  <c r="G175" i="43"/>
  <c r="G174" i="43" s="1"/>
  <c r="E175" i="43"/>
  <c r="D175" i="43"/>
  <c r="D174" i="43" s="1"/>
  <c r="O172" i="43"/>
  <c r="L172" i="43"/>
  <c r="I172" i="43"/>
  <c r="F172" i="43"/>
  <c r="C172" i="43" s="1"/>
  <c r="O171" i="43"/>
  <c r="L171" i="43"/>
  <c r="I171" i="43"/>
  <c r="F171" i="43"/>
  <c r="O170" i="43"/>
  <c r="L170" i="43"/>
  <c r="I170" i="43"/>
  <c r="F170" i="43"/>
  <c r="O169" i="43"/>
  <c r="L169" i="43"/>
  <c r="I169" i="43"/>
  <c r="F169" i="43"/>
  <c r="C169" i="43" s="1"/>
  <c r="O168" i="43"/>
  <c r="L168" i="43"/>
  <c r="I168" i="43"/>
  <c r="F168" i="43"/>
  <c r="C168" i="43" s="1"/>
  <c r="O167" i="43"/>
  <c r="L167" i="43"/>
  <c r="I167" i="43"/>
  <c r="I166" i="43" s="1"/>
  <c r="I165" i="43" s="1"/>
  <c r="F167" i="43"/>
  <c r="N166" i="43"/>
  <c r="N165" i="43" s="1"/>
  <c r="M166" i="43"/>
  <c r="M165" i="43" s="1"/>
  <c r="K166" i="43"/>
  <c r="K165" i="43" s="1"/>
  <c r="J166" i="43"/>
  <c r="J165" i="43" s="1"/>
  <c r="H166" i="43"/>
  <c r="H165" i="43" s="1"/>
  <c r="G166" i="43"/>
  <c r="G165" i="43" s="1"/>
  <c r="E166" i="43"/>
  <c r="E165" i="43" s="1"/>
  <c r="D166" i="43"/>
  <c r="D165" i="43" s="1"/>
  <c r="O164" i="43"/>
  <c r="L164" i="43"/>
  <c r="I164" i="43"/>
  <c r="F164" i="43"/>
  <c r="O163" i="43"/>
  <c r="L163" i="43"/>
  <c r="I163" i="43"/>
  <c r="F163" i="43"/>
  <c r="O162" i="43"/>
  <c r="L162" i="43"/>
  <c r="I162" i="43"/>
  <c r="F162" i="43"/>
  <c r="O161" i="43"/>
  <c r="L161" i="43"/>
  <c r="L160" i="43" s="1"/>
  <c r="I161" i="43"/>
  <c r="I160" i="43" s="1"/>
  <c r="F161" i="43"/>
  <c r="O160" i="43"/>
  <c r="N160" i="43"/>
  <c r="M160" i="43"/>
  <c r="K160" i="43"/>
  <c r="J160" i="43"/>
  <c r="H160" i="43"/>
  <c r="G160" i="43"/>
  <c r="F160" i="43"/>
  <c r="E160" i="43"/>
  <c r="D160" i="43"/>
  <c r="O159" i="43"/>
  <c r="L159" i="43"/>
  <c r="I159" i="43"/>
  <c r="F159" i="43"/>
  <c r="O158" i="43"/>
  <c r="L158" i="43"/>
  <c r="I158" i="43"/>
  <c r="F158" i="43"/>
  <c r="O157" i="43"/>
  <c r="L157" i="43"/>
  <c r="I157" i="43"/>
  <c r="F157" i="43"/>
  <c r="O156" i="43"/>
  <c r="L156" i="43"/>
  <c r="I156" i="43"/>
  <c r="F156" i="43"/>
  <c r="C156" i="43"/>
  <c r="O155" i="43"/>
  <c r="L155" i="43"/>
  <c r="I155" i="43"/>
  <c r="F155" i="43"/>
  <c r="C155" i="43" s="1"/>
  <c r="O154" i="43"/>
  <c r="L154" i="43"/>
  <c r="I154" i="43"/>
  <c r="F154" i="43"/>
  <c r="O153" i="43"/>
  <c r="L153" i="43"/>
  <c r="I153" i="43"/>
  <c r="F153" i="43"/>
  <c r="O152" i="43"/>
  <c r="L152" i="43"/>
  <c r="I152" i="43"/>
  <c r="F152" i="43"/>
  <c r="C152" i="43" s="1"/>
  <c r="N151" i="43"/>
  <c r="M151" i="43"/>
  <c r="K151" i="43"/>
  <c r="J151" i="43"/>
  <c r="H151" i="43"/>
  <c r="G151" i="43"/>
  <c r="E151" i="43"/>
  <c r="D151" i="43"/>
  <c r="O150" i="43"/>
  <c r="L150" i="43"/>
  <c r="I150" i="43"/>
  <c r="F150" i="43"/>
  <c r="O149" i="43"/>
  <c r="L149" i="43"/>
  <c r="I149" i="43"/>
  <c r="F149" i="43"/>
  <c r="O148" i="43"/>
  <c r="L148" i="43"/>
  <c r="I148" i="43"/>
  <c r="F148" i="43"/>
  <c r="O147" i="43"/>
  <c r="L147" i="43"/>
  <c r="I147" i="43"/>
  <c r="F147" i="43"/>
  <c r="O146" i="43"/>
  <c r="L146" i="43"/>
  <c r="I146" i="43"/>
  <c r="F146" i="43"/>
  <c r="O145" i="43"/>
  <c r="L145" i="43"/>
  <c r="I145" i="43"/>
  <c r="F145" i="43"/>
  <c r="N144" i="43"/>
  <c r="M144" i="43"/>
  <c r="K144" i="43"/>
  <c r="J144" i="43"/>
  <c r="H144" i="43"/>
  <c r="G144" i="43"/>
  <c r="E144" i="43"/>
  <c r="D144" i="43"/>
  <c r="O143" i="43"/>
  <c r="L143" i="43"/>
  <c r="I143" i="43"/>
  <c r="F143" i="43"/>
  <c r="O142" i="43"/>
  <c r="O141" i="43" s="1"/>
  <c r="L142" i="43"/>
  <c r="L141" i="43" s="1"/>
  <c r="I142" i="43"/>
  <c r="F142" i="43"/>
  <c r="F141" i="43" s="1"/>
  <c r="N141" i="43"/>
  <c r="M141" i="43"/>
  <c r="K141" i="43"/>
  <c r="J141" i="43"/>
  <c r="H141" i="43"/>
  <c r="G141" i="43"/>
  <c r="E141" i="43"/>
  <c r="D141" i="43"/>
  <c r="O140" i="43"/>
  <c r="L140" i="43"/>
  <c r="I140" i="43"/>
  <c r="F140" i="43"/>
  <c r="O139" i="43"/>
  <c r="L139" i="43"/>
  <c r="I139" i="43"/>
  <c r="F139" i="43"/>
  <c r="O138" i="43"/>
  <c r="L138" i="43"/>
  <c r="I138" i="43"/>
  <c r="F138" i="43"/>
  <c r="O137" i="43"/>
  <c r="L137" i="43"/>
  <c r="L136" i="43" s="1"/>
  <c r="I137" i="43"/>
  <c r="I136" i="43" s="1"/>
  <c r="F137" i="43"/>
  <c r="O136" i="43"/>
  <c r="N136" i="43"/>
  <c r="M136" i="43"/>
  <c r="K136" i="43"/>
  <c r="J136" i="43"/>
  <c r="H136" i="43"/>
  <c r="G136" i="43"/>
  <c r="E136" i="43"/>
  <c r="D136" i="43"/>
  <c r="O135" i="43"/>
  <c r="L135" i="43"/>
  <c r="I135" i="43"/>
  <c r="F135" i="43"/>
  <c r="O134" i="43"/>
  <c r="L134" i="43"/>
  <c r="I134" i="43"/>
  <c r="F134" i="43"/>
  <c r="O133" i="43"/>
  <c r="L133" i="43"/>
  <c r="I133" i="43"/>
  <c r="F133" i="43"/>
  <c r="O132" i="43"/>
  <c r="O131" i="43" s="1"/>
  <c r="L132" i="43"/>
  <c r="L131" i="43" s="1"/>
  <c r="I132" i="43"/>
  <c r="F132" i="43"/>
  <c r="N131" i="43"/>
  <c r="M131" i="43"/>
  <c r="K131" i="43"/>
  <c r="J131" i="43"/>
  <c r="H131" i="43"/>
  <c r="G131" i="43"/>
  <c r="E131" i="43"/>
  <c r="D131" i="43"/>
  <c r="O129" i="43"/>
  <c r="L129" i="43"/>
  <c r="L128" i="43" s="1"/>
  <c r="I129" i="43"/>
  <c r="I128" i="43" s="1"/>
  <c r="F129" i="43"/>
  <c r="O128" i="43"/>
  <c r="N128" i="43"/>
  <c r="M128" i="43"/>
  <c r="K128" i="43"/>
  <c r="J128" i="43"/>
  <c r="H128" i="43"/>
  <c r="G128" i="43"/>
  <c r="F128" i="43"/>
  <c r="E128" i="43"/>
  <c r="D128" i="43"/>
  <c r="O127" i="43"/>
  <c r="L127" i="43"/>
  <c r="I127" i="43"/>
  <c r="F127" i="43"/>
  <c r="O126" i="43"/>
  <c r="L126" i="43"/>
  <c r="I126" i="43"/>
  <c r="F126" i="43"/>
  <c r="O125" i="43"/>
  <c r="L125" i="43"/>
  <c r="I125" i="43"/>
  <c r="F125" i="43"/>
  <c r="O124" i="43"/>
  <c r="L124" i="43"/>
  <c r="I124" i="43"/>
  <c r="F124" i="43"/>
  <c r="O123" i="43"/>
  <c r="L123" i="43"/>
  <c r="I123" i="43"/>
  <c r="I122" i="43" s="1"/>
  <c r="F123" i="43"/>
  <c r="N122" i="43"/>
  <c r="M122" i="43"/>
  <c r="K122" i="43"/>
  <c r="J122" i="43"/>
  <c r="H122" i="43"/>
  <c r="G122" i="43"/>
  <c r="E122" i="43"/>
  <c r="D122" i="43"/>
  <c r="O121" i="43"/>
  <c r="L121" i="43"/>
  <c r="I121" i="43"/>
  <c r="F121" i="43"/>
  <c r="O120" i="43"/>
  <c r="L120" i="43"/>
  <c r="I120" i="43"/>
  <c r="F120" i="43"/>
  <c r="O119" i="43"/>
  <c r="L119" i="43"/>
  <c r="I119" i="43"/>
  <c r="F119" i="43"/>
  <c r="O118" i="43"/>
  <c r="L118" i="43"/>
  <c r="I118" i="43"/>
  <c r="F118" i="43"/>
  <c r="O117" i="43"/>
  <c r="L117" i="43"/>
  <c r="I117" i="43"/>
  <c r="F117" i="43"/>
  <c r="N116" i="43"/>
  <c r="M116" i="43"/>
  <c r="K116" i="43"/>
  <c r="J116" i="43"/>
  <c r="H116" i="43"/>
  <c r="G116" i="43"/>
  <c r="E116" i="43"/>
  <c r="D116" i="43"/>
  <c r="O115" i="43"/>
  <c r="L115" i="43"/>
  <c r="I115" i="43"/>
  <c r="F115" i="43"/>
  <c r="O114" i="43"/>
  <c r="L114" i="43"/>
  <c r="I114" i="43"/>
  <c r="F114" i="43"/>
  <c r="O113" i="43"/>
  <c r="L113" i="43"/>
  <c r="L112" i="43" s="1"/>
  <c r="I113" i="43"/>
  <c r="I112" i="43" s="1"/>
  <c r="F113" i="43"/>
  <c r="O112" i="43"/>
  <c r="N112" i="43"/>
  <c r="M112" i="43"/>
  <c r="K112" i="43"/>
  <c r="J112" i="43"/>
  <c r="H112" i="43"/>
  <c r="G112" i="43"/>
  <c r="E112" i="43"/>
  <c r="D112" i="43"/>
  <c r="O111" i="43"/>
  <c r="L111" i="43"/>
  <c r="I111" i="43"/>
  <c r="F111" i="43"/>
  <c r="O110" i="43"/>
  <c r="L110" i="43"/>
  <c r="I110" i="43"/>
  <c r="F110" i="43"/>
  <c r="O109" i="43"/>
  <c r="L109" i="43"/>
  <c r="I109" i="43"/>
  <c r="F109" i="43"/>
  <c r="O108" i="43"/>
  <c r="L108" i="43"/>
  <c r="I108" i="43"/>
  <c r="F108" i="43"/>
  <c r="O107" i="43"/>
  <c r="L107" i="43"/>
  <c r="I107" i="43"/>
  <c r="F107" i="43"/>
  <c r="O106" i="43"/>
  <c r="L106" i="43"/>
  <c r="I106" i="43"/>
  <c r="F106" i="43"/>
  <c r="O105" i="43"/>
  <c r="L105" i="43"/>
  <c r="I105" i="43"/>
  <c r="F105" i="43"/>
  <c r="O104" i="43"/>
  <c r="L104" i="43"/>
  <c r="L103" i="43" s="1"/>
  <c r="I104" i="43"/>
  <c r="F104" i="43"/>
  <c r="N103" i="43"/>
  <c r="M103" i="43"/>
  <c r="K103" i="43"/>
  <c r="J103" i="43"/>
  <c r="H103" i="43"/>
  <c r="G103" i="43"/>
  <c r="E103" i="43"/>
  <c r="D103" i="43"/>
  <c r="O102" i="43"/>
  <c r="L102" i="43"/>
  <c r="I102" i="43"/>
  <c r="F102" i="43"/>
  <c r="O101" i="43"/>
  <c r="L101" i="43"/>
  <c r="I101" i="43"/>
  <c r="F101" i="43"/>
  <c r="O100" i="43"/>
  <c r="L100" i="43"/>
  <c r="I100" i="43"/>
  <c r="F100" i="43"/>
  <c r="O99" i="43"/>
  <c r="L99" i="43"/>
  <c r="I99" i="43"/>
  <c r="F99" i="43"/>
  <c r="O98" i="43"/>
  <c r="L98" i="43"/>
  <c r="I98" i="43"/>
  <c r="F98" i="43"/>
  <c r="O97" i="43"/>
  <c r="L97" i="43"/>
  <c r="I97" i="43"/>
  <c r="F97" i="43"/>
  <c r="O96" i="43"/>
  <c r="O95" i="43" s="1"/>
  <c r="L96" i="43"/>
  <c r="I96" i="43"/>
  <c r="F96" i="43"/>
  <c r="N95" i="43"/>
  <c r="M95" i="43"/>
  <c r="K95" i="43"/>
  <c r="J95" i="43"/>
  <c r="H95" i="43"/>
  <c r="G95" i="43"/>
  <c r="E95" i="43"/>
  <c r="D95" i="43"/>
  <c r="O94" i="43"/>
  <c r="L94" i="43"/>
  <c r="I94" i="43"/>
  <c r="F94" i="43"/>
  <c r="O93" i="43"/>
  <c r="L93" i="43"/>
  <c r="I93" i="43"/>
  <c r="F93" i="43"/>
  <c r="O92" i="43"/>
  <c r="L92" i="43"/>
  <c r="I92" i="43"/>
  <c r="F92" i="43"/>
  <c r="C92" i="43"/>
  <c r="O91" i="43"/>
  <c r="L91" i="43"/>
  <c r="I91" i="43"/>
  <c r="F91" i="43"/>
  <c r="C91" i="43" s="1"/>
  <c r="O90" i="43"/>
  <c r="L90" i="43"/>
  <c r="L89" i="43" s="1"/>
  <c r="I90" i="43"/>
  <c r="I89" i="43" s="1"/>
  <c r="F90" i="43"/>
  <c r="N89" i="43"/>
  <c r="M89" i="43"/>
  <c r="K89" i="43"/>
  <c r="J89" i="43"/>
  <c r="H89" i="43"/>
  <c r="G89" i="43"/>
  <c r="E89" i="43"/>
  <c r="D89" i="43"/>
  <c r="O88" i="43"/>
  <c r="L88" i="43"/>
  <c r="I88" i="43"/>
  <c r="F88" i="43"/>
  <c r="O87" i="43"/>
  <c r="L87" i="43"/>
  <c r="I87" i="43"/>
  <c r="F87" i="43"/>
  <c r="O86" i="43"/>
  <c r="L86" i="43"/>
  <c r="I86" i="43"/>
  <c r="F86" i="43"/>
  <c r="O85" i="43"/>
  <c r="L85" i="43"/>
  <c r="L84" i="43" s="1"/>
  <c r="I85" i="43"/>
  <c r="F85" i="43"/>
  <c r="O84" i="43"/>
  <c r="N84" i="43"/>
  <c r="M84" i="43"/>
  <c r="K84" i="43"/>
  <c r="J84" i="43"/>
  <c r="H84" i="43"/>
  <c r="G84" i="43"/>
  <c r="F84" i="43"/>
  <c r="E84" i="43"/>
  <c r="D84" i="43"/>
  <c r="O82" i="43"/>
  <c r="L82" i="43"/>
  <c r="I82" i="43"/>
  <c r="F82" i="43"/>
  <c r="C82" i="43"/>
  <c r="O81" i="43"/>
  <c r="L81" i="43"/>
  <c r="L80" i="43" s="1"/>
  <c r="I81" i="43"/>
  <c r="I80" i="43" s="1"/>
  <c r="F81" i="43"/>
  <c r="C81" i="43" s="1"/>
  <c r="N80" i="43"/>
  <c r="M80" i="43"/>
  <c r="K80" i="43"/>
  <c r="J80" i="43"/>
  <c r="H80" i="43"/>
  <c r="G80" i="43"/>
  <c r="E80" i="43"/>
  <c r="D80" i="43"/>
  <c r="O79" i="43"/>
  <c r="L79" i="43"/>
  <c r="I79" i="43"/>
  <c r="F79" i="43"/>
  <c r="O78" i="43"/>
  <c r="O77" i="43" s="1"/>
  <c r="L78" i="43"/>
  <c r="I78" i="43"/>
  <c r="I77" i="43" s="1"/>
  <c r="F78" i="43"/>
  <c r="N77" i="43"/>
  <c r="N76" i="43" s="1"/>
  <c r="M77" i="43"/>
  <c r="M76" i="43" s="1"/>
  <c r="K77" i="43"/>
  <c r="J77" i="43"/>
  <c r="H77" i="43"/>
  <c r="H76" i="43" s="1"/>
  <c r="G77" i="43"/>
  <c r="E77" i="43"/>
  <c r="E76" i="43" s="1"/>
  <c r="D77" i="43"/>
  <c r="D76" i="43" s="1"/>
  <c r="O74" i="43"/>
  <c r="L74" i="43"/>
  <c r="I74" i="43"/>
  <c r="F74" i="43"/>
  <c r="O73" i="43"/>
  <c r="L73" i="43"/>
  <c r="I73" i="43"/>
  <c r="F73" i="43"/>
  <c r="O72" i="43"/>
  <c r="L72" i="43"/>
  <c r="I72" i="43"/>
  <c r="F72" i="43"/>
  <c r="O71" i="43"/>
  <c r="L71" i="43"/>
  <c r="I71" i="43"/>
  <c r="F71" i="43"/>
  <c r="O70" i="43"/>
  <c r="L70" i="43"/>
  <c r="I70" i="43"/>
  <c r="F70" i="43"/>
  <c r="N69" i="43"/>
  <c r="M69" i="43"/>
  <c r="K69" i="43"/>
  <c r="K67" i="43" s="1"/>
  <c r="J69" i="43"/>
  <c r="J67" i="43" s="1"/>
  <c r="H69" i="43"/>
  <c r="H67" i="43" s="1"/>
  <c r="G69" i="43"/>
  <c r="G67" i="43" s="1"/>
  <c r="E69" i="43"/>
  <c r="E67" i="43" s="1"/>
  <c r="D69" i="43"/>
  <c r="D67" i="43" s="1"/>
  <c r="O68" i="43"/>
  <c r="L68" i="43"/>
  <c r="I68" i="43"/>
  <c r="F68" i="43"/>
  <c r="N67" i="43"/>
  <c r="M67" i="43"/>
  <c r="O66" i="43"/>
  <c r="L66" i="43"/>
  <c r="I66" i="43"/>
  <c r="F66" i="43"/>
  <c r="O65" i="43"/>
  <c r="L65" i="43"/>
  <c r="I65" i="43"/>
  <c r="F65" i="43"/>
  <c r="O64" i="43"/>
  <c r="L64" i="43"/>
  <c r="I64" i="43"/>
  <c r="F64" i="43"/>
  <c r="O63" i="43"/>
  <c r="L63" i="43"/>
  <c r="I63" i="43"/>
  <c r="F63" i="43"/>
  <c r="O62" i="43"/>
  <c r="L62" i="43"/>
  <c r="I62" i="43"/>
  <c r="F62" i="43"/>
  <c r="O61" i="43"/>
  <c r="L61" i="43"/>
  <c r="I61" i="43"/>
  <c r="F61" i="43"/>
  <c r="O60" i="43"/>
  <c r="L60" i="43"/>
  <c r="I60" i="43"/>
  <c r="F60" i="43"/>
  <c r="O59" i="43"/>
  <c r="O58" i="43" s="1"/>
  <c r="L59" i="43"/>
  <c r="I59" i="43"/>
  <c r="I58" i="43" s="1"/>
  <c r="F59" i="43"/>
  <c r="N58" i="43"/>
  <c r="M58" i="43"/>
  <c r="K58" i="43"/>
  <c r="J58" i="43"/>
  <c r="H58" i="43"/>
  <c r="G58" i="43"/>
  <c r="E58" i="43"/>
  <c r="D58" i="43"/>
  <c r="O57" i="43"/>
  <c r="L57" i="43"/>
  <c r="I57" i="43"/>
  <c r="F57" i="43"/>
  <c r="O56" i="43"/>
  <c r="L56" i="43"/>
  <c r="L55" i="43" s="1"/>
  <c r="I56" i="43"/>
  <c r="I55" i="43" s="1"/>
  <c r="F56" i="43"/>
  <c r="N55" i="43"/>
  <c r="N54" i="43" s="1"/>
  <c r="M55" i="43"/>
  <c r="M54" i="43" s="1"/>
  <c r="M53" i="43" s="1"/>
  <c r="K55" i="43"/>
  <c r="J55" i="43"/>
  <c r="J54" i="43" s="1"/>
  <c r="H55" i="43"/>
  <c r="H54" i="43" s="1"/>
  <c r="G55" i="43"/>
  <c r="E55" i="43"/>
  <c r="E54" i="43" s="1"/>
  <c r="D55" i="43"/>
  <c r="K54" i="43"/>
  <c r="G54" i="43"/>
  <c r="O47" i="43"/>
  <c r="C47" i="43" s="1"/>
  <c r="O46" i="43"/>
  <c r="C46" i="43"/>
  <c r="N45" i="43"/>
  <c r="M45" i="43"/>
  <c r="L44" i="43"/>
  <c r="I44" i="43"/>
  <c r="I43" i="43" s="1"/>
  <c r="F44" i="43"/>
  <c r="C44" i="43" s="1"/>
  <c r="L43" i="43"/>
  <c r="K43" i="43"/>
  <c r="J43" i="43"/>
  <c r="H43" i="43"/>
  <c r="G43" i="43"/>
  <c r="E43" i="43"/>
  <c r="D43" i="43"/>
  <c r="F42" i="43"/>
  <c r="C42" i="43" s="1"/>
  <c r="E41" i="43"/>
  <c r="D41" i="43"/>
  <c r="L40" i="43"/>
  <c r="C40" i="43" s="1"/>
  <c r="L39" i="43"/>
  <c r="C39" i="43" s="1"/>
  <c r="L38" i="43"/>
  <c r="C38" i="43" s="1"/>
  <c r="L37" i="43"/>
  <c r="K36" i="43"/>
  <c r="J36" i="43"/>
  <c r="L35" i="43"/>
  <c r="C35" i="43" s="1"/>
  <c r="L34" i="43"/>
  <c r="C34" i="43" s="1"/>
  <c r="K33" i="43"/>
  <c r="J33" i="43"/>
  <c r="L32" i="43"/>
  <c r="C32" i="43" s="1"/>
  <c r="K31" i="43"/>
  <c r="J31" i="43"/>
  <c r="L30" i="43"/>
  <c r="C30" i="43" s="1"/>
  <c r="L29" i="43"/>
  <c r="C29" i="43" s="1"/>
  <c r="L28" i="43"/>
  <c r="C28" i="43" s="1"/>
  <c r="K27" i="43"/>
  <c r="J27" i="43"/>
  <c r="F25" i="43"/>
  <c r="C25" i="43" s="1"/>
  <c r="I24" i="43"/>
  <c r="O23" i="43"/>
  <c r="L23" i="43"/>
  <c r="I23" i="43"/>
  <c r="F23" i="43"/>
  <c r="O22" i="43"/>
  <c r="O21" i="43" s="1"/>
  <c r="L22" i="43"/>
  <c r="L21" i="43" s="1"/>
  <c r="L292" i="43" s="1"/>
  <c r="L291" i="43" s="1"/>
  <c r="I22" i="43"/>
  <c r="F22" i="43"/>
  <c r="F21" i="43" s="1"/>
  <c r="N21" i="43"/>
  <c r="M21" i="43"/>
  <c r="K21" i="43"/>
  <c r="K292" i="43" s="1"/>
  <c r="K291" i="43" s="1"/>
  <c r="J21" i="43"/>
  <c r="J292" i="43" s="1"/>
  <c r="J291" i="43" s="1"/>
  <c r="H21" i="43"/>
  <c r="G21" i="43"/>
  <c r="E21" i="43"/>
  <c r="E292" i="43" s="1"/>
  <c r="E291" i="43" s="1"/>
  <c r="D21" i="43"/>
  <c r="C120" i="43" l="1"/>
  <c r="E174" i="43"/>
  <c r="J187" i="43"/>
  <c r="F41" i="43"/>
  <c r="C41" i="43" s="1"/>
  <c r="F43" i="43"/>
  <c r="C74" i="43"/>
  <c r="M231" i="43"/>
  <c r="C262" i="43"/>
  <c r="C266" i="43"/>
  <c r="J83" i="43"/>
  <c r="C170" i="43"/>
  <c r="C171" i="43"/>
  <c r="C221" i="43"/>
  <c r="N20" i="43"/>
  <c r="C88" i="43"/>
  <c r="E83" i="43"/>
  <c r="E187" i="43"/>
  <c r="K187" i="43"/>
  <c r="O252" i="43"/>
  <c r="G187" i="43"/>
  <c r="G83" i="43"/>
  <c r="J259" i="43"/>
  <c r="O272" i="43"/>
  <c r="F281" i="43"/>
  <c r="C281" i="43" s="1"/>
  <c r="N53" i="43"/>
  <c r="C71" i="43"/>
  <c r="C73" i="43"/>
  <c r="H83" i="43"/>
  <c r="C96" i="43"/>
  <c r="C104" i="43"/>
  <c r="C124" i="43"/>
  <c r="I141" i="43"/>
  <c r="C148" i="43"/>
  <c r="N173" i="43"/>
  <c r="L187" i="43"/>
  <c r="D270" i="43"/>
  <c r="D269" i="43" s="1"/>
  <c r="H292" i="43"/>
  <c r="H291" i="43" s="1"/>
  <c r="N292" i="43"/>
  <c r="N291" i="43" s="1"/>
  <c r="J53" i="43"/>
  <c r="C56" i="43"/>
  <c r="C57" i="43"/>
  <c r="D54" i="43"/>
  <c r="C62" i="43"/>
  <c r="C66" i="43"/>
  <c r="C100" i="43"/>
  <c r="C108" i="43"/>
  <c r="C128" i="43"/>
  <c r="C132" i="43"/>
  <c r="D173" i="43"/>
  <c r="J173" i="43"/>
  <c r="C176" i="43"/>
  <c r="O173" i="43"/>
  <c r="H187" i="43"/>
  <c r="H204" i="43"/>
  <c r="H195" i="43" s="1"/>
  <c r="I270" i="43"/>
  <c r="I269" i="43" s="1"/>
  <c r="C278" i="43"/>
  <c r="M83" i="43"/>
  <c r="M130" i="43"/>
  <c r="G292" i="43"/>
  <c r="G291" i="43" s="1"/>
  <c r="M292" i="43"/>
  <c r="M291" i="43" s="1"/>
  <c r="L36" i="43"/>
  <c r="C36" i="43" s="1"/>
  <c r="C72" i="43"/>
  <c r="L77" i="43"/>
  <c r="L76" i="43" s="1"/>
  <c r="E130" i="43"/>
  <c r="E75" i="43" s="1"/>
  <c r="C202" i="43"/>
  <c r="C226" i="43"/>
  <c r="C234" i="43"/>
  <c r="E231" i="43"/>
  <c r="C250" i="43"/>
  <c r="C258" i="43"/>
  <c r="C274" i="43"/>
  <c r="D292" i="43"/>
  <c r="D291" i="43" s="1"/>
  <c r="E20" i="43"/>
  <c r="L69" i="43"/>
  <c r="L67" i="43" s="1"/>
  <c r="J76" i="43"/>
  <c r="C78" i="43"/>
  <c r="O116" i="43"/>
  <c r="C140" i="43"/>
  <c r="O144" i="43"/>
  <c r="C164" i="43"/>
  <c r="M195" i="43"/>
  <c r="C206" i="43"/>
  <c r="C209" i="43"/>
  <c r="C229" i="43"/>
  <c r="J231" i="43"/>
  <c r="J230" i="43" s="1"/>
  <c r="D259" i="43"/>
  <c r="O264" i="43"/>
  <c r="H270" i="43"/>
  <c r="H269" i="43" s="1"/>
  <c r="E195" i="43"/>
  <c r="E53" i="43"/>
  <c r="M20" i="43"/>
  <c r="C23" i="43"/>
  <c r="L27" i="43"/>
  <c r="C27" i="43" s="1"/>
  <c r="L33" i="43"/>
  <c r="C33" i="43" s="1"/>
  <c r="C37" i="43"/>
  <c r="O45" i="43"/>
  <c r="C45" i="43" s="1"/>
  <c r="O55" i="43"/>
  <c r="O54" i="43" s="1"/>
  <c r="L58" i="43"/>
  <c r="C63" i="43"/>
  <c r="C68" i="43"/>
  <c r="D53" i="43"/>
  <c r="O69" i="43"/>
  <c r="O67" i="43" s="1"/>
  <c r="O80" i="43"/>
  <c r="C126" i="43"/>
  <c r="C127" i="43"/>
  <c r="I131" i="43"/>
  <c r="I144" i="43"/>
  <c r="C149" i="43"/>
  <c r="C150" i="43"/>
  <c r="C163" i="43"/>
  <c r="L175" i="43"/>
  <c r="L174" i="43" s="1"/>
  <c r="L173" i="43" s="1"/>
  <c r="C181" i="43"/>
  <c r="C183" i="43"/>
  <c r="C184" i="43"/>
  <c r="C203" i="43"/>
  <c r="D204" i="43"/>
  <c r="D195" i="43" s="1"/>
  <c r="C223" i="43"/>
  <c r="J204" i="43"/>
  <c r="J195" i="43" s="1"/>
  <c r="C236" i="43"/>
  <c r="C237" i="43"/>
  <c r="O238" i="43"/>
  <c r="L246" i="43"/>
  <c r="C287" i="43"/>
  <c r="C288" i="43"/>
  <c r="I293" i="43"/>
  <c r="L95" i="43"/>
  <c r="N187" i="43"/>
  <c r="K231" i="43"/>
  <c r="K230" i="43" s="1"/>
  <c r="I264" i="43"/>
  <c r="I286" i="43"/>
  <c r="C286" i="43" s="1"/>
  <c r="J26" i="43"/>
  <c r="C43" i="43"/>
  <c r="F55" i="43"/>
  <c r="I54" i="43"/>
  <c r="C60" i="43"/>
  <c r="C61" i="43"/>
  <c r="I69" i="43"/>
  <c r="I67" i="43" s="1"/>
  <c r="F77" i="43"/>
  <c r="C77" i="43" s="1"/>
  <c r="K76" i="43"/>
  <c r="O76" i="43"/>
  <c r="D83" i="43"/>
  <c r="C106" i="43"/>
  <c r="C107" i="43"/>
  <c r="I116" i="43"/>
  <c r="L122" i="43"/>
  <c r="K130" i="43"/>
  <c r="N130" i="43"/>
  <c r="C157" i="43"/>
  <c r="C159" i="43"/>
  <c r="C160" i="43"/>
  <c r="K174" i="43"/>
  <c r="K173" i="43" s="1"/>
  <c r="C190" i="43"/>
  <c r="K195" i="43"/>
  <c r="C200" i="43"/>
  <c r="C201" i="43"/>
  <c r="G204" i="43"/>
  <c r="G195" i="43" s="1"/>
  <c r="C213" i="43"/>
  <c r="C225" i="43"/>
  <c r="H231" i="43"/>
  <c r="H230" i="43" s="1"/>
  <c r="G231" i="43"/>
  <c r="G230" i="43" s="1"/>
  <c r="L238" i="43"/>
  <c r="C244" i="43"/>
  <c r="C257" i="43"/>
  <c r="E259" i="43"/>
  <c r="E230" i="43" s="1"/>
  <c r="M270" i="43"/>
  <c r="M269" i="43" s="1"/>
  <c r="O276" i="43"/>
  <c r="O270" i="43" s="1"/>
  <c r="O269" i="43" s="1"/>
  <c r="K26" i="43"/>
  <c r="K20" i="43" s="1"/>
  <c r="K53" i="43"/>
  <c r="L54" i="43"/>
  <c r="L53" i="43" s="1"/>
  <c r="C64" i="43"/>
  <c r="C65" i="43"/>
  <c r="H53" i="43"/>
  <c r="G76" i="43"/>
  <c r="C79" i="43"/>
  <c r="K83" i="43"/>
  <c r="C87" i="43"/>
  <c r="C93" i="43"/>
  <c r="C99" i="43"/>
  <c r="C111" i="43"/>
  <c r="C129" i="43"/>
  <c r="G130" i="43"/>
  <c r="C133" i="43"/>
  <c r="C134" i="43"/>
  <c r="C135" i="43"/>
  <c r="C143" i="43"/>
  <c r="C145" i="43"/>
  <c r="L151" i="43"/>
  <c r="L166" i="43"/>
  <c r="L165" i="43" s="1"/>
  <c r="E173" i="43"/>
  <c r="I174" i="43"/>
  <c r="I173" i="43" s="1"/>
  <c r="C180" i="43"/>
  <c r="I187" i="43"/>
  <c r="L205" i="43"/>
  <c r="C211" i="43"/>
  <c r="O216" i="43"/>
  <c r="L216" i="43"/>
  <c r="N204" i="43"/>
  <c r="N195" i="43" s="1"/>
  <c r="D231" i="43"/>
  <c r="D230" i="43" s="1"/>
  <c r="C243" i="43"/>
  <c r="I252" i="43"/>
  <c r="I251" i="43" s="1"/>
  <c r="C275" i="43"/>
  <c r="C295" i="43"/>
  <c r="O292" i="43"/>
  <c r="F292" i="43"/>
  <c r="I76" i="43"/>
  <c r="G53" i="43"/>
  <c r="J20" i="43"/>
  <c r="I21" i="43"/>
  <c r="L31" i="43"/>
  <c r="C55" i="43"/>
  <c r="C59" i="43"/>
  <c r="F80" i="43"/>
  <c r="F76" i="43" s="1"/>
  <c r="C86" i="43"/>
  <c r="F89" i="43"/>
  <c r="C90" i="43"/>
  <c r="O89" i="43"/>
  <c r="C98" i="43"/>
  <c r="C105" i="43"/>
  <c r="C110" i="43"/>
  <c r="C118" i="43"/>
  <c r="C119" i="43"/>
  <c r="F116" i="43"/>
  <c r="C125" i="43"/>
  <c r="H130" i="43"/>
  <c r="J130" i="43"/>
  <c r="J75" i="43" s="1"/>
  <c r="J52" i="43" s="1"/>
  <c r="C141" i="43"/>
  <c r="C142" i="43"/>
  <c r="L144" i="43"/>
  <c r="O151" i="43"/>
  <c r="G173" i="43"/>
  <c r="C177" i="43"/>
  <c r="C178" i="43"/>
  <c r="O196" i="43"/>
  <c r="C301" i="43"/>
  <c r="G20" i="43"/>
  <c r="F69" i="43"/>
  <c r="I84" i="43"/>
  <c r="C85" i="43"/>
  <c r="C97" i="43"/>
  <c r="C102" i="43"/>
  <c r="C109" i="43"/>
  <c r="O122" i="43"/>
  <c r="D130" i="43"/>
  <c r="D75" i="43" s="1"/>
  <c r="D52" i="43" s="1"/>
  <c r="C137" i="43"/>
  <c r="C138" i="43"/>
  <c r="C139" i="43"/>
  <c r="F136" i="43"/>
  <c r="C136" i="43" s="1"/>
  <c r="C153" i="43"/>
  <c r="C154" i="43"/>
  <c r="C161" i="43"/>
  <c r="C162" i="43"/>
  <c r="O166" i="43"/>
  <c r="O165" i="43" s="1"/>
  <c r="H174" i="43"/>
  <c r="H173" i="43" s="1"/>
  <c r="C185" i="43"/>
  <c r="C186" i="43"/>
  <c r="C261" i="43"/>
  <c r="F260" i="43"/>
  <c r="C22" i="43"/>
  <c r="C70" i="43"/>
  <c r="H20" i="43"/>
  <c r="F58" i="43"/>
  <c r="N83" i="43"/>
  <c r="C94" i="43"/>
  <c r="C101" i="43"/>
  <c r="O103" i="43"/>
  <c r="C114" i="43"/>
  <c r="C115" i="43"/>
  <c r="F112" i="43"/>
  <c r="C112" i="43" s="1"/>
  <c r="L116" i="43"/>
  <c r="C121" i="43"/>
  <c r="C123" i="43"/>
  <c r="F122" i="43"/>
  <c r="O130" i="43"/>
  <c r="C146" i="43"/>
  <c r="C147" i="43"/>
  <c r="F144" i="43"/>
  <c r="I151" i="43"/>
  <c r="C158" i="43"/>
  <c r="C167" i="43"/>
  <c r="F166" i="43"/>
  <c r="C182" i="43"/>
  <c r="C235" i="43"/>
  <c r="C277" i="43"/>
  <c r="F276" i="43"/>
  <c r="I95" i="43"/>
  <c r="I103" i="43"/>
  <c r="C113" i="43"/>
  <c r="C117" i="43"/>
  <c r="C197" i="43"/>
  <c r="F196" i="43"/>
  <c r="O205" i="43"/>
  <c r="C215" i="43"/>
  <c r="C217" i="43"/>
  <c r="F216" i="43"/>
  <c r="C216" i="43" s="1"/>
  <c r="O231" i="43"/>
  <c r="C247" i="43"/>
  <c r="C249" i="43"/>
  <c r="F246" i="43"/>
  <c r="L252" i="43"/>
  <c r="L251" i="43" s="1"/>
  <c r="C255" i="43"/>
  <c r="L264" i="43"/>
  <c r="C267" i="43"/>
  <c r="E270" i="43"/>
  <c r="E269" i="43" s="1"/>
  <c r="C280" i="43"/>
  <c r="C285" i="43"/>
  <c r="F284" i="43"/>
  <c r="F95" i="43"/>
  <c r="C95" i="43" s="1"/>
  <c r="F103" i="43"/>
  <c r="F131" i="43"/>
  <c r="F151" i="43"/>
  <c r="F175" i="43"/>
  <c r="F179" i="43"/>
  <c r="C179" i="43" s="1"/>
  <c r="O188" i="43"/>
  <c r="O187" i="43" s="1"/>
  <c r="C199" i="43"/>
  <c r="L198" i="43"/>
  <c r="F205" i="43"/>
  <c r="C208" i="43"/>
  <c r="C220" i="43"/>
  <c r="C227" i="43"/>
  <c r="C228" i="43"/>
  <c r="N230" i="43"/>
  <c r="N194" i="43" s="1"/>
  <c r="L231" i="43"/>
  <c r="C233" i="43"/>
  <c r="C239" i="43"/>
  <c r="C241" i="43"/>
  <c r="F238" i="43"/>
  <c r="F231" i="43" s="1"/>
  <c r="C248" i="43"/>
  <c r="I246" i="43"/>
  <c r="C253" i="43"/>
  <c r="F252" i="43"/>
  <c r="O251" i="43"/>
  <c r="M259" i="43"/>
  <c r="M230" i="43" s="1"/>
  <c r="C265" i="43"/>
  <c r="F264" i="43"/>
  <c r="C271" i="43"/>
  <c r="C273" i="43"/>
  <c r="F272" i="43"/>
  <c r="O293" i="43"/>
  <c r="C189" i="43"/>
  <c r="C193" i="43"/>
  <c r="F192" i="43"/>
  <c r="C207" i="43"/>
  <c r="I205" i="43"/>
  <c r="I204" i="43" s="1"/>
  <c r="I195" i="43" s="1"/>
  <c r="C212" i="43"/>
  <c r="C219" i="43"/>
  <c r="C224" i="43"/>
  <c r="C232" i="43"/>
  <c r="C240" i="43"/>
  <c r="I238" i="43"/>
  <c r="C256" i="43"/>
  <c r="I259" i="43"/>
  <c r="O260" i="43"/>
  <c r="O259" i="43" s="1"/>
  <c r="L260" i="43"/>
  <c r="C263" i="43"/>
  <c r="C268" i="43"/>
  <c r="L276" i="43"/>
  <c r="L270" i="43" s="1"/>
  <c r="L269" i="43" s="1"/>
  <c r="C279" i="43"/>
  <c r="C296" i="43"/>
  <c r="C297" i="43"/>
  <c r="F293" i="43"/>
  <c r="E194" i="43" l="1"/>
  <c r="G194" i="43"/>
  <c r="E52" i="43"/>
  <c r="I231" i="43"/>
  <c r="I230" i="43" s="1"/>
  <c r="H194" i="43"/>
  <c r="I53" i="43"/>
  <c r="M75" i="43"/>
  <c r="M52" i="43" s="1"/>
  <c r="H75" i="43"/>
  <c r="C80" i="43"/>
  <c r="O20" i="43"/>
  <c r="H289" i="43"/>
  <c r="C151" i="43"/>
  <c r="N75" i="43"/>
  <c r="N52" i="43" s="1"/>
  <c r="K194" i="43"/>
  <c r="J289" i="43"/>
  <c r="J194" i="43"/>
  <c r="J51" i="43" s="1"/>
  <c r="J50" i="43" s="1"/>
  <c r="I194" i="43"/>
  <c r="O53" i="43"/>
  <c r="L204" i="43"/>
  <c r="L259" i="43"/>
  <c r="L230" i="43" s="1"/>
  <c r="E289" i="43"/>
  <c r="O204" i="43"/>
  <c r="O195" i="43" s="1"/>
  <c r="I130" i="43"/>
  <c r="L83" i="43"/>
  <c r="C58" i="43"/>
  <c r="L130" i="43"/>
  <c r="H52" i="43"/>
  <c r="H51" i="43" s="1"/>
  <c r="H290" i="43" s="1"/>
  <c r="G75" i="43"/>
  <c r="G52" i="43" s="1"/>
  <c r="G51" i="43" s="1"/>
  <c r="K75" i="43"/>
  <c r="K289" i="43" s="1"/>
  <c r="M194" i="43"/>
  <c r="M51" i="43" s="1"/>
  <c r="M289" i="43"/>
  <c r="N51" i="43"/>
  <c r="C231" i="43"/>
  <c r="D194" i="43"/>
  <c r="D51" i="43" s="1"/>
  <c r="D289" i="43"/>
  <c r="I83" i="43"/>
  <c r="I292" i="43"/>
  <c r="I291" i="43" s="1"/>
  <c r="I20" i="43"/>
  <c r="C21" i="43"/>
  <c r="C293" i="43"/>
  <c r="C192" i="43"/>
  <c r="F191" i="43"/>
  <c r="N289" i="43"/>
  <c r="C205" i="43"/>
  <c r="F204" i="43"/>
  <c r="C204" i="43" s="1"/>
  <c r="C131" i="43"/>
  <c r="F130" i="43"/>
  <c r="C284" i="43"/>
  <c r="F283" i="43"/>
  <c r="C283" i="43" s="1"/>
  <c r="O230" i="43"/>
  <c r="C188" i="43"/>
  <c r="C69" i="43"/>
  <c r="F67" i="43"/>
  <c r="C67" i="43" s="1"/>
  <c r="F291" i="43"/>
  <c r="C116" i="43"/>
  <c r="C89" i="43"/>
  <c r="F83" i="43"/>
  <c r="C76" i="43"/>
  <c r="F270" i="43"/>
  <c r="C272" i="43"/>
  <c r="C264" i="43"/>
  <c r="C252" i="43"/>
  <c r="F251" i="43"/>
  <c r="C251" i="43" s="1"/>
  <c r="L196" i="43"/>
  <c r="C198" i="43"/>
  <c r="C103" i="43"/>
  <c r="C246" i="43"/>
  <c r="C166" i="43"/>
  <c r="F165" i="43"/>
  <c r="C165" i="43" s="1"/>
  <c r="C144" i="43"/>
  <c r="C122" i="43"/>
  <c r="F54" i="43"/>
  <c r="E51" i="43"/>
  <c r="C260" i="43"/>
  <c r="F259" i="43"/>
  <c r="C238" i="43"/>
  <c r="C175" i="43"/>
  <c r="F174" i="43"/>
  <c r="C196" i="43"/>
  <c r="C276" i="43"/>
  <c r="O83" i="43"/>
  <c r="O75" i="43" s="1"/>
  <c r="O52" i="43" s="1"/>
  <c r="L26" i="43"/>
  <c r="C31" i="43"/>
  <c r="C84" i="43"/>
  <c r="O291" i="43"/>
  <c r="K52" i="43" l="1"/>
  <c r="K51" i="43" s="1"/>
  <c r="K50" i="43" s="1"/>
  <c r="J290" i="43"/>
  <c r="O194" i="43"/>
  <c r="G289" i="43"/>
  <c r="C83" i="43"/>
  <c r="C259" i="43"/>
  <c r="G290" i="43"/>
  <c r="G50" i="43"/>
  <c r="O51" i="43"/>
  <c r="O50" i="43" s="1"/>
  <c r="L195" i="43"/>
  <c r="L194" i="43" s="1"/>
  <c r="I75" i="43"/>
  <c r="I289" i="43" s="1"/>
  <c r="H50" i="43"/>
  <c r="K290" i="43"/>
  <c r="C130" i="43"/>
  <c r="L75" i="43"/>
  <c r="L52" i="43" s="1"/>
  <c r="I52" i="43"/>
  <c r="I51" i="43" s="1"/>
  <c r="C26" i="43"/>
  <c r="L20" i="43"/>
  <c r="C174" i="43"/>
  <c r="F173" i="43"/>
  <c r="C173" i="43" s="1"/>
  <c r="E290" i="43"/>
  <c r="E50" i="43"/>
  <c r="F53" i="43"/>
  <c r="C54" i="43"/>
  <c r="D24" i="43"/>
  <c r="D50" i="43"/>
  <c r="F75" i="43"/>
  <c r="C75" i="43" s="1"/>
  <c r="F230" i="43"/>
  <c r="C230" i="43" s="1"/>
  <c r="N50" i="43"/>
  <c r="N290" i="43"/>
  <c r="F195" i="43"/>
  <c r="C292" i="43"/>
  <c r="C291" i="43"/>
  <c r="O289" i="43"/>
  <c r="C191" i="43"/>
  <c r="F187" i="43"/>
  <c r="C187" i="43" s="1"/>
  <c r="F269" i="43"/>
  <c r="C270" i="43"/>
  <c r="M50" i="43"/>
  <c r="M290" i="43"/>
  <c r="L289" i="43" l="1"/>
  <c r="L51" i="43"/>
  <c r="L50" i="43" s="1"/>
  <c r="O290" i="43"/>
  <c r="F194" i="43"/>
  <c r="C194" i="43" s="1"/>
  <c r="C195" i="43"/>
  <c r="F24" i="43"/>
  <c r="D20" i="43"/>
  <c r="L290" i="43"/>
  <c r="C269" i="43"/>
  <c r="F289" i="43"/>
  <c r="C289" i="43" s="1"/>
  <c r="D290" i="43"/>
  <c r="C53" i="43"/>
  <c r="F52" i="43"/>
  <c r="I290" i="43"/>
  <c r="I50" i="43"/>
  <c r="C52" i="43" l="1"/>
  <c r="F51" i="43"/>
  <c r="C24" i="43"/>
  <c r="F20" i="43"/>
  <c r="C20" i="43" s="1"/>
  <c r="F290" i="43" l="1"/>
  <c r="C290" i="43" s="1"/>
  <c r="F50" i="43"/>
  <c r="C50" i="43" s="1"/>
  <c r="C51" i="43"/>
  <c r="O301" i="42" l="1"/>
  <c r="L301" i="42"/>
  <c r="I301" i="42"/>
  <c r="F301" i="42"/>
  <c r="O300" i="42"/>
  <c r="L300" i="42"/>
  <c r="I300" i="42"/>
  <c r="F300" i="42"/>
  <c r="C300" i="42" s="1"/>
  <c r="O299" i="42"/>
  <c r="L299" i="42"/>
  <c r="I299" i="42"/>
  <c r="F299" i="42"/>
  <c r="C299" i="42" s="1"/>
  <c r="O298" i="42"/>
  <c r="L298" i="42"/>
  <c r="I298" i="42"/>
  <c r="F298" i="42"/>
  <c r="C298" i="42" s="1"/>
  <c r="O297" i="42"/>
  <c r="L297" i="42"/>
  <c r="I297" i="42"/>
  <c r="F297" i="42"/>
  <c r="O296" i="42"/>
  <c r="L296" i="42"/>
  <c r="I296" i="42"/>
  <c r="F296" i="42"/>
  <c r="O295" i="42"/>
  <c r="L295" i="42"/>
  <c r="I295" i="42"/>
  <c r="F295" i="42"/>
  <c r="O294" i="42"/>
  <c r="L294" i="42"/>
  <c r="I294" i="42"/>
  <c r="I293" i="42" s="1"/>
  <c r="F294" i="42"/>
  <c r="N293" i="42"/>
  <c r="M293" i="42"/>
  <c r="K293" i="42"/>
  <c r="J293" i="42"/>
  <c r="H293" i="42"/>
  <c r="G293" i="42"/>
  <c r="E293" i="42"/>
  <c r="D293" i="42"/>
  <c r="O288" i="42"/>
  <c r="L288" i="42"/>
  <c r="I288" i="42"/>
  <c r="F288" i="42"/>
  <c r="O287" i="42"/>
  <c r="L287" i="42"/>
  <c r="L286" i="42" s="1"/>
  <c r="I287" i="42"/>
  <c r="I286" i="42" s="1"/>
  <c r="F287" i="42"/>
  <c r="O286" i="42"/>
  <c r="N286" i="42"/>
  <c r="M286" i="42"/>
  <c r="K286" i="42"/>
  <c r="J286" i="42"/>
  <c r="H286" i="42"/>
  <c r="G286" i="42"/>
  <c r="F286" i="42"/>
  <c r="E286" i="42"/>
  <c r="D286" i="42"/>
  <c r="O285" i="42"/>
  <c r="O284" i="42" s="1"/>
  <c r="O283" i="42" s="1"/>
  <c r="L285" i="42"/>
  <c r="L284" i="42" s="1"/>
  <c r="L283" i="42" s="1"/>
  <c r="I285" i="42"/>
  <c r="F285" i="42"/>
  <c r="N284" i="42"/>
  <c r="N283" i="42" s="1"/>
  <c r="M284" i="42"/>
  <c r="M283" i="42" s="1"/>
  <c r="K284" i="42"/>
  <c r="J284" i="42"/>
  <c r="J283" i="42" s="1"/>
  <c r="I284" i="42"/>
  <c r="I283" i="42" s="1"/>
  <c r="H284" i="42"/>
  <c r="H283" i="42" s="1"/>
  <c r="G284" i="42"/>
  <c r="E284" i="42"/>
  <c r="E283" i="42" s="1"/>
  <c r="D284" i="42"/>
  <c r="D283" i="42" s="1"/>
  <c r="K283" i="42"/>
  <c r="G283" i="42"/>
  <c r="O282" i="42"/>
  <c r="O281" i="42" s="1"/>
  <c r="L282" i="42"/>
  <c r="L281" i="42" s="1"/>
  <c r="I282" i="42"/>
  <c r="F282" i="42"/>
  <c r="N281" i="42"/>
  <c r="M281" i="42"/>
  <c r="K281" i="42"/>
  <c r="J281" i="42"/>
  <c r="I281" i="42"/>
  <c r="H281" i="42"/>
  <c r="G281" i="42"/>
  <c r="E281" i="42"/>
  <c r="D281" i="42"/>
  <c r="O280" i="42"/>
  <c r="L280" i="42"/>
  <c r="I280" i="42"/>
  <c r="F280" i="42"/>
  <c r="O279" i="42"/>
  <c r="L279" i="42"/>
  <c r="I279" i="42"/>
  <c r="F279" i="42"/>
  <c r="O278" i="42"/>
  <c r="L278" i="42"/>
  <c r="I278" i="42"/>
  <c r="F278" i="42"/>
  <c r="O277" i="42"/>
  <c r="O276" i="42" s="1"/>
  <c r="L277" i="42"/>
  <c r="I277" i="42"/>
  <c r="I276" i="42" s="1"/>
  <c r="F277" i="42"/>
  <c r="N276" i="42"/>
  <c r="M276" i="42"/>
  <c r="K276" i="42"/>
  <c r="J276" i="42"/>
  <c r="H276" i="42"/>
  <c r="G276" i="42"/>
  <c r="E276" i="42"/>
  <c r="D276" i="42"/>
  <c r="O275" i="42"/>
  <c r="L275" i="42"/>
  <c r="I275" i="42"/>
  <c r="F275" i="42"/>
  <c r="O274" i="42"/>
  <c r="L274" i="42"/>
  <c r="I274" i="42"/>
  <c r="F274" i="42"/>
  <c r="O273" i="42"/>
  <c r="L273" i="42"/>
  <c r="I273" i="42"/>
  <c r="I272" i="42" s="1"/>
  <c r="F273" i="42"/>
  <c r="N272" i="42"/>
  <c r="N270" i="42" s="1"/>
  <c r="N269" i="42" s="1"/>
  <c r="M272" i="42"/>
  <c r="K272" i="42"/>
  <c r="J272" i="42"/>
  <c r="H272" i="42"/>
  <c r="H270" i="42" s="1"/>
  <c r="G272" i="42"/>
  <c r="E272" i="42"/>
  <c r="D272" i="42"/>
  <c r="O271" i="42"/>
  <c r="L271" i="42"/>
  <c r="I271" i="42"/>
  <c r="F271" i="42"/>
  <c r="J270" i="42"/>
  <c r="J269" i="42" s="1"/>
  <c r="O268" i="42"/>
  <c r="L268" i="42"/>
  <c r="I268" i="42"/>
  <c r="F268" i="42"/>
  <c r="O267" i="42"/>
  <c r="L267" i="42"/>
  <c r="I267" i="42"/>
  <c r="F267" i="42"/>
  <c r="O266" i="42"/>
  <c r="L266" i="42"/>
  <c r="I266" i="42"/>
  <c r="F266" i="42"/>
  <c r="O265" i="42"/>
  <c r="L265" i="42"/>
  <c r="I265" i="42"/>
  <c r="F265" i="42"/>
  <c r="N264" i="42"/>
  <c r="M264" i="42"/>
  <c r="K264" i="42"/>
  <c r="J264" i="42"/>
  <c r="H264" i="42"/>
  <c r="G264" i="42"/>
  <c r="E264" i="42"/>
  <c r="D264" i="42"/>
  <c r="O263" i="42"/>
  <c r="L263" i="42"/>
  <c r="I263" i="42"/>
  <c r="F263" i="42"/>
  <c r="O262" i="42"/>
  <c r="L262" i="42"/>
  <c r="I262" i="42"/>
  <c r="F262" i="42"/>
  <c r="C262" i="42" s="1"/>
  <c r="O261" i="42"/>
  <c r="L261" i="42"/>
  <c r="I261" i="42"/>
  <c r="F261" i="42"/>
  <c r="N260" i="42"/>
  <c r="M260" i="42"/>
  <c r="M259" i="42" s="1"/>
  <c r="K260" i="42"/>
  <c r="J260" i="42"/>
  <c r="H260" i="42"/>
  <c r="G260" i="42"/>
  <c r="G259" i="42" s="1"/>
  <c r="E260" i="42"/>
  <c r="D260" i="42"/>
  <c r="O258" i="42"/>
  <c r="L258" i="42"/>
  <c r="I258" i="42"/>
  <c r="F258" i="42"/>
  <c r="O257" i="42"/>
  <c r="L257" i="42"/>
  <c r="I257" i="42"/>
  <c r="F257" i="42"/>
  <c r="O256" i="42"/>
  <c r="L256" i="42"/>
  <c r="I256" i="42"/>
  <c r="F256" i="42"/>
  <c r="O255" i="42"/>
  <c r="L255" i="42"/>
  <c r="I255" i="42"/>
  <c r="F255" i="42"/>
  <c r="O254" i="42"/>
  <c r="L254" i="42"/>
  <c r="I254" i="42"/>
  <c r="F254" i="42"/>
  <c r="O253" i="42"/>
  <c r="L253" i="42"/>
  <c r="I253" i="42"/>
  <c r="F253" i="42"/>
  <c r="N252" i="42"/>
  <c r="M252" i="42"/>
  <c r="M251" i="42" s="1"/>
  <c r="K252" i="42"/>
  <c r="J252" i="42"/>
  <c r="J251" i="42" s="1"/>
  <c r="H252" i="42"/>
  <c r="H251" i="42" s="1"/>
  <c r="G252" i="42"/>
  <c r="G251" i="42" s="1"/>
  <c r="E252" i="42"/>
  <c r="E251" i="42" s="1"/>
  <c r="D252" i="42"/>
  <c r="D251" i="42" s="1"/>
  <c r="N251" i="42"/>
  <c r="K251" i="42"/>
  <c r="O250" i="42"/>
  <c r="L250" i="42"/>
  <c r="I250" i="42"/>
  <c r="F250" i="42"/>
  <c r="O249" i="42"/>
  <c r="L249" i="42"/>
  <c r="I249" i="42"/>
  <c r="F249" i="42"/>
  <c r="O248" i="42"/>
  <c r="L248" i="42"/>
  <c r="I248" i="42"/>
  <c r="F248" i="42"/>
  <c r="O247" i="42"/>
  <c r="O246" i="42" s="1"/>
  <c r="L247" i="42"/>
  <c r="I247" i="42"/>
  <c r="F247" i="42"/>
  <c r="N246" i="42"/>
  <c r="M246" i="42"/>
  <c r="K246" i="42"/>
  <c r="J246" i="42"/>
  <c r="H246" i="42"/>
  <c r="G246" i="42"/>
  <c r="E246" i="42"/>
  <c r="D246" i="42"/>
  <c r="O245" i="42"/>
  <c r="L245" i="42"/>
  <c r="I245" i="42"/>
  <c r="F245" i="42"/>
  <c r="O244" i="42"/>
  <c r="L244" i="42"/>
  <c r="I244" i="42"/>
  <c r="F244" i="42"/>
  <c r="O243" i="42"/>
  <c r="L243" i="42"/>
  <c r="I243" i="42"/>
  <c r="F243" i="42"/>
  <c r="O242" i="42"/>
  <c r="L242" i="42"/>
  <c r="I242" i="42"/>
  <c r="F242" i="42"/>
  <c r="O241" i="42"/>
  <c r="L241" i="42"/>
  <c r="I241" i="42"/>
  <c r="F241" i="42"/>
  <c r="O240" i="42"/>
  <c r="L240" i="42"/>
  <c r="I240" i="42"/>
  <c r="F240" i="42"/>
  <c r="O239" i="42"/>
  <c r="L239" i="42"/>
  <c r="I239" i="42"/>
  <c r="F239" i="42"/>
  <c r="N238" i="42"/>
  <c r="M238" i="42"/>
  <c r="K238" i="42"/>
  <c r="J238" i="42"/>
  <c r="H238" i="42"/>
  <c r="G238" i="42"/>
  <c r="E238" i="42"/>
  <c r="D238" i="42"/>
  <c r="O237" i="42"/>
  <c r="L237" i="42"/>
  <c r="I237" i="42"/>
  <c r="F237" i="42"/>
  <c r="O236" i="42"/>
  <c r="L236" i="42"/>
  <c r="L235" i="42" s="1"/>
  <c r="I236" i="42"/>
  <c r="F236" i="42"/>
  <c r="O235" i="42"/>
  <c r="N235" i="42"/>
  <c r="M235" i="42"/>
  <c r="K235" i="42"/>
  <c r="J235" i="42"/>
  <c r="H235" i="42"/>
  <c r="G235" i="42"/>
  <c r="F235" i="42"/>
  <c r="E235" i="42"/>
  <c r="D235" i="42"/>
  <c r="O234" i="42"/>
  <c r="O233" i="42" s="1"/>
  <c r="L234" i="42"/>
  <c r="I234" i="42"/>
  <c r="I233" i="42" s="1"/>
  <c r="F234" i="42"/>
  <c r="N233" i="42"/>
  <c r="M233" i="42"/>
  <c r="L233" i="42"/>
  <c r="K233" i="42"/>
  <c r="J233" i="42"/>
  <c r="H233" i="42"/>
  <c r="H231" i="42" s="1"/>
  <c r="G233" i="42"/>
  <c r="E233" i="42"/>
  <c r="D233" i="42"/>
  <c r="O232" i="42"/>
  <c r="L232" i="42"/>
  <c r="I232" i="42"/>
  <c r="F232" i="42"/>
  <c r="O229" i="42"/>
  <c r="L229" i="42"/>
  <c r="I229" i="42"/>
  <c r="F229" i="42"/>
  <c r="O228" i="42"/>
  <c r="L228" i="42"/>
  <c r="L227" i="42" s="1"/>
  <c r="I228" i="42"/>
  <c r="F228" i="42"/>
  <c r="F227" i="42" s="1"/>
  <c r="O227" i="42"/>
  <c r="N227" i="42"/>
  <c r="M227" i="42"/>
  <c r="K227" i="42"/>
  <c r="J227" i="42"/>
  <c r="H227" i="42"/>
  <c r="G227" i="42"/>
  <c r="E227" i="42"/>
  <c r="D227" i="42"/>
  <c r="O226" i="42"/>
  <c r="L226" i="42"/>
  <c r="I226" i="42"/>
  <c r="F226" i="42"/>
  <c r="C226" i="42" s="1"/>
  <c r="O225" i="42"/>
  <c r="L225" i="42"/>
  <c r="I225" i="42"/>
  <c r="F225" i="42"/>
  <c r="O224" i="42"/>
  <c r="L224" i="42"/>
  <c r="I224" i="42"/>
  <c r="F224" i="42"/>
  <c r="O223" i="42"/>
  <c r="L223" i="42"/>
  <c r="I223" i="42"/>
  <c r="F223" i="42"/>
  <c r="O222" i="42"/>
  <c r="L222" i="42"/>
  <c r="I222" i="42"/>
  <c r="F222" i="42"/>
  <c r="O221" i="42"/>
  <c r="L221" i="42"/>
  <c r="I221" i="42"/>
  <c r="F221" i="42"/>
  <c r="O220" i="42"/>
  <c r="L220" i="42"/>
  <c r="I220" i="42"/>
  <c r="F220" i="42"/>
  <c r="O219" i="42"/>
  <c r="L219" i="42"/>
  <c r="I219" i="42"/>
  <c r="F219" i="42"/>
  <c r="O218" i="42"/>
  <c r="L218" i="42"/>
  <c r="I218" i="42"/>
  <c r="F218" i="42"/>
  <c r="O217" i="42"/>
  <c r="L217" i="42"/>
  <c r="I217" i="42"/>
  <c r="F217" i="42"/>
  <c r="N216" i="42"/>
  <c r="M216" i="42"/>
  <c r="K216" i="42"/>
  <c r="J216" i="42"/>
  <c r="H216" i="42"/>
  <c r="G216" i="42"/>
  <c r="E216" i="42"/>
  <c r="D216" i="42"/>
  <c r="O215" i="42"/>
  <c r="L215" i="42"/>
  <c r="I215" i="42"/>
  <c r="F215" i="42"/>
  <c r="O214" i="42"/>
  <c r="L214" i="42"/>
  <c r="I214" i="42"/>
  <c r="F214" i="42"/>
  <c r="O213" i="42"/>
  <c r="L213" i="42"/>
  <c r="I213" i="42"/>
  <c r="F213" i="42"/>
  <c r="O212" i="42"/>
  <c r="L212" i="42"/>
  <c r="I212" i="42"/>
  <c r="F212" i="42"/>
  <c r="O211" i="42"/>
  <c r="L211" i="42"/>
  <c r="I211" i="42"/>
  <c r="F211" i="42"/>
  <c r="O210" i="42"/>
  <c r="L210" i="42"/>
  <c r="I210" i="42"/>
  <c r="F210" i="42"/>
  <c r="O209" i="42"/>
  <c r="L209" i="42"/>
  <c r="I209" i="42"/>
  <c r="F209" i="42"/>
  <c r="O208" i="42"/>
  <c r="L208" i="42"/>
  <c r="I208" i="42"/>
  <c r="F208" i="42"/>
  <c r="O207" i="42"/>
  <c r="L207" i="42"/>
  <c r="I207" i="42"/>
  <c r="F207" i="42"/>
  <c r="O206" i="42"/>
  <c r="L206" i="42"/>
  <c r="L205" i="42" s="1"/>
  <c r="I206" i="42"/>
  <c r="F206" i="42"/>
  <c r="N205" i="42"/>
  <c r="M205" i="42"/>
  <c r="K205" i="42"/>
  <c r="J205" i="42"/>
  <c r="H205" i="42"/>
  <c r="H204" i="42" s="1"/>
  <c r="G205" i="42"/>
  <c r="E205" i="42"/>
  <c r="D205" i="42"/>
  <c r="D204" i="42" s="1"/>
  <c r="K204" i="42"/>
  <c r="O203" i="42"/>
  <c r="L203" i="42"/>
  <c r="I203" i="42"/>
  <c r="F203" i="42"/>
  <c r="O202" i="42"/>
  <c r="L202" i="42"/>
  <c r="I202" i="42"/>
  <c r="F202" i="42"/>
  <c r="O201" i="42"/>
  <c r="L201" i="42"/>
  <c r="I201" i="42"/>
  <c r="F201" i="42"/>
  <c r="O200" i="42"/>
  <c r="L200" i="42"/>
  <c r="I200" i="42"/>
  <c r="F200" i="42"/>
  <c r="O199" i="42"/>
  <c r="L199" i="42"/>
  <c r="L198" i="42" s="1"/>
  <c r="I199" i="42"/>
  <c r="F199" i="42"/>
  <c r="O198" i="42"/>
  <c r="N198" i="42"/>
  <c r="N196" i="42" s="1"/>
  <c r="M198" i="42"/>
  <c r="K198" i="42"/>
  <c r="K196" i="42" s="1"/>
  <c r="J198" i="42"/>
  <c r="H198" i="42"/>
  <c r="H196" i="42" s="1"/>
  <c r="G198" i="42"/>
  <c r="G196" i="42" s="1"/>
  <c r="F198" i="42"/>
  <c r="E198" i="42"/>
  <c r="D198" i="42"/>
  <c r="D196" i="42" s="1"/>
  <c r="O197" i="42"/>
  <c r="L197" i="42"/>
  <c r="I197" i="42"/>
  <c r="F197" i="42"/>
  <c r="M196" i="42"/>
  <c r="J196" i="42"/>
  <c r="E196" i="42"/>
  <c r="O193" i="42"/>
  <c r="L193" i="42"/>
  <c r="L192" i="42" s="1"/>
  <c r="L191" i="42" s="1"/>
  <c r="I193" i="42"/>
  <c r="F193" i="42"/>
  <c r="O192" i="42"/>
  <c r="N192" i="42"/>
  <c r="N191" i="42" s="1"/>
  <c r="M192" i="42"/>
  <c r="M191" i="42" s="1"/>
  <c r="K192" i="42"/>
  <c r="J192" i="42"/>
  <c r="J191" i="42" s="1"/>
  <c r="I192" i="42"/>
  <c r="I191" i="42" s="1"/>
  <c r="H192" i="42"/>
  <c r="H191" i="42" s="1"/>
  <c r="G192" i="42"/>
  <c r="E192" i="42"/>
  <c r="E191" i="42" s="1"/>
  <c r="D192" i="42"/>
  <c r="O191" i="42"/>
  <c r="K191" i="42"/>
  <c r="G191" i="42"/>
  <c r="D191" i="42"/>
  <c r="O190" i="42"/>
  <c r="L190" i="42"/>
  <c r="I190" i="42"/>
  <c r="F190" i="42"/>
  <c r="C190" i="42" s="1"/>
  <c r="O189" i="42"/>
  <c r="L189" i="42"/>
  <c r="I189" i="42"/>
  <c r="F189" i="42"/>
  <c r="N188" i="42"/>
  <c r="M188" i="42"/>
  <c r="M187" i="42" s="1"/>
  <c r="L188" i="42"/>
  <c r="K188" i="42"/>
  <c r="K187" i="42" s="1"/>
  <c r="J188" i="42"/>
  <c r="I188" i="42"/>
  <c r="I187" i="42" s="1"/>
  <c r="H188" i="42"/>
  <c r="G188" i="42"/>
  <c r="G187" i="42" s="1"/>
  <c r="E188" i="42"/>
  <c r="D188" i="42"/>
  <c r="D187" i="42" s="1"/>
  <c r="O186" i="42"/>
  <c r="L186" i="42"/>
  <c r="I186" i="42"/>
  <c r="F186" i="42"/>
  <c r="O185" i="42"/>
  <c r="L185" i="42"/>
  <c r="L184" i="42" s="1"/>
  <c r="I185" i="42"/>
  <c r="I184" i="42" s="1"/>
  <c r="F185" i="42"/>
  <c r="N184" i="42"/>
  <c r="M184" i="42"/>
  <c r="K184" i="42"/>
  <c r="J184" i="42"/>
  <c r="H184" i="42"/>
  <c r="G184" i="42"/>
  <c r="E184" i="42"/>
  <c r="D184" i="42"/>
  <c r="O183" i="42"/>
  <c r="L183" i="42"/>
  <c r="I183" i="42"/>
  <c r="F183" i="42"/>
  <c r="O182" i="42"/>
  <c r="L182" i="42"/>
  <c r="I182" i="42"/>
  <c r="F182" i="42"/>
  <c r="O181" i="42"/>
  <c r="L181" i="42"/>
  <c r="I181" i="42"/>
  <c r="F181" i="42"/>
  <c r="O180" i="42"/>
  <c r="L180" i="42"/>
  <c r="I180" i="42"/>
  <c r="I179" i="42" s="1"/>
  <c r="F180" i="42"/>
  <c r="N179" i="42"/>
  <c r="M179" i="42"/>
  <c r="K179" i="42"/>
  <c r="J179" i="42"/>
  <c r="H179" i="42"/>
  <c r="G179" i="42"/>
  <c r="E179" i="42"/>
  <c r="D179" i="42"/>
  <c r="O178" i="42"/>
  <c r="L178" i="42"/>
  <c r="I178" i="42"/>
  <c r="F178" i="42"/>
  <c r="O177" i="42"/>
  <c r="L177" i="42"/>
  <c r="I177" i="42"/>
  <c r="F177" i="42"/>
  <c r="O176" i="42"/>
  <c r="L176" i="42"/>
  <c r="L175" i="42" s="1"/>
  <c r="I176" i="42"/>
  <c r="I175" i="42" s="1"/>
  <c r="F176" i="42"/>
  <c r="O175" i="42"/>
  <c r="N175" i="42"/>
  <c r="M175" i="42"/>
  <c r="M174" i="42" s="1"/>
  <c r="M173" i="42" s="1"/>
  <c r="K175" i="42"/>
  <c r="K174" i="42" s="1"/>
  <c r="K173" i="42" s="1"/>
  <c r="J175" i="42"/>
  <c r="H175" i="42"/>
  <c r="G175" i="42"/>
  <c r="E175" i="42"/>
  <c r="E174" i="42" s="1"/>
  <c r="E173" i="42" s="1"/>
  <c r="D175" i="42"/>
  <c r="O172" i="42"/>
  <c r="L172" i="42"/>
  <c r="I172" i="42"/>
  <c r="F172" i="42"/>
  <c r="O171" i="42"/>
  <c r="L171" i="42"/>
  <c r="I171" i="42"/>
  <c r="F171" i="42"/>
  <c r="O170" i="42"/>
  <c r="L170" i="42"/>
  <c r="I170" i="42"/>
  <c r="F170" i="42"/>
  <c r="O169" i="42"/>
  <c r="L169" i="42"/>
  <c r="I169" i="42"/>
  <c r="F169" i="42"/>
  <c r="O168" i="42"/>
  <c r="L168" i="42"/>
  <c r="I168" i="42"/>
  <c r="F168" i="42"/>
  <c r="O167" i="42"/>
  <c r="O166" i="42" s="1"/>
  <c r="L167" i="42"/>
  <c r="I167" i="42"/>
  <c r="F167" i="42"/>
  <c r="N166" i="42"/>
  <c r="M166" i="42"/>
  <c r="K166" i="42"/>
  <c r="J166" i="42"/>
  <c r="H166" i="42"/>
  <c r="H165" i="42" s="1"/>
  <c r="G166" i="42"/>
  <c r="E166" i="42"/>
  <c r="D166" i="42"/>
  <c r="D165" i="42" s="1"/>
  <c r="N165" i="42"/>
  <c r="M165" i="42"/>
  <c r="K165" i="42"/>
  <c r="J165" i="42"/>
  <c r="G165" i="42"/>
  <c r="E165" i="42"/>
  <c r="O164" i="42"/>
  <c r="L164" i="42"/>
  <c r="I164" i="42"/>
  <c r="F164" i="42"/>
  <c r="O163" i="42"/>
  <c r="L163" i="42"/>
  <c r="I163" i="42"/>
  <c r="F163" i="42"/>
  <c r="O162" i="42"/>
  <c r="L162" i="42"/>
  <c r="I162" i="42"/>
  <c r="F162" i="42"/>
  <c r="O161" i="42"/>
  <c r="L161" i="42"/>
  <c r="I161" i="42"/>
  <c r="I160" i="42" s="1"/>
  <c r="F161" i="42"/>
  <c r="O160" i="42"/>
  <c r="N160" i="42"/>
  <c r="M160" i="42"/>
  <c r="L160" i="42"/>
  <c r="K160" i="42"/>
  <c r="J160" i="42"/>
  <c r="H160" i="42"/>
  <c r="G160" i="42"/>
  <c r="E160" i="42"/>
  <c r="D160" i="42"/>
  <c r="O159" i="42"/>
  <c r="L159" i="42"/>
  <c r="I159" i="42"/>
  <c r="F159" i="42"/>
  <c r="C159" i="42"/>
  <c r="O158" i="42"/>
  <c r="L158" i="42"/>
  <c r="I158" i="42"/>
  <c r="F158" i="42"/>
  <c r="C158" i="42" s="1"/>
  <c r="O157" i="42"/>
  <c r="L157" i="42"/>
  <c r="I157" i="42"/>
  <c r="F157" i="42"/>
  <c r="O156" i="42"/>
  <c r="L156" i="42"/>
  <c r="I156" i="42"/>
  <c r="F156" i="42"/>
  <c r="O155" i="42"/>
  <c r="L155" i="42"/>
  <c r="I155" i="42"/>
  <c r="F155" i="42"/>
  <c r="C155" i="42" s="1"/>
  <c r="O154" i="42"/>
  <c r="L154" i="42"/>
  <c r="I154" i="42"/>
  <c r="F154" i="42"/>
  <c r="O153" i="42"/>
  <c r="L153" i="42"/>
  <c r="I153" i="42"/>
  <c r="F153" i="42"/>
  <c r="O152" i="42"/>
  <c r="L152" i="42"/>
  <c r="L151" i="42" s="1"/>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C147" i="42" s="1"/>
  <c r="O146" i="42"/>
  <c r="L146" i="42"/>
  <c r="I146" i="42"/>
  <c r="F146" i="42"/>
  <c r="O145" i="42"/>
  <c r="L145" i="42"/>
  <c r="I145" i="42"/>
  <c r="F145" i="42"/>
  <c r="F144" i="42" s="1"/>
  <c r="N144" i="42"/>
  <c r="M144" i="42"/>
  <c r="K144" i="42"/>
  <c r="J144" i="42"/>
  <c r="H144" i="42"/>
  <c r="G144" i="42"/>
  <c r="E144" i="42"/>
  <c r="D144" i="42"/>
  <c r="O143" i="42"/>
  <c r="L143" i="42"/>
  <c r="I143" i="42"/>
  <c r="F143" i="42"/>
  <c r="O142" i="42"/>
  <c r="L142" i="42"/>
  <c r="I142" i="42"/>
  <c r="I141" i="42" s="1"/>
  <c r="F142" i="42"/>
  <c r="N141" i="42"/>
  <c r="M141" i="42"/>
  <c r="L141" i="42"/>
  <c r="K141" i="42"/>
  <c r="J141" i="42"/>
  <c r="H141" i="42"/>
  <c r="G141" i="42"/>
  <c r="E141" i="42"/>
  <c r="D141" i="42"/>
  <c r="O140" i="42"/>
  <c r="L140" i="42"/>
  <c r="I140" i="42"/>
  <c r="F140" i="42"/>
  <c r="O139" i="42"/>
  <c r="L139" i="42"/>
  <c r="I139" i="42"/>
  <c r="F139" i="42"/>
  <c r="O138" i="42"/>
  <c r="L138" i="42"/>
  <c r="I138" i="42"/>
  <c r="F138" i="42"/>
  <c r="O137" i="42"/>
  <c r="L137" i="42"/>
  <c r="L136" i="42" s="1"/>
  <c r="I137" i="42"/>
  <c r="F137" i="42"/>
  <c r="N136" i="42"/>
  <c r="M136" i="42"/>
  <c r="K136" i="42"/>
  <c r="J136" i="42"/>
  <c r="H136" i="42"/>
  <c r="G136" i="42"/>
  <c r="F136" i="42"/>
  <c r="E136" i="42"/>
  <c r="D136" i="42"/>
  <c r="O135" i="42"/>
  <c r="L135" i="42"/>
  <c r="I135" i="42"/>
  <c r="F135" i="42"/>
  <c r="O134" i="42"/>
  <c r="L134" i="42"/>
  <c r="I134" i="42"/>
  <c r="F134" i="42"/>
  <c r="O133" i="42"/>
  <c r="L133" i="42"/>
  <c r="I133" i="42"/>
  <c r="F133" i="42"/>
  <c r="O132" i="42"/>
  <c r="L132" i="42"/>
  <c r="L131" i="42" s="1"/>
  <c r="I132" i="42"/>
  <c r="F132" i="42"/>
  <c r="N131" i="42"/>
  <c r="M131" i="42"/>
  <c r="K131" i="42"/>
  <c r="J131" i="42"/>
  <c r="H131" i="42"/>
  <c r="G131" i="42"/>
  <c r="G130" i="42" s="1"/>
  <c r="E131" i="42"/>
  <c r="D131" i="42"/>
  <c r="D130" i="42" s="1"/>
  <c r="O129" i="42"/>
  <c r="L129" i="42"/>
  <c r="L128" i="42" s="1"/>
  <c r="I129" i="42"/>
  <c r="I128" i="42" s="1"/>
  <c r="F129" i="42"/>
  <c r="F128" i="42" s="1"/>
  <c r="O128" i="42"/>
  <c r="N128" i="42"/>
  <c r="M128" i="42"/>
  <c r="K128" i="42"/>
  <c r="J128" i="42"/>
  <c r="H128" i="42"/>
  <c r="G128" i="42"/>
  <c r="E128" i="42"/>
  <c r="D128" i="42"/>
  <c r="O127" i="42"/>
  <c r="L127" i="42"/>
  <c r="I127" i="42"/>
  <c r="F127" i="42"/>
  <c r="C127" i="42" s="1"/>
  <c r="O126" i="42"/>
  <c r="L126" i="42"/>
  <c r="I126" i="42"/>
  <c r="F126" i="42"/>
  <c r="O125" i="42"/>
  <c r="L125" i="42"/>
  <c r="I125" i="42"/>
  <c r="F125" i="42"/>
  <c r="O124" i="42"/>
  <c r="L124" i="42"/>
  <c r="I124" i="42"/>
  <c r="F124" i="42"/>
  <c r="O123" i="42"/>
  <c r="L123" i="42"/>
  <c r="I123" i="42"/>
  <c r="F123" i="42"/>
  <c r="N122" i="42"/>
  <c r="M122" i="42"/>
  <c r="K122" i="42"/>
  <c r="J122" i="42"/>
  <c r="H122" i="42"/>
  <c r="G122" i="42"/>
  <c r="E122" i="42"/>
  <c r="D122" i="42"/>
  <c r="O121" i="42"/>
  <c r="L121" i="42"/>
  <c r="I121" i="42"/>
  <c r="F121" i="42"/>
  <c r="O120" i="42"/>
  <c r="L120" i="42"/>
  <c r="I120" i="42"/>
  <c r="F120" i="42"/>
  <c r="O119" i="42"/>
  <c r="L119" i="42"/>
  <c r="I119" i="42"/>
  <c r="F119" i="42"/>
  <c r="O118" i="42"/>
  <c r="L118" i="42"/>
  <c r="I118" i="42"/>
  <c r="F118" i="42"/>
  <c r="O117" i="42"/>
  <c r="L117" i="42"/>
  <c r="I117" i="42"/>
  <c r="F117" i="42"/>
  <c r="F116" i="42" s="1"/>
  <c r="N116" i="42"/>
  <c r="M116" i="42"/>
  <c r="K116" i="42"/>
  <c r="J116" i="42"/>
  <c r="H116" i="42"/>
  <c r="G116" i="42"/>
  <c r="E116" i="42"/>
  <c r="D116" i="42"/>
  <c r="O115" i="42"/>
  <c r="L115" i="42"/>
  <c r="I115" i="42"/>
  <c r="F115" i="42"/>
  <c r="O114" i="42"/>
  <c r="L114" i="42"/>
  <c r="I114" i="42"/>
  <c r="F114" i="42"/>
  <c r="O113" i="42"/>
  <c r="L113" i="42"/>
  <c r="I113" i="42"/>
  <c r="F113" i="42"/>
  <c r="F112" i="42" s="1"/>
  <c r="N112" i="42"/>
  <c r="M112" i="42"/>
  <c r="K112" i="42"/>
  <c r="J112" i="42"/>
  <c r="H112" i="42"/>
  <c r="G112" i="42"/>
  <c r="E112" i="42"/>
  <c r="D112" i="42"/>
  <c r="O111" i="42"/>
  <c r="L111" i="42"/>
  <c r="I111" i="42"/>
  <c r="F111" i="42"/>
  <c r="O110" i="42"/>
  <c r="L110" i="42"/>
  <c r="I110" i="42"/>
  <c r="F110" i="42"/>
  <c r="O109" i="42"/>
  <c r="L109" i="42"/>
  <c r="I109" i="42"/>
  <c r="F109" i="42"/>
  <c r="O108" i="42"/>
  <c r="L108" i="42"/>
  <c r="I108" i="42"/>
  <c r="F108" i="42"/>
  <c r="O107" i="42"/>
  <c r="L107" i="42"/>
  <c r="I107" i="42"/>
  <c r="F107" i="42"/>
  <c r="O106" i="42"/>
  <c r="L106" i="42"/>
  <c r="I106" i="42"/>
  <c r="F106" i="42"/>
  <c r="O105" i="42"/>
  <c r="L105" i="42"/>
  <c r="I105" i="42"/>
  <c r="F105" i="42"/>
  <c r="O104" i="42"/>
  <c r="L104" i="42"/>
  <c r="I104" i="42"/>
  <c r="F104" i="42"/>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O97" i="42"/>
  <c r="L97" i="42"/>
  <c r="I97" i="42"/>
  <c r="F97" i="42"/>
  <c r="O96" i="42"/>
  <c r="L96" i="42"/>
  <c r="I96" i="42"/>
  <c r="F96" i="42"/>
  <c r="N95" i="42"/>
  <c r="M95" i="42"/>
  <c r="K95" i="42"/>
  <c r="J95" i="42"/>
  <c r="H95" i="42"/>
  <c r="G95" i="42"/>
  <c r="E95" i="42"/>
  <c r="D95" i="42"/>
  <c r="O94" i="42"/>
  <c r="L94" i="42"/>
  <c r="I94" i="42"/>
  <c r="F94" i="42"/>
  <c r="O93" i="42"/>
  <c r="L93" i="42"/>
  <c r="I93" i="42"/>
  <c r="F93" i="42"/>
  <c r="O92" i="42"/>
  <c r="L92" i="42"/>
  <c r="I92" i="42"/>
  <c r="F92" i="42"/>
  <c r="O91" i="42"/>
  <c r="L91" i="42"/>
  <c r="I91" i="42"/>
  <c r="F91" i="42"/>
  <c r="O90" i="42"/>
  <c r="L90" i="42"/>
  <c r="I90" i="42"/>
  <c r="I89" i="42" s="1"/>
  <c r="F90" i="42"/>
  <c r="N89" i="42"/>
  <c r="M89" i="42"/>
  <c r="K89" i="42"/>
  <c r="J89" i="42"/>
  <c r="H89" i="42"/>
  <c r="G89" i="42"/>
  <c r="E89" i="42"/>
  <c r="D89" i="42"/>
  <c r="O88" i="42"/>
  <c r="L88" i="42"/>
  <c r="I88" i="42"/>
  <c r="F88" i="42"/>
  <c r="O87" i="42"/>
  <c r="L87" i="42"/>
  <c r="I87" i="42"/>
  <c r="F87" i="42"/>
  <c r="O86" i="42"/>
  <c r="L86" i="42"/>
  <c r="I86" i="42"/>
  <c r="F86" i="42"/>
  <c r="O85" i="42"/>
  <c r="L85" i="42"/>
  <c r="I85" i="42"/>
  <c r="F85" i="42"/>
  <c r="F84" i="42" s="1"/>
  <c r="N84" i="42"/>
  <c r="M84" i="42"/>
  <c r="K84" i="42"/>
  <c r="J84" i="42"/>
  <c r="H84" i="42"/>
  <c r="G84" i="42"/>
  <c r="E84" i="42"/>
  <c r="D84" i="42"/>
  <c r="O82" i="42"/>
  <c r="L82" i="42"/>
  <c r="I82" i="42"/>
  <c r="F82" i="42"/>
  <c r="O81" i="42"/>
  <c r="L81" i="42"/>
  <c r="L80" i="42" s="1"/>
  <c r="I81" i="42"/>
  <c r="I80" i="42" s="1"/>
  <c r="F81" i="42"/>
  <c r="F80" i="42" s="1"/>
  <c r="O80" i="42"/>
  <c r="N80" i="42"/>
  <c r="M80" i="42"/>
  <c r="K80" i="42"/>
  <c r="J80" i="42"/>
  <c r="H80" i="42"/>
  <c r="G80" i="42"/>
  <c r="E80" i="42"/>
  <c r="D80" i="42"/>
  <c r="O79" i="42"/>
  <c r="L79" i="42"/>
  <c r="I79" i="42"/>
  <c r="F79" i="42"/>
  <c r="O78" i="42"/>
  <c r="O77" i="42" s="1"/>
  <c r="O76" i="42" s="1"/>
  <c r="L78" i="42"/>
  <c r="I78" i="42"/>
  <c r="F78" i="42"/>
  <c r="C78" i="42" s="1"/>
  <c r="N77" i="42"/>
  <c r="M77" i="42"/>
  <c r="K77" i="42"/>
  <c r="K76" i="42" s="1"/>
  <c r="J77" i="42"/>
  <c r="J76" i="42" s="1"/>
  <c r="I77" i="42"/>
  <c r="H77" i="42"/>
  <c r="G77" i="42"/>
  <c r="G76" i="42" s="1"/>
  <c r="E77" i="42"/>
  <c r="E76" i="42" s="1"/>
  <c r="D77" i="42"/>
  <c r="H76" i="42"/>
  <c r="O74" i="42"/>
  <c r="L74" i="42"/>
  <c r="I74" i="42"/>
  <c r="F74" i="42"/>
  <c r="O73" i="42"/>
  <c r="L73" i="42"/>
  <c r="I73" i="42"/>
  <c r="F73" i="42"/>
  <c r="O72" i="42"/>
  <c r="L72" i="42"/>
  <c r="I72" i="42"/>
  <c r="F72" i="42"/>
  <c r="O71" i="42"/>
  <c r="L71" i="42"/>
  <c r="I71" i="42"/>
  <c r="F71" i="42"/>
  <c r="O70" i="42"/>
  <c r="L70" i="42"/>
  <c r="I70" i="42"/>
  <c r="I69" i="42" s="1"/>
  <c r="F70" i="42"/>
  <c r="N69" i="42"/>
  <c r="N67" i="42" s="1"/>
  <c r="M69" i="42"/>
  <c r="M67" i="42" s="1"/>
  <c r="K69" i="42"/>
  <c r="K67" i="42" s="1"/>
  <c r="J69" i="42"/>
  <c r="J67" i="42" s="1"/>
  <c r="H69" i="42"/>
  <c r="H67" i="42" s="1"/>
  <c r="G69" i="42"/>
  <c r="G67" i="42" s="1"/>
  <c r="E69" i="42"/>
  <c r="E67" i="42" s="1"/>
  <c r="D69" i="42"/>
  <c r="O68" i="42"/>
  <c r="L68" i="42"/>
  <c r="I68" i="42"/>
  <c r="F68" i="42"/>
  <c r="D67" i="42"/>
  <c r="O66" i="42"/>
  <c r="L66" i="42"/>
  <c r="I66" i="42"/>
  <c r="F66" i="42"/>
  <c r="O65" i="42"/>
  <c r="L65" i="42"/>
  <c r="I65" i="42"/>
  <c r="F65" i="42"/>
  <c r="C65" i="42" s="1"/>
  <c r="O64" i="42"/>
  <c r="L64" i="42"/>
  <c r="I64" i="42"/>
  <c r="F64" i="42"/>
  <c r="O63" i="42"/>
  <c r="L63" i="42"/>
  <c r="I63" i="42"/>
  <c r="F63" i="42"/>
  <c r="O62" i="42"/>
  <c r="L62" i="42"/>
  <c r="I62" i="42"/>
  <c r="F62" i="42"/>
  <c r="O61" i="42"/>
  <c r="L61" i="42"/>
  <c r="I61" i="42"/>
  <c r="F61" i="42"/>
  <c r="O60" i="42"/>
  <c r="L60" i="42"/>
  <c r="I60" i="42"/>
  <c r="F60" i="42"/>
  <c r="O59" i="42"/>
  <c r="L59" i="42"/>
  <c r="I59" i="42"/>
  <c r="F59" i="42"/>
  <c r="N58" i="42"/>
  <c r="M58" i="42"/>
  <c r="K58" i="42"/>
  <c r="J58" i="42"/>
  <c r="H58" i="42"/>
  <c r="G58" i="42"/>
  <c r="F58" i="42"/>
  <c r="E58" i="42"/>
  <c r="D58" i="42"/>
  <c r="O57" i="42"/>
  <c r="L57" i="42"/>
  <c r="I57" i="42"/>
  <c r="F57" i="42"/>
  <c r="O56" i="42"/>
  <c r="L56" i="42"/>
  <c r="I56" i="42"/>
  <c r="F56" i="42"/>
  <c r="N55" i="42"/>
  <c r="N54" i="42" s="1"/>
  <c r="N53" i="42" s="1"/>
  <c r="M55" i="42"/>
  <c r="K55" i="42"/>
  <c r="J55" i="42"/>
  <c r="I55" i="42"/>
  <c r="H55" i="42"/>
  <c r="H54" i="42" s="1"/>
  <c r="G55" i="42"/>
  <c r="E55" i="42"/>
  <c r="E54" i="42" s="1"/>
  <c r="D55" i="42"/>
  <c r="D54" i="42" s="1"/>
  <c r="D53" i="42" s="1"/>
  <c r="J54" i="42"/>
  <c r="J53" i="42" s="1"/>
  <c r="O47" i="42"/>
  <c r="C47" i="42" s="1"/>
  <c r="O46" i="42"/>
  <c r="C46" i="42" s="1"/>
  <c r="N45" i="42"/>
  <c r="M45" i="42"/>
  <c r="L44" i="42"/>
  <c r="L43" i="42" s="1"/>
  <c r="I44" i="42"/>
  <c r="I43" i="42" s="1"/>
  <c r="F44" i="42"/>
  <c r="F43" i="42" s="1"/>
  <c r="K43" i="42"/>
  <c r="J43" i="42"/>
  <c r="H43" i="42"/>
  <c r="G43" i="42"/>
  <c r="E43" i="42"/>
  <c r="D43" i="42"/>
  <c r="F42" i="42"/>
  <c r="C42" i="42" s="1"/>
  <c r="E41" i="42"/>
  <c r="D41" i="42"/>
  <c r="L40" i="42"/>
  <c r="C40" i="42" s="1"/>
  <c r="L39" i="42"/>
  <c r="C39" i="42" s="1"/>
  <c r="L38" i="42"/>
  <c r="C38" i="42" s="1"/>
  <c r="L37" i="42"/>
  <c r="C37" i="42" s="1"/>
  <c r="K36" i="42"/>
  <c r="J36" i="42"/>
  <c r="L35" i="42"/>
  <c r="C35" i="42" s="1"/>
  <c r="L34" i="42"/>
  <c r="C34" i="42" s="1"/>
  <c r="K33" i="42"/>
  <c r="J33" i="42"/>
  <c r="L32" i="42"/>
  <c r="K31" i="42"/>
  <c r="J31" i="42"/>
  <c r="L30" i="42"/>
  <c r="C30" i="42" s="1"/>
  <c r="L29" i="42"/>
  <c r="C29" i="42" s="1"/>
  <c r="L28" i="42"/>
  <c r="C28" i="42" s="1"/>
  <c r="K27" i="42"/>
  <c r="K26" i="42" s="1"/>
  <c r="J27" i="42"/>
  <c r="F25" i="42"/>
  <c r="C25" i="42" s="1"/>
  <c r="I24" i="42"/>
  <c r="O23" i="42"/>
  <c r="L23" i="42"/>
  <c r="I23" i="42"/>
  <c r="F23" i="42"/>
  <c r="O22" i="42"/>
  <c r="O21" i="42" s="1"/>
  <c r="L22" i="42"/>
  <c r="L21" i="42" s="1"/>
  <c r="L292" i="42" s="1"/>
  <c r="I22" i="42"/>
  <c r="I21" i="42" s="1"/>
  <c r="F22" i="42"/>
  <c r="F21" i="42" s="1"/>
  <c r="N21" i="42"/>
  <c r="N292" i="42" s="1"/>
  <c r="N291" i="42" s="1"/>
  <c r="M21" i="42"/>
  <c r="M292" i="42" s="1"/>
  <c r="M291" i="42" s="1"/>
  <c r="K21" i="42"/>
  <c r="J21" i="42"/>
  <c r="J292" i="42" s="1"/>
  <c r="J291" i="42" s="1"/>
  <c r="H21" i="42"/>
  <c r="H292" i="42" s="1"/>
  <c r="G21" i="42"/>
  <c r="E21" i="42"/>
  <c r="E292" i="42" s="1"/>
  <c r="E291" i="42" s="1"/>
  <c r="D21" i="42"/>
  <c r="D292" i="42" s="1"/>
  <c r="M20" i="42"/>
  <c r="K54" i="42" l="1"/>
  <c r="K53" i="42" s="1"/>
  <c r="C115" i="42"/>
  <c r="C119" i="42"/>
  <c r="C123" i="42"/>
  <c r="N187" i="42"/>
  <c r="L187" i="42"/>
  <c r="G54" i="42"/>
  <c r="C171" i="42"/>
  <c r="J187" i="42"/>
  <c r="C254" i="42"/>
  <c r="C282" i="42"/>
  <c r="D76" i="42"/>
  <c r="C135" i="42"/>
  <c r="C214" i="42"/>
  <c r="C215" i="42"/>
  <c r="D259" i="42"/>
  <c r="J259" i="42"/>
  <c r="O260" i="42"/>
  <c r="N259" i="42"/>
  <c r="L272" i="42"/>
  <c r="E20" i="42"/>
  <c r="E53" i="42"/>
  <c r="C57" i="42"/>
  <c r="O89" i="42"/>
  <c r="O95" i="42"/>
  <c r="C121" i="42"/>
  <c r="C139" i="42"/>
  <c r="C167" i="42"/>
  <c r="C202" i="42"/>
  <c r="C210" i="42"/>
  <c r="C229" i="42"/>
  <c r="D231" i="42"/>
  <c r="O252" i="42"/>
  <c r="C258" i="42"/>
  <c r="C266" i="42"/>
  <c r="L58" i="42"/>
  <c r="H130" i="42"/>
  <c r="M204" i="42"/>
  <c r="G270" i="42"/>
  <c r="G269" i="42" s="1"/>
  <c r="C61" i="42"/>
  <c r="C64" i="42"/>
  <c r="C73" i="42"/>
  <c r="C80" i="42"/>
  <c r="C91" i="42"/>
  <c r="C94" i="42"/>
  <c r="C111" i="42"/>
  <c r="C114" i="42"/>
  <c r="O112" i="42"/>
  <c r="O141" i="42"/>
  <c r="C183" i="42"/>
  <c r="H187" i="42"/>
  <c r="C206" i="42"/>
  <c r="C208" i="42"/>
  <c r="C222" i="42"/>
  <c r="C225" i="42"/>
  <c r="C242" i="42"/>
  <c r="C243" i="42"/>
  <c r="C244" i="42"/>
  <c r="C245" i="42"/>
  <c r="J231" i="42"/>
  <c r="J230" i="42" s="1"/>
  <c r="C250" i="42"/>
  <c r="I260" i="42"/>
  <c r="K259" i="42"/>
  <c r="C274" i="42"/>
  <c r="C278" i="42"/>
  <c r="L293" i="42"/>
  <c r="D291" i="42"/>
  <c r="M54" i="42"/>
  <c r="L55" i="42"/>
  <c r="N76" i="42"/>
  <c r="C87" i="42"/>
  <c r="K83" i="42"/>
  <c r="C107" i="42"/>
  <c r="I112" i="42"/>
  <c r="O116" i="42"/>
  <c r="O131" i="42"/>
  <c r="C163" i="42"/>
  <c r="C164" i="42"/>
  <c r="D174" i="42"/>
  <c r="D173" i="42" s="1"/>
  <c r="J174" i="42"/>
  <c r="H174" i="42"/>
  <c r="H173" i="42" s="1"/>
  <c r="E187" i="42"/>
  <c r="G204" i="42"/>
  <c r="G195" i="42" s="1"/>
  <c r="G194" i="42" s="1"/>
  <c r="C218" i="42"/>
  <c r="C234" i="42"/>
  <c r="M231" i="42"/>
  <c r="E231" i="42"/>
  <c r="K231" i="42"/>
  <c r="H259" i="42"/>
  <c r="L264" i="42"/>
  <c r="K270" i="42"/>
  <c r="K269" i="42" s="1"/>
  <c r="C287" i="42"/>
  <c r="C288" i="42"/>
  <c r="C99" i="42"/>
  <c r="C143" i="42"/>
  <c r="H20" i="42"/>
  <c r="F292" i="42"/>
  <c r="J26" i="42"/>
  <c r="J20" i="42" s="1"/>
  <c r="F41" i="42"/>
  <c r="C41" i="42" s="1"/>
  <c r="C62" i="42"/>
  <c r="C66" i="42"/>
  <c r="C70" i="42"/>
  <c r="O69" i="42"/>
  <c r="O67" i="42" s="1"/>
  <c r="M76" i="42"/>
  <c r="C86" i="42"/>
  <c r="O84" i="42"/>
  <c r="M83" i="42"/>
  <c r="I95" i="42"/>
  <c r="C101" i="42"/>
  <c r="C102" i="42"/>
  <c r="O103" i="42"/>
  <c r="I122" i="42"/>
  <c r="C138" i="42"/>
  <c r="O136" i="42"/>
  <c r="I166" i="42"/>
  <c r="I165" i="42" s="1"/>
  <c r="C176" i="42"/>
  <c r="C177" i="42"/>
  <c r="O179" i="42"/>
  <c r="O174" i="42" s="1"/>
  <c r="O184" i="42"/>
  <c r="H195" i="42"/>
  <c r="I205" i="42"/>
  <c r="C212" i="42"/>
  <c r="C213" i="42"/>
  <c r="C224" i="42"/>
  <c r="N231" i="42"/>
  <c r="N230" i="42" s="1"/>
  <c r="G231" i="42"/>
  <c r="G230" i="42" s="1"/>
  <c r="L238" i="42"/>
  <c r="C256" i="42"/>
  <c r="C257" i="42"/>
  <c r="I216" i="42"/>
  <c r="D230" i="42"/>
  <c r="L36" i="42"/>
  <c r="C36" i="42" s="1"/>
  <c r="H53" i="42"/>
  <c r="I67" i="42"/>
  <c r="C74" i="42"/>
  <c r="I76" i="42"/>
  <c r="G83" i="42"/>
  <c r="G75" i="42" s="1"/>
  <c r="C110" i="42"/>
  <c r="L112" i="42"/>
  <c r="C118" i="42"/>
  <c r="H83" i="42"/>
  <c r="H75" i="42" s="1"/>
  <c r="H52" i="42" s="1"/>
  <c r="L122" i="42"/>
  <c r="C132" i="42"/>
  <c r="I136" i="42"/>
  <c r="C140" i="42"/>
  <c r="M130" i="42"/>
  <c r="C146" i="42"/>
  <c r="O144" i="42"/>
  <c r="C156" i="42"/>
  <c r="L166" i="42"/>
  <c r="L165" i="42" s="1"/>
  <c r="C185" i="42"/>
  <c r="M195" i="42"/>
  <c r="K195" i="42"/>
  <c r="C199" i="42"/>
  <c r="C201" i="42"/>
  <c r="D195" i="42"/>
  <c r="C207" i="42"/>
  <c r="C223" i="42"/>
  <c r="J204" i="42"/>
  <c r="J195" i="42" s="1"/>
  <c r="N204" i="42"/>
  <c r="N195" i="42" s="1"/>
  <c r="F233" i="42"/>
  <c r="C233" i="42" s="1"/>
  <c r="I252" i="42"/>
  <c r="I251" i="42" s="1"/>
  <c r="C267" i="42"/>
  <c r="C268" i="42"/>
  <c r="H269" i="42"/>
  <c r="L276" i="42"/>
  <c r="F281" i="42"/>
  <c r="C294" i="42"/>
  <c r="H230" i="42"/>
  <c r="L291" i="42"/>
  <c r="C44" i="42"/>
  <c r="C60" i="42"/>
  <c r="G53" i="42"/>
  <c r="F77" i="42"/>
  <c r="F76" i="42" s="1"/>
  <c r="C82" i="42"/>
  <c r="E83" i="42"/>
  <c r="C100" i="42"/>
  <c r="L103" i="42"/>
  <c r="C108" i="42"/>
  <c r="I116" i="42"/>
  <c r="D83" i="42"/>
  <c r="D75" i="42" s="1"/>
  <c r="K130" i="42"/>
  <c r="K75" i="42" s="1"/>
  <c r="I131" i="42"/>
  <c r="E130" i="42"/>
  <c r="I144" i="42"/>
  <c r="C149" i="42"/>
  <c r="C150" i="42"/>
  <c r="O151" i="42"/>
  <c r="C162" i="42"/>
  <c r="O165" i="42"/>
  <c r="N174" i="42"/>
  <c r="L179" i="42"/>
  <c r="L174" i="42" s="1"/>
  <c r="L173" i="42" s="1"/>
  <c r="O188" i="42"/>
  <c r="O187" i="42" s="1"/>
  <c r="C211" i="42"/>
  <c r="E204" i="42"/>
  <c r="C220" i="42"/>
  <c r="C221" i="42"/>
  <c r="C237" i="42"/>
  <c r="C239" i="42"/>
  <c r="O238" i="42"/>
  <c r="O231" i="42" s="1"/>
  <c r="L260" i="42"/>
  <c r="L259" i="42" s="1"/>
  <c r="I264" i="42"/>
  <c r="I259" i="42" s="1"/>
  <c r="D270" i="42"/>
  <c r="D269" i="42" s="1"/>
  <c r="C275" i="42"/>
  <c r="C286" i="42"/>
  <c r="C295" i="42"/>
  <c r="C297" i="42"/>
  <c r="O292" i="42"/>
  <c r="L27" i="42"/>
  <c r="C43" i="42"/>
  <c r="O45" i="42"/>
  <c r="L54" i="42"/>
  <c r="O58" i="42"/>
  <c r="C68" i="42"/>
  <c r="L69" i="42"/>
  <c r="L67" i="42" s="1"/>
  <c r="C186" i="42"/>
  <c r="F184" i="42"/>
  <c r="C184" i="42" s="1"/>
  <c r="C79" i="42"/>
  <c r="L77" i="42"/>
  <c r="K292" i="42"/>
  <c r="K291" i="42" s="1"/>
  <c r="K20" i="42"/>
  <c r="C22" i="42"/>
  <c r="C23" i="42"/>
  <c r="L33" i="42"/>
  <c r="C33" i="42" s="1"/>
  <c r="M53" i="42"/>
  <c r="C59" i="42"/>
  <c r="C90" i="42"/>
  <c r="F89" i="42"/>
  <c r="C56" i="42"/>
  <c r="F55" i="42"/>
  <c r="C21" i="42"/>
  <c r="G292" i="42"/>
  <c r="G291" i="42" s="1"/>
  <c r="G20" i="42"/>
  <c r="I292" i="42"/>
  <c r="I20" i="42"/>
  <c r="C32" i="42"/>
  <c r="L31" i="42"/>
  <c r="C31" i="42" s="1"/>
  <c r="O55" i="42"/>
  <c r="I58" i="42"/>
  <c r="C58" i="42" s="1"/>
  <c r="C63" i="42"/>
  <c r="C71" i="42"/>
  <c r="C72" i="42"/>
  <c r="F69" i="42"/>
  <c r="F67" i="42" s="1"/>
  <c r="C178" i="42"/>
  <c r="F175" i="42"/>
  <c r="C209" i="42"/>
  <c r="F205" i="42"/>
  <c r="C301" i="42"/>
  <c r="H291" i="42"/>
  <c r="C81" i="42"/>
  <c r="N83" i="42"/>
  <c r="L84" i="42"/>
  <c r="C88" i="42"/>
  <c r="C93" i="42"/>
  <c r="C96" i="42"/>
  <c r="L95" i="42"/>
  <c r="C113" i="42"/>
  <c r="O122" i="42"/>
  <c r="C128" i="42"/>
  <c r="J130" i="42"/>
  <c r="N130" i="42"/>
  <c r="C142" i="42"/>
  <c r="F141" i="42"/>
  <c r="C141" i="42" s="1"/>
  <c r="C168" i="42"/>
  <c r="C169" i="42"/>
  <c r="C170" i="42"/>
  <c r="F166" i="42"/>
  <c r="G174" i="42"/>
  <c r="G173" i="42" s="1"/>
  <c r="I174" i="42"/>
  <c r="I173" i="42" s="1"/>
  <c r="C240" i="42"/>
  <c r="I238" i="42"/>
  <c r="C247" i="42"/>
  <c r="L246" i="42"/>
  <c r="N20" i="42"/>
  <c r="J83" i="42"/>
  <c r="J75" i="42" s="1"/>
  <c r="C104" i="42"/>
  <c r="C105" i="42"/>
  <c r="C106" i="42"/>
  <c r="F103" i="42"/>
  <c r="C112" i="42"/>
  <c r="L116" i="42"/>
  <c r="C120" i="42"/>
  <c r="C124" i="42"/>
  <c r="C125" i="42"/>
  <c r="C126" i="42"/>
  <c r="F122" i="42"/>
  <c r="C129" i="42"/>
  <c r="C137" i="42"/>
  <c r="L144" i="42"/>
  <c r="L130" i="42" s="1"/>
  <c r="C148" i="42"/>
  <c r="C152" i="42"/>
  <c r="C154" i="42"/>
  <c r="F151" i="42"/>
  <c r="F160" i="42"/>
  <c r="C160" i="42" s="1"/>
  <c r="N173" i="42"/>
  <c r="C180" i="42"/>
  <c r="C181" i="42"/>
  <c r="C182" i="42"/>
  <c r="F179" i="42"/>
  <c r="I84" i="42"/>
  <c r="C85" i="42"/>
  <c r="L89" i="42"/>
  <c r="C92" i="42"/>
  <c r="C97" i="42"/>
  <c r="C98" i="42"/>
  <c r="F95" i="42"/>
  <c r="I103" i="42"/>
  <c r="C109" i="42"/>
  <c r="C117" i="42"/>
  <c r="C133" i="42"/>
  <c r="C134" i="42"/>
  <c r="F131" i="42"/>
  <c r="C145" i="42"/>
  <c r="C153" i="42"/>
  <c r="I151" i="42"/>
  <c r="C157" i="42"/>
  <c r="C161" i="42"/>
  <c r="C172" i="42"/>
  <c r="J173" i="42"/>
  <c r="C197" i="42"/>
  <c r="F196" i="42"/>
  <c r="C200" i="42"/>
  <c r="I198" i="42"/>
  <c r="C203" i="42"/>
  <c r="M230" i="42"/>
  <c r="E259" i="42"/>
  <c r="C261" i="42"/>
  <c r="F260" i="42"/>
  <c r="M270" i="42"/>
  <c r="M269" i="42" s="1"/>
  <c r="C277" i="42"/>
  <c r="F276" i="42"/>
  <c r="C276" i="42" s="1"/>
  <c r="C285" i="42"/>
  <c r="F284" i="42"/>
  <c r="I291" i="42"/>
  <c r="C189" i="42"/>
  <c r="F188" i="42"/>
  <c r="L196" i="42"/>
  <c r="D194" i="42"/>
  <c r="L216" i="42"/>
  <c r="L204" i="42" s="1"/>
  <c r="C219" i="42"/>
  <c r="I227" i="42"/>
  <c r="C227" i="42" s="1"/>
  <c r="C228" i="42"/>
  <c r="C232" i="42"/>
  <c r="L231" i="42"/>
  <c r="I235" i="42"/>
  <c r="C235" i="42" s="1"/>
  <c r="C236" i="42"/>
  <c r="C249" i="42"/>
  <c r="F246" i="42"/>
  <c r="L252" i="42"/>
  <c r="L251" i="42" s="1"/>
  <c r="C255" i="42"/>
  <c r="C263" i="42"/>
  <c r="O264" i="42"/>
  <c r="O259" i="42" s="1"/>
  <c r="I270" i="42"/>
  <c r="I269" i="42" s="1"/>
  <c r="E270" i="42"/>
  <c r="E269" i="42" s="1"/>
  <c r="O272" i="42"/>
  <c r="O270" i="42" s="1"/>
  <c r="O269" i="42" s="1"/>
  <c r="C280" i="42"/>
  <c r="C281" i="42"/>
  <c r="O293" i="42"/>
  <c r="C193" i="42"/>
  <c r="F192" i="42"/>
  <c r="E195" i="42"/>
  <c r="O196" i="42"/>
  <c r="O205" i="42"/>
  <c r="C217" i="42"/>
  <c r="F216" i="42"/>
  <c r="O216" i="42"/>
  <c r="C241" i="42"/>
  <c r="F238" i="42"/>
  <c r="C248" i="42"/>
  <c r="I246" i="42"/>
  <c r="C253" i="42"/>
  <c r="F252" i="42"/>
  <c r="O251" i="42"/>
  <c r="C265" i="42"/>
  <c r="F264" i="42"/>
  <c r="L270" i="42"/>
  <c r="L269" i="42" s="1"/>
  <c r="C273" i="42"/>
  <c r="F272" i="42"/>
  <c r="C279" i="42"/>
  <c r="C296" i="42"/>
  <c r="C271" i="42"/>
  <c r="F293" i="42"/>
  <c r="O291" i="42" l="1"/>
  <c r="O130" i="42"/>
  <c r="K230" i="42"/>
  <c r="K194" i="42" s="1"/>
  <c r="O173" i="42"/>
  <c r="C136" i="42"/>
  <c r="C67" i="42"/>
  <c r="H289" i="42"/>
  <c r="E230" i="42"/>
  <c r="C84" i="42"/>
  <c r="C116" i="42"/>
  <c r="O83" i="42"/>
  <c r="O75" i="42" s="1"/>
  <c r="I204" i="42"/>
  <c r="C292" i="42"/>
  <c r="F231" i="42"/>
  <c r="I130" i="42"/>
  <c r="C179" i="42"/>
  <c r="J194" i="42"/>
  <c r="C293" i="42"/>
  <c r="H194" i="42"/>
  <c r="H51" i="42" s="1"/>
  <c r="H290" i="42" s="1"/>
  <c r="K52" i="42"/>
  <c r="D52" i="42"/>
  <c r="D51" i="42" s="1"/>
  <c r="D50" i="42" s="1"/>
  <c r="D289" i="42"/>
  <c r="O204" i="42"/>
  <c r="O195" i="42" s="1"/>
  <c r="M194" i="42"/>
  <c r="C95" i="42"/>
  <c r="G52" i="42"/>
  <c r="G51" i="42" s="1"/>
  <c r="G50" i="42" s="1"/>
  <c r="O54" i="42"/>
  <c r="O53" i="42" s="1"/>
  <c r="I54" i="42"/>
  <c r="I53" i="42" s="1"/>
  <c r="E75" i="42"/>
  <c r="E52" i="42" s="1"/>
  <c r="G289" i="42"/>
  <c r="M75" i="42"/>
  <c r="M289" i="42" s="1"/>
  <c r="I231" i="42"/>
  <c r="I230" i="42" s="1"/>
  <c r="N75" i="42"/>
  <c r="N52" i="42" s="1"/>
  <c r="N194" i="42"/>
  <c r="G290" i="42"/>
  <c r="E289" i="42"/>
  <c r="J289" i="42"/>
  <c r="J52" i="42"/>
  <c r="J51" i="42" s="1"/>
  <c r="C192" i="42"/>
  <c r="F191" i="42"/>
  <c r="C191" i="42" s="1"/>
  <c r="C284" i="42"/>
  <c r="F283" i="42"/>
  <c r="C283" i="42" s="1"/>
  <c r="F83" i="42"/>
  <c r="C252" i="42"/>
  <c r="F251" i="42"/>
  <c r="C251" i="42" s="1"/>
  <c r="C246" i="42"/>
  <c r="L230" i="42"/>
  <c r="L195" i="42"/>
  <c r="C198" i="42"/>
  <c r="I196" i="42"/>
  <c r="I195" i="42" s="1"/>
  <c r="C103" i="42"/>
  <c r="C205" i="42"/>
  <c r="F204" i="42"/>
  <c r="C89" i="42"/>
  <c r="C27" i="42"/>
  <c r="L26" i="42"/>
  <c r="C144" i="42"/>
  <c r="C264" i="42"/>
  <c r="C238" i="42"/>
  <c r="C216" i="42"/>
  <c r="C188" i="42"/>
  <c r="C260" i="42"/>
  <c r="F259" i="42"/>
  <c r="C259" i="42" s="1"/>
  <c r="O230" i="42"/>
  <c r="F130" i="42"/>
  <c r="C131" i="42"/>
  <c r="I83" i="42"/>
  <c r="I75" i="42" s="1"/>
  <c r="C151" i="42"/>
  <c r="C122" i="42"/>
  <c r="L83" i="42"/>
  <c r="F291" i="42"/>
  <c r="C291" i="42" s="1"/>
  <c r="C69" i="42"/>
  <c r="C55" i="42"/>
  <c r="F54" i="42"/>
  <c r="C45" i="42"/>
  <c r="O20" i="42"/>
  <c r="L53" i="42"/>
  <c r="F270" i="42"/>
  <c r="C272" i="42"/>
  <c r="E194" i="42"/>
  <c r="E51" i="42" s="1"/>
  <c r="F195" i="42"/>
  <c r="C166" i="42"/>
  <c r="F165" i="42"/>
  <c r="C165" i="42" s="1"/>
  <c r="F174" i="42"/>
  <c r="C175" i="42"/>
  <c r="C77" i="42"/>
  <c r="L76" i="42"/>
  <c r="K289" i="42" l="1"/>
  <c r="I194" i="42"/>
  <c r="K51" i="42"/>
  <c r="L75" i="42"/>
  <c r="H50" i="42"/>
  <c r="N289" i="42"/>
  <c r="C196" i="42"/>
  <c r="C130" i="42"/>
  <c r="O52" i="42"/>
  <c r="O289" i="42"/>
  <c r="C231" i="42"/>
  <c r="I52" i="42"/>
  <c r="I51" i="42" s="1"/>
  <c r="I290" i="42" s="1"/>
  <c r="C204" i="42"/>
  <c r="D24" i="42"/>
  <c r="D290" i="42" s="1"/>
  <c r="N51" i="42"/>
  <c r="M52" i="42"/>
  <c r="M51" i="42" s="1"/>
  <c r="M290" i="42" s="1"/>
  <c r="L194" i="42"/>
  <c r="L289" i="42"/>
  <c r="K50" i="42"/>
  <c r="K290" i="42"/>
  <c r="E290" i="42"/>
  <c r="E50" i="42"/>
  <c r="I50" i="42"/>
  <c r="L52" i="42"/>
  <c r="F53" i="42"/>
  <c r="C54" i="42"/>
  <c r="F75" i="42"/>
  <c r="C75" i="42" s="1"/>
  <c r="F187" i="42"/>
  <c r="C187" i="42" s="1"/>
  <c r="C26" i="42"/>
  <c r="L20" i="42"/>
  <c r="C83" i="42"/>
  <c r="C195" i="42"/>
  <c r="C76" i="42"/>
  <c r="C174" i="42"/>
  <c r="F173" i="42"/>
  <c r="C173" i="42" s="1"/>
  <c r="F230" i="42"/>
  <c r="C230" i="42" s="1"/>
  <c r="O194" i="42"/>
  <c r="J50" i="42"/>
  <c r="J290" i="42"/>
  <c r="I289" i="42"/>
  <c r="F269" i="42"/>
  <c r="C270" i="42"/>
  <c r="M50" i="42" l="1"/>
  <c r="O51" i="42"/>
  <c r="O50" i="42" s="1"/>
  <c r="L51" i="42"/>
  <c r="L50" i="42" s="1"/>
  <c r="D20" i="42"/>
  <c r="F24" i="42"/>
  <c r="C24" i="42" s="1"/>
  <c r="N290" i="42"/>
  <c r="N50" i="42"/>
  <c r="F20" i="42"/>
  <c r="C20" i="42" s="1"/>
  <c r="O290" i="42"/>
  <c r="C269" i="42"/>
  <c r="F289" i="42"/>
  <c r="C289" i="42" s="1"/>
  <c r="F194" i="42"/>
  <c r="C194" i="42" s="1"/>
  <c r="L290" i="42"/>
  <c r="F52" i="42"/>
  <c r="C53" i="42"/>
  <c r="C52" i="42" l="1"/>
  <c r="F51" i="42"/>
  <c r="F290" i="42" l="1"/>
  <c r="C290" i="42" s="1"/>
  <c r="C51" i="42"/>
  <c r="F50" i="42"/>
  <c r="C50" i="42" s="1"/>
  <c r="O301" i="40" l="1"/>
  <c r="L301" i="40"/>
  <c r="I301" i="40"/>
  <c r="F301" i="40"/>
  <c r="O300" i="40"/>
  <c r="L300" i="40"/>
  <c r="I300" i="40"/>
  <c r="F300" i="40"/>
  <c r="O299" i="40"/>
  <c r="L299" i="40"/>
  <c r="I299" i="40"/>
  <c r="F299" i="40"/>
  <c r="O298" i="40"/>
  <c r="L298" i="40"/>
  <c r="I298" i="40"/>
  <c r="F298" i="40"/>
  <c r="O297" i="40"/>
  <c r="L297" i="40"/>
  <c r="I297" i="40"/>
  <c r="F297" i="40"/>
  <c r="O296" i="40"/>
  <c r="L296" i="40"/>
  <c r="I296" i="40"/>
  <c r="F296" i="40"/>
  <c r="O295" i="40"/>
  <c r="L295" i="40"/>
  <c r="I295" i="40"/>
  <c r="F295" i="40"/>
  <c r="O294" i="40"/>
  <c r="L294" i="40"/>
  <c r="I294" i="40"/>
  <c r="F294" i="40"/>
  <c r="N293" i="40"/>
  <c r="M293" i="40"/>
  <c r="K293" i="40"/>
  <c r="J293" i="40"/>
  <c r="H293" i="40"/>
  <c r="G293" i="40"/>
  <c r="E293" i="40"/>
  <c r="D293" i="40"/>
  <c r="O288" i="40"/>
  <c r="L288" i="40"/>
  <c r="I288" i="40"/>
  <c r="F288" i="40"/>
  <c r="O287" i="40"/>
  <c r="L287" i="40"/>
  <c r="L286" i="40" s="1"/>
  <c r="I287" i="40"/>
  <c r="F287" i="40"/>
  <c r="O286" i="40"/>
  <c r="N286" i="40"/>
  <c r="M286" i="40"/>
  <c r="K286" i="40"/>
  <c r="J286" i="40"/>
  <c r="H286" i="40"/>
  <c r="G286" i="40"/>
  <c r="F286" i="40"/>
  <c r="E286" i="40"/>
  <c r="D286" i="40"/>
  <c r="O285" i="40"/>
  <c r="L285" i="40"/>
  <c r="L284" i="40" s="1"/>
  <c r="L283" i="40" s="1"/>
  <c r="I285" i="40"/>
  <c r="F285" i="40"/>
  <c r="O284" i="40"/>
  <c r="O283" i="40" s="1"/>
  <c r="N284" i="40"/>
  <c r="N283" i="40" s="1"/>
  <c r="M284" i="40"/>
  <c r="M283" i="40" s="1"/>
  <c r="K284" i="40"/>
  <c r="J284" i="40"/>
  <c r="J283" i="40" s="1"/>
  <c r="I284" i="40"/>
  <c r="I283" i="40" s="1"/>
  <c r="H284" i="40"/>
  <c r="H283" i="40" s="1"/>
  <c r="G284" i="40"/>
  <c r="G283" i="40" s="1"/>
  <c r="E284" i="40"/>
  <c r="E283" i="40" s="1"/>
  <c r="D284" i="40"/>
  <c r="D283" i="40" s="1"/>
  <c r="K283" i="40"/>
  <c r="O282" i="40"/>
  <c r="O281" i="40" s="1"/>
  <c r="L282" i="40"/>
  <c r="L281" i="40" s="1"/>
  <c r="I282" i="40"/>
  <c r="F282" i="40"/>
  <c r="F281" i="40" s="1"/>
  <c r="N281" i="40"/>
  <c r="M281" i="40"/>
  <c r="K281" i="40"/>
  <c r="J281" i="40"/>
  <c r="I281" i="40"/>
  <c r="H281" i="40"/>
  <c r="G281" i="40"/>
  <c r="E281" i="40"/>
  <c r="D281" i="40"/>
  <c r="O280" i="40"/>
  <c r="L280" i="40"/>
  <c r="I280" i="40"/>
  <c r="F280" i="40"/>
  <c r="O279" i="40"/>
  <c r="L279" i="40"/>
  <c r="I279" i="40"/>
  <c r="F279" i="40"/>
  <c r="O278" i="40"/>
  <c r="L278" i="40"/>
  <c r="I278" i="40"/>
  <c r="F278" i="40"/>
  <c r="O277" i="40"/>
  <c r="L277" i="40"/>
  <c r="I277" i="40"/>
  <c r="I276" i="40" s="1"/>
  <c r="F277" i="40"/>
  <c r="N276" i="40"/>
  <c r="M276" i="40"/>
  <c r="K276" i="40"/>
  <c r="J276" i="40"/>
  <c r="H276" i="40"/>
  <c r="G276" i="40"/>
  <c r="E276" i="40"/>
  <c r="D276" i="40"/>
  <c r="O275" i="40"/>
  <c r="L275" i="40"/>
  <c r="I275" i="40"/>
  <c r="F275" i="40"/>
  <c r="O274" i="40"/>
  <c r="L274" i="40"/>
  <c r="I274" i="40"/>
  <c r="F274" i="40"/>
  <c r="O273" i="40"/>
  <c r="L273" i="40"/>
  <c r="L272" i="40" s="1"/>
  <c r="I273" i="40"/>
  <c r="I272" i="40" s="1"/>
  <c r="F273" i="40"/>
  <c r="N272" i="40"/>
  <c r="M272" i="40"/>
  <c r="K272" i="40"/>
  <c r="J272" i="40"/>
  <c r="H272" i="40"/>
  <c r="G272" i="40"/>
  <c r="E272" i="40"/>
  <c r="D272" i="40"/>
  <c r="O271" i="40"/>
  <c r="L271" i="40"/>
  <c r="I271" i="40"/>
  <c r="F271" i="40"/>
  <c r="N270" i="40"/>
  <c r="N269" i="40" s="1"/>
  <c r="K270" i="40"/>
  <c r="D270" i="40"/>
  <c r="D269" i="40" s="1"/>
  <c r="O268" i="40"/>
  <c r="L268" i="40"/>
  <c r="I268" i="40"/>
  <c r="F268" i="40"/>
  <c r="O267" i="40"/>
  <c r="L267" i="40"/>
  <c r="I267" i="40"/>
  <c r="F267" i="40"/>
  <c r="O266" i="40"/>
  <c r="L266" i="40"/>
  <c r="I266" i="40"/>
  <c r="F266" i="40"/>
  <c r="O265" i="40"/>
  <c r="L265" i="40"/>
  <c r="I265" i="40"/>
  <c r="F265" i="40"/>
  <c r="N264" i="40"/>
  <c r="M264" i="40"/>
  <c r="K264" i="40"/>
  <c r="J264" i="40"/>
  <c r="H264" i="40"/>
  <c r="G264" i="40"/>
  <c r="E264" i="40"/>
  <c r="D264" i="40"/>
  <c r="O263" i="40"/>
  <c r="L263" i="40"/>
  <c r="I263" i="40"/>
  <c r="F263" i="40"/>
  <c r="O262" i="40"/>
  <c r="L262" i="40"/>
  <c r="I262" i="40"/>
  <c r="F262" i="40"/>
  <c r="O261" i="40"/>
  <c r="L261" i="40"/>
  <c r="I261" i="40"/>
  <c r="F261" i="40"/>
  <c r="N260" i="40"/>
  <c r="M260" i="40"/>
  <c r="K260" i="40"/>
  <c r="J260" i="40"/>
  <c r="H260" i="40"/>
  <c r="H259" i="40" s="1"/>
  <c r="G260" i="40"/>
  <c r="E260" i="40"/>
  <c r="D260" i="40"/>
  <c r="N259" i="40"/>
  <c r="J259" i="40"/>
  <c r="G259" i="40"/>
  <c r="D259" i="40"/>
  <c r="O258" i="40"/>
  <c r="L258" i="40"/>
  <c r="I258" i="40"/>
  <c r="F258" i="40"/>
  <c r="O257" i="40"/>
  <c r="L257" i="40"/>
  <c r="I257" i="40"/>
  <c r="F257" i="40"/>
  <c r="O256" i="40"/>
  <c r="L256" i="40"/>
  <c r="I256" i="40"/>
  <c r="F256" i="40"/>
  <c r="O255" i="40"/>
  <c r="L255" i="40"/>
  <c r="I255" i="40"/>
  <c r="F255" i="40"/>
  <c r="O254" i="40"/>
  <c r="L254" i="40"/>
  <c r="I254" i="40"/>
  <c r="F254" i="40"/>
  <c r="O253" i="40"/>
  <c r="L253" i="40"/>
  <c r="I253" i="40"/>
  <c r="F253" i="40"/>
  <c r="N252" i="40"/>
  <c r="M252" i="40"/>
  <c r="M251" i="40" s="1"/>
  <c r="K252" i="40"/>
  <c r="K251" i="40" s="1"/>
  <c r="J252" i="40"/>
  <c r="H252" i="40"/>
  <c r="H251" i="40" s="1"/>
  <c r="G252" i="40"/>
  <c r="E252" i="40"/>
  <c r="E251" i="40" s="1"/>
  <c r="D252" i="40"/>
  <c r="N251" i="40"/>
  <c r="J251" i="40"/>
  <c r="G251" i="40"/>
  <c r="D251" i="40"/>
  <c r="O250" i="40"/>
  <c r="L250" i="40"/>
  <c r="I250" i="40"/>
  <c r="F250" i="40"/>
  <c r="O249" i="40"/>
  <c r="L249" i="40"/>
  <c r="I249" i="40"/>
  <c r="F249" i="40"/>
  <c r="O248" i="40"/>
  <c r="L248" i="40"/>
  <c r="I248" i="40"/>
  <c r="F248" i="40"/>
  <c r="O247" i="40"/>
  <c r="L247" i="40"/>
  <c r="L246" i="40" s="1"/>
  <c r="I247" i="40"/>
  <c r="F247" i="40"/>
  <c r="N246" i="40"/>
  <c r="M246" i="40"/>
  <c r="K246" i="40"/>
  <c r="J246" i="40"/>
  <c r="H246" i="40"/>
  <c r="G246" i="40"/>
  <c r="E246" i="40"/>
  <c r="D246" i="40"/>
  <c r="O245" i="40"/>
  <c r="L245" i="40"/>
  <c r="I245" i="40"/>
  <c r="F245" i="40"/>
  <c r="O244" i="40"/>
  <c r="L244" i="40"/>
  <c r="I244" i="40"/>
  <c r="F244" i="40"/>
  <c r="O243" i="40"/>
  <c r="L243" i="40"/>
  <c r="I243" i="40"/>
  <c r="F243" i="40"/>
  <c r="O242" i="40"/>
  <c r="L242" i="40"/>
  <c r="I242" i="40"/>
  <c r="F242" i="40"/>
  <c r="C242" i="40"/>
  <c r="O241" i="40"/>
  <c r="L241" i="40"/>
  <c r="I241" i="40"/>
  <c r="F241" i="40"/>
  <c r="O240" i="40"/>
  <c r="L240" i="40"/>
  <c r="I240" i="40"/>
  <c r="F240" i="40"/>
  <c r="O239" i="40"/>
  <c r="L239" i="40"/>
  <c r="I239" i="40"/>
  <c r="F239" i="40"/>
  <c r="N238" i="40"/>
  <c r="M238" i="40"/>
  <c r="K238" i="40"/>
  <c r="J238" i="40"/>
  <c r="H238" i="40"/>
  <c r="G238" i="40"/>
  <c r="E238" i="40"/>
  <c r="D238" i="40"/>
  <c r="O237" i="40"/>
  <c r="L237" i="40"/>
  <c r="I237" i="40"/>
  <c r="F237" i="40"/>
  <c r="O236" i="40"/>
  <c r="L236" i="40"/>
  <c r="L235" i="40" s="1"/>
  <c r="I236" i="40"/>
  <c r="F236" i="40"/>
  <c r="O235" i="40"/>
  <c r="N235" i="40"/>
  <c r="M235" i="40"/>
  <c r="K235" i="40"/>
  <c r="J235" i="40"/>
  <c r="H235" i="40"/>
  <c r="G235" i="40"/>
  <c r="E235" i="40"/>
  <c r="D235" i="40"/>
  <c r="O234" i="40"/>
  <c r="O233" i="40" s="1"/>
  <c r="L234" i="40"/>
  <c r="L233" i="40" s="1"/>
  <c r="I234" i="40"/>
  <c r="F234" i="40"/>
  <c r="C234" i="40" s="1"/>
  <c r="N233" i="40"/>
  <c r="N231" i="40" s="1"/>
  <c r="M233" i="40"/>
  <c r="K233" i="40"/>
  <c r="J233" i="40"/>
  <c r="I233" i="40"/>
  <c r="H233" i="40"/>
  <c r="G233" i="40"/>
  <c r="E233" i="40"/>
  <c r="D233" i="40"/>
  <c r="O232" i="40"/>
  <c r="L232" i="40"/>
  <c r="I232" i="40"/>
  <c r="F232" i="40"/>
  <c r="O229" i="40"/>
  <c r="L229" i="40"/>
  <c r="I229" i="40"/>
  <c r="F229" i="40"/>
  <c r="O228" i="40"/>
  <c r="L228" i="40"/>
  <c r="I228" i="40"/>
  <c r="I227" i="40" s="1"/>
  <c r="F228" i="40"/>
  <c r="O227" i="40"/>
  <c r="N227" i="40"/>
  <c r="M227" i="40"/>
  <c r="L227" i="40"/>
  <c r="K227" i="40"/>
  <c r="J227" i="40"/>
  <c r="H227" i="40"/>
  <c r="G227" i="40"/>
  <c r="E227" i="40"/>
  <c r="D227" i="40"/>
  <c r="O226" i="40"/>
  <c r="L226" i="40"/>
  <c r="I226" i="40"/>
  <c r="C226" i="40" s="1"/>
  <c r="F226" i="40"/>
  <c r="O225" i="40"/>
  <c r="L225" i="40"/>
  <c r="I225" i="40"/>
  <c r="F225" i="40"/>
  <c r="O224" i="40"/>
  <c r="L224" i="40"/>
  <c r="I224" i="40"/>
  <c r="F224" i="40"/>
  <c r="O223" i="40"/>
  <c r="L223" i="40"/>
  <c r="I223" i="40"/>
  <c r="F223" i="40"/>
  <c r="O222" i="40"/>
  <c r="L222" i="40"/>
  <c r="I222" i="40"/>
  <c r="F222" i="40"/>
  <c r="O221" i="40"/>
  <c r="L221" i="40"/>
  <c r="I221" i="40"/>
  <c r="F221" i="40"/>
  <c r="O220" i="40"/>
  <c r="L220" i="40"/>
  <c r="I220" i="40"/>
  <c r="F220" i="40"/>
  <c r="O219" i="40"/>
  <c r="L219" i="40"/>
  <c r="I219" i="40"/>
  <c r="F219" i="40"/>
  <c r="O218" i="40"/>
  <c r="L218" i="40"/>
  <c r="I218" i="40"/>
  <c r="F218" i="40"/>
  <c r="O217" i="40"/>
  <c r="L217" i="40"/>
  <c r="I217" i="40"/>
  <c r="F217" i="40"/>
  <c r="N216" i="40"/>
  <c r="M216" i="40"/>
  <c r="K216" i="40"/>
  <c r="J216" i="40"/>
  <c r="H216" i="40"/>
  <c r="G216" i="40"/>
  <c r="E216" i="40"/>
  <c r="D216" i="40"/>
  <c r="O215" i="40"/>
  <c r="L215" i="40"/>
  <c r="I215" i="40"/>
  <c r="F215" i="40"/>
  <c r="O214" i="40"/>
  <c r="L214" i="40"/>
  <c r="C214" i="40" s="1"/>
  <c r="I214" i="40"/>
  <c r="F214" i="40"/>
  <c r="O213" i="40"/>
  <c r="L213" i="40"/>
  <c r="I213" i="40"/>
  <c r="F213" i="40"/>
  <c r="O212" i="40"/>
  <c r="L212" i="40"/>
  <c r="I212" i="40"/>
  <c r="F212" i="40"/>
  <c r="O211" i="40"/>
  <c r="L211" i="40"/>
  <c r="I211" i="40"/>
  <c r="F211" i="40"/>
  <c r="O210" i="40"/>
  <c r="L210" i="40"/>
  <c r="I210" i="40"/>
  <c r="F210" i="40"/>
  <c r="O209" i="40"/>
  <c r="L209" i="40"/>
  <c r="I209" i="40"/>
  <c r="F209" i="40"/>
  <c r="O208" i="40"/>
  <c r="L208" i="40"/>
  <c r="I208" i="40"/>
  <c r="F208" i="40"/>
  <c r="O207" i="40"/>
  <c r="L207" i="40"/>
  <c r="I207" i="40"/>
  <c r="F207" i="40"/>
  <c r="O206" i="40"/>
  <c r="L206" i="40"/>
  <c r="L205" i="40" s="1"/>
  <c r="I206" i="40"/>
  <c r="F206" i="40"/>
  <c r="N205" i="40"/>
  <c r="M205" i="40"/>
  <c r="K205" i="40"/>
  <c r="J205" i="40"/>
  <c r="H205" i="40"/>
  <c r="H204" i="40" s="1"/>
  <c r="G205" i="40"/>
  <c r="E205" i="40"/>
  <c r="D205" i="40"/>
  <c r="D204" i="40" s="1"/>
  <c r="O203" i="40"/>
  <c r="L203" i="40"/>
  <c r="I203" i="40"/>
  <c r="F203" i="40"/>
  <c r="O202" i="40"/>
  <c r="L202" i="40"/>
  <c r="I202" i="40"/>
  <c r="F202" i="40"/>
  <c r="O201" i="40"/>
  <c r="L201" i="40"/>
  <c r="I201" i="40"/>
  <c r="F201" i="40"/>
  <c r="O200" i="40"/>
  <c r="L200" i="40"/>
  <c r="I200" i="40"/>
  <c r="F200" i="40"/>
  <c r="O199" i="40"/>
  <c r="L199" i="40"/>
  <c r="L198" i="40" s="1"/>
  <c r="I199" i="40"/>
  <c r="F199" i="40"/>
  <c r="O198" i="40"/>
  <c r="N198" i="40"/>
  <c r="N196" i="40" s="1"/>
  <c r="M198" i="40"/>
  <c r="K198" i="40"/>
  <c r="K196" i="40" s="1"/>
  <c r="J198" i="40"/>
  <c r="J196" i="40" s="1"/>
  <c r="H198" i="40"/>
  <c r="H196" i="40" s="1"/>
  <c r="G198" i="40"/>
  <c r="G196" i="40" s="1"/>
  <c r="F198" i="40"/>
  <c r="E198" i="40"/>
  <c r="E196" i="40" s="1"/>
  <c r="D198" i="40"/>
  <c r="D196" i="40" s="1"/>
  <c r="O197" i="40"/>
  <c r="L197" i="40"/>
  <c r="I197" i="40"/>
  <c r="F197" i="40"/>
  <c r="M196" i="40"/>
  <c r="O193" i="40"/>
  <c r="O192" i="40" s="1"/>
  <c r="O191" i="40" s="1"/>
  <c r="L193" i="40"/>
  <c r="I193" i="40"/>
  <c r="I192" i="40" s="1"/>
  <c r="I191" i="40" s="1"/>
  <c r="F193" i="40"/>
  <c r="N192" i="40"/>
  <c r="M192" i="40"/>
  <c r="M191" i="40" s="1"/>
  <c r="L192" i="40"/>
  <c r="K192" i="40"/>
  <c r="K191" i="40" s="1"/>
  <c r="J192" i="40"/>
  <c r="H192" i="40"/>
  <c r="G192" i="40"/>
  <c r="G191" i="40" s="1"/>
  <c r="E192" i="40"/>
  <c r="E191" i="40" s="1"/>
  <c r="D192" i="40"/>
  <c r="D191" i="40" s="1"/>
  <c r="N191" i="40"/>
  <c r="L191" i="40"/>
  <c r="J191" i="40"/>
  <c r="H191" i="40"/>
  <c r="O190" i="40"/>
  <c r="L190" i="40"/>
  <c r="I190" i="40"/>
  <c r="F190" i="40"/>
  <c r="O189" i="40"/>
  <c r="L189" i="40"/>
  <c r="L188" i="40" s="1"/>
  <c r="L187" i="40" s="1"/>
  <c r="I189" i="40"/>
  <c r="F189" i="40"/>
  <c r="N188" i="40"/>
  <c r="N187" i="40" s="1"/>
  <c r="M188" i="40"/>
  <c r="K188" i="40"/>
  <c r="J188" i="40"/>
  <c r="I188" i="40"/>
  <c r="H188" i="40"/>
  <c r="G188" i="40"/>
  <c r="E188" i="40"/>
  <c r="D188" i="40"/>
  <c r="H187" i="40"/>
  <c r="O186" i="40"/>
  <c r="L186" i="40"/>
  <c r="I186" i="40"/>
  <c r="F186" i="40"/>
  <c r="O185" i="40"/>
  <c r="O184" i="40" s="1"/>
  <c r="L185" i="40"/>
  <c r="I185" i="40"/>
  <c r="F185" i="40"/>
  <c r="C185" i="40" s="1"/>
  <c r="N184" i="40"/>
  <c r="M184" i="40"/>
  <c r="K184" i="40"/>
  <c r="J184" i="40"/>
  <c r="H184" i="40"/>
  <c r="G184" i="40"/>
  <c r="E184" i="40"/>
  <c r="D184" i="40"/>
  <c r="O183" i="40"/>
  <c r="L183" i="40"/>
  <c r="I183" i="40"/>
  <c r="F183" i="40"/>
  <c r="O182" i="40"/>
  <c r="L182" i="40"/>
  <c r="I182" i="40"/>
  <c r="F182" i="40"/>
  <c r="O181" i="40"/>
  <c r="L181" i="40"/>
  <c r="I181" i="40"/>
  <c r="F181" i="40"/>
  <c r="O180" i="40"/>
  <c r="L180" i="40"/>
  <c r="I180" i="40"/>
  <c r="F180" i="40"/>
  <c r="N179" i="40"/>
  <c r="M179" i="40"/>
  <c r="K179" i="40"/>
  <c r="J179" i="40"/>
  <c r="H179" i="40"/>
  <c r="G179" i="40"/>
  <c r="E179" i="40"/>
  <c r="D179" i="40"/>
  <c r="O178" i="40"/>
  <c r="L178" i="40"/>
  <c r="I178" i="40"/>
  <c r="F178" i="40"/>
  <c r="O177" i="40"/>
  <c r="L177" i="40"/>
  <c r="I177" i="40"/>
  <c r="F177" i="40"/>
  <c r="O176" i="40"/>
  <c r="L176" i="40"/>
  <c r="I176" i="40"/>
  <c r="F176" i="40"/>
  <c r="N175" i="40"/>
  <c r="N174" i="40" s="1"/>
  <c r="N173" i="40" s="1"/>
  <c r="M175" i="40"/>
  <c r="K175" i="40"/>
  <c r="J175" i="40"/>
  <c r="I175" i="40"/>
  <c r="H175" i="40"/>
  <c r="H174" i="40" s="1"/>
  <c r="G175" i="40"/>
  <c r="E175" i="40"/>
  <c r="E174" i="40" s="1"/>
  <c r="D175" i="40"/>
  <c r="D174" i="40" s="1"/>
  <c r="K174" i="40"/>
  <c r="K173" i="40" s="1"/>
  <c r="J174" i="40"/>
  <c r="O172" i="40"/>
  <c r="L172" i="40"/>
  <c r="I172" i="40"/>
  <c r="F172" i="40"/>
  <c r="O171" i="40"/>
  <c r="L171" i="40"/>
  <c r="I171" i="40"/>
  <c r="F171" i="40"/>
  <c r="C171" i="40" s="1"/>
  <c r="O170" i="40"/>
  <c r="L170" i="40"/>
  <c r="I170" i="40"/>
  <c r="F170" i="40"/>
  <c r="O169" i="40"/>
  <c r="L169" i="40"/>
  <c r="I169" i="40"/>
  <c r="F169" i="40"/>
  <c r="C169" i="40" s="1"/>
  <c r="O168" i="40"/>
  <c r="L168" i="40"/>
  <c r="I168" i="40"/>
  <c r="F168" i="40"/>
  <c r="O167" i="40"/>
  <c r="L167" i="40"/>
  <c r="I167" i="40"/>
  <c r="I166" i="40" s="1"/>
  <c r="I165" i="40" s="1"/>
  <c r="F167" i="40"/>
  <c r="F166" i="40" s="1"/>
  <c r="N166" i="40"/>
  <c r="N165" i="40" s="1"/>
  <c r="M166" i="40"/>
  <c r="K166" i="40"/>
  <c r="J166" i="40"/>
  <c r="J165" i="40" s="1"/>
  <c r="H166" i="40"/>
  <c r="G166" i="40"/>
  <c r="G165" i="40" s="1"/>
  <c r="E166" i="40"/>
  <c r="E165" i="40" s="1"/>
  <c r="D166" i="40"/>
  <c r="D165" i="40" s="1"/>
  <c r="M165" i="40"/>
  <c r="K165" i="40"/>
  <c r="H165" i="40"/>
  <c r="O164" i="40"/>
  <c r="L164" i="40"/>
  <c r="I164" i="40"/>
  <c r="F164" i="40"/>
  <c r="O163" i="40"/>
  <c r="L163" i="40"/>
  <c r="I163" i="40"/>
  <c r="F163" i="40"/>
  <c r="O162" i="40"/>
  <c r="L162" i="40"/>
  <c r="I162" i="40"/>
  <c r="F162" i="40"/>
  <c r="O161" i="40"/>
  <c r="O160" i="40" s="1"/>
  <c r="L161" i="40"/>
  <c r="I161" i="40"/>
  <c r="I160" i="40" s="1"/>
  <c r="F161" i="40"/>
  <c r="N160" i="40"/>
  <c r="M160" i="40"/>
  <c r="K160" i="40"/>
  <c r="J160" i="40"/>
  <c r="H160" i="40"/>
  <c r="G160" i="40"/>
  <c r="E160" i="40"/>
  <c r="D160" i="40"/>
  <c r="O159" i="40"/>
  <c r="L159" i="40"/>
  <c r="I159" i="40"/>
  <c r="F159" i="40"/>
  <c r="O158" i="40"/>
  <c r="L158" i="40"/>
  <c r="I158" i="40"/>
  <c r="F158" i="40"/>
  <c r="O157" i="40"/>
  <c r="L157" i="40"/>
  <c r="I157" i="40"/>
  <c r="F157" i="40"/>
  <c r="O156" i="40"/>
  <c r="L156" i="40"/>
  <c r="I156" i="40"/>
  <c r="F156" i="40"/>
  <c r="O155" i="40"/>
  <c r="L155" i="40"/>
  <c r="I155" i="40"/>
  <c r="F155" i="40"/>
  <c r="O154" i="40"/>
  <c r="L154" i="40"/>
  <c r="I154" i="40"/>
  <c r="F154" i="40"/>
  <c r="O153" i="40"/>
  <c r="L153" i="40"/>
  <c r="I153" i="40"/>
  <c r="F153" i="40"/>
  <c r="O152" i="40"/>
  <c r="L152" i="40"/>
  <c r="I152" i="40"/>
  <c r="I151" i="40" s="1"/>
  <c r="F152" i="40"/>
  <c r="N151" i="40"/>
  <c r="M151" i="40"/>
  <c r="K151" i="40"/>
  <c r="J151" i="40"/>
  <c r="H151" i="40"/>
  <c r="G151" i="40"/>
  <c r="E151" i="40"/>
  <c r="D151" i="40"/>
  <c r="O150" i="40"/>
  <c r="L150" i="40"/>
  <c r="I150" i="40"/>
  <c r="F150" i="40"/>
  <c r="O149" i="40"/>
  <c r="L149" i="40"/>
  <c r="I149" i="40"/>
  <c r="F149" i="40"/>
  <c r="O148" i="40"/>
  <c r="L148" i="40"/>
  <c r="I148" i="40"/>
  <c r="F148" i="40"/>
  <c r="O147" i="40"/>
  <c r="L147" i="40"/>
  <c r="I147" i="40"/>
  <c r="F147" i="40"/>
  <c r="O146" i="40"/>
  <c r="L146" i="40"/>
  <c r="I146" i="40"/>
  <c r="F146" i="40"/>
  <c r="O145" i="40"/>
  <c r="L145" i="40"/>
  <c r="C145" i="40" s="1"/>
  <c r="I145" i="40"/>
  <c r="F145" i="40"/>
  <c r="N144" i="40"/>
  <c r="M144" i="40"/>
  <c r="K144" i="40"/>
  <c r="J144" i="40"/>
  <c r="H144" i="40"/>
  <c r="G144" i="40"/>
  <c r="E144" i="40"/>
  <c r="D144" i="40"/>
  <c r="O143" i="40"/>
  <c r="L143" i="40"/>
  <c r="I143" i="40"/>
  <c r="F143" i="40"/>
  <c r="O142" i="40"/>
  <c r="L142" i="40"/>
  <c r="L141" i="40" s="1"/>
  <c r="I142" i="40"/>
  <c r="F142" i="40"/>
  <c r="O141" i="40"/>
  <c r="N141" i="40"/>
  <c r="M141" i="40"/>
  <c r="K141" i="40"/>
  <c r="J141" i="40"/>
  <c r="H141" i="40"/>
  <c r="G141" i="40"/>
  <c r="E141" i="40"/>
  <c r="D141" i="40"/>
  <c r="O140" i="40"/>
  <c r="L140" i="40"/>
  <c r="I140" i="40"/>
  <c r="F140" i="40"/>
  <c r="O139" i="40"/>
  <c r="L139" i="40"/>
  <c r="I139" i="40"/>
  <c r="F139" i="40"/>
  <c r="O138" i="40"/>
  <c r="L138" i="40"/>
  <c r="I138" i="40"/>
  <c r="F138" i="40"/>
  <c r="O137" i="40"/>
  <c r="O136" i="40" s="1"/>
  <c r="L137" i="40"/>
  <c r="I137" i="40"/>
  <c r="F137" i="40"/>
  <c r="F136" i="40" s="1"/>
  <c r="N136" i="40"/>
  <c r="M136" i="40"/>
  <c r="K136" i="40"/>
  <c r="J136" i="40"/>
  <c r="H136" i="40"/>
  <c r="G136" i="40"/>
  <c r="E136" i="40"/>
  <c r="D136" i="40"/>
  <c r="O135" i="40"/>
  <c r="L135" i="40"/>
  <c r="I135" i="40"/>
  <c r="F135" i="40"/>
  <c r="O134" i="40"/>
  <c r="L134" i="40"/>
  <c r="I134" i="40"/>
  <c r="F134" i="40"/>
  <c r="O133" i="40"/>
  <c r="L133" i="40"/>
  <c r="I133" i="40"/>
  <c r="F133" i="40"/>
  <c r="O132" i="40"/>
  <c r="L132" i="40"/>
  <c r="I132" i="40"/>
  <c r="I131" i="40" s="1"/>
  <c r="F132" i="40"/>
  <c r="N131" i="40"/>
  <c r="M131" i="40"/>
  <c r="K131" i="40"/>
  <c r="J131" i="40"/>
  <c r="J130" i="40" s="1"/>
  <c r="H131" i="40"/>
  <c r="G131" i="40"/>
  <c r="E131" i="40"/>
  <c r="D131" i="40"/>
  <c r="O129" i="40"/>
  <c r="O128" i="40" s="1"/>
  <c r="L129" i="40"/>
  <c r="L128" i="40" s="1"/>
  <c r="I129" i="40"/>
  <c r="I128" i="40" s="1"/>
  <c r="F129" i="40"/>
  <c r="F128" i="40" s="1"/>
  <c r="N128" i="40"/>
  <c r="M128" i="40"/>
  <c r="K128" i="40"/>
  <c r="J128" i="40"/>
  <c r="H128" i="40"/>
  <c r="G128" i="40"/>
  <c r="E128" i="40"/>
  <c r="D128" i="40"/>
  <c r="O127" i="40"/>
  <c r="L127" i="40"/>
  <c r="I127" i="40"/>
  <c r="F127" i="40"/>
  <c r="O126" i="40"/>
  <c r="L126" i="40"/>
  <c r="I126" i="40"/>
  <c r="F126" i="40"/>
  <c r="O125" i="40"/>
  <c r="L125" i="40"/>
  <c r="I125" i="40"/>
  <c r="F125" i="40"/>
  <c r="C125" i="40"/>
  <c r="O124" i="40"/>
  <c r="L124" i="40"/>
  <c r="I124" i="40"/>
  <c r="F124" i="40"/>
  <c r="C124" i="40" s="1"/>
  <c r="O123" i="40"/>
  <c r="L123" i="40"/>
  <c r="I123" i="40"/>
  <c r="F123" i="40"/>
  <c r="C123" i="40" s="1"/>
  <c r="N122" i="40"/>
  <c r="M122" i="40"/>
  <c r="K122" i="40"/>
  <c r="J122" i="40"/>
  <c r="H122" i="40"/>
  <c r="G122" i="40"/>
  <c r="E122" i="40"/>
  <c r="D122" i="40"/>
  <c r="O121" i="40"/>
  <c r="L121" i="40"/>
  <c r="I121" i="40"/>
  <c r="F121" i="40"/>
  <c r="C121" i="40" s="1"/>
  <c r="O120" i="40"/>
  <c r="L120" i="40"/>
  <c r="I120" i="40"/>
  <c r="F120" i="40"/>
  <c r="O119" i="40"/>
  <c r="L119" i="40"/>
  <c r="I119" i="40"/>
  <c r="F119" i="40"/>
  <c r="O118" i="40"/>
  <c r="L118" i="40"/>
  <c r="I118" i="40"/>
  <c r="F118" i="40"/>
  <c r="O117" i="40"/>
  <c r="L117" i="40"/>
  <c r="I117" i="40"/>
  <c r="F117" i="40"/>
  <c r="C117" i="40" s="1"/>
  <c r="N116" i="40"/>
  <c r="M116" i="40"/>
  <c r="K116" i="40"/>
  <c r="J116" i="40"/>
  <c r="H116" i="40"/>
  <c r="G116" i="40"/>
  <c r="E116" i="40"/>
  <c r="D116" i="40"/>
  <c r="O115" i="40"/>
  <c r="L115" i="40"/>
  <c r="I115" i="40"/>
  <c r="F115" i="40"/>
  <c r="O114" i="40"/>
  <c r="L114" i="40"/>
  <c r="I114" i="40"/>
  <c r="F114" i="40"/>
  <c r="O113" i="40"/>
  <c r="O112" i="40" s="1"/>
  <c r="L113" i="40"/>
  <c r="L112" i="40" s="1"/>
  <c r="I113" i="40"/>
  <c r="F113" i="40"/>
  <c r="F112" i="40" s="1"/>
  <c r="N112" i="40"/>
  <c r="M112" i="40"/>
  <c r="K112" i="40"/>
  <c r="J112" i="40"/>
  <c r="H112" i="40"/>
  <c r="G112" i="40"/>
  <c r="E112" i="40"/>
  <c r="D112" i="40"/>
  <c r="O111" i="40"/>
  <c r="L111" i="40"/>
  <c r="I111" i="40"/>
  <c r="F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O104" i="40"/>
  <c r="L104" i="40"/>
  <c r="I104" i="40"/>
  <c r="F104" i="40"/>
  <c r="N103" i="40"/>
  <c r="M103" i="40"/>
  <c r="K103" i="40"/>
  <c r="J103" i="40"/>
  <c r="H103" i="40"/>
  <c r="G103" i="40"/>
  <c r="E103" i="40"/>
  <c r="D103" i="40"/>
  <c r="O102" i="40"/>
  <c r="L102" i="40"/>
  <c r="I102" i="40"/>
  <c r="F102" i="40"/>
  <c r="O101" i="40"/>
  <c r="L101" i="40"/>
  <c r="I101" i="40"/>
  <c r="F101" i="40"/>
  <c r="O100" i="40"/>
  <c r="L100" i="40"/>
  <c r="I100" i="40"/>
  <c r="F100" i="40"/>
  <c r="O99" i="40"/>
  <c r="L99" i="40"/>
  <c r="I99" i="40"/>
  <c r="F99" i="40"/>
  <c r="O98" i="40"/>
  <c r="L98" i="40"/>
  <c r="I98" i="40"/>
  <c r="F98" i="40"/>
  <c r="O97" i="40"/>
  <c r="L97" i="40"/>
  <c r="I97" i="40"/>
  <c r="F97" i="40"/>
  <c r="O96" i="40"/>
  <c r="L96" i="40"/>
  <c r="I96" i="40"/>
  <c r="F96" i="40"/>
  <c r="N95" i="40"/>
  <c r="M95" i="40"/>
  <c r="K95" i="40"/>
  <c r="J95" i="40"/>
  <c r="H95" i="40"/>
  <c r="G95" i="40"/>
  <c r="E95" i="40"/>
  <c r="D95" i="40"/>
  <c r="O94" i="40"/>
  <c r="L94" i="40"/>
  <c r="C94" i="40" s="1"/>
  <c r="I94" i="40"/>
  <c r="F94" i="40"/>
  <c r="O93" i="40"/>
  <c r="L93" i="40"/>
  <c r="C93" i="40" s="1"/>
  <c r="I93" i="40"/>
  <c r="F93" i="40"/>
  <c r="O92" i="40"/>
  <c r="L92" i="40"/>
  <c r="I92" i="40"/>
  <c r="F92" i="40"/>
  <c r="O91" i="40"/>
  <c r="L91" i="40"/>
  <c r="I91" i="40"/>
  <c r="F91" i="40"/>
  <c r="O90" i="40"/>
  <c r="L90" i="40"/>
  <c r="I90" i="40"/>
  <c r="F90" i="40"/>
  <c r="O89" i="40"/>
  <c r="N89" i="40"/>
  <c r="M89" i="40"/>
  <c r="K89" i="40"/>
  <c r="J89" i="40"/>
  <c r="H89" i="40"/>
  <c r="G89" i="40"/>
  <c r="E89" i="40"/>
  <c r="D89" i="40"/>
  <c r="O88" i="40"/>
  <c r="L88" i="40"/>
  <c r="I88" i="40"/>
  <c r="F88" i="40"/>
  <c r="O87" i="40"/>
  <c r="L87" i="40"/>
  <c r="I87" i="40"/>
  <c r="F87" i="40"/>
  <c r="O86" i="40"/>
  <c r="L86" i="40"/>
  <c r="I86" i="40"/>
  <c r="F86" i="40"/>
  <c r="O85" i="40"/>
  <c r="O84" i="40" s="1"/>
  <c r="L85" i="40"/>
  <c r="L84" i="40" s="1"/>
  <c r="I85" i="40"/>
  <c r="F85" i="40"/>
  <c r="N84" i="40"/>
  <c r="M84" i="40"/>
  <c r="K84" i="40"/>
  <c r="J84" i="40"/>
  <c r="H84" i="40"/>
  <c r="G84" i="40"/>
  <c r="E84" i="40"/>
  <c r="D84" i="40"/>
  <c r="O82" i="40"/>
  <c r="L82" i="40"/>
  <c r="I82" i="40"/>
  <c r="F82" i="40"/>
  <c r="O81" i="40"/>
  <c r="L81" i="40"/>
  <c r="L80" i="40" s="1"/>
  <c r="I81" i="40"/>
  <c r="F81" i="40"/>
  <c r="F80" i="40" s="1"/>
  <c r="N80" i="40"/>
  <c r="M80" i="40"/>
  <c r="K80" i="40"/>
  <c r="J80" i="40"/>
  <c r="I80" i="40"/>
  <c r="H80" i="40"/>
  <c r="G80" i="40"/>
  <c r="E80" i="40"/>
  <c r="D80" i="40"/>
  <c r="O79" i="40"/>
  <c r="L79" i="40"/>
  <c r="I79" i="40"/>
  <c r="F79" i="40"/>
  <c r="O78" i="40"/>
  <c r="L78" i="40"/>
  <c r="I78" i="40"/>
  <c r="F78" i="40"/>
  <c r="O77" i="40"/>
  <c r="N77" i="40"/>
  <c r="N76" i="40" s="1"/>
  <c r="M77" i="40"/>
  <c r="K77" i="40"/>
  <c r="J77" i="40"/>
  <c r="J76" i="40" s="1"/>
  <c r="H77" i="40"/>
  <c r="G77" i="40"/>
  <c r="F77" i="40"/>
  <c r="E77" i="40"/>
  <c r="E76" i="40" s="1"/>
  <c r="D77" i="40"/>
  <c r="D76" i="40" s="1"/>
  <c r="M76" i="40"/>
  <c r="O74" i="40"/>
  <c r="L74" i="40"/>
  <c r="I74" i="40"/>
  <c r="F74" i="40"/>
  <c r="O73" i="40"/>
  <c r="L73" i="40"/>
  <c r="I73" i="40"/>
  <c r="F73" i="40"/>
  <c r="C73" i="40" s="1"/>
  <c r="O72" i="40"/>
  <c r="L72" i="40"/>
  <c r="I72" i="40"/>
  <c r="F72" i="40"/>
  <c r="O71" i="40"/>
  <c r="L71" i="40"/>
  <c r="I71" i="40"/>
  <c r="F71" i="40"/>
  <c r="O70" i="40"/>
  <c r="L70" i="40"/>
  <c r="L69" i="40" s="1"/>
  <c r="I70" i="40"/>
  <c r="F70" i="40"/>
  <c r="O69" i="40"/>
  <c r="N69" i="40"/>
  <c r="N67" i="40" s="1"/>
  <c r="M69" i="40"/>
  <c r="K69" i="40"/>
  <c r="K67" i="40" s="1"/>
  <c r="J69" i="40"/>
  <c r="J67" i="40" s="1"/>
  <c r="H69" i="40"/>
  <c r="H67" i="40" s="1"/>
  <c r="G69" i="40"/>
  <c r="G67" i="40" s="1"/>
  <c r="E69" i="40"/>
  <c r="E67" i="40" s="1"/>
  <c r="D69" i="40"/>
  <c r="D67" i="40" s="1"/>
  <c r="O68" i="40"/>
  <c r="O67" i="40" s="1"/>
  <c r="L68" i="40"/>
  <c r="I68" i="40"/>
  <c r="F68" i="40"/>
  <c r="M67" i="40"/>
  <c r="O66" i="40"/>
  <c r="L66" i="40"/>
  <c r="I66" i="40"/>
  <c r="F66" i="40"/>
  <c r="O65" i="40"/>
  <c r="L65" i="40"/>
  <c r="I65" i="40"/>
  <c r="F65" i="40"/>
  <c r="O64" i="40"/>
  <c r="L64" i="40"/>
  <c r="I64" i="40"/>
  <c r="F64" i="40"/>
  <c r="O63" i="40"/>
  <c r="L63" i="40"/>
  <c r="I63" i="40"/>
  <c r="F63" i="40"/>
  <c r="O62" i="40"/>
  <c r="L62" i="40"/>
  <c r="I62" i="40"/>
  <c r="F62" i="40"/>
  <c r="O61" i="40"/>
  <c r="L61" i="40"/>
  <c r="I61" i="40"/>
  <c r="F61" i="40"/>
  <c r="C61" i="40" s="1"/>
  <c r="O60" i="40"/>
  <c r="L60" i="40"/>
  <c r="I60" i="40"/>
  <c r="F60" i="40"/>
  <c r="O59" i="40"/>
  <c r="L59" i="40"/>
  <c r="I59" i="40"/>
  <c r="F59" i="40"/>
  <c r="F58" i="40" s="1"/>
  <c r="N58" i="40"/>
  <c r="M58" i="40"/>
  <c r="K58" i="40"/>
  <c r="J58" i="40"/>
  <c r="H58" i="40"/>
  <c r="G58" i="40"/>
  <c r="E58" i="40"/>
  <c r="D58" i="40"/>
  <c r="O57" i="40"/>
  <c r="L57" i="40"/>
  <c r="I57" i="40"/>
  <c r="F57" i="40"/>
  <c r="O56" i="40"/>
  <c r="O55" i="40" s="1"/>
  <c r="L56" i="40"/>
  <c r="L55" i="40" s="1"/>
  <c r="I56" i="40"/>
  <c r="I55" i="40" s="1"/>
  <c r="F56" i="40"/>
  <c r="N55" i="40"/>
  <c r="N54" i="40" s="1"/>
  <c r="M55" i="40"/>
  <c r="K55" i="40"/>
  <c r="J55" i="40"/>
  <c r="H55" i="40"/>
  <c r="H54" i="40" s="1"/>
  <c r="G55" i="40"/>
  <c r="G54" i="40" s="1"/>
  <c r="E55" i="40"/>
  <c r="D55" i="40"/>
  <c r="D54" i="40" s="1"/>
  <c r="O47" i="40"/>
  <c r="C47" i="40" s="1"/>
  <c r="O46" i="40"/>
  <c r="C46" i="40" s="1"/>
  <c r="N45" i="40"/>
  <c r="M45" i="40"/>
  <c r="L44" i="40"/>
  <c r="L43" i="40" s="1"/>
  <c r="I44" i="40"/>
  <c r="F44" i="40"/>
  <c r="F43" i="40" s="1"/>
  <c r="K43" i="40"/>
  <c r="J43" i="40"/>
  <c r="H43" i="40"/>
  <c r="G43" i="40"/>
  <c r="E43" i="40"/>
  <c r="D43" i="40"/>
  <c r="F42" i="40"/>
  <c r="C42" i="40" s="1"/>
  <c r="E41" i="40"/>
  <c r="D41" i="40"/>
  <c r="L40" i="40"/>
  <c r="C40" i="40" s="1"/>
  <c r="L39" i="40"/>
  <c r="C39" i="40" s="1"/>
  <c r="L38" i="40"/>
  <c r="C38" i="40" s="1"/>
  <c r="L37" i="40"/>
  <c r="C37" i="40" s="1"/>
  <c r="K36" i="40"/>
  <c r="J36" i="40"/>
  <c r="L35" i="40"/>
  <c r="C35" i="40" s="1"/>
  <c r="L34" i="40"/>
  <c r="C34" i="40" s="1"/>
  <c r="K33" i="40"/>
  <c r="J33" i="40"/>
  <c r="L32" i="40"/>
  <c r="C32" i="40" s="1"/>
  <c r="K31" i="40"/>
  <c r="J31" i="40"/>
  <c r="L30" i="40"/>
  <c r="C30" i="40" s="1"/>
  <c r="L29" i="40"/>
  <c r="C29" i="40" s="1"/>
  <c r="L28" i="40"/>
  <c r="C28" i="40" s="1"/>
  <c r="K27" i="40"/>
  <c r="K26" i="40" s="1"/>
  <c r="J27" i="40"/>
  <c r="E25" i="40"/>
  <c r="F25" i="40" s="1"/>
  <c r="C25" i="40" s="1"/>
  <c r="I24" i="40"/>
  <c r="F24" i="40"/>
  <c r="O23" i="40"/>
  <c r="L23" i="40"/>
  <c r="I23" i="40"/>
  <c r="F23" i="40"/>
  <c r="O22" i="40"/>
  <c r="L22" i="40"/>
  <c r="L21" i="40" s="1"/>
  <c r="I22" i="40"/>
  <c r="I21" i="40" s="1"/>
  <c r="F22" i="40"/>
  <c r="O21" i="40"/>
  <c r="O292" i="40" s="1"/>
  <c r="N21" i="40"/>
  <c r="N292" i="40" s="1"/>
  <c r="N291" i="40" s="1"/>
  <c r="M21" i="40"/>
  <c r="M292" i="40" s="1"/>
  <c r="M291" i="40" s="1"/>
  <c r="K21" i="40"/>
  <c r="J21" i="40"/>
  <c r="J292" i="40" s="1"/>
  <c r="J291" i="40" s="1"/>
  <c r="H21" i="40"/>
  <c r="H292" i="40" s="1"/>
  <c r="G21" i="40"/>
  <c r="G292" i="40" s="1"/>
  <c r="G291" i="40" s="1"/>
  <c r="F21" i="40"/>
  <c r="E21" i="40"/>
  <c r="E292" i="40" s="1"/>
  <c r="E291" i="40" s="1"/>
  <c r="D21" i="40"/>
  <c r="D292" i="40" s="1"/>
  <c r="M20" i="40" l="1"/>
  <c r="J54" i="40"/>
  <c r="J53" i="40" s="1"/>
  <c r="C63" i="40"/>
  <c r="C64" i="40"/>
  <c r="C202" i="40"/>
  <c r="C215" i="40"/>
  <c r="M204" i="40"/>
  <c r="C287" i="40"/>
  <c r="C288" i="40"/>
  <c r="C298" i="40"/>
  <c r="C299" i="40"/>
  <c r="C300" i="40"/>
  <c r="F184" i="40"/>
  <c r="J231" i="40"/>
  <c r="C44" i="40"/>
  <c r="H76" i="40"/>
  <c r="C101" i="40"/>
  <c r="O122" i="40"/>
  <c r="C149" i="40"/>
  <c r="C150" i="40"/>
  <c r="C210" i="40"/>
  <c r="I103" i="40"/>
  <c r="C172" i="40"/>
  <c r="E187" i="40"/>
  <c r="K187" i="40"/>
  <c r="E204" i="40"/>
  <c r="K204" i="40"/>
  <c r="O238" i="40"/>
  <c r="C57" i="40"/>
  <c r="K54" i="40"/>
  <c r="C74" i="40"/>
  <c r="C85" i="40"/>
  <c r="C87" i="40"/>
  <c r="M83" i="40"/>
  <c r="M130" i="40"/>
  <c r="M75" i="40" s="1"/>
  <c r="C142" i="40"/>
  <c r="C143" i="40"/>
  <c r="C157" i="40"/>
  <c r="I187" i="40"/>
  <c r="C206" i="40"/>
  <c r="C228" i="40"/>
  <c r="C229" i="40"/>
  <c r="F233" i="40"/>
  <c r="E231" i="40"/>
  <c r="C254" i="40"/>
  <c r="C266" i="40"/>
  <c r="O272" i="40"/>
  <c r="H270" i="40"/>
  <c r="H269" i="40" s="1"/>
  <c r="O276" i="40"/>
  <c r="C282" i="40"/>
  <c r="C294" i="40"/>
  <c r="I293" i="40"/>
  <c r="O246" i="40"/>
  <c r="O231" i="40" s="1"/>
  <c r="J26" i="40"/>
  <c r="O45" i="40"/>
  <c r="D53" i="40"/>
  <c r="L67" i="40"/>
  <c r="C97" i="40"/>
  <c r="C99" i="40"/>
  <c r="C100" i="40"/>
  <c r="O131" i="40"/>
  <c r="C137" i="40"/>
  <c r="C138" i="40"/>
  <c r="C153" i="40"/>
  <c r="C156" i="40"/>
  <c r="C161" i="40"/>
  <c r="C164" i="40"/>
  <c r="C181" i="40"/>
  <c r="I179" i="40"/>
  <c r="G204" i="40"/>
  <c r="C222" i="40"/>
  <c r="C223" i="40"/>
  <c r="C224" i="40"/>
  <c r="C225" i="40"/>
  <c r="C250" i="40"/>
  <c r="C258" i="40"/>
  <c r="C262" i="40"/>
  <c r="K259" i="40"/>
  <c r="J270" i="40"/>
  <c r="J269" i="40" s="1"/>
  <c r="L293" i="40"/>
  <c r="D291" i="40"/>
  <c r="E54" i="40"/>
  <c r="E53" i="40" s="1"/>
  <c r="C65" i="40"/>
  <c r="C81" i="40"/>
  <c r="I95" i="40"/>
  <c r="C105" i="40"/>
  <c r="C133" i="40"/>
  <c r="N130" i="40"/>
  <c r="C177" i="40"/>
  <c r="L175" i="40"/>
  <c r="G174" i="40"/>
  <c r="G173" i="40" s="1"/>
  <c r="G187" i="40"/>
  <c r="C190" i="40"/>
  <c r="C218" i="40"/>
  <c r="I216" i="40"/>
  <c r="D231" i="40"/>
  <c r="D230" i="40" s="1"/>
  <c r="M231" i="40"/>
  <c r="L252" i="40"/>
  <c r="L251" i="40" s="1"/>
  <c r="K269" i="40"/>
  <c r="G270" i="40"/>
  <c r="G269" i="40" s="1"/>
  <c r="C278" i="40"/>
  <c r="F76" i="40"/>
  <c r="D187" i="40"/>
  <c r="O80" i="40"/>
  <c r="I116" i="40"/>
  <c r="K231" i="40"/>
  <c r="K230" i="40" s="1"/>
  <c r="C274" i="40"/>
  <c r="E20" i="40"/>
  <c r="L36" i="40"/>
  <c r="C36" i="40" s="1"/>
  <c r="C56" i="40"/>
  <c r="C62" i="40"/>
  <c r="C68" i="40"/>
  <c r="K76" i="40"/>
  <c r="C82" i="40"/>
  <c r="I84" i="40"/>
  <c r="K83" i="40"/>
  <c r="C110" i="40"/>
  <c r="C113" i="40"/>
  <c r="L116" i="40"/>
  <c r="G130" i="40"/>
  <c r="I141" i="40"/>
  <c r="C163" i="40"/>
  <c r="J173" i="40"/>
  <c r="E173" i="40"/>
  <c r="L179" i="40"/>
  <c r="K195" i="40"/>
  <c r="C201" i="40"/>
  <c r="H195" i="40"/>
  <c r="C207" i="40"/>
  <c r="I205" i="40"/>
  <c r="C213" i="40"/>
  <c r="C232" i="40"/>
  <c r="H231" i="40"/>
  <c r="H230" i="40" s="1"/>
  <c r="G231" i="40"/>
  <c r="G230" i="40" s="1"/>
  <c r="C245" i="40"/>
  <c r="O252" i="40"/>
  <c r="I260" i="40"/>
  <c r="L260" i="40"/>
  <c r="C267" i="40"/>
  <c r="I264" i="40"/>
  <c r="C275" i="40"/>
  <c r="L276" i="40"/>
  <c r="L270" i="40" s="1"/>
  <c r="L269" i="40" s="1"/>
  <c r="I286" i="40"/>
  <c r="I58" i="40"/>
  <c r="I54" i="40" s="1"/>
  <c r="J83" i="40"/>
  <c r="J75" i="40" s="1"/>
  <c r="F141" i="40"/>
  <c r="D20" i="40"/>
  <c r="L27" i="40"/>
  <c r="C27" i="40" s="1"/>
  <c r="F41" i="40"/>
  <c r="C41" i="40" s="1"/>
  <c r="H53" i="40"/>
  <c r="O58" i="40"/>
  <c r="L58" i="40"/>
  <c r="L54" i="40" s="1"/>
  <c r="L53" i="40" s="1"/>
  <c r="C66" i="40"/>
  <c r="K53" i="40"/>
  <c r="C70" i="40"/>
  <c r="C71" i="40"/>
  <c r="C72" i="40"/>
  <c r="G76" i="40"/>
  <c r="C86" i="40"/>
  <c r="G83" i="40"/>
  <c r="I89" i="40"/>
  <c r="C109" i="40"/>
  <c r="C115" i="40"/>
  <c r="C140" i="40"/>
  <c r="C162" i="40"/>
  <c r="O188" i="40"/>
  <c r="O187" i="40" s="1"/>
  <c r="J187" i="40"/>
  <c r="G195" i="40"/>
  <c r="C199" i="40"/>
  <c r="I198" i="40"/>
  <c r="I196" i="40" s="1"/>
  <c r="C203" i="40"/>
  <c r="D195" i="40"/>
  <c r="D194" i="40" s="1"/>
  <c r="C212" i="40"/>
  <c r="J204" i="40"/>
  <c r="J195" i="40" s="1"/>
  <c r="N204" i="40"/>
  <c r="N195" i="40" s="1"/>
  <c r="C244" i="40"/>
  <c r="C255" i="40"/>
  <c r="C257" i="40"/>
  <c r="E259" i="40"/>
  <c r="L264" i="40"/>
  <c r="C271" i="40"/>
  <c r="I270" i="40"/>
  <c r="I269" i="40" s="1"/>
  <c r="M270" i="40"/>
  <c r="M269" i="40" s="1"/>
  <c r="O270" i="40"/>
  <c r="O269" i="40" s="1"/>
  <c r="O54" i="40"/>
  <c r="O53" i="40" s="1"/>
  <c r="O76" i="40"/>
  <c r="K130" i="40"/>
  <c r="H20" i="40"/>
  <c r="F292" i="40"/>
  <c r="K292" i="40"/>
  <c r="K291" i="40" s="1"/>
  <c r="C22" i="40"/>
  <c r="C23" i="40"/>
  <c r="C24" i="40"/>
  <c r="M54" i="40"/>
  <c r="M53" i="40" s="1"/>
  <c r="C59" i="40"/>
  <c r="C60" i="40"/>
  <c r="G53" i="40"/>
  <c r="I69" i="40"/>
  <c r="I67" i="40" s="1"/>
  <c r="E83" i="40"/>
  <c r="O95" i="40"/>
  <c r="C107" i="40"/>
  <c r="C108" i="40"/>
  <c r="I112" i="40"/>
  <c r="N83" i="40"/>
  <c r="N75" i="40" s="1"/>
  <c r="L122" i="40"/>
  <c r="C146" i="40"/>
  <c r="F160" i="40"/>
  <c r="C168" i="40"/>
  <c r="O166" i="40"/>
  <c r="O165" i="40" s="1"/>
  <c r="C182" i="40"/>
  <c r="D173" i="40"/>
  <c r="H173" i="40"/>
  <c r="L184" i="40"/>
  <c r="L196" i="40"/>
  <c r="C211" i="40"/>
  <c r="C221" i="40"/>
  <c r="F227" i="40"/>
  <c r="C227" i="40" s="1"/>
  <c r="C243" i="40"/>
  <c r="I252" i="40"/>
  <c r="I251" i="40" s="1"/>
  <c r="O264" i="40"/>
  <c r="C280" i="40"/>
  <c r="C286" i="40"/>
  <c r="C295" i="40"/>
  <c r="L292" i="40"/>
  <c r="L291" i="40" s="1"/>
  <c r="I292" i="40"/>
  <c r="I291" i="40" s="1"/>
  <c r="C21" i="40"/>
  <c r="N53" i="40"/>
  <c r="C79" i="40"/>
  <c r="I77" i="40"/>
  <c r="C88" i="40"/>
  <c r="F84" i="40"/>
  <c r="C301" i="40"/>
  <c r="H291" i="40"/>
  <c r="I43" i="40"/>
  <c r="C43" i="40" s="1"/>
  <c r="C45" i="40"/>
  <c r="F55" i="40"/>
  <c r="C78" i="40"/>
  <c r="L77" i="40"/>
  <c r="L76" i="40" s="1"/>
  <c r="C80" i="40"/>
  <c r="H83" i="40"/>
  <c r="C98" i="40"/>
  <c r="C106" i="40"/>
  <c r="C111" i="40"/>
  <c r="C114" i="40"/>
  <c r="C112" i="40"/>
  <c r="O116" i="40"/>
  <c r="F122" i="40"/>
  <c r="I122" i="40"/>
  <c r="C127" i="40"/>
  <c r="C128" i="40"/>
  <c r="E130" i="40"/>
  <c r="E75" i="40" s="1"/>
  <c r="C132" i="40"/>
  <c r="F131" i="40"/>
  <c r="L136" i="40"/>
  <c r="O144" i="40"/>
  <c r="C155" i="40"/>
  <c r="O179" i="40"/>
  <c r="L33" i="40"/>
  <c r="C33" i="40" s="1"/>
  <c r="C96" i="40"/>
  <c r="F95" i="40"/>
  <c r="F165" i="40"/>
  <c r="C197" i="40"/>
  <c r="F196" i="40"/>
  <c r="J20" i="40"/>
  <c r="N20" i="40"/>
  <c r="L31" i="40"/>
  <c r="C31" i="40" s="1"/>
  <c r="D83" i="40"/>
  <c r="C91" i="40"/>
  <c r="C92" i="40"/>
  <c r="F89" i="40"/>
  <c r="O103" i="40"/>
  <c r="L103" i="40"/>
  <c r="C119" i="40"/>
  <c r="C120" i="40"/>
  <c r="F116" i="40"/>
  <c r="C126" i="40"/>
  <c r="C135" i="40"/>
  <c r="D130" i="40"/>
  <c r="H130" i="40"/>
  <c r="C139" i="40"/>
  <c r="I136" i="40"/>
  <c r="L144" i="40"/>
  <c r="C148" i="40"/>
  <c r="F144" i="40"/>
  <c r="C159" i="40"/>
  <c r="L160" i="40"/>
  <c r="C160" i="40" s="1"/>
  <c r="L166" i="40"/>
  <c r="L165" i="40" s="1"/>
  <c r="C170" i="40"/>
  <c r="M174" i="40"/>
  <c r="M173" i="40" s="1"/>
  <c r="C178" i="40"/>
  <c r="C180" i="40"/>
  <c r="F179" i="40"/>
  <c r="C237" i="40"/>
  <c r="F235" i="40"/>
  <c r="C239" i="40"/>
  <c r="L238" i="40"/>
  <c r="L231" i="40" s="1"/>
  <c r="C261" i="40"/>
  <c r="F260" i="40"/>
  <c r="C90" i="40"/>
  <c r="L89" i="40"/>
  <c r="C129" i="40"/>
  <c r="L131" i="40"/>
  <c r="C134" i="40"/>
  <c r="C152" i="40"/>
  <c r="F151" i="40"/>
  <c r="C176" i="40"/>
  <c r="F175" i="40"/>
  <c r="G20" i="40"/>
  <c r="K20" i="40"/>
  <c r="O20" i="40"/>
  <c r="F69" i="40"/>
  <c r="C69" i="40" s="1"/>
  <c r="O83" i="40"/>
  <c r="L95" i="40"/>
  <c r="C102" i="40"/>
  <c r="C104" i="40"/>
  <c r="F103" i="40"/>
  <c r="C118" i="40"/>
  <c r="C147" i="40"/>
  <c r="I144" i="40"/>
  <c r="O151" i="40"/>
  <c r="L151" i="40"/>
  <c r="C154" i="40"/>
  <c r="C158" i="40"/>
  <c r="C167" i="40"/>
  <c r="I174" i="40"/>
  <c r="O175" i="40"/>
  <c r="C183" i="40"/>
  <c r="C186" i="40"/>
  <c r="N230" i="40"/>
  <c r="C277" i="40"/>
  <c r="F276" i="40"/>
  <c r="C276" i="40" s="1"/>
  <c r="I184" i="40"/>
  <c r="M187" i="40"/>
  <c r="L216" i="40"/>
  <c r="L204" i="40" s="1"/>
  <c r="L195" i="40" s="1"/>
  <c r="C219" i="40"/>
  <c r="C233" i="40"/>
  <c r="I235" i="40"/>
  <c r="C236" i="40"/>
  <c r="C247" i="40"/>
  <c r="C249" i="40"/>
  <c r="F246" i="40"/>
  <c r="C263" i="40"/>
  <c r="E270" i="40"/>
  <c r="E269" i="40" s="1"/>
  <c r="C279" i="40"/>
  <c r="C281" i="40"/>
  <c r="C285" i="40"/>
  <c r="F284" i="40"/>
  <c r="C193" i="40"/>
  <c r="F192" i="40"/>
  <c r="E195" i="40"/>
  <c r="M195" i="40"/>
  <c r="O196" i="40"/>
  <c r="O205" i="40"/>
  <c r="C217" i="40"/>
  <c r="F216" i="40"/>
  <c r="O216" i="40"/>
  <c r="J230" i="40"/>
  <c r="C241" i="40"/>
  <c r="F238" i="40"/>
  <c r="C248" i="40"/>
  <c r="I246" i="40"/>
  <c r="E230" i="40"/>
  <c r="C253" i="40"/>
  <c r="F252" i="40"/>
  <c r="O251" i="40"/>
  <c r="M259" i="40"/>
  <c r="M230" i="40" s="1"/>
  <c r="C265" i="40"/>
  <c r="F264" i="40"/>
  <c r="C273" i="40"/>
  <c r="F272" i="40"/>
  <c r="O293" i="40"/>
  <c r="O291" i="40" s="1"/>
  <c r="C189" i="40"/>
  <c r="F188" i="40"/>
  <c r="C200" i="40"/>
  <c r="C208" i="40"/>
  <c r="C209" i="40"/>
  <c r="F205" i="40"/>
  <c r="C220" i="40"/>
  <c r="C240" i="40"/>
  <c r="I238" i="40"/>
  <c r="C256" i="40"/>
  <c r="O260" i="40"/>
  <c r="C268" i="40"/>
  <c r="C296" i="40"/>
  <c r="C297" i="40"/>
  <c r="F293" i="40"/>
  <c r="J194" i="40" l="1"/>
  <c r="M289" i="40"/>
  <c r="O204" i="40"/>
  <c r="C292" i="40"/>
  <c r="J52" i="40"/>
  <c r="I259" i="40"/>
  <c r="L174" i="40"/>
  <c r="L173" i="40" s="1"/>
  <c r="K75" i="40"/>
  <c r="K289" i="40" s="1"/>
  <c r="C116" i="40"/>
  <c r="F20" i="40"/>
  <c r="I83" i="40"/>
  <c r="F67" i="40"/>
  <c r="C67" i="40" s="1"/>
  <c r="C58" i="40"/>
  <c r="I53" i="40"/>
  <c r="J289" i="40"/>
  <c r="I231" i="40"/>
  <c r="I230" i="40" s="1"/>
  <c r="C264" i="40"/>
  <c r="G75" i="40"/>
  <c r="G289" i="40" s="1"/>
  <c r="E194" i="40"/>
  <c r="C103" i="40"/>
  <c r="C141" i="40"/>
  <c r="L259" i="40"/>
  <c r="L230" i="40" s="1"/>
  <c r="L194" i="40" s="1"/>
  <c r="I204" i="40"/>
  <c r="I195" i="40" s="1"/>
  <c r="I194" i="40" s="1"/>
  <c r="K194" i="40"/>
  <c r="N194" i="40"/>
  <c r="N289" i="40"/>
  <c r="F291" i="40"/>
  <c r="C291" i="40" s="1"/>
  <c r="O259" i="40"/>
  <c r="O230" i="40" s="1"/>
  <c r="I130" i="40"/>
  <c r="M52" i="40"/>
  <c r="O130" i="40"/>
  <c r="O75" i="40" s="1"/>
  <c r="G194" i="40"/>
  <c r="H194" i="40"/>
  <c r="C95" i="40"/>
  <c r="C184" i="40"/>
  <c r="O174" i="40"/>
  <c r="O173" i="40" s="1"/>
  <c r="L83" i="40"/>
  <c r="C179" i="40"/>
  <c r="N52" i="40"/>
  <c r="J51" i="40"/>
  <c r="J290" i="40" s="1"/>
  <c r="D75" i="40"/>
  <c r="L26" i="40"/>
  <c r="L20" i="40" s="1"/>
  <c r="G52" i="40"/>
  <c r="G51" i="40" s="1"/>
  <c r="C198" i="40"/>
  <c r="E52" i="40"/>
  <c r="E289" i="40"/>
  <c r="D52" i="40"/>
  <c r="D51" i="40" s="1"/>
  <c r="D289" i="40"/>
  <c r="C246" i="40"/>
  <c r="C235" i="40"/>
  <c r="F231" i="40"/>
  <c r="C122" i="40"/>
  <c r="K52" i="40"/>
  <c r="C26" i="40"/>
  <c r="C238" i="40"/>
  <c r="O195" i="40"/>
  <c r="C175" i="40"/>
  <c r="F174" i="40"/>
  <c r="C136" i="40"/>
  <c r="C166" i="40"/>
  <c r="I20" i="40"/>
  <c r="C252" i="40"/>
  <c r="F251" i="40"/>
  <c r="C251" i="40" s="1"/>
  <c r="C192" i="40"/>
  <c r="F191" i="40"/>
  <c r="C191" i="40" s="1"/>
  <c r="C260" i="40"/>
  <c r="F259" i="40"/>
  <c r="C89" i="40"/>
  <c r="F54" i="40"/>
  <c r="C55" i="40"/>
  <c r="C84" i="40"/>
  <c r="F83" i="40"/>
  <c r="C188" i="40"/>
  <c r="F270" i="40"/>
  <c r="C272" i="40"/>
  <c r="C293" i="40"/>
  <c r="C216" i="40"/>
  <c r="M194" i="40"/>
  <c r="M51" i="40" s="1"/>
  <c r="C284" i="40"/>
  <c r="F283" i="40"/>
  <c r="C283" i="40" s="1"/>
  <c r="I173" i="40"/>
  <c r="L130" i="40"/>
  <c r="L75" i="40" s="1"/>
  <c r="C144" i="40"/>
  <c r="C196" i="40"/>
  <c r="C165" i="40"/>
  <c r="C131" i="40"/>
  <c r="F130" i="40"/>
  <c r="I76" i="40"/>
  <c r="C77" i="40"/>
  <c r="C205" i="40"/>
  <c r="F204" i="40"/>
  <c r="C204" i="40" s="1"/>
  <c r="C151" i="40"/>
  <c r="H75" i="40"/>
  <c r="N51" i="40"/>
  <c r="K51" i="40" l="1"/>
  <c r="E51" i="40"/>
  <c r="O52" i="40"/>
  <c r="J50" i="40"/>
  <c r="C259" i="40"/>
  <c r="C20" i="40"/>
  <c r="O194" i="40"/>
  <c r="O51" i="40" s="1"/>
  <c r="O290" i="40" s="1"/>
  <c r="C130" i="40"/>
  <c r="G50" i="40"/>
  <c r="G290" i="40"/>
  <c r="O50" i="40"/>
  <c r="L289" i="40"/>
  <c r="L52" i="40"/>
  <c r="L51" i="40" s="1"/>
  <c r="H52" i="40"/>
  <c r="H51" i="40" s="1"/>
  <c r="H289" i="40"/>
  <c r="F269" i="40"/>
  <c r="C270" i="40"/>
  <c r="F173" i="40"/>
  <c r="C173" i="40" s="1"/>
  <c r="C174" i="40"/>
  <c r="F230" i="40"/>
  <c r="C230" i="40" s="1"/>
  <c r="C231" i="40"/>
  <c r="O289" i="40"/>
  <c r="N50" i="40"/>
  <c r="N290" i="40"/>
  <c r="C83" i="40"/>
  <c r="F75" i="40"/>
  <c r="C76" i="40"/>
  <c r="I75" i="40"/>
  <c r="F195" i="40"/>
  <c r="F187" i="40"/>
  <c r="C187" i="40" s="1"/>
  <c r="D290" i="40"/>
  <c r="D50" i="40"/>
  <c r="E290" i="40"/>
  <c r="E50" i="40"/>
  <c r="F53" i="40"/>
  <c r="C54" i="40"/>
  <c r="K50" i="40"/>
  <c r="K290" i="40"/>
  <c r="M50" i="40"/>
  <c r="M290" i="40"/>
  <c r="C75" i="40" l="1"/>
  <c r="L50" i="40"/>
  <c r="L290" i="40"/>
  <c r="I52" i="40"/>
  <c r="I51" i="40" s="1"/>
  <c r="I289" i="40"/>
  <c r="C269" i="40"/>
  <c r="F289" i="40"/>
  <c r="F52" i="40"/>
  <c r="C53" i="40"/>
  <c r="F194" i="40"/>
  <c r="C194" i="40" s="1"/>
  <c r="C195" i="40"/>
  <c r="H290" i="40"/>
  <c r="H50" i="40"/>
  <c r="C52" i="40" l="1"/>
  <c r="F51" i="40"/>
  <c r="I290" i="40"/>
  <c r="I50" i="40"/>
  <c r="C289" i="40"/>
  <c r="F290" i="40" l="1"/>
  <c r="C290" i="40" s="1"/>
  <c r="F50" i="40"/>
  <c r="C50" i="40" s="1"/>
  <c r="C51" i="40"/>
  <c r="O298" i="38" l="1"/>
  <c r="L298" i="38"/>
  <c r="I298" i="38"/>
  <c r="F298" i="38"/>
  <c r="C298" i="38" s="1"/>
  <c r="O297" i="38"/>
  <c r="L297" i="38"/>
  <c r="I297" i="38"/>
  <c r="F297" i="38"/>
  <c r="O296" i="38"/>
  <c r="L296" i="38"/>
  <c r="I296" i="38"/>
  <c r="F296" i="38"/>
  <c r="O295" i="38"/>
  <c r="L295" i="38"/>
  <c r="I295" i="38"/>
  <c r="F295" i="38"/>
  <c r="O294" i="38"/>
  <c r="L294" i="38"/>
  <c r="I294" i="38"/>
  <c r="F294" i="38"/>
  <c r="C294" i="38" s="1"/>
  <c r="O293" i="38"/>
  <c r="L293" i="38"/>
  <c r="I293" i="38"/>
  <c r="F293" i="38"/>
  <c r="O292" i="38"/>
  <c r="L292" i="38"/>
  <c r="I292" i="38"/>
  <c r="F292" i="38"/>
  <c r="O291" i="38"/>
  <c r="L291" i="38"/>
  <c r="L290" i="38" s="1"/>
  <c r="I291" i="38"/>
  <c r="F291" i="38"/>
  <c r="N290" i="38"/>
  <c r="M290" i="38"/>
  <c r="K290" i="38"/>
  <c r="J290" i="38"/>
  <c r="H290" i="38"/>
  <c r="G290" i="38"/>
  <c r="E290" i="38"/>
  <c r="D290" i="38"/>
  <c r="O285" i="38"/>
  <c r="L285" i="38"/>
  <c r="I285" i="38"/>
  <c r="F285" i="38"/>
  <c r="O284" i="38"/>
  <c r="O283" i="38" s="1"/>
  <c r="L284" i="38"/>
  <c r="L283" i="38" s="1"/>
  <c r="I284" i="38"/>
  <c r="F284" i="38"/>
  <c r="N283" i="38"/>
  <c r="M283" i="38"/>
  <c r="K283" i="38"/>
  <c r="J283" i="38"/>
  <c r="H283" i="38"/>
  <c r="G283" i="38"/>
  <c r="F283" i="38"/>
  <c r="E283" i="38"/>
  <c r="D283" i="38"/>
  <c r="O282" i="38"/>
  <c r="O281" i="38" s="1"/>
  <c r="L282" i="38"/>
  <c r="L281" i="38" s="1"/>
  <c r="I282" i="38"/>
  <c r="I281" i="38" s="1"/>
  <c r="F282" i="38"/>
  <c r="N281" i="38"/>
  <c r="M281" i="38"/>
  <c r="K281" i="38"/>
  <c r="J281" i="38"/>
  <c r="H281" i="38"/>
  <c r="G281" i="38"/>
  <c r="E281" i="38"/>
  <c r="D281" i="38"/>
  <c r="O280" i="38"/>
  <c r="L280" i="38"/>
  <c r="I280" i="38"/>
  <c r="F280" i="38"/>
  <c r="O279" i="38"/>
  <c r="L279" i="38"/>
  <c r="I279" i="38"/>
  <c r="F279" i="38"/>
  <c r="O278" i="38"/>
  <c r="L278" i="38"/>
  <c r="I278" i="38"/>
  <c r="F278" i="38"/>
  <c r="O277" i="38"/>
  <c r="L277" i="38"/>
  <c r="I277" i="38"/>
  <c r="I276" i="38" s="1"/>
  <c r="F277" i="38"/>
  <c r="N276" i="38"/>
  <c r="M276" i="38"/>
  <c r="K276" i="38"/>
  <c r="J276" i="38"/>
  <c r="H276" i="38"/>
  <c r="G276" i="38"/>
  <c r="E276" i="38"/>
  <c r="D276" i="38"/>
  <c r="O275" i="38"/>
  <c r="L275" i="38"/>
  <c r="I275" i="38"/>
  <c r="F275" i="38"/>
  <c r="O274" i="38"/>
  <c r="L274" i="38"/>
  <c r="C274" i="38" s="1"/>
  <c r="I274" i="38"/>
  <c r="F274" i="38"/>
  <c r="O273" i="38"/>
  <c r="L273" i="38"/>
  <c r="I273" i="38"/>
  <c r="F273" i="38"/>
  <c r="N272" i="38"/>
  <c r="M272" i="38"/>
  <c r="K272" i="38"/>
  <c r="J272" i="38"/>
  <c r="J270" i="38" s="1"/>
  <c r="J269" i="38" s="1"/>
  <c r="H272" i="38"/>
  <c r="H270" i="38" s="1"/>
  <c r="H269" i="38" s="1"/>
  <c r="G272" i="38"/>
  <c r="E272" i="38"/>
  <c r="E270" i="38" s="1"/>
  <c r="E269" i="38" s="1"/>
  <c r="D272" i="38"/>
  <c r="O271" i="38"/>
  <c r="L271" i="38"/>
  <c r="I271" i="38"/>
  <c r="F271" i="38"/>
  <c r="N270" i="38"/>
  <c r="N269" i="38" s="1"/>
  <c r="K270" i="38"/>
  <c r="K269" i="38" s="1"/>
  <c r="D270" i="38"/>
  <c r="O268" i="38"/>
  <c r="L268" i="38"/>
  <c r="I268" i="38"/>
  <c r="F268" i="38"/>
  <c r="O267" i="38"/>
  <c r="L267" i="38"/>
  <c r="I267" i="38"/>
  <c r="F267" i="38"/>
  <c r="O266" i="38"/>
  <c r="L266" i="38"/>
  <c r="I266" i="38"/>
  <c r="F266" i="38"/>
  <c r="O265" i="38"/>
  <c r="L265" i="38"/>
  <c r="I265" i="38"/>
  <c r="F265" i="38"/>
  <c r="N264" i="38"/>
  <c r="M264" i="38"/>
  <c r="K264" i="38"/>
  <c r="J264" i="38"/>
  <c r="H264" i="38"/>
  <c r="G264" i="38"/>
  <c r="E264" i="38"/>
  <c r="D264" i="38"/>
  <c r="O263" i="38"/>
  <c r="L263" i="38"/>
  <c r="I263" i="38"/>
  <c r="F263" i="38"/>
  <c r="O262" i="38"/>
  <c r="L262" i="38"/>
  <c r="I262" i="38"/>
  <c r="F262" i="38"/>
  <c r="O261" i="38"/>
  <c r="L261" i="38"/>
  <c r="L260" i="38" s="1"/>
  <c r="I261" i="38"/>
  <c r="F261" i="38"/>
  <c r="N260" i="38"/>
  <c r="M260" i="38"/>
  <c r="M259" i="38" s="1"/>
  <c r="K260" i="38"/>
  <c r="J260" i="38"/>
  <c r="J259" i="38" s="1"/>
  <c r="H260" i="38"/>
  <c r="G260" i="38"/>
  <c r="G259" i="38" s="1"/>
  <c r="E260" i="38"/>
  <c r="D260" i="38"/>
  <c r="H259" i="38"/>
  <c r="D259" i="38"/>
  <c r="O258" i="38"/>
  <c r="L258" i="38"/>
  <c r="I258" i="38"/>
  <c r="F258" i="38"/>
  <c r="O257" i="38"/>
  <c r="L257" i="38"/>
  <c r="I257" i="38"/>
  <c r="F257" i="38"/>
  <c r="O256" i="38"/>
  <c r="L256" i="38"/>
  <c r="I256" i="38"/>
  <c r="F256" i="38"/>
  <c r="O255" i="38"/>
  <c r="L255" i="38"/>
  <c r="I255" i="38"/>
  <c r="F255" i="38"/>
  <c r="O254" i="38"/>
  <c r="L254" i="38"/>
  <c r="I254" i="38"/>
  <c r="F254" i="38"/>
  <c r="O253" i="38"/>
  <c r="L253" i="38"/>
  <c r="I253" i="38"/>
  <c r="F253" i="38"/>
  <c r="N252" i="38"/>
  <c r="M252" i="38"/>
  <c r="M251" i="38" s="1"/>
  <c r="K252" i="38"/>
  <c r="K251" i="38" s="1"/>
  <c r="J252" i="38"/>
  <c r="J251" i="38" s="1"/>
  <c r="H252" i="38"/>
  <c r="H251" i="38" s="1"/>
  <c r="G252" i="38"/>
  <c r="G251" i="38" s="1"/>
  <c r="E252" i="38"/>
  <c r="E251" i="38" s="1"/>
  <c r="D252" i="38"/>
  <c r="D251" i="38" s="1"/>
  <c r="N251" i="38"/>
  <c r="O250" i="38"/>
  <c r="L250" i="38"/>
  <c r="I250" i="38"/>
  <c r="F250" i="38"/>
  <c r="C250" i="38"/>
  <c r="O249" i="38"/>
  <c r="L249" i="38"/>
  <c r="I249" i="38"/>
  <c r="F249" i="38"/>
  <c r="C249" i="38" s="1"/>
  <c r="O248" i="38"/>
  <c r="L248" i="38"/>
  <c r="I248" i="38"/>
  <c r="F248" i="38"/>
  <c r="O247" i="38"/>
  <c r="L247" i="38"/>
  <c r="L246" i="38" s="1"/>
  <c r="I247" i="38"/>
  <c r="F247" i="38"/>
  <c r="F246" i="38" s="1"/>
  <c r="N246" i="38"/>
  <c r="M246" i="38"/>
  <c r="K246" i="38"/>
  <c r="J246" i="38"/>
  <c r="H246" i="38"/>
  <c r="G246" i="38"/>
  <c r="E246" i="38"/>
  <c r="D246" i="38"/>
  <c r="O245" i="38"/>
  <c r="L245" i="38"/>
  <c r="I245" i="38"/>
  <c r="F245" i="38"/>
  <c r="O244" i="38"/>
  <c r="L244" i="38"/>
  <c r="I244" i="38"/>
  <c r="F244" i="38"/>
  <c r="O243" i="38"/>
  <c r="L243" i="38"/>
  <c r="I243" i="38"/>
  <c r="F243" i="38"/>
  <c r="O242" i="38"/>
  <c r="L242" i="38"/>
  <c r="I242" i="38"/>
  <c r="F242" i="38"/>
  <c r="O241" i="38"/>
  <c r="L241" i="38"/>
  <c r="I241" i="38"/>
  <c r="F241" i="38"/>
  <c r="O240" i="38"/>
  <c r="L240" i="38"/>
  <c r="I240" i="38"/>
  <c r="F240" i="38"/>
  <c r="O239" i="38"/>
  <c r="L239" i="38"/>
  <c r="L238" i="38" s="1"/>
  <c r="I239" i="38"/>
  <c r="F239" i="38"/>
  <c r="F238" i="38" s="1"/>
  <c r="N238" i="38"/>
  <c r="M238" i="38"/>
  <c r="K238" i="38"/>
  <c r="J238" i="38"/>
  <c r="H238" i="38"/>
  <c r="G238" i="38"/>
  <c r="E238" i="38"/>
  <c r="D238" i="38"/>
  <c r="O237" i="38"/>
  <c r="L237" i="38"/>
  <c r="I237" i="38"/>
  <c r="F237" i="38"/>
  <c r="O236" i="38"/>
  <c r="O235" i="38" s="1"/>
  <c r="L236" i="38"/>
  <c r="L235" i="38" s="1"/>
  <c r="I236" i="38"/>
  <c r="F236" i="38"/>
  <c r="F235" i="38" s="1"/>
  <c r="N235" i="38"/>
  <c r="M235" i="38"/>
  <c r="K235" i="38"/>
  <c r="J235" i="38"/>
  <c r="H235" i="38"/>
  <c r="G235" i="38"/>
  <c r="E235" i="38"/>
  <c r="D235" i="38"/>
  <c r="O234" i="38"/>
  <c r="O233" i="38" s="1"/>
  <c r="L234" i="38"/>
  <c r="I234" i="38"/>
  <c r="I233" i="38" s="1"/>
  <c r="F234" i="38"/>
  <c r="N233" i="38"/>
  <c r="M233" i="38"/>
  <c r="L233" i="38"/>
  <c r="K233" i="38"/>
  <c r="J233" i="38"/>
  <c r="H233" i="38"/>
  <c r="G233" i="38"/>
  <c r="E233" i="38"/>
  <c r="D233" i="38"/>
  <c r="O232" i="38"/>
  <c r="L232" i="38"/>
  <c r="I232" i="38"/>
  <c r="F232" i="38"/>
  <c r="N231" i="38"/>
  <c r="O229" i="38"/>
  <c r="L229" i="38"/>
  <c r="I229" i="38"/>
  <c r="F229" i="38"/>
  <c r="O228" i="38"/>
  <c r="O227" i="38" s="1"/>
  <c r="L228" i="38"/>
  <c r="I228" i="38"/>
  <c r="F228" i="38"/>
  <c r="N227" i="38"/>
  <c r="M227" i="38"/>
  <c r="L227" i="38"/>
  <c r="K227" i="38"/>
  <c r="J227" i="38"/>
  <c r="H227" i="38"/>
  <c r="G227" i="38"/>
  <c r="F227" i="38"/>
  <c r="E227" i="38"/>
  <c r="D227" i="38"/>
  <c r="O226" i="38"/>
  <c r="L226" i="38"/>
  <c r="I226" i="38"/>
  <c r="C226" i="38" s="1"/>
  <c r="F226" i="38"/>
  <c r="O225" i="38"/>
  <c r="L225" i="38"/>
  <c r="I225" i="38"/>
  <c r="F225" i="38"/>
  <c r="O224" i="38"/>
  <c r="L224" i="38"/>
  <c r="I224" i="38"/>
  <c r="F224" i="38"/>
  <c r="O223" i="38"/>
  <c r="L223" i="38"/>
  <c r="I223" i="38"/>
  <c r="F223" i="38"/>
  <c r="O222" i="38"/>
  <c r="L222" i="38"/>
  <c r="I222" i="38"/>
  <c r="F222" i="38"/>
  <c r="O221" i="38"/>
  <c r="L221" i="38"/>
  <c r="I221" i="38"/>
  <c r="F221" i="38"/>
  <c r="O220" i="38"/>
  <c r="L220" i="38"/>
  <c r="I220" i="38"/>
  <c r="F220" i="38"/>
  <c r="O219" i="38"/>
  <c r="L219" i="38"/>
  <c r="I219" i="38"/>
  <c r="F219" i="38"/>
  <c r="O218" i="38"/>
  <c r="L218" i="38"/>
  <c r="I218" i="38"/>
  <c r="F218" i="38"/>
  <c r="O217" i="38"/>
  <c r="L217" i="38"/>
  <c r="I217" i="38"/>
  <c r="F217" i="38"/>
  <c r="N216" i="38"/>
  <c r="M216" i="38"/>
  <c r="K216" i="38"/>
  <c r="J216" i="38"/>
  <c r="H216" i="38"/>
  <c r="G216" i="38"/>
  <c r="E216" i="38"/>
  <c r="D216" i="38"/>
  <c r="O215" i="38"/>
  <c r="L215" i="38"/>
  <c r="I215" i="38"/>
  <c r="F215" i="38"/>
  <c r="O214" i="38"/>
  <c r="L214" i="38"/>
  <c r="I214" i="38"/>
  <c r="F214" i="38"/>
  <c r="O213" i="38"/>
  <c r="L213" i="38"/>
  <c r="I213" i="38"/>
  <c r="F213" i="38"/>
  <c r="O212" i="38"/>
  <c r="L212" i="38"/>
  <c r="I212" i="38"/>
  <c r="F212" i="38"/>
  <c r="O211" i="38"/>
  <c r="L211" i="38"/>
  <c r="I211" i="38"/>
  <c r="F211" i="38"/>
  <c r="O210" i="38"/>
  <c r="L210" i="38"/>
  <c r="I210" i="38"/>
  <c r="F210" i="38"/>
  <c r="O209" i="38"/>
  <c r="L209" i="38"/>
  <c r="I209" i="38"/>
  <c r="F209" i="38"/>
  <c r="O208" i="38"/>
  <c r="L208" i="38"/>
  <c r="I208" i="38"/>
  <c r="F208" i="38"/>
  <c r="O207" i="38"/>
  <c r="L207" i="38"/>
  <c r="I207" i="38"/>
  <c r="F207" i="38"/>
  <c r="O206" i="38"/>
  <c r="L206" i="38"/>
  <c r="I206" i="38"/>
  <c r="F206" i="38"/>
  <c r="N205" i="38"/>
  <c r="M205" i="38"/>
  <c r="K205" i="38"/>
  <c r="J205" i="38"/>
  <c r="H205" i="38"/>
  <c r="G205" i="38"/>
  <c r="E205" i="38"/>
  <c r="D205" i="38"/>
  <c r="D204" i="38" s="1"/>
  <c r="K204" i="38"/>
  <c r="O203" i="38"/>
  <c r="L203" i="38"/>
  <c r="I203" i="38"/>
  <c r="F203" i="38"/>
  <c r="O202" i="38"/>
  <c r="L202" i="38"/>
  <c r="I202" i="38"/>
  <c r="F202" i="38"/>
  <c r="O201" i="38"/>
  <c r="L201" i="38"/>
  <c r="I201" i="38"/>
  <c r="F201" i="38"/>
  <c r="O200" i="38"/>
  <c r="L200" i="38"/>
  <c r="I200" i="38"/>
  <c r="F200" i="38"/>
  <c r="O199" i="38"/>
  <c r="O198" i="38" s="1"/>
  <c r="L199" i="38"/>
  <c r="L198" i="38" s="1"/>
  <c r="I199" i="38"/>
  <c r="F199" i="38"/>
  <c r="F198" i="38" s="1"/>
  <c r="N198" i="38"/>
  <c r="M198" i="38"/>
  <c r="K198" i="38"/>
  <c r="K196" i="38" s="1"/>
  <c r="J198" i="38"/>
  <c r="J196" i="38" s="1"/>
  <c r="H198" i="38"/>
  <c r="G198" i="38"/>
  <c r="G196" i="38" s="1"/>
  <c r="E198" i="38"/>
  <c r="E196" i="38" s="1"/>
  <c r="D198" i="38"/>
  <c r="D196" i="38" s="1"/>
  <c r="O197" i="38"/>
  <c r="L197" i="38"/>
  <c r="I197" i="38"/>
  <c r="F197" i="38"/>
  <c r="N196" i="38"/>
  <c r="M196" i="38"/>
  <c r="H196" i="38"/>
  <c r="O193" i="38"/>
  <c r="L193" i="38"/>
  <c r="L192" i="38" s="1"/>
  <c r="I193" i="38"/>
  <c r="I192" i="38" s="1"/>
  <c r="I191" i="38" s="1"/>
  <c r="F193" i="38"/>
  <c r="O192" i="38"/>
  <c r="O191" i="38" s="1"/>
  <c r="N192" i="38"/>
  <c r="M192" i="38"/>
  <c r="M191" i="38" s="1"/>
  <c r="K192" i="38"/>
  <c r="J192" i="38"/>
  <c r="J191" i="38" s="1"/>
  <c r="H192" i="38"/>
  <c r="G192" i="38"/>
  <c r="G191" i="38" s="1"/>
  <c r="E192" i="38"/>
  <c r="E191" i="38" s="1"/>
  <c r="D192" i="38"/>
  <c r="D191" i="38" s="1"/>
  <c r="N191" i="38"/>
  <c r="L191" i="38"/>
  <c r="K191" i="38"/>
  <c r="H191" i="38"/>
  <c r="O190" i="38"/>
  <c r="L190" i="38"/>
  <c r="I190" i="38"/>
  <c r="F190" i="38"/>
  <c r="O189" i="38"/>
  <c r="L189" i="38"/>
  <c r="I189" i="38"/>
  <c r="I188" i="38" s="1"/>
  <c r="F189" i="38"/>
  <c r="N188" i="38"/>
  <c r="N187" i="38" s="1"/>
  <c r="M188" i="38"/>
  <c r="K188" i="38"/>
  <c r="J188" i="38"/>
  <c r="H188" i="38"/>
  <c r="G188" i="38"/>
  <c r="E188" i="38"/>
  <c r="D188" i="38"/>
  <c r="J187" i="38"/>
  <c r="O186" i="38"/>
  <c r="L186" i="38"/>
  <c r="I186" i="38"/>
  <c r="F186" i="38"/>
  <c r="C186" i="38" s="1"/>
  <c r="O185" i="38"/>
  <c r="L185" i="38"/>
  <c r="I185" i="38"/>
  <c r="I184" i="38" s="1"/>
  <c r="F185" i="38"/>
  <c r="N184" i="38"/>
  <c r="M184" i="38"/>
  <c r="K184" i="38"/>
  <c r="J184" i="38"/>
  <c r="H184" i="38"/>
  <c r="G184" i="38"/>
  <c r="E184" i="38"/>
  <c r="D184" i="38"/>
  <c r="O183" i="38"/>
  <c r="L183" i="38"/>
  <c r="I183" i="38"/>
  <c r="F183" i="38"/>
  <c r="O182" i="38"/>
  <c r="L182" i="38"/>
  <c r="I182" i="38"/>
  <c r="F182" i="38"/>
  <c r="O181" i="38"/>
  <c r="L181" i="38"/>
  <c r="I181" i="38"/>
  <c r="F181" i="38"/>
  <c r="O180" i="38"/>
  <c r="O179" i="38" s="1"/>
  <c r="L180" i="38"/>
  <c r="I180" i="38"/>
  <c r="F180" i="38"/>
  <c r="F179" i="38" s="1"/>
  <c r="N179" i="38"/>
  <c r="M179" i="38"/>
  <c r="K179" i="38"/>
  <c r="J179" i="38"/>
  <c r="H179" i="38"/>
  <c r="G179" i="38"/>
  <c r="E179" i="38"/>
  <c r="D179" i="38"/>
  <c r="O178" i="38"/>
  <c r="L178" i="38"/>
  <c r="I178" i="38"/>
  <c r="F178" i="38"/>
  <c r="O177" i="38"/>
  <c r="L177" i="38"/>
  <c r="I177" i="38"/>
  <c r="F177" i="38"/>
  <c r="O176" i="38"/>
  <c r="O175" i="38" s="1"/>
  <c r="O174" i="38" s="1"/>
  <c r="L176" i="38"/>
  <c r="I176" i="38"/>
  <c r="F176" i="38"/>
  <c r="N175" i="38"/>
  <c r="N174" i="38" s="1"/>
  <c r="M175" i="38"/>
  <c r="M174" i="38" s="1"/>
  <c r="K175" i="38"/>
  <c r="J175" i="38"/>
  <c r="H175" i="38"/>
  <c r="G175" i="38"/>
  <c r="E175" i="38"/>
  <c r="E174" i="38" s="1"/>
  <c r="D175" i="38"/>
  <c r="G174" i="38"/>
  <c r="G173" i="38" s="1"/>
  <c r="O172" i="38"/>
  <c r="L172" i="38"/>
  <c r="I172" i="38"/>
  <c r="F172" i="38"/>
  <c r="O171" i="38"/>
  <c r="L171" i="38"/>
  <c r="I171" i="38"/>
  <c r="F171" i="38"/>
  <c r="O170" i="38"/>
  <c r="L170" i="38"/>
  <c r="I170" i="38"/>
  <c r="F170" i="38"/>
  <c r="C170" i="38" s="1"/>
  <c r="O169" i="38"/>
  <c r="L169" i="38"/>
  <c r="I169" i="38"/>
  <c r="F169" i="38"/>
  <c r="O168" i="38"/>
  <c r="L168" i="38"/>
  <c r="I168" i="38"/>
  <c r="F168" i="38"/>
  <c r="O167" i="38"/>
  <c r="L167" i="38"/>
  <c r="I167" i="38"/>
  <c r="F167" i="38"/>
  <c r="O166" i="38"/>
  <c r="O165" i="38" s="1"/>
  <c r="N166" i="38"/>
  <c r="M166" i="38"/>
  <c r="M165" i="38" s="1"/>
  <c r="K166" i="38"/>
  <c r="K165" i="38" s="1"/>
  <c r="J166" i="38"/>
  <c r="H166" i="38"/>
  <c r="G166" i="38"/>
  <c r="G165" i="38" s="1"/>
  <c r="E166" i="38"/>
  <c r="E165" i="38" s="1"/>
  <c r="D166" i="38"/>
  <c r="N165" i="38"/>
  <c r="J165" i="38"/>
  <c r="H165" i="38"/>
  <c r="D165" i="38"/>
  <c r="O164" i="38"/>
  <c r="L164" i="38"/>
  <c r="I164" i="38"/>
  <c r="F164" i="38"/>
  <c r="O163" i="38"/>
  <c r="L163" i="38"/>
  <c r="I163" i="38"/>
  <c r="F163" i="38"/>
  <c r="O162" i="38"/>
  <c r="L162" i="38"/>
  <c r="I162" i="38"/>
  <c r="F162" i="38"/>
  <c r="O161" i="38"/>
  <c r="L161" i="38"/>
  <c r="I161" i="38"/>
  <c r="I160" i="38" s="1"/>
  <c r="F161" i="38"/>
  <c r="N160" i="38"/>
  <c r="M160" i="38"/>
  <c r="K160" i="38"/>
  <c r="J160" i="38"/>
  <c r="H160" i="38"/>
  <c r="G160" i="38"/>
  <c r="E160" i="38"/>
  <c r="D160" i="38"/>
  <c r="O159" i="38"/>
  <c r="L159" i="38"/>
  <c r="I159" i="38"/>
  <c r="F159" i="38"/>
  <c r="O158" i="38"/>
  <c r="L158" i="38"/>
  <c r="I158" i="38"/>
  <c r="F158" i="38"/>
  <c r="O157" i="38"/>
  <c r="L157" i="38"/>
  <c r="I157" i="38"/>
  <c r="F157" i="38"/>
  <c r="O156" i="38"/>
  <c r="L156" i="38"/>
  <c r="I156" i="38"/>
  <c r="F156" i="38"/>
  <c r="O155" i="38"/>
  <c r="L155" i="38"/>
  <c r="I155" i="38"/>
  <c r="F155" i="38"/>
  <c r="O154" i="38"/>
  <c r="L154" i="38"/>
  <c r="I154" i="38"/>
  <c r="F154" i="38"/>
  <c r="O153" i="38"/>
  <c r="L153" i="38"/>
  <c r="I153" i="38"/>
  <c r="F153" i="38"/>
  <c r="O152" i="38"/>
  <c r="L152" i="38"/>
  <c r="I152" i="38"/>
  <c r="F152" i="38"/>
  <c r="N151" i="38"/>
  <c r="M151" i="38"/>
  <c r="K151" i="38"/>
  <c r="J151" i="38"/>
  <c r="H151" i="38"/>
  <c r="G151" i="38"/>
  <c r="E151" i="38"/>
  <c r="D151" i="38"/>
  <c r="O150" i="38"/>
  <c r="L150" i="38"/>
  <c r="I150" i="38"/>
  <c r="F150" i="38"/>
  <c r="O149" i="38"/>
  <c r="L149" i="38"/>
  <c r="I149" i="38"/>
  <c r="F149" i="38"/>
  <c r="O148" i="38"/>
  <c r="L148" i="38"/>
  <c r="I148" i="38"/>
  <c r="F148" i="38"/>
  <c r="O147" i="38"/>
  <c r="L147" i="38"/>
  <c r="I147" i="38"/>
  <c r="F147" i="38"/>
  <c r="O146" i="38"/>
  <c r="L146" i="38"/>
  <c r="I146" i="38"/>
  <c r="F146" i="38"/>
  <c r="O145" i="38"/>
  <c r="L145" i="38"/>
  <c r="I145" i="38"/>
  <c r="F145" i="38"/>
  <c r="N144" i="38"/>
  <c r="M144" i="38"/>
  <c r="K144" i="38"/>
  <c r="J144" i="38"/>
  <c r="H144" i="38"/>
  <c r="G144" i="38"/>
  <c r="E144" i="38"/>
  <c r="D144" i="38"/>
  <c r="O143" i="38"/>
  <c r="L143" i="38"/>
  <c r="I143" i="38"/>
  <c r="F143" i="38"/>
  <c r="O142" i="38"/>
  <c r="O141" i="38" s="1"/>
  <c r="L142" i="38"/>
  <c r="I142" i="38"/>
  <c r="F142" i="38"/>
  <c r="F141" i="38" s="1"/>
  <c r="N141" i="38"/>
  <c r="M141" i="38"/>
  <c r="K141" i="38"/>
  <c r="J141" i="38"/>
  <c r="H141" i="38"/>
  <c r="G141" i="38"/>
  <c r="E141" i="38"/>
  <c r="D141" i="38"/>
  <c r="O140" i="38"/>
  <c r="L140" i="38"/>
  <c r="I140" i="38"/>
  <c r="F140" i="38"/>
  <c r="O139" i="38"/>
  <c r="L139" i="38"/>
  <c r="I139" i="38"/>
  <c r="F139" i="38"/>
  <c r="O138" i="38"/>
  <c r="L138" i="38"/>
  <c r="I138" i="38"/>
  <c r="F138" i="38"/>
  <c r="O137" i="38"/>
  <c r="L137" i="38"/>
  <c r="L136" i="38" s="1"/>
  <c r="I137" i="38"/>
  <c r="F137" i="38"/>
  <c r="N136" i="38"/>
  <c r="M136" i="38"/>
  <c r="K136" i="38"/>
  <c r="J136" i="38"/>
  <c r="H136" i="38"/>
  <c r="G136" i="38"/>
  <c r="E136" i="38"/>
  <c r="D136" i="38"/>
  <c r="O135" i="38"/>
  <c r="L135" i="38"/>
  <c r="I135" i="38"/>
  <c r="F135" i="38"/>
  <c r="O134" i="38"/>
  <c r="L134" i="38"/>
  <c r="I134" i="38"/>
  <c r="C134" i="38" s="1"/>
  <c r="F134" i="38"/>
  <c r="O133" i="38"/>
  <c r="L133" i="38"/>
  <c r="I133" i="38"/>
  <c r="F133" i="38"/>
  <c r="O132" i="38"/>
  <c r="L132" i="38"/>
  <c r="I132" i="38"/>
  <c r="F132" i="38"/>
  <c r="F131" i="38" s="1"/>
  <c r="N131" i="38"/>
  <c r="M131" i="38"/>
  <c r="K131" i="38"/>
  <c r="K130" i="38" s="1"/>
  <c r="J131" i="38"/>
  <c r="H131" i="38"/>
  <c r="G131" i="38"/>
  <c r="E131" i="38"/>
  <c r="D131" i="38"/>
  <c r="O129" i="38"/>
  <c r="L129" i="38"/>
  <c r="L128" i="38" s="1"/>
  <c r="I129" i="38"/>
  <c r="I128" i="38" s="1"/>
  <c r="F129" i="38"/>
  <c r="F128" i="38" s="1"/>
  <c r="O128" i="38"/>
  <c r="N128" i="38"/>
  <c r="M128" i="38"/>
  <c r="K128" i="38"/>
  <c r="J128" i="38"/>
  <c r="H128" i="38"/>
  <c r="G128" i="38"/>
  <c r="E128" i="38"/>
  <c r="D128" i="38"/>
  <c r="O127" i="38"/>
  <c r="L127" i="38"/>
  <c r="I127" i="38"/>
  <c r="F127" i="38"/>
  <c r="O126" i="38"/>
  <c r="L126" i="38"/>
  <c r="I126" i="38"/>
  <c r="F126" i="38"/>
  <c r="O125" i="38"/>
  <c r="L125" i="38"/>
  <c r="I125" i="38"/>
  <c r="F125" i="38"/>
  <c r="C125" i="38" s="1"/>
  <c r="O124" i="38"/>
  <c r="L124" i="38"/>
  <c r="I124" i="38"/>
  <c r="F124" i="38"/>
  <c r="O123" i="38"/>
  <c r="L123" i="38"/>
  <c r="L122" i="38" s="1"/>
  <c r="I123" i="38"/>
  <c r="F123" i="38"/>
  <c r="F122" i="38" s="1"/>
  <c r="N122" i="38"/>
  <c r="M122" i="38"/>
  <c r="K122" i="38"/>
  <c r="J122" i="38"/>
  <c r="H122" i="38"/>
  <c r="G122" i="38"/>
  <c r="E122" i="38"/>
  <c r="D122" i="38"/>
  <c r="O121" i="38"/>
  <c r="L121" i="38"/>
  <c r="I121" i="38"/>
  <c r="F121" i="38"/>
  <c r="O120" i="38"/>
  <c r="L120" i="38"/>
  <c r="I120" i="38"/>
  <c r="F120" i="38"/>
  <c r="O119" i="38"/>
  <c r="L119" i="38"/>
  <c r="I119" i="38"/>
  <c r="F119" i="38"/>
  <c r="O118" i="38"/>
  <c r="L118" i="38"/>
  <c r="I118" i="38"/>
  <c r="F118" i="38"/>
  <c r="O117" i="38"/>
  <c r="O116" i="38" s="1"/>
  <c r="L117" i="38"/>
  <c r="I117" i="38"/>
  <c r="F117" i="38"/>
  <c r="N116" i="38"/>
  <c r="M116" i="38"/>
  <c r="K116" i="38"/>
  <c r="J116" i="38"/>
  <c r="H116" i="38"/>
  <c r="G116" i="38"/>
  <c r="E116" i="38"/>
  <c r="D116" i="38"/>
  <c r="O115" i="38"/>
  <c r="L115" i="38"/>
  <c r="I115" i="38"/>
  <c r="F115" i="38"/>
  <c r="O114" i="38"/>
  <c r="L114" i="38"/>
  <c r="I114" i="38"/>
  <c r="F114" i="38"/>
  <c r="O113" i="38"/>
  <c r="O112" i="38" s="1"/>
  <c r="L113" i="38"/>
  <c r="I113" i="38"/>
  <c r="F113" i="38"/>
  <c r="N112" i="38"/>
  <c r="M112" i="38"/>
  <c r="L112" i="38"/>
  <c r="K112" i="38"/>
  <c r="J112" i="38"/>
  <c r="H112" i="38"/>
  <c r="G112" i="38"/>
  <c r="E112" i="38"/>
  <c r="D112" i="38"/>
  <c r="O111" i="38"/>
  <c r="L111" i="38"/>
  <c r="I111" i="38"/>
  <c r="F111" i="38"/>
  <c r="O110" i="38"/>
  <c r="L110" i="38"/>
  <c r="I110" i="38"/>
  <c r="F110" i="38"/>
  <c r="O109" i="38"/>
  <c r="L109" i="38"/>
  <c r="I109" i="38"/>
  <c r="F109" i="38"/>
  <c r="O108" i="38"/>
  <c r="L108" i="38"/>
  <c r="I108" i="38"/>
  <c r="F108" i="38"/>
  <c r="O107" i="38"/>
  <c r="L107" i="38"/>
  <c r="I107" i="38"/>
  <c r="F107" i="38"/>
  <c r="O106" i="38"/>
  <c r="L106" i="38"/>
  <c r="I106" i="38"/>
  <c r="F106" i="38"/>
  <c r="O105" i="38"/>
  <c r="L105" i="38"/>
  <c r="I105" i="38"/>
  <c r="F105" i="38"/>
  <c r="O104" i="38"/>
  <c r="L104" i="38"/>
  <c r="I104" i="38"/>
  <c r="F104" i="38"/>
  <c r="N103" i="38"/>
  <c r="M103" i="38"/>
  <c r="K103" i="38"/>
  <c r="J103" i="38"/>
  <c r="H103" i="38"/>
  <c r="G103" i="38"/>
  <c r="E103" i="38"/>
  <c r="D103" i="38"/>
  <c r="O102" i="38"/>
  <c r="L102" i="38"/>
  <c r="I102" i="38"/>
  <c r="F102" i="38"/>
  <c r="O101" i="38"/>
  <c r="L101" i="38"/>
  <c r="I101" i="38"/>
  <c r="F101" i="38"/>
  <c r="O100" i="38"/>
  <c r="L100" i="38"/>
  <c r="I100" i="38"/>
  <c r="F100" i="38"/>
  <c r="O99" i="38"/>
  <c r="L99" i="38"/>
  <c r="I99" i="38"/>
  <c r="F99" i="38"/>
  <c r="O98" i="38"/>
  <c r="L98" i="38"/>
  <c r="I98" i="38"/>
  <c r="F98" i="38"/>
  <c r="O97" i="38"/>
  <c r="L97" i="38"/>
  <c r="I97" i="38"/>
  <c r="F97" i="38"/>
  <c r="O96" i="38"/>
  <c r="L96" i="38"/>
  <c r="I96" i="38"/>
  <c r="F96" i="38"/>
  <c r="N95" i="38"/>
  <c r="M95" i="38"/>
  <c r="K95" i="38"/>
  <c r="J95" i="38"/>
  <c r="H95" i="38"/>
  <c r="G95" i="38"/>
  <c r="E95" i="38"/>
  <c r="D95" i="38"/>
  <c r="O94" i="38"/>
  <c r="L94" i="38"/>
  <c r="I94" i="38"/>
  <c r="F94" i="38"/>
  <c r="O93" i="38"/>
  <c r="L93" i="38"/>
  <c r="I93" i="38"/>
  <c r="F93" i="38"/>
  <c r="O92" i="38"/>
  <c r="L92" i="38"/>
  <c r="I92" i="38"/>
  <c r="F92" i="38"/>
  <c r="O91" i="38"/>
  <c r="L91" i="38"/>
  <c r="I91" i="38"/>
  <c r="F91" i="38"/>
  <c r="O90" i="38"/>
  <c r="O89" i="38" s="1"/>
  <c r="L90" i="38"/>
  <c r="I90" i="38"/>
  <c r="F90" i="38"/>
  <c r="N89" i="38"/>
  <c r="M89" i="38"/>
  <c r="K89" i="38"/>
  <c r="J89" i="38"/>
  <c r="H89" i="38"/>
  <c r="G89" i="38"/>
  <c r="F89" i="38"/>
  <c r="E89" i="38"/>
  <c r="D89" i="38"/>
  <c r="O88" i="38"/>
  <c r="L88" i="38"/>
  <c r="I88" i="38"/>
  <c r="F88" i="38"/>
  <c r="C88" i="38"/>
  <c r="O87" i="38"/>
  <c r="L87" i="38"/>
  <c r="I87" i="38"/>
  <c r="F87" i="38"/>
  <c r="C87" i="38" s="1"/>
  <c r="O86" i="38"/>
  <c r="L86" i="38"/>
  <c r="I86" i="38"/>
  <c r="F86" i="38"/>
  <c r="O85" i="38"/>
  <c r="L85" i="38"/>
  <c r="I85" i="38"/>
  <c r="F85" i="38"/>
  <c r="N84" i="38"/>
  <c r="M84" i="38"/>
  <c r="K84" i="38"/>
  <c r="J84" i="38"/>
  <c r="H84" i="38"/>
  <c r="G84" i="38"/>
  <c r="E84" i="38"/>
  <c r="D84" i="38"/>
  <c r="O82" i="38"/>
  <c r="L82" i="38"/>
  <c r="I82" i="38"/>
  <c r="F82" i="38"/>
  <c r="O81" i="38"/>
  <c r="L81" i="38"/>
  <c r="L80" i="38" s="1"/>
  <c r="I81" i="38"/>
  <c r="F81" i="38"/>
  <c r="F80" i="38" s="1"/>
  <c r="O80" i="38"/>
  <c r="N80" i="38"/>
  <c r="M80" i="38"/>
  <c r="K80" i="38"/>
  <c r="J80" i="38"/>
  <c r="H80" i="38"/>
  <c r="G80" i="38"/>
  <c r="E80" i="38"/>
  <c r="D80" i="38"/>
  <c r="O79" i="38"/>
  <c r="L79" i="38"/>
  <c r="I79" i="38"/>
  <c r="F79" i="38"/>
  <c r="O78" i="38"/>
  <c r="O77" i="38" s="1"/>
  <c r="L78" i="38"/>
  <c r="I78" i="38"/>
  <c r="I77" i="38" s="1"/>
  <c r="F78" i="38"/>
  <c r="N77" i="38"/>
  <c r="N76" i="38" s="1"/>
  <c r="M77" i="38"/>
  <c r="L77" i="38"/>
  <c r="L76" i="38" s="1"/>
  <c r="K77" i="38"/>
  <c r="J77" i="38"/>
  <c r="H77" i="38"/>
  <c r="H76" i="38" s="1"/>
  <c r="G77" i="38"/>
  <c r="G76" i="38" s="1"/>
  <c r="F77" i="38"/>
  <c r="E77" i="38"/>
  <c r="D77" i="38"/>
  <c r="M76" i="38"/>
  <c r="O74" i="38"/>
  <c r="L74" i="38"/>
  <c r="I74" i="38"/>
  <c r="F74" i="38"/>
  <c r="O73" i="38"/>
  <c r="L73" i="38"/>
  <c r="I73" i="38"/>
  <c r="F73" i="38"/>
  <c r="O72" i="38"/>
  <c r="L72" i="38"/>
  <c r="I72" i="38"/>
  <c r="F72" i="38"/>
  <c r="O71" i="38"/>
  <c r="L71" i="38"/>
  <c r="I71" i="38"/>
  <c r="F71" i="38"/>
  <c r="O70" i="38"/>
  <c r="O69" i="38" s="1"/>
  <c r="L70" i="38"/>
  <c r="I70" i="38"/>
  <c r="I69" i="38" s="1"/>
  <c r="F70" i="38"/>
  <c r="N69" i="38"/>
  <c r="N67" i="38" s="1"/>
  <c r="M69" i="38"/>
  <c r="M67" i="38" s="1"/>
  <c r="K69" i="38"/>
  <c r="K67" i="38" s="1"/>
  <c r="J69" i="38"/>
  <c r="J67" i="38" s="1"/>
  <c r="H69" i="38"/>
  <c r="H67" i="38" s="1"/>
  <c r="G69" i="38"/>
  <c r="F69" i="38"/>
  <c r="E69" i="38"/>
  <c r="E67" i="38" s="1"/>
  <c r="D69" i="38"/>
  <c r="D67" i="38" s="1"/>
  <c r="O68" i="38"/>
  <c r="L68" i="38"/>
  <c r="I68" i="38"/>
  <c r="F68" i="38"/>
  <c r="G67" i="38"/>
  <c r="O66" i="38"/>
  <c r="L66" i="38"/>
  <c r="I66" i="38"/>
  <c r="F66" i="38"/>
  <c r="O65" i="38"/>
  <c r="L65" i="38"/>
  <c r="I65" i="38"/>
  <c r="F65" i="38"/>
  <c r="C65" i="38" s="1"/>
  <c r="O64" i="38"/>
  <c r="L64" i="38"/>
  <c r="I64" i="38"/>
  <c r="F64" i="38"/>
  <c r="O63" i="38"/>
  <c r="L63" i="38"/>
  <c r="I63" i="38"/>
  <c r="F63" i="38"/>
  <c r="C63" i="38" s="1"/>
  <c r="O62" i="38"/>
  <c r="L62" i="38"/>
  <c r="I62" i="38"/>
  <c r="F62" i="38"/>
  <c r="O61" i="38"/>
  <c r="L61" i="38"/>
  <c r="I61" i="38"/>
  <c r="F61" i="38"/>
  <c r="O60" i="38"/>
  <c r="L60" i="38"/>
  <c r="I60" i="38"/>
  <c r="F60" i="38"/>
  <c r="C60" i="38" s="1"/>
  <c r="O59" i="38"/>
  <c r="L59" i="38"/>
  <c r="I59" i="38"/>
  <c r="I58" i="38" s="1"/>
  <c r="F59" i="38"/>
  <c r="N58" i="38"/>
  <c r="M58" i="38"/>
  <c r="K58" i="38"/>
  <c r="J58" i="38"/>
  <c r="H58" i="38"/>
  <c r="G58" i="38"/>
  <c r="E58" i="38"/>
  <c r="D58" i="38"/>
  <c r="O57" i="38"/>
  <c r="L57" i="38"/>
  <c r="I57" i="38"/>
  <c r="F57" i="38"/>
  <c r="O56" i="38"/>
  <c r="O55" i="38" s="1"/>
  <c r="L56" i="38"/>
  <c r="L55" i="38" s="1"/>
  <c r="I56" i="38"/>
  <c r="I55" i="38" s="1"/>
  <c r="F56" i="38"/>
  <c r="F55" i="38" s="1"/>
  <c r="N55" i="38"/>
  <c r="N54" i="38" s="1"/>
  <c r="M55" i="38"/>
  <c r="K55" i="38"/>
  <c r="J55" i="38"/>
  <c r="J54" i="38" s="1"/>
  <c r="J53" i="38" s="1"/>
  <c r="H55" i="38"/>
  <c r="H54" i="38" s="1"/>
  <c r="G55" i="38"/>
  <c r="E55" i="38"/>
  <c r="E54" i="38" s="1"/>
  <c r="E53" i="38" s="1"/>
  <c r="D55" i="38"/>
  <c r="M54" i="38"/>
  <c r="G54" i="38"/>
  <c r="O47" i="38"/>
  <c r="C47" i="38" s="1"/>
  <c r="O46" i="38"/>
  <c r="C46" i="38" s="1"/>
  <c r="N45" i="38"/>
  <c r="M45" i="38"/>
  <c r="L44" i="38"/>
  <c r="L43" i="38" s="1"/>
  <c r="I44" i="38"/>
  <c r="F44" i="38"/>
  <c r="F43" i="38" s="1"/>
  <c r="K43" i="38"/>
  <c r="J43" i="38"/>
  <c r="H43" i="38"/>
  <c r="G43" i="38"/>
  <c r="E43" i="38"/>
  <c r="D43" i="38"/>
  <c r="F42" i="38"/>
  <c r="F41" i="38" s="1"/>
  <c r="C41" i="38" s="1"/>
  <c r="E41" i="38"/>
  <c r="D41" i="38"/>
  <c r="L40" i="38"/>
  <c r="C40" i="38" s="1"/>
  <c r="L39" i="38"/>
  <c r="C39" i="38" s="1"/>
  <c r="L38" i="38"/>
  <c r="C38" i="38" s="1"/>
  <c r="L37" i="38"/>
  <c r="K36" i="38"/>
  <c r="J36" i="38"/>
  <c r="L35" i="38"/>
  <c r="C35" i="38" s="1"/>
  <c r="L34" i="38"/>
  <c r="K33" i="38"/>
  <c r="J33" i="38"/>
  <c r="L32" i="38"/>
  <c r="C32" i="38" s="1"/>
  <c r="K31" i="38"/>
  <c r="J31" i="38"/>
  <c r="L30" i="38"/>
  <c r="C30" i="38" s="1"/>
  <c r="L29" i="38"/>
  <c r="C29" i="38" s="1"/>
  <c r="L28" i="38"/>
  <c r="K27" i="38"/>
  <c r="J27" i="38"/>
  <c r="J26" i="38" s="1"/>
  <c r="F25" i="38"/>
  <c r="C25" i="38"/>
  <c r="I24" i="38"/>
  <c r="F24" i="38"/>
  <c r="O23" i="38"/>
  <c r="L23" i="38"/>
  <c r="I23" i="38"/>
  <c r="F23" i="38"/>
  <c r="O22" i="38"/>
  <c r="L22" i="38"/>
  <c r="I22" i="38"/>
  <c r="I21" i="38" s="1"/>
  <c r="F22" i="38"/>
  <c r="N21" i="38"/>
  <c r="N289" i="38" s="1"/>
  <c r="N288" i="38" s="1"/>
  <c r="M21" i="38"/>
  <c r="K21" i="38"/>
  <c r="K289" i="38" s="1"/>
  <c r="K288" i="38" s="1"/>
  <c r="J21" i="38"/>
  <c r="J289" i="38" s="1"/>
  <c r="H21" i="38"/>
  <c r="H289" i="38" s="1"/>
  <c r="H288" i="38" s="1"/>
  <c r="G21" i="38"/>
  <c r="G289" i="38" s="1"/>
  <c r="G288" i="38" s="1"/>
  <c r="E21" i="38"/>
  <c r="D21" i="38"/>
  <c r="D289" i="38" s="1"/>
  <c r="H20" i="38"/>
  <c r="D20" i="38" l="1"/>
  <c r="C146" i="38"/>
  <c r="O246" i="38"/>
  <c r="E76" i="38"/>
  <c r="K76" i="38"/>
  <c r="O84" i="38"/>
  <c r="O136" i="38"/>
  <c r="E204" i="38"/>
  <c r="I260" i="38"/>
  <c r="G270" i="38"/>
  <c r="G269" i="38" s="1"/>
  <c r="J20" i="38"/>
  <c r="N20" i="38"/>
  <c r="C138" i="38"/>
  <c r="K174" i="38"/>
  <c r="K173" i="38" s="1"/>
  <c r="C214" i="38"/>
  <c r="C254" i="38"/>
  <c r="L69" i="38"/>
  <c r="L67" i="38" s="1"/>
  <c r="C97" i="38"/>
  <c r="I144" i="38"/>
  <c r="E130" i="38"/>
  <c r="G53" i="38"/>
  <c r="K54" i="38"/>
  <c r="K53" i="38" s="1"/>
  <c r="E83" i="38"/>
  <c r="M130" i="38"/>
  <c r="C190" i="38"/>
  <c r="D187" i="38"/>
  <c r="J204" i="38"/>
  <c r="J195" i="38" s="1"/>
  <c r="C210" i="38"/>
  <c r="C211" i="38"/>
  <c r="C213" i="38"/>
  <c r="C242" i="38"/>
  <c r="C244" i="38"/>
  <c r="C258" i="38"/>
  <c r="O272" i="38"/>
  <c r="O276" i="38"/>
  <c r="L175" i="38"/>
  <c r="G130" i="38"/>
  <c r="I136" i="38"/>
  <c r="M53" i="38"/>
  <c r="C72" i="38"/>
  <c r="L84" i="38"/>
  <c r="C93" i="38"/>
  <c r="C117" i="38"/>
  <c r="C118" i="38"/>
  <c r="H130" i="38"/>
  <c r="C158" i="38"/>
  <c r="C159" i="38"/>
  <c r="J174" i="38"/>
  <c r="J173" i="38" s="1"/>
  <c r="I187" i="38"/>
  <c r="C206" i="38"/>
  <c r="C208" i="38"/>
  <c r="C222" i="38"/>
  <c r="C223" i="38"/>
  <c r="C225" i="38"/>
  <c r="J231" i="38"/>
  <c r="J230" i="38" s="1"/>
  <c r="C262" i="38"/>
  <c r="O260" i="38"/>
  <c r="N259" i="38"/>
  <c r="C282" i="38"/>
  <c r="E195" i="38"/>
  <c r="I54" i="38"/>
  <c r="I122" i="38"/>
  <c r="C23" i="38"/>
  <c r="C24" i="38"/>
  <c r="L31" i="38"/>
  <c r="C31" i="38" s="1"/>
  <c r="D54" i="38"/>
  <c r="N53" i="38"/>
  <c r="F76" i="38"/>
  <c r="C79" i="38"/>
  <c r="C94" i="38"/>
  <c r="C109" i="38"/>
  <c r="C111" i="38"/>
  <c r="H83" i="38"/>
  <c r="C154" i="38"/>
  <c r="C156" i="38"/>
  <c r="E173" i="38"/>
  <c r="C182" i="38"/>
  <c r="C183" i="38"/>
  <c r="H187" i="38"/>
  <c r="C202" i="38"/>
  <c r="G204" i="38"/>
  <c r="M204" i="38"/>
  <c r="I216" i="38"/>
  <c r="C220" i="38"/>
  <c r="C234" i="38"/>
  <c r="O238" i="38"/>
  <c r="C266" i="38"/>
  <c r="L272" i="38"/>
  <c r="I272" i="38"/>
  <c r="C278" i="38"/>
  <c r="C280" i="38"/>
  <c r="C285" i="38"/>
  <c r="F290" i="38"/>
  <c r="C293" i="38"/>
  <c r="O290" i="38"/>
  <c r="C56" i="38"/>
  <c r="C100" i="38"/>
  <c r="D83" i="38"/>
  <c r="I141" i="38"/>
  <c r="C142" i="38"/>
  <c r="C150" i="38"/>
  <c r="N173" i="38"/>
  <c r="C96" i="38"/>
  <c r="F95" i="38"/>
  <c r="F84" i="38"/>
  <c r="C104" i="38"/>
  <c r="I103" i="38"/>
  <c r="C162" i="38"/>
  <c r="C178" i="38"/>
  <c r="K187" i="38"/>
  <c r="L27" i="38"/>
  <c r="C27" i="38" s="1"/>
  <c r="C28" i="38"/>
  <c r="L36" i="38"/>
  <c r="C36" i="38" s="1"/>
  <c r="C37" i="38"/>
  <c r="K83" i="38"/>
  <c r="K75" i="38" s="1"/>
  <c r="K52" i="38" s="1"/>
  <c r="L95" i="38"/>
  <c r="I116" i="38"/>
  <c r="C120" i="38"/>
  <c r="L231" i="38"/>
  <c r="K26" i="38"/>
  <c r="L33" i="38"/>
  <c r="C33" i="38" s="1"/>
  <c r="C57" i="38"/>
  <c r="F67" i="38"/>
  <c r="C73" i="38"/>
  <c r="D76" i="38"/>
  <c r="H75" i="38"/>
  <c r="C82" i="38"/>
  <c r="J83" i="38"/>
  <c r="C92" i="38"/>
  <c r="C101" i="38"/>
  <c r="C106" i="38"/>
  <c r="C110" i="38"/>
  <c r="C114" i="38"/>
  <c r="C119" i="38"/>
  <c r="C128" i="38"/>
  <c r="C133" i="38"/>
  <c r="C140" i="38"/>
  <c r="C148" i="38"/>
  <c r="C153" i="38"/>
  <c r="L179" i="38"/>
  <c r="L174" i="38" s="1"/>
  <c r="M195" i="38"/>
  <c r="G195" i="38"/>
  <c r="C203" i="38"/>
  <c r="D195" i="38"/>
  <c r="C218" i="38"/>
  <c r="C237" i="38"/>
  <c r="C241" i="38"/>
  <c r="C255" i="38"/>
  <c r="C257" i="38"/>
  <c r="C296" i="38"/>
  <c r="M231" i="38"/>
  <c r="M230" i="38" s="1"/>
  <c r="D288" i="38"/>
  <c r="J288" i="38"/>
  <c r="O21" i="38"/>
  <c r="D53" i="38"/>
  <c r="H53" i="38"/>
  <c r="O58" i="38"/>
  <c r="O54" i="38" s="1"/>
  <c r="C64" i="38"/>
  <c r="C74" i="38"/>
  <c r="J76" i="38"/>
  <c r="O76" i="38"/>
  <c r="I89" i="38"/>
  <c r="C98" i="38"/>
  <c r="I95" i="38"/>
  <c r="C102" i="38"/>
  <c r="F103" i="38"/>
  <c r="C105" i="38"/>
  <c r="C108" i="38"/>
  <c r="C121" i="38"/>
  <c r="O122" i="38"/>
  <c r="C122" i="38" s="1"/>
  <c r="C126" i="38"/>
  <c r="C155" i="38"/>
  <c r="C157" i="38"/>
  <c r="L160" i="38"/>
  <c r="C164" i="38"/>
  <c r="F166" i="38"/>
  <c r="F165" i="38" s="1"/>
  <c r="C169" i="38"/>
  <c r="D174" i="38"/>
  <c r="D173" i="38" s="1"/>
  <c r="H174" i="38"/>
  <c r="H173" i="38" s="1"/>
  <c r="C181" i="38"/>
  <c r="L184" i="38"/>
  <c r="E187" i="38"/>
  <c r="O188" i="38"/>
  <c r="O187" i="38" s="1"/>
  <c r="C221" i="38"/>
  <c r="C229" i="38"/>
  <c r="F233" i="38"/>
  <c r="E231" i="38"/>
  <c r="K231" i="38"/>
  <c r="C245" i="38"/>
  <c r="L252" i="38"/>
  <c r="L251" i="38" s="1"/>
  <c r="L264" i="38"/>
  <c r="L259" i="38" s="1"/>
  <c r="C268" i="38"/>
  <c r="D269" i="38"/>
  <c r="L21" i="38"/>
  <c r="L289" i="38" s="1"/>
  <c r="L288" i="38" s="1"/>
  <c r="C34" i="38"/>
  <c r="C42" i="38"/>
  <c r="O45" i="38"/>
  <c r="C62" i="38"/>
  <c r="C66" i="38"/>
  <c r="C71" i="38"/>
  <c r="G83" i="38"/>
  <c r="G75" i="38" s="1"/>
  <c r="M83" i="38"/>
  <c r="M75" i="38" s="1"/>
  <c r="C86" i="38"/>
  <c r="N83" i="38"/>
  <c r="L89" i="38"/>
  <c r="C89" i="38" s="1"/>
  <c r="C99" i="38"/>
  <c r="L103" i="38"/>
  <c r="L116" i="38"/>
  <c r="C124" i="38"/>
  <c r="D130" i="38"/>
  <c r="N130" i="38"/>
  <c r="N75" i="38" s="1"/>
  <c r="L131" i="38"/>
  <c r="C139" i="38"/>
  <c r="L141" i="38"/>
  <c r="C147" i="38"/>
  <c r="C149" i="38"/>
  <c r="L151" i="38"/>
  <c r="O160" i="38"/>
  <c r="L166" i="38"/>
  <c r="L165" i="38" s="1"/>
  <c r="C172" i="38"/>
  <c r="F175" i="38"/>
  <c r="C177" i="38"/>
  <c r="O184" i="38"/>
  <c r="O173" i="38" s="1"/>
  <c r="M187" i="38"/>
  <c r="L188" i="38"/>
  <c r="L187" i="38" s="1"/>
  <c r="K195" i="38"/>
  <c r="C201" i="38"/>
  <c r="H204" i="38"/>
  <c r="H195" i="38" s="1"/>
  <c r="N204" i="38"/>
  <c r="N195" i="38" s="1"/>
  <c r="L205" i="38"/>
  <c r="C212" i="38"/>
  <c r="C215" i="38"/>
  <c r="C224" i="38"/>
  <c r="D231" i="38"/>
  <c r="D230" i="38" s="1"/>
  <c r="H231" i="38"/>
  <c r="H230" i="38" s="1"/>
  <c r="H286" i="38" s="1"/>
  <c r="O252" i="38"/>
  <c r="O251" i="38" s="1"/>
  <c r="K259" i="38"/>
  <c r="C263" i="38"/>
  <c r="O264" i="38"/>
  <c r="O259" i="38" s="1"/>
  <c r="C275" i="38"/>
  <c r="F281" i="38"/>
  <c r="C281" i="38" s="1"/>
  <c r="C295" i="38"/>
  <c r="E289" i="38"/>
  <c r="E288" i="38" s="1"/>
  <c r="E20" i="38"/>
  <c r="C59" i="38"/>
  <c r="F58" i="38"/>
  <c r="F54" i="38" s="1"/>
  <c r="O67" i="38"/>
  <c r="C22" i="38"/>
  <c r="F21" i="38"/>
  <c r="C45" i="38"/>
  <c r="M289" i="38"/>
  <c r="M288" i="38" s="1"/>
  <c r="M20" i="38"/>
  <c r="C61" i="38"/>
  <c r="O289" i="38"/>
  <c r="O20" i="38"/>
  <c r="C44" i="38"/>
  <c r="I43" i="38"/>
  <c r="C43" i="38" s="1"/>
  <c r="C55" i="38"/>
  <c r="L58" i="38"/>
  <c r="L54" i="38" s="1"/>
  <c r="L53" i="38" s="1"/>
  <c r="I67" i="38"/>
  <c r="I53" i="38" s="1"/>
  <c r="I179" i="38"/>
  <c r="C179" i="38" s="1"/>
  <c r="C180" i="38"/>
  <c r="C189" i="38"/>
  <c r="F188" i="38"/>
  <c r="C256" i="38"/>
  <c r="I252" i="38"/>
  <c r="I251" i="38" s="1"/>
  <c r="G20" i="38"/>
  <c r="K20" i="38"/>
  <c r="C69" i="38"/>
  <c r="C77" i="38"/>
  <c r="C81" i="38"/>
  <c r="C85" i="38"/>
  <c r="O95" i="38"/>
  <c r="C107" i="38"/>
  <c r="I112" i="38"/>
  <c r="F112" i="38"/>
  <c r="C112" i="38" s="1"/>
  <c r="C127" i="38"/>
  <c r="C129" i="38"/>
  <c r="I131" i="38"/>
  <c r="C132" i="38"/>
  <c r="C135" i="38"/>
  <c r="C141" i="38"/>
  <c r="L144" i="38"/>
  <c r="L130" i="38" s="1"/>
  <c r="O151" i="38"/>
  <c r="C161" i="38"/>
  <c r="F160" i="38"/>
  <c r="C160" i="38" s="1"/>
  <c r="M173" i="38"/>
  <c r="F174" i="38"/>
  <c r="C185" i="38"/>
  <c r="F184" i="38"/>
  <c r="G187" i="38"/>
  <c r="N230" i="38"/>
  <c r="O231" i="38"/>
  <c r="C68" i="38"/>
  <c r="C113" i="38"/>
  <c r="C70" i="38"/>
  <c r="C78" i="38"/>
  <c r="I80" i="38"/>
  <c r="I76" i="38" s="1"/>
  <c r="I84" i="38"/>
  <c r="C84" i="38" s="1"/>
  <c r="C90" i="38"/>
  <c r="O103" i="38"/>
  <c r="C115" i="38"/>
  <c r="C123" i="38"/>
  <c r="C137" i="38"/>
  <c r="F136" i="38"/>
  <c r="C143" i="38"/>
  <c r="C163" i="38"/>
  <c r="C168" i="38"/>
  <c r="I166" i="38"/>
  <c r="C171" i="38"/>
  <c r="I175" i="38"/>
  <c r="C175" i="38" s="1"/>
  <c r="C176" i="38"/>
  <c r="C248" i="38"/>
  <c r="I246" i="38"/>
  <c r="C246" i="38" s="1"/>
  <c r="C265" i="38"/>
  <c r="F264" i="38"/>
  <c r="C91" i="38"/>
  <c r="F116" i="38"/>
  <c r="C116" i="38" s="1"/>
  <c r="J130" i="38"/>
  <c r="O131" i="38"/>
  <c r="C131" i="38" s="1"/>
  <c r="C145" i="38"/>
  <c r="F144" i="38"/>
  <c r="O144" i="38"/>
  <c r="F151" i="38"/>
  <c r="I151" i="38"/>
  <c r="C152" i="38"/>
  <c r="C197" i="38"/>
  <c r="F196" i="38"/>
  <c r="F231" i="38"/>
  <c r="I283" i="38"/>
  <c r="C284" i="38"/>
  <c r="C167" i="38"/>
  <c r="C193" i="38"/>
  <c r="F192" i="38"/>
  <c r="O196" i="38"/>
  <c r="O205" i="38"/>
  <c r="C217" i="38"/>
  <c r="F216" i="38"/>
  <c r="O216" i="38"/>
  <c r="G231" i="38"/>
  <c r="G230" i="38" s="1"/>
  <c r="C240" i="38"/>
  <c r="I238" i="38"/>
  <c r="C238" i="38" s="1"/>
  <c r="C243" i="38"/>
  <c r="C267" i="38"/>
  <c r="M270" i="38"/>
  <c r="M269" i="38" s="1"/>
  <c r="C277" i="38"/>
  <c r="F276" i="38"/>
  <c r="L196" i="38"/>
  <c r="C207" i="38"/>
  <c r="C209" i="38"/>
  <c r="F205" i="38"/>
  <c r="C219" i="38"/>
  <c r="C232" i="38"/>
  <c r="C253" i="38"/>
  <c r="F252" i="38"/>
  <c r="E259" i="38"/>
  <c r="E230" i="38" s="1"/>
  <c r="C261" i="38"/>
  <c r="F260" i="38"/>
  <c r="I270" i="38"/>
  <c r="I269" i="38" s="1"/>
  <c r="C279" i="38"/>
  <c r="C200" i="38"/>
  <c r="I198" i="38"/>
  <c r="I205" i="38"/>
  <c r="L216" i="38"/>
  <c r="L204" i="38" s="1"/>
  <c r="I227" i="38"/>
  <c r="C227" i="38" s="1"/>
  <c r="C228" i="38"/>
  <c r="C233" i="38"/>
  <c r="I235" i="38"/>
  <c r="C235" i="38" s="1"/>
  <c r="C236" i="38"/>
  <c r="I264" i="38"/>
  <c r="I259" i="38" s="1"/>
  <c r="C273" i="38"/>
  <c r="F272" i="38"/>
  <c r="C272" i="38" s="1"/>
  <c r="L276" i="38"/>
  <c r="L270" i="38" s="1"/>
  <c r="L269" i="38" s="1"/>
  <c r="C292" i="38"/>
  <c r="I290" i="38"/>
  <c r="C297" i="38"/>
  <c r="C199" i="38"/>
  <c r="C239" i="38"/>
  <c r="C247" i="38"/>
  <c r="C271" i="38"/>
  <c r="C291" i="38"/>
  <c r="C95" i="38" l="1"/>
  <c r="L230" i="38"/>
  <c r="O288" i="38"/>
  <c r="J194" i="38"/>
  <c r="E75" i="38"/>
  <c r="E52" i="38" s="1"/>
  <c r="H52" i="38"/>
  <c r="C216" i="38"/>
  <c r="L26" i="38"/>
  <c r="L20" i="38" s="1"/>
  <c r="D75" i="38"/>
  <c r="D52" i="38" s="1"/>
  <c r="O270" i="38"/>
  <c r="O269" i="38" s="1"/>
  <c r="C103" i="38"/>
  <c r="N194" i="38"/>
  <c r="L83" i="38"/>
  <c r="L75" i="38" s="1"/>
  <c r="L52" i="38" s="1"/>
  <c r="L173" i="38"/>
  <c r="C290" i="38"/>
  <c r="G194" i="38"/>
  <c r="D286" i="38"/>
  <c r="M286" i="38"/>
  <c r="N286" i="38"/>
  <c r="I231" i="38"/>
  <c r="C231" i="38" s="1"/>
  <c r="J75" i="38"/>
  <c r="J286" i="38" s="1"/>
  <c r="I174" i="38"/>
  <c r="I173" i="38" s="1"/>
  <c r="I83" i="38"/>
  <c r="C184" i="38"/>
  <c r="M52" i="38"/>
  <c r="K230" i="38"/>
  <c r="L195" i="38"/>
  <c r="O53" i="38"/>
  <c r="O83" i="38"/>
  <c r="C80" i="38"/>
  <c r="N52" i="38"/>
  <c r="N51" i="38" s="1"/>
  <c r="H194" i="38"/>
  <c r="H51" i="38" s="1"/>
  <c r="D194" i="38"/>
  <c r="E194" i="38"/>
  <c r="E51" i="38" s="1"/>
  <c r="E286" i="38"/>
  <c r="J52" i="38"/>
  <c r="J51" i="38" s="1"/>
  <c r="C76" i="38"/>
  <c r="F191" i="38"/>
  <c r="C191" i="38" s="1"/>
  <c r="C192" i="38"/>
  <c r="C264" i="38"/>
  <c r="O230" i="38"/>
  <c r="C54" i="38"/>
  <c r="F53" i="38"/>
  <c r="G286" i="38"/>
  <c r="C283" i="38"/>
  <c r="F270" i="38"/>
  <c r="C205" i="38"/>
  <c r="F204" i="38"/>
  <c r="M194" i="38"/>
  <c r="C276" i="38"/>
  <c r="C144" i="38"/>
  <c r="I130" i="38"/>
  <c r="C26" i="38"/>
  <c r="F289" i="38"/>
  <c r="C21" i="38"/>
  <c r="F20" i="38"/>
  <c r="G52" i="38"/>
  <c r="G51" i="38" s="1"/>
  <c r="C67" i="38"/>
  <c r="I204" i="38"/>
  <c r="C252" i="38"/>
  <c r="F251" i="38"/>
  <c r="C251" i="38" s="1"/>
  <c r="I230" i="38"/>
  <c r="O204" i="38"/>
  <c r="F195" i="38"/>
  <c r="C188" i="38"/>
  <c r="I20" i="38"/>
  <c r="F83" i="38"/>
  <c r="C198" i="38"/>
  <c r="I196" i="38"/>
  <c r="C196" i="38" s="1"/>
  <c r="C260" i="38"/>
  <c r="F259" i="38"/>
  <c r="C259" i="38" s="1"/>
  <c r="O195" i="38"/>
  <c r="C151" i="38"/>
  <c r="O130" i="38"/>
  <c r="O75" i="38" s="1"/>
  <c r="O52" i="38" s="1"/>
  <c r="I165" i="38"/>
  <c r="C165" i="38" s="1"/>
  <c r="C166" i="38"/>
  <c r="C136" i="38"/>
  <c r="F130" i="38"/>
  <c r="C130" i="38" s="1"/>
  <c r="F173" i="38"/>
  <c r="C173" i="38" s="1"/>
  <c r="C174" i="38"/>
  <c r="I289" i="38"/>
  <c r="I288" i="38" s="1"/>
  <c r="C58" i="38"/>
  <c r="L286" i="38" l="1"/>
  <c r="M51" i="38"/>
  <c r="M287" i="38" s="1"/>
  <c r="L194" i="38"/>
  <c r="L51" i="38" s="1"/>
  <c r="I75" i="38"/>
  <c r="I52" i="38" s="1"/>
  <c r="D51" i="38"/>
  <c r="H287" i="38"/>
  <c r="H50" i="38"/>
  <c r="D50" i="38"/>
  <c r="D287" i="38"/>
  <c r="K194" i="38"/>
  <c r="K51" i="38" s="1"/>
  <c r="K286" i="38"/>
  <c r="C20" i="38"/>
  <c r="O286" i="38"/>
  <c r="N50" i="38"/>
  <c r="N287" i="38"/>
  <c r="I195" i="38"/>
  <c r="I194" i="38" s="1"/>
  <c r="C83" i="38"/>
  <c r="F75" i="38"/>
  <c r="C75" i="38" s="1"/>
  <c r="C204" i="38"/>
  <c r="O194" i="38"/>
  <c r="O51" i="38" s="1"/>
  <c r="C289" i="38"/>
  <c r="F288" i="38"/>
  <c r="C288" i="38" s="1"/>
  <c r="C53" i="38"/>
  <c r="E287" i="38"/>
  <c r="E50" i="38"/>
  <c r="F187" i="38"/>
  <c r="C187" i="38" s="1"/>
  <c r="G287" i="38"/>
  <c r="G50" i="38"/>
  <c r="F269" i="38"/>
  <c r="C270" i="38"/>
  <c r="F230" i="38"/>
  <c r="C230" i="38" s="1"/>
  <c r="J50" i="38"/>
  <c r="J287" i="38"/>
  <c r="I51" i="38" l="1"/>
  <c r="M50" i="38"/>
  <c r="L50" i="38"/>
  <c r="L287" i="38"/>
  <c r="C195" i="38"/>
  <c r="K50" i="38"/>
  <c r="K287" i="38"/>
  <c r="I287" i="38"/>
  <c r="I50" i="38"/>
  <c r="C269" i="38"/>
  <c r="F286" i="38"/>
  <c r="F194" i="38"/>
  <c r="C194" i="38" s="1"/>
  <c r="O50" i="38"/>
  <c r="O287" i="38"/>
  <c r="F52" i="38"/>
  <c r="I286" i="38"/>
  <c r="F51" i="38" l="1"/>
  <c r="C52" i="38"/>
  <c r="C286" i="38"/>
  <c r="F287" i="38" l="1"/>
  <c r="C287" i="38" s="1"/>
  <c r="C51" i="38"/>
  <c r="F50" i="38"/>
  <c r="C50" i="38" s="1"/>
  <c r="O301" i="37" l="1"/>
  <c r="L301" i="37"/>
  <c r="I301" i="37"/>
  <c r="F301" i="37"/>
  <c r="O300" i="37"/>
  <c r="L300" i="37"/>
  <c r="I300" i="37"/>
  <c r="F300" i="37"/>
  <c r="O299" i="37"/>
  <c r="L299" i="37"/>
  <c r="I299" i="37"/>
  <c r="F299" i="37"/>
  <c r="O298" i="37"/>
  <c r="L298" i="37"/>
  <c r="I298" i="37"/>
  <c r="F298" i="37"/>
  <c r="O297" i="37"/>
  <c r="L297" i="37"/>
  <c r="I297" i="37"/>
  <c r="F297" i="37"/>
  <c r="O296" i="37"/>
  <c r="L296" i="37"/>
  <c r="I296" i="37"/>
  <c r="F296" i="37"/>
  <c r="O295" i="37"/>
  <c r="L295" i="37"/>
  <c r="I295" i="37"/>
  <c r="F295" i="37"/>
  <c r="O294" i="37"/>
  <c r="L294" i="37"/>
  <c r="L293" i="37" s="1"/>
  <c r="I294" i="37"/>
  <c r="F294" i="37"/>
  <c r="N293" i="37"/>
  <c r="M293" i="37"/>
  <c r="K293" i="37"/>
  <c r="J293" i="37"/>
  <c r="H293" i="37"/>
  <c r="G293" i="37"/>
  <c r="E293" i="37"/>
  <c r="D293" i="37"/>
  <c r="O288" i="37"/>
  <c r="L288" i="37"/>
  <c r="I288" i="37"/>
  <c r="F288" i="37"/>
  <c r="O287" i="37"/>
  <c r="L287" i="37"/>
  <c r="I287" i="37"/>
  <c r="I286" i="37" s="1"/>
  <c r="E287" i="37"/>
  <c r="F287" i="37" s="1"/>
  <c r="O286" i="37"/>
  <c r="N286" i="37"/>
  <c r="M286" i="37"/>
  <c r="L286" i="37"/>
  <c r="K286" i="37"/>
  <c r="J286" i="37"/>
  <c r="H286" i="37"/>
  <c r="G286" i="37"/>
  <c r="D286" i="37"/>
  <c r="O285" i="37"/>
  <c r="L285" i="37"/>
  <c r="L284" i="37" s="1"/>
  <c r="L283" i="37" s="1"/>
  <c r="I285" i="37"/>
  <c r="I284" i="37" s="1"/>
  <c r="I283" i="37" s="1"/>
  <c r="F285" i="37"/>
  <c r="O284" i="37"/>
  <c r="O283" i="37" s="1"/>
  <c r="N284" i="37"/>
  <c r="M284" i="37"/>
  <c r="M283" i="37" s="1"/>
  <c r="K284" i="37"/>
  <c r="K283" i="37" s="1"/>
  <c r="J284" i="37"/>
  <c r="J283" i="37" s="1"/>
  <c r="H284" i="37"/>
  <c r="H283" i="37" s="1"/>
  <c r="G284" i="37"/>
  <c r="G283" i="37" s="1"/>
  <c r="E284" i="37"/>
  <c r="E283" i="37" s="1"/>
  <c r="D284" i="37"/>
  <c r="N283" i="37"/>
  <c r="D283" i="37"/>
  <c r="O282" i="37"/>
  <c r="O281" i="37" s="1"/>
  <c r="L282" i="37"/>
  <c r="L281" i="37" s="1"/>
  <c r="I282" i="37"/>
  <c r="I281" i="37" s="1"/>
  <c r="F282" i="37"/>
  <c r="N281" i="37"/>
  <c r="M281" i="37"/>
  <c r="K281" i="37"/>
  <c r="J281" i="37"/>
  <c r="H281" i="37"/>
  <c r="G281" i="37"/>
  <c r="E281" i="37"/>
  <c r="D281" i="37"/>
  <c r="O280" i="37"/>
  <c r="L280" i="37"/>
  <c r="I280" i="37"/>
  <c r="F280" i="37"/>
  <c r="O279" i="37"/>
  <c r="L279" i="37"/>
  <c r="I279" i="37"/>
  <c r="F279" i="37"/>
  <c r="O278" i="37"/>
  <c r="L278" i="37"/>
  <c r="I278" i="37"/>
  <c r="F278" i="37"/>
  <c r="C278" i="37" s="1"/>
  <c r="O277" i="37"/>
  <c r="L277" i="37"/>
  <c r="I277" i="37"/>
  <c r="I276" i="37" s="1"/>
  <c r="F277" i="37"/>
  <c r="N276" i="37"/>
  <c r="M276" i="37"/>
  <c r="K276" i="37"/>
  <c r="J276" i="37"/>
  <c r="H276" i="37"/>
  <c r="G276" i="37"/>
  <c r="E276" i="37"/>
  <c r="D276" i="37"/>
  <c r="O275" i="37"/>
  <c r="L275" i="37"/>
  <c r="I275" i="37"/>
  <c r="F275" i="37"/>
  <c r="O274" i="37"/>
  <c r="L274" i="37"/>
  <c r="I274" i="37"/>
  <c r="F274" i="37"/>
  <c r="O273" i="37"/>
  <c r="L273" i="37"/>
  <c r="L272" i="37" s="1"/>
  <c r="I273" i="37"/>
  <c r="F273" i="37"/>
  <c r="N272" i="37"/>
  <c r="M272" i="37"/>
  <c r="M270" i="37" s="1"/>
  <c r="K272" i="37"/>
  <c r="K270" i="37" s="1"/>
  <c r="K269" i="37" s="1"/>
  <c r="J272" i="37"/>
  <c r="H272" i="37"/>
  <c r="H270" i="37" s="1"/>
  <c r="G272" i="37"/>
  <c r="G270" i="37" s="1"/>
  <c r="E272" i="37"/>
  <c r="D272" i="37"/>
  <c r="D270" i="37" s="1"/>
  <c r="O271" i="37"/>
  <c r="L271" i="37"/>
  <c r="I271" i="37"/>
  <c r="F271" i="37"/>
  <c r="N270" i="37"/>
  <c r="O268" i="37"/>
  <c r="L268" i="37"/>
  <c r="I268" i="37"/>
  <c r="F268" i="37"/>
  <c r="O267" i="37"/>
  <c r="L267" i="37"/>
  <c r="I267" i="37"/>
  <c r="F267" i="37"/>
  <c r="O266" i="37"/>
  <c r="L266" i="37"/>
  <c r="I266" i="37"/>
  <c r="F266" i="37"/>
  <c r="O265" i="37"/>
  <c r="L265" i="37"/>
  <c r="I265" i="37"/>
  <c r="F265" i="37"/>
  <c r="N264" i="37"/>
  <c r="M264" i="37"/>
  <c r="K264" i="37"/>
  <c r="J264" i="37"/>
  <c r="H264" i="37"/>
  <c r="G264" i="37"/>
  <c r="E264" i="37"/>
  <c r="D264" i="37"/>
  <c r="O263" i="37"/>
  <c r="L263" i="37"/>
  <c r="I263" i="37"/>
  <c r="F263" i="37"/>
  <c r="O262" i="37"/>
  <c r="L262" i="37"/>
  <c r="I262" i="37"/>
  <c r="F262" i="37"/>
  <c r="O261" i="37"/>
  <c r="L261" i="37"/>
  <c r="I261" i="37"/>
  <c r="I260" i="37" s="1"/>
  <c r="F261" i="37"/>
  <c r="N260" i="37"/>
  <c r="N259" i="37" s="1"/>
  <c r="M260" i="37"/>
  <c r="K260" i="37"/>
  <c r="K259" i="37" s="1"/>
  <c r="J260" i="37"/>
  <c r="H260" i="37"/>
  <c r="G260" i="37"/>
  <c r="G259" i="37" s="1"/>
  <c r="E260" i="37"/>
  <c r="E259" i="37" s="1"/>
  <c r="D260" i="37"/>
  <c r="H259" i="37"/>
  <c r="D259" i="37"/>
  <c r="O258" i="37"/>
  <c r="L258" i="37"/>
  <c r="I258" i="37"/>
  <c r="F258" i="37"/>
  <c r="O257" i="37"/>
  <c r="L257" i="37"/>
  <c r="I257" i="37"/>
  <c r="F257" i="37"/>
  <c r="O256" i="37"/>
  <c r="L256" i="37"/>
  <c r="I256" i="37"/>
  <c r="F256" i="37"/>
  <c r="O255" i="37"/>
  <c r="L255" i="37"/>
  <c r="I255" i="37"/>
  <c r="F255" i="37"/>
  <c r="O254" i="37"/>
  <c r="L254" i="37"/>
  <c r="I254" i="37"/>
  <c r="F254" i="37"/>
  <c r="O253" i="37"/>
  <c r="L253" i="37"/>
  <c r="I253" i="37"/>
  <c r="F253" i="37"/>
  <c r="N252" i="37"/>
  <c r="M252" i="37"/>
  <c r="M251" i="37" s="1"/>
  <c r="K252" i="37"/>
  <c r="J252" i="37"/>
  <c r="J251" i="37" s="1"/>
  <c r="H252" i="37"/>
  <c r="H251" i="37" s="1"/>
  <c r="G252" i="37"/>
  <c r="G251" i="37" s="1"/>
  <c r="E252" i="37"/>
  <c r="E251" i="37" s="1"/>
  <c r="D252" i="37"/>
  <c r="D251" i="37" s="1"/>
  <c r="N251" i="37"/>
  <c r="K251" i="37"/>
  <c r="O250" i="37"/>
  <c r="L250" i="37"/>
  <c r="I250" i="37"/>
  <c r="F250" i="37"/>
  <c r="O249" i="37"/>
  <c r="L249" i="37"/>
  <c r="I249" i="37"/>
  <c r="F249" i="37"/>
  <c r="O248" i="37"/>
  <c r="L248" i="37"/>
  <c r="I248" i="37"/>
  <c r="F248" i="37"/>
  <c r="O247" i="37"/>
  <c r="L247" i="37"/>
  <c r="I247" i="37"/>
  <c r="F247" i="37"/>
  <c r="O246" i="37"/>
  <c r="N246" i="37"/>
  <c r="M246" i="37"/>
  <c r="K246" i="37"/>
  <c r="J246" i="37"/>
  <c r="H246" i="37"/>
  <c r="G246" i="37"/>
  <c r="E246" i="37"/>
  <c r="D246" i="37"/>
  <c r="O245" i="37"/>
  <c r="L245" i="37"/>
  <c r="I245" i="37"/>
  <c r="F245" i="37"/>
  <c r="O244" i="37"/>
  <c r="L244" i="37"/>
  <c r="I244" i="37"/>
  <c r="F244" i="37"/>
  <c r="O243" i="37"/>
  <c r="L243" i="37"/>
  <c r="I243" i="37"/>
  <c r="F243" i="37"/>
  <c r="O242" i="37"/>
  <c r="L242" i="37"/>
  <c r="I242" i="37"/>
  <c r="F242" i="37"/>
  <c r="O241" i="37"/>
  <c r="L241" i="37"/>
  <c r="I241" i="37"/>
  <c r="F241" i="37"/>
  <c r="O240" i="37"/>
  <c r="L240" i="37"/>
  <c r="I240" i="37"/>
  <c r="F240" i="37"/>
  <c r="O239" i="37"/>
  <c r="O238" i="37" s="1"/>
  <c r="L239" i="37"/>
  <c r="I239" i="37"/>
  <c r="F239" i="37"/>
  <c r="N238" i="37"/>
  <c r="M238" i="37"/>
  <c r="K238" i="37"/>
  <c r="J238" i="37"/>
  <c r="H238" i="37"/>
  <c r="G238" i="37"/>
  <c r="E238" i="37"/>
  <c r="D238" i="37"/>
  <c r="O237" i="37"/>
  <c r="L237" i="37"/>
  <c r="I237" i="37"/>
  <c r="F237" i="37"/>
  <c r="O236" i="37"/>
  <c r="L236" i="37"/>
  <c r="I236" i="37"/>
  <c r="I235" i="37" s="1"/>
  <c r="F236" i="37"/>
  <c r="N235" i="37"/>
  <c r="M235" i="37"/>
  <c r="L235" i="37"/>
  <c r="K235" i="37"/>
  <c r="J235" i="37"/>
  <c r="H235" i="37"/>
  <c r="G235" i="37"/>
  <c r="E235" i="37"/>
  <c r="D235" i="37"/>
  <c r="O234" i="37"/>
  <c r="O233" i="37" s="1"/>
  <c r="L234" i="37"/>
  <c r="L233" i="37" s="1"/>
  <c r="I234" i="37"/>
  <c r="I233" i="37" s="1"/>
  <c r="F234" i="37"/>
  <c r="N233" i="37"/>
  <c r="M233" i="37"/>
  <c r="K233" i="37"/>
  <c r="J233" i="37"/>
  <c r="H233" i="37"/>
  <c r="G233" i="37"/>
  <c r="F233" i="37"/>
  <c r="E233" i="37"/>
  <c r="D233" i="37"/>
  <c r="O232" i="37"/>
  <c r="L232" i="37"/>
  <c r="I232" i="37"/>
  <c r="F232" i="37"/>
  <c r="O229" i="37"/>
  <c r="L229" i="37"/>
  <c r="I229" i="37"/>
  <c r="F229" i="37"/>
  <c r="O228" i="37"/>
  <c r="L228" i="37"/>
  <c r="L227" i="37" s="1"/>
  <c r="I228" i="37"/>
  <c r="I227" i="37" s="1"/>
  <c r="F228" i="37"/>
  <c r="O227" i="37"/>
  <c r="N227" i="37"/>
  <c r="M227" i="37"/>
  <c r="K227" i="37"/>
  <c r="J227" i="37"/>
  <c r="H227" i="37"/>
  <c r="G227" i="37"/>
  <c r="F227" i="37"/>
  <c r="E227" i="37"/>
  <c r="D227" i="37"/>
  <c r="O226" i="37"/>
  <c r="L226" i="37"/>
  <c r="I226" i="37"/>
  <c r="F226" i="37"/>
  <c r="O225" i="37"/>
  <c r="L225" i="37"/>
  <c r="I225" i="37"/>
  <c r="F225" i="37"/>
  <c r="O224" i="37"/>
  <c r="L224" i="37"/>
  <c r="I224" i="37"/>
  <c r="F224" i="37"/>
  <c r="O223" i="37"/>
  <c r="L223" i="37"/>
  <c r="I223" i="37"/>
  <c r="F223" i="37"/>
  <c r="O222" i="37"/>
  <c r="L222" i="37"/>
  <c r="I222" i="37"/>
  <c r="F222" i="37"/>
  <c r="O221" i="37"/>
  <c r="L221" i="37"/>
  <c r="I221" i="37"/>
  <c r="F221" i="37"/>
  <c r="O220" i="37"/>
  <c r="L220" i="37"/>
  <c r="I220" i="37"/>
  <c r="F220" i="37"/>
  <c r="O219" i="37"/>
  <c r="L219" i="37"/>
  <c r="I219" i="37"/>
  <c r="F219" i="37"/>
  <c r="O218" i="37"/>
  <c r="L218" i="37"/>
  <c r="I218" i="37"/>
  <c r="F218" i="37"/>
  <c r="O217" i="37"/>
  <c r="L217" i="37"/>
  <c r="I217" i="37"/>
  <c r="F217" i="37"/>
  <c r="N216" i="37"/>
  <c r="M216" i="37"/>
  <c r="K216" i="37"/>
  <c r="J216" i="37"/>
  <c r="H216" i="37"/>
  <c r="G216" i="37"/>
  <c r="E216" i="37"/>
  <c r="D216" i="37"/>
  <c r="O215" i="37"/>
  <c r="L215" i="37"/>
  <c r="I215" i="37"/>
  <c r="F215" i="37"/>
  <c r="O214" i="37"/>
  <c r="L214" i="37"/>
  <c r="I214" i="37"/>
  <c r="F214" i="37"/>
  <c r="O213" i="37"/>
  <c r="L213" i="37"/>
  <c r="I213" i="37"/>
  <c r="F213" i="37"/>
  <c r="O212" i="37"/>
  <c r="L212" i="37"/>
  <c r="I212" i="37"/>
  <c r="F212" i="37"/>
  <c r="O211" i="37"/>
  <c r="L211" i="37"/>
  <c r="I211" i="37"/>
  <c r="F211" i="37"/>
  <c r="O210" i="37"/>
  <c r="L210" i="37"/>
  <c r="I210" i="37"/>
  <c r="F210" i="37"/>
  <c r="O209" i="37"/>
  <c r="L209" i="37"/>
  <c r="I209" i="37"/>
  <c r="F209" i="37"/>
  <c r="O208" i="37"/>
  <c r="L208" i="37"/>
  <c r="I208" i="37"/>
  <c r="F208" i="37"/>
  <c r="O207" i="37"/>
  <c r="L207" i="37"/>
  <c r="I207" i="37"/>
  <c r="F207" i="37"/>
  <c r="O206" i="37"/>
  <c r="L206" i="37"/>
  <c r="I206" i="37"/>
  <c r="F206" i="37"/>
  <c r="N205" i="37"/>
  <c r="M205" i="37"/>
  <c r="K205" i="37"/>
  <c r="J205" i="37"/>
  <c r="H205" i="37"/>
  <c r="H204" i="37" s="1"/>
  <c r="G205" i="37"/>
  <c r="G204" i="37" s="1"/>
  <c r="E205" i="37"/>
  <c r="D205" i="37"/>
  <c r="O203" i="37"/>
  <c r="L203" i="37"/>
  <c r="I203" i="37"/>
  <c r="F203" i="37"/>
  <c r="O202" i="37"/>
  <c r="L202" i="37"/>
  <c r="I202" i="37"/>
  <c r="F202" i="37"/>
  <c r="O201" i="37"/>
  <c r="L201" i="37"/>
  <c r="I201" i="37"/>
  <c r="F201" i="37"/>
  <c r="O200" i="37"/>
  <c r="L200" i="37"/>
  <c r="I200" i="37"/>
  <c r="F200" i="37"/>
  <c r="O199" i="37"/>
  <c r="O198" i="37" s="1"/>
  <c r="L199" i="37"/>
  <c r="L198" i="37" s="1"/>
  <c r="I199" i="37"/>
  <c r="F199" i="37"/>
  <c r="F198" i="37" s="1"/>
  <c r="N198" i="37"/>
  <c r="N196" i="37" s="1"/>
  <c r="M198" i="37"/>
  <c r="K198" i="37"/>
  <c r="K196" i="37" s="1"/>
  <c r="J198" i="37"/>
  <c r="J196" i="37" s="1"/>
  <c r="H198" i="37"/>
  <c r="H196" i="37" s="1"/>
  <c r="G198" i="37"/>
  <c r="G196" i="37" s="1"/>
  <c r="E198" i="37"/>
  <c r="E196" i="37" s="1"/>
  <c r="D198" i="37"/>
  <c r="O197" i="37"/>
  <c r="L197" i="37"/>
  <c r="I197" i="37"/>
  <c r="F197" i="37"/>
  <c r="M196" i="37"/>
  <c r="D196" i="37"/>
  <c r="O193" i="37"/>
  <c r="L193" i="37"/>
  <c r="L192" i="37" s="1"/>
  <c r="L191" i="37" s="1"/>
  <c r="I193" i="37"/>
  <c r="I192" i="37" s="1"/>
  <c r="I191" i="37" s="1"/>
  <c r="F193" i="37"/>
  <c r="O192" i="37"/>
  <c r="O191" i="37" s="1"/>
  <c r="N192" i="37"/>
  <c r="N191" i="37" s="1"/>
  <c r="M192" i="37"/>
  <c r="M191" i="37" s="1"/>
  <c r="K192" i="37"/>
  <c r="K191" i="37" s="1"/>
  <c r="J192" i="37"/>
  <c r="J191" i="37" s="1"/>
  <c r="H192" i="37"/>
  <c r="G192" i="37"/>
  <c r="G191" i="37" s="1"/>
  <c r="E192" i="37"/>
  <c r="E191" i="37" s="1"/>
  <c r="D192" i="37"/>
  <c r="D191" i="37" s="1"/>
  <c r="H191" i="37"/>
  <c r="O190" i="37"/>
  <c r="L190" i="37"/>
  <c r="I190" i="37"/>
  <c r="F190" i="37"/>
  <c r="O189" i="37"/>
  <c r="O188" i="37" s="1"/>
  <c r="L189" i="37"/>
  <c r="I189" i="37"/>
  <c r="I188" i="37" s="1"/>
  <c r="F189" i="37"/>
  <c r="N188" i="37"/>
  <c r="M188" i="37"/>
  <c r="K188" i="37"/>
  <c r="J188" i="37"/>
  <c r="H188" i="37"/>
  <c r="G188" i="37"/>
  <c r="E188" i="37"/>
  <c r="D188" i="37"/>
  <c r="M187" i="37"/>
  <c r="O186" i="37"/>
  <c r="L186" i="37"/>
  <c r="I186" i="37"/>
  <c r="F186" i="37"/>
  <c r="O185" i="37"/>
  <c r="O184" i="37" s="1"/>
  <c r="L185" i="37"/>
  <c r="I185" i="37"/>
  <c r="I184" i="37" s="1"/>
  <c r="F185" i="37"/>
  <c r="F184" i="37" s="1"/>
  <c r="N184" i="37"/>
  <c r="M184" i="37"/>
  <c r="K184" i="37"/>
  <c r="J184" i="37"/>
  <c r="H184" i="37"/>
  <c r="G184" i="37"/>
  <c r="E184" i="37"/>
  <c r="D184" i="37"/>
  <c r="O183" i="37"/>
  <c r="L183" i="37"/>
  <c r="I183" i="37"/>
  <c r="F183" i="37"/>
  <c r="O182" i="37"/>
  <c r="L182" i="37"/>
  <c r="I182" i="37"/>
  <c r="F182" i="37"/>
  <c r="O181" i="37"/>
  <c r="L181" i="37"/>
  <c r="I181" i="37"/>
  <c r="F181" i="37"/>
  <c r="O180" i="37"/>
  <c r="L180" i="37"/>
  <c r="I180" i="37"/>
  <c r="F180" i="37"/>
  <c r="N179" i="37"/>
  <c r="M179" i="37"/>
  <c r="K179" i="37"/>
  <c r="J179" i="37"/>
  <c r="H179" i="37"/>
  <c r="G179" i="37"/>
  <c r="E179" i="37"/>
  <c r="D179" i="37"/>
  <c r="O178" i="37"/>
  <c r="L178" i="37"/>
  <c r="I178" i="37"/>
  <c r="F178" i="37"/>
  <c r="O177" i="37"/>
  <c r="L177" i="37"/>
  <c r="I177" i="37"/>
  <c r="F177" i="37"/>
  <c r="O176" i="37"/>
  <c r="L176" i="37"/>
  <c r="I176" i="37"/>
  <c r="F176" i="37"/>
  <c r="N175" i="37"/>
  <c r="M175" i="37"/>
  <c r="K175" i="37"/>
  <c r="J175" i="37"/>
  <c r="J174" i="37" s="1"/>
  <c r="H175" i="37"/>
  <c r="G175" i="37"/>
  <c r="E175" i="37"/>
  <c r="E174" i="37" s="1"/>
  <c r="D175" i="37"/>
  <c r="D174" i="37" s="1"/>
  <c r="N174" i="37"/>
  <c r="N173" i="37" s="1"/>
  <c r="O172" i="37"/>
  <c r="L172" i="37"/>
  <c r="I172" i="37"/>
  <c r="F172" i="37"/>
  <c r="O171" i="37"/>
  <c r="L171" i="37"/>
  <c r="I171" i="37"/>
  <c r="F171" i="37"/>
  <c r="O170" i="37"/>
  <c r="L170" i="37"/>
  <c r="I170" i="37"/>
  <c r="F170" i="37"/>
  <c r="O169" i="37"/>
  <c r="L169" i="37"/>
  <c r="I169" i="37"/>
  <c r="F169" i="37"/>
  <c r="O168" i="37"/>
  <c r="L168" i="37"/>
  <c r="I168" i="37"/>
  <c r="F168" i="37"/>
  <c r="O167" i="37"/>
  <c r="L167" i="37"/>
  <c r="L166" i="37" s="1"/>
  <c r="L165" i="37" s="1"/>
  <c r="I167" i="37"/>
  <c r="F167" i="37"/>
  <c r="F166" i="37" s="1"/>
  <c r="N166" i="37"/>
  <c r="N165" i="37" s="1"/>
  <c r="M166" i="37"/>
  <c r="M165" i="37" s="1"/>
  <c r="K166" i="37"/>
  <c r="K165" i="37" s="1"/>
  <c r="J166" i="37"/>
  <c r="J165" i="37" s="1"/>
  <c r="H166" i="37"/>
  <c r="H165" i="37" s="1"/>
  <c r="G166" i="37"/>
  <c r="G165" i="37" s="1"/>
  <c r="E166" i="37"/>
  <c r="E165" i="37" s="1"/>
  <c r="D166" i="37"/>
  <c r="D165" i="37" s="1"/>
  <c r="O164" i="37"/>
  <c r="L164" i="37"/>
  <c r="I164" i="37"/>
  <c r="F164" i="37"/>
  <c r="O163" i="37"/>
  <c r="L163" i="37"/>
  <c r="I163" i="37"/>
  <c r="F163" i="37"/>
  <c r="O162" i="37"/>
  <c r="L162" i="37"/>
  <c r="I162" i="37"/>
  <c r="F162" i="37"/>
  <c r="O161" i="37"/>
  <c r="O160" i="37" s="1"/>
  <c r="L161" i="37"/>
  <c r="I161" i="37"/>
  <c r="I160" i="37" s="1"/>
  <c r="F161" i="37"/>
  <c r="F160" i="37" s="1"/>
  <c r="N160" i="37"/>
  <c r="M160" i="37"/>
  <c r="K160" i="37"/>
  <c r="J160" i="37"/>
  <c r="H160" i="37"/>
  <c r="G160" i="37"/>
  <c r="E160" i="37"/>
  <c r="D160" i="37"/>
  <c r="O159" i="37"/>
  <c r="L159" i="37"/>
  <c r="I159" i="37"/>
  <c r="F159" i="37"/>
  <c r="O158" i="37"/>
  <c r="L158" i="37"/>
  <c r="I158" i="37"/>
  <c r="F158" i="37"/>
  <c r="O157" i="37"/>
  <c r="L157" i="37"/>
  <c r="I157" i="37"/>
  <c r="F157" i="37"/>
  <c r="O156" i="37"/>
  <c r="L156" i="37"/>
  <c r="I156" i="37"/>
  <c r="F156" i="37"/>
  <c r="O155" i="37"/>
  <c r="L155" i="37"/>
  <c r="I155" i="37"/>
  <c r="F155" i="37"/>
  <c r="O154" i="37"/>
  <c r="L154" i="37"/>
  <c r="I154" i="37"/>
  <c r="F154" i="37"/>
  <c r="O153" i="37"/>
  <c r="L153" i="37"/>
  <c r="I153" i="37"/>
  <c r="F153" i="37"/>
  <c r="O152" i="37"/>
  <c r="L152" i="37"/>
  <c r="I152" i="37"/>
  <c r="F152" i="37"/>
  <c r="N151" i="37"/>
  <c r="M151" i="37"/>
  <c r="K151" i="37"/>
  <c r="J151" i="37"/>
  <c r="H151" i="37"/>
  <c r="G151" i="37"/>
  <c r="E151" i="37"/>
  <c r="D151" i="37"/>
  <c r="O150" i="37"/>
  <c r="L150" i="37"/>
  <c r="I150" i="37"/>
  <c r="F150" i="37"/>
  <c r="O149" i="37"/>
  <c r="L149" i="37"/>
  <c r="I149" i="37"/>
  <c r="F149" i="37"/>
  <c r="O148" i="37"/>
  <c r="L148" i="37"/>
  <c r="I148" i="37"/>
  <c r="F148" i="37"/>
  <c r="O147" i="37"/>
  <c r="L147" i="37"/>
  <c r="I147" i="37"/>
  <c r="F147" i="37"/>
  <c r="O146" i="37"/>
  <c r="L146" i="37"/>
  <c r="I146" i="37"/>
  <c r="F146" i="37"/>
  <c r="O145" i="37"/>
  <c r="L145" i="37"/>
  <c r="I145" i="37"/>
  <c r="F145" i="37"/>
  <c r="N144" i="37"/>
  <c r="M144" i="37"/>
  <c r="K144" i="37"/>
  <c r="J144" i="37"/>
  <c r="H144" i="37"/>
  <c r="G144" i="37"/>
  <c r="E144" i="37"/>
  <c r="D144" i="37"/>
  <c r="O143" i="37"/>
  <c r="L143" i="37"/>
  <c r="I143" i="37"/>
  <c r="F143" i="37"/>
  <c r="O142" i="37"/>
  <c r="L142" i="37"/>
  <c r="I142" i="37"/>
  <c r="F142" i="37"/>
  <c r="O141" i="37"/>
  <c r="N141" i="37"/>
  <c r="M141" i="37"/>
  <c r="K141" i="37"/>
  <c r="J141" i="37"/>
  <c r="H141" i="37"/>
  <c r="G141" i="37"/>
  <c r="F141" i="37"/>
  <c r="E141" i="37"/>
  <c r="D141" i="37"/>
  <c r="O140" i="37"/>
  <c r="L140" i="37"/>
  <c r="I140" i="37"/>
  <c r="F140" i="37"/>
  <c r="O139" i="37"/>
  <c r="L139" i="37"/>
  <c r="I139" i="37"/>
  <c r="F139" i="37"/>
  <c r="O138" i="37"/>
  <c r="L138" i="37"/>
  <c r="I138" i="37"/>
  <c r="F138" i="37"/>
  <c r="O137" i="37"/>
  <c r="O136" i="37" s="1"/>
  <c r="L137" i="37"/>
  <c r="I137" i="37"/>
  <c r="F137" i="37"/>
  <c r="N136" i="37"/>
  <c r="M136" i="37"/>
  <c r="K136" i="37"/>
  <c r="J136" i="37"/>
  <c r="H136" i="37"/>
  <c r="G136" i="37"/>
  <c r="E136" i="37"/>
  <c r="D136" i="37"/>
  <c r="O135" i="37"/>
  <c r="L135" i="37"/>
  <c r="I135" i="37"/>
  <c r="F135" i="37"/>
  <c r="O134" i="37"/>
  <c r="L134" i="37"/>
  <c r="I134" i="37"/>
  <c r="F134" i="37"/>
  <c r="O133" i="37"/>
  <c r="L133" i="37"/>
  <c r="I133" i="37"/>
  <c r="F133" i="37"/>
  <c r="O132" i="37"/>
  <c r="L132" i="37"/>
  <c r="I132" i="37"/>
  <c r="F132" i="37"/>
  <c r="N131" i="37"/>
  <c r="M131" i="37"/>
  <c r="K131" i="37"/>
  <c r="J131" i="37"/>
  <c r="H131" i="37"/>
  <c r="G131" i="37"/>
  <c r="E131" i="37"/>
  <c r="D131" i="37"/>
  <c r="O129" i="37"/>
  <c r="O128" i="37" s="1"/>
  <c r="L129" i="37"/>
  <c r="L128" i="37" s="1"/>
  <c r="I129" i="37"/>
  <c r="F129" i="37"/>
  <c r="N128" i="37"/>
  <c r="M128" i="37"/>
  <c r="K128" i="37"/>
  <c r="J128" i="37"/>
  <c r="I128" i="37"/>
  <c r="H128" i="37"/>
  <c r="G128" i="37"/>
  <c r="E128" i="37"/>
  <c r="D128" i="37"/>
  <c r="O127" i="37"/>
  <c r="L127" i="37"/>
  <c r="I127" i="37"/>
  <c r="F127" i="37"/>
  <c r="O126" i="37"/>
  <c r="L126" i="37"/>
  <c r="I126" i="37"/>
  <c r="F126" i="37"/>
  <c r="O125" i="37"/>
  <c r="L125" i="37"/>
  <c r="I125" i="37"/>
  <c r="F125" i="37"/>
  <c r="O124" i="37"/>
  <c r="L124" i="37"/>
  <c r="I124" i="37"/>
  <c r="F124" i="37"/>
  <c r="O123" i="37"/>
  <c r="L123" i="37"/>
  <c r="I123" i="37"/>
  <c r="F123" i="37"/>
  <c r="F122" i="37" s="1"/>
  <c r="N122" i="37"/>
  <c r="M122" i="37"/>
  <c r="K122" i="37"/>
  <c r="J122" i="37"/>
  <c r="H122" i="37"/>
  <c r="G122" i="37"/>
  <c r="E122" i="37"/>
  <c r="D122" i="37"/>
  <c r="O121" i="37"/>
  <c r="L121" i="37"/>
  <c r="I121" i="37"/>
  <c r="F121" i="37"/>
  <c r="O120" i="37"/>
  <c r="L120" i="37"/>
  <c r="I120" i="37"/>
  <c r="F120" i="37"/>
  <c r="O119" i="37"/>
  <c r="L119" i="37"/>
  <c r="I119" i="37"/>
  <c r="F119" i="37"/>
  <c r="O118" i="37"/>
  <c r="L118" i="37"/>
  <c r="I118" i="37"/>
  <c r="F118" i="37"/>
  <c r="O117" i="37"/>
  <c r="L117" i="37"/>
  <c r="I117" i="37"/>
  <c r="F117" i="37"/>
  <c r="N116" i="37"/>
  <c r="M116" i="37"/>
  <c r="L116" i="37"/>
  <c r="K116" i="37"/>
  <c r="J116" i="37"/>
  <c r="H116" i="37"/>
  <c r="G116" i="37"/>
  <c r="E116" i="37"/>
  <c r="D116" i="37"/>
  <c r="O115" i="37"/>
  <c r="L115" i="37"/>
  <c r="I115" i="37"/>
  <c r="F115" i="37"/>
  <c r="O114" i="37"/>
  <c r="L114" i="37"/>
  <c r="I114" i="37"/>
  <c r="F114" i="37"/>
  <c r="O113" i="37"/>
  <c r="O112" i="37" s="1"/>
  <c r="L113" i="37"/>
  <c r="I113" i="37"/>
  <c r="F113" i="37"/>
  <c r="N112" i="37"/>
  <c r="M112" i="37"/>
  <c r="K112" i="37"/>
  <c r="J112" i="37"/>
  <c r="H112" i="37"/>
  <c r="G112" i="37"/>
  <c r="F112" i="37"/>
  <c r="E112" i="37"/>
  <c r="D112" i="37"/>
  <c r="O111" i="37"/>
  <c r="L111" i="37"/>
  <c r="I111" i="37"/>
  <c r="F111" i="37"/>
  <c r="O110" i="37"/>
  <c r="L110" i="37"/>
  <c r="I110" i="37"/>
  <c r="F110" i="37"/>
  <c r="O109" i="37"/>
  <c r="L109" i="37"/>
  <c r="I109" i="37"/>
  <c r="F109" i="37"/>
  <c r="O108" i="37"/>
  <c r="L108" i="37"/>
  <c r="I108" i="37"/>
  <c r="F108" i="37"/>
  <c r="O107" i="37"/>
  <c r="L107" i="37"/>
  <c r="I107" i="37"/>
  <c r="F107" i="37"/>
  <c r="O106" i="37"/>
  <c r="L106" i="37"/>
  <c r="I106" i="37"/>
  <c r="F106" i="37"/>
  <c r="O105" i="37"/>
  <c r="L105" i="37"/>
  <c r="I105" i="37"/>
  <c r="F105" i="37"/>
  <c r="O104" i="37"/>
  <c r="L104" i="37"/>
  <c r="I104" i="37"/>
  <c r="F104" i="37"/>
  <c r="N103" i="37"/>
  <c r="M103" i="37"/>
  <c r="K103" i="37"/>
  <c r="J103" i="37"/>
  <c r="H103" i="37"/>
  <c r="G103" i="37"/>
  <c r="E103" i="37"/>
  <c r="D103" i="37"/>
  <c r="O102" i="37"/>
  <c r="L102" i="37"/>
  <c r="I102" i="37"/>
  <c r="F102" i="37"/>
  <c r="O101" i="37"/>
  <c r="L101" i="37"/>
  <c r="I101" i="37"/>
  <c r="F101" i="37"/>
  <c r="O100" i="37"/>
  <c r="L100" i="37"/>
  <c r="I100" i="37"/>
  <c r="F100" i="37"/>
  <c r="O99" i="37"/>
  <c r="L99" i="37"/>
  <c r="I99" i="37"/>
  <c r="F99" i="37"/>
  <c r="O98" i="37"/>
  <c r="L98" i="37"/>
  <c r="I98" i="37"/>
  <c r="F98" i="37"/>
  <c r="O97" i="37"/>
  <c r="L97" i="37"/>
  <c r="I97" i="37"/>
  <c r="F97" i="37"/>
  <c r="O96" i="37"/>
  <c r="L96" i="37"/>
  <c r="L95" i="37" s="1"/>
  <c r="I96" i="37"/>
  <c r="F96" i="37"/>
  <c r="N95" i="37"/>
  <c r="M95" i="37"/>
  <c r="K95" i="37"/>
  <c r="J95" i="37"/>
  <c r="H95" i="37"/>
  <c r="G95" i="37"/>
  <c r="E95" i="37"/>
  <c r="D95" i="37"/>
  <c r="O94" i="37"/>
  <c r="L94" i="37"/>
  <c r="I94" i="37"/>
  <c r="F94" i="37"/>
  <c r="O93" i="37"/>
  <c r="L93" i="37"/>
  <c r="I93" i="37"/>
  <c r="F93" i="37"/>
  <c r="O92" i="37"/>
  <c r="L92" i="37"/>
  <c r="I92" i="37"/>
  <c r="F92" i="37"/>
  <c r="O91" i="37"/>
  <c r="L91" i="37"/>
  <c r="I91" i="37"/>
  <c r="F91" i="37"/>
  <c r="O90" i="37"/>
  <c r="O89" i="37" s="1"/>
  <c r="L90" i="37"/>
  <c r="I90" i="37"/>
  <c r="I89" i="37" s="1"/>
  <c r="F90" i="37"/>
  <c r="F89" i="37" s="1"/>
  <c r="N89" i="37"/>
  <c r="M89" i="37"/>
  <c r="K89" i="37"/>
  <c r="J89" i="37"/>
  <c r="H89" i="37"/>
  <c r="G89" i="37"/>
  <c r="E89" i="37"/>
  <c r="D89" i="37"/>
  <c r="O88" i="37"/>
  <c r="L88" i="37"/>
  <c r="I88" i="37"/>
  <c r="F88" i="37"/>
  <c r="O87" i="37"/>
  <c r="L87" i="37"/>
  <c r="I87" i="37"/>
  <c r="F87" i="37"/>
  <c r="O86" i="37"/>
  <c r="L86" i="37"/>
  <c r="I86" i="37"/>
  <c r="F86" i="37"/>
  <c r="O85" i="37"/>
  <c r="O84" i="37" s="1"/>
  <c r="L85" i="37"/>
  <c r="I85" i="37"/>
  <c r="F85" i="37"/>
  <c r="N84" i="37"/>
  <c r="M84" i="37"/>
  <c r="K84" i="37"/>
  <c r="J84" i="37"/>
  <c r="H84" i="37"/>
  <c r="G84" i="37"/>
  <c r="E84" i="37"/>
  <c r="D84" i="37"/>
  <c r="O82" i="37"/>
  <c r="L82" i="37"/>
  <c r="I82" i="37"/>
  <c r="F82" i="37"/>
  <c r="O81" i="37"/>
  <c r="L81" i="37"/>
  <c r="L80" i="37" s="1"/>
  <c r="I81" i="37"/>
  <c r="I80" i="37" s="1"/>
  <c r="F81" i="37"/>
  <c r="O80" i="37"/>
  <c r="N80" i="37"/>
  <c r="M80" i="37"/>
  <c r="K80" i="37"/>
  <c r="J80" i="37"/>
  <c r="H80" i="37"/>
  <c r="G80" i="37"/>
  <c r="F80" i="37"/>
  <c r="E80" i="37"/>
  <c r="D80" i="37"/>
  <c r="O79" i="37"/>
  <c r="L79" i="37"/>
  <c r="I79" i="37"/>
  <c r="F79" i="37"/>
  <c r="O78" i="37"/>
  <c r="O77" i="37" s="1"/>
  <c r="L78" i="37"/>
  <c r="L77" i="37" s="1"/>
  <c r="I78" i="37"/>
  <c r="I77" i="37" s="1"/>
  <c r="F78" i="37"/>
  <c r="N77" i="37"/>
  <c r="M77" i="37"/>
  <c r="K77" i="37"/>
  <c r="J77" i="37"/>
  <c r="H77" i="37"/>
  <c r="G77" i="37"/>
  <c r="G76" i="37" s="1"/>
  <c r="E77" i="37"/>
  <c r="E76" i="37" s="1"/>
  <c r="D77" i="37"/>
  <c r="D76" i="37" s="1"/>
  <c r="O74" i="37"/>
  <c r="L74" i="37"/>
  <c r="I74" i="37"/>
  <c r="F74" i="37"/>
  <c r="O73" i="37"/>
  <c r="L73" i="37"/>
  <c r="I73" i="37"/>
  <c r="F73" i="37"/>
  <c r="O72" i="37"/>
  <c r="L72" i="37"/>
  <c r="I72" i="37"/>
  <c r="F72" i="37"/>
  <c r="O71" i="37"/>
  <c r="L71" i="37"/>
  <c r="I71" i="37"/>
  <c r="F71" i="37"/>
  <c r="O70" i="37"/>
  <c r="O69" i="37" s="1"/>
  <c r="L70" i="37"/>
  <c r="I70" i="37"/>
  <c r="I69" i="37" s="1"/>
  <c r="F70" i="37"/>
  <c r="F69" i="37" s="1"/>
  <c r="N69" i="37"/>
  <c r="N67" i="37" s="1"/>
  <c r="M69" i="37"/>
  <c r="M67" i="37" s="1"/>
  <c r="K69" i="37"/>
  <c r="K67" i="37" s="1"/>
  <c r="J69" i="37"/>
  <c r="J67" i="37" s="1"/>
  <c r="H69" i="37"/>
  <c r="G69" i="37"/>
  <c r="E69" i="37"/>
  <c r="E67" i="37" s="1"/>
  <c r="D69" i="37"/>
  <c r="O68" i="37"/>
  <c r="L68" i="37"/>
  <c r="I68" i="37"/>
  <c r="F68" i="37"/>
  <c r="H67" i="37"/>
  <c r="G67" i="37"/>
  <c r="D67" i="37"/>
  <c r="O66" i="37"/>
  <c r="L66" i="37"/>
  <c r="I66" i="37"/>
  <c r="F66" i="37"/>
  <c r="O65" i="37"/>
  <c r="L65" i="37"/>
  <c r="I65" i="37"/>
  <c r="F65" i="37"/>
  <c r="O64" i="37"/>
  <c r="L64" i="37"/>
  <c r="I64" i="37"/>
  <c r="F64" i="37"/>
  <c r="O63" i="37"/>
  <c r="L63" i="37"/>
  <c r="I63" i="37"/>
  <c r="F63" i="37"/>
  <c r="O62" i="37"/>
  <c r="L62" i="37"/>
  <c r="I62" i="37"/>
  <c r="F62" i="37"/>
  <c r="O61" i="37"/>
  <c r="L61" i="37"/>
  <c r="I61" i="37"/>
  <c r="F61" i="37"/>
  <c r="O60" i="37"/>
  <c r="L60" i="37"/>
  <c r="I60" i="37"/>
  <c r="F60" i="37"/>
  <c r="O59" i="37"/>
  <c r="L59" i="37"/>
  <c r="I59" i="37"/>
  <c r="I58" i="37" s="1"/>
  <c r="F59" i="37"/>
  <c r="N58" i="37"/>
  <c r="M58" i="37"/>
  <c r="K58" i="37"/>
  <c r="J58" i="37"/>
  <c r="H58" i="37"/>
  <c r="G58" i="37"/>
  <c r="E58" i="37"/>
  <c r="D58" i="37"/>
  <c r="O57" i="37"/>
  <c r="L57" i="37"/>
  <c r="I57" i="37"/>
  <c r="F57" i="37"/>
  <c r="O56" i="37"/>
  <c r="O55" i="37" s="1"/>
  <c r="L56" i="37"/>
  <c r="L55" i="37" s="1"/>
  <c r="I56" i="37"/>
  <c r="I55" i="37" s="1"/>
  <c r="F56" i="37"/>
  <c r="F55" i="37" s="1"/>
  <c r="N55" i="37"/>
  <c r="M55" i="37"/>
  <c r="M54" i="37" s="1"/>
  <c r="K55" i="37"/>
  <c r="J55" i="37"/>
  <c r="J54" i="37" s="1"/>
  <c r="H55" i="37"/>
  <c r="G55" i="37"/>
  <c r="E55" i="37"/>
  <c r="E54" i="37" s="1"/>
  <c r="D55" i="37"/>
  <c r="N54" i="37"/>
  <c r="O47" i="37"/>
  <c r="C47" i="37" s="1"/>
  <c r="O46" i="37"/>
  <c r="C46" i="37" s="1"/>
  <c r="N45" i="37"/>
  <c r="M45" i="37"/>
  <c r="L44" i="37"/>
  <c r="L43" i="37" s="1"/>
  <c r="I44" i="37"/>
  <c r="I43" i="37" s="1"/>
  <c r="F44" i="37"/>
  <c r="K43" i="37"/>
  <c r="J43" i="37"/>
  <c r="H43" i="37"/>
  <c r="G43" i="37"/>
  <c r="E43" i="37"/>
  <c r="D43" i="37"/>
  <c r="F42" i="37"/>
  <c r="E41" i="37"/>
  <c r="D41" i="37"/>
  <c r="L40" i="37"/>
  <c r="C40" i="37" s="1"/>
  <c r="L39" i="37"/>
  <c r="C39" i="37" s="1"/>
  <c r="L38" i="37"/>
  <c r="C38" i="37" s="1"/>
  <c r="L37" i="37"/>
  <c r="C37" i="37" s="1"/>
  <c r="K36" i="37"/>
  <c r="J36" i="37"/>
  <c r="L35" i="37"/>
  <c r="C35" i="37" s="1"/>
  <c r="L34" i="37"/>
  <c r="C34" i="37" s="1"/>
  <c r="K33" i="37"/>
  <c r="J33" i="37"/>
  <c r="L32" i="37"/>
  <c r="L31" i="37" s="1"/>
  <c r="K31" i="37"/>
  <c r="J31" i="37"/>
  <c r="L30" i="37"/>
  <c r="C30" i="37" s="1"/>
  <c r="L29" i="37"/>
  <c r="C29" i="37" s="1"/>
  <c r="L28" i="37"/>
  <c r="K27" i="37"/>
  <c r="J27" i="37"/>
  <c r="F25" i="37"/>
  <c r="C25" i="37" s="1"/>
  <c r="I24" i="37"/>
  <c r="F24" i="37"/>
  <c r="O23" i="37"/>
  <c r="L23" i="37"/>
  <c r="I23" i="37"/>
  <c r="F23" i="37"/>
  <c r="O22" i="37"/>
  <c r="L22" i="37"/>
  <c r="I22" i="37"/>
  <c r="I21" i="37" s="1"/>
  <c r="F22" i="37"/>
  <c r="N21" i="37"/>
  <c r="N292" i="37" s="1"/>
  <c r="M21" i="37"/>
  <c r="K21" i="37"/>
  <c r="J21" i="37"/>
  <c r="H21" i="37"/>
  <c r="H292" i="37" s="1"/>
  <c r="G21" i="37"/>
  <c r="E21" i="37"/>
  <c r="D21" i="37"/>
  <c r="D292" i="37" s="1"/>
  <c r="N20" i="37" l="1"/>
  <c r="O235" i="37"/>
  <c r="J187" i="37"/>
  <c r="C236" i="37"/>
  <c r="G292" i="37"/>
  <c r="G291" i="37" s="1"/>
  <c r="C32" i="37"/>
  <c r="L33" i="37"/>
  <c r="C33" i="37" s="1"/>
  <c r="C177" i="37"/>
  <c r="E231" i="37"/>
  <c r="C105" i="37"/>
  <c r="C124" i="37"/>
  <c r="C157" i="37"/>
  <c r="M53" i="37"/>
  <c r="H195" i="37"/>
  <c r="N231" i="37"/>
  <c r="N269" i="37"/>
  <c r="G174" i="37"/>
  <c r="G173" i="37" s="1"/>
  <c r="F67" i="37"/>
  <c r="H76" i="37"/>
  <c r="O76" i="37"/>
  <c r="C133" i="37"/>
  <c r="C181" i="37"/>
  <c r="G187" i="37"/>
  <c r="C266" i="37"/>
  <c r="C44" i="37"/>
  <c r="J76" i="37"/>
  <c r="I103" i="37"/>
  <c r="I175" i="37"/>
  <c r="C210" i="37"/>
  <c r="E204" i="37"/>
  <c r="E195" i="37" s="1"/>
  <c r="K204" i="37"/>
  <c r="C222" i="37"/>
  <c r="C224" i="37"/>
  <c r="O252" i="37"/>
  <c r="G269" i="37"/>
  <c r="M269" i="37"/>
  <c r="E286" i="37"/>
  <c r="L21" i="37"/>
  <c r="L292" i="37" s="1"/>
  <c r="L291" i="37" s="1"/>
  <c r="J270" i="37"/>
  <c r="J269" i="37" s="1"/>
  <c r="H291" i="37"/>
  <c r="K54" i="37"/>
  <c r="K53" i="37" s="1"/>
  <c r="C79" i="37"/>
  <c r="M83" i="37"/>
  <c r="C121" i="37"/>
  <c r="C149" i="37"/>
  <c r="I151" i="37"/>
  <c r="O166" i="37"/>
  <c r="O165" i="37" s="1"/>
  <c r="J173" i="37"/>
  <c r="C190" i="37"/>
  <c r="G195" i="37"/>
  <c r="N230" i="37"/>
  <c r="D291" i="37"/>
  <c r="K26" i="37"/>
  <c r="K20" i="37" s="1"/>
  <c r="J26" i="37"/>
  <c r="J20" i="37" s="1"/>
  <c r="L36" i="37"/>
  <c r="C36" i="37" s="1"/>
  <c r="C57" i="37"/>
  <c r="L69" i="37"/>
  <c r="C69" i="37" s="1"/>
  <c r="C101" i="37"/>
  <c r="C109" i="37"/>
  <c r="C110" i="37"/>
  <c r="J130" i="37"/>
  <c r="N130" i="37"/>
  <c r="C145" i="37"/>
  <c r="I144" i="37"/>
  <c r="C153" i="37"/>
  <c r="C156" i="37"/>
  <c r="E173" i="37"/>
  <c r="C186" i="37"/>
  <c r="C206" i="37"/>
  <c r="C214" i="37"/>
  <c r="C243" i="37"/>
  <c r="M231" i="37"/>
  <c r="C254" i="37"/>
  <c r="C297" i="37"/>
  <c r="N291" i="37"/>
  <c r="C78" i="37"/>
  <c r="K130" i="37"/>
  <c r="C162" i="37"/>
  <c r="O175" i="37"/>
  <c r="C258" i="37"/>
  <c r="H269" i="37"/>
  <c r="C274" i="37"/>
  <c r="C301" i="37"/>
  <c r="C24" i="37"/>
  <c r="D20" i="37"/>
  <c r="M76" i="37"/>
  <c r="D83" i="37"/>
  <c r="C88" i="37"/>
  <c r="N83" i="37"/>
  <c r="C92" i="37"/>
  <c r="O122" i="37"/>
  <c r="C140" i="37"/>
  <c r="C169" i="37"/>
  <c r="K174" i="37"/>
  <c r="K173" i="37" s="1"/>
  <c r="I187" i="37"/>
  <c r="C232" i="37"/>
  <c r="D231" i="37"/>
  <c r="D230" i="37" s="1"/>
  <c r="H231" i="37"/>
  <c r="H230" i="37" s="1"/>
  <c r="H194" i="37" s="1"/>
  <c r="C262" i="37"/>
  <c r="C263" i="37"/>
  <c r="J259" i="37"/>
  <c r="O264" i="37"/>
  <c r="O272" i="37"/>
  <c r="I54" i="37"/>
  <c r="C42" i="37"/>
  <c r="F41" i="37"/>
  <c r="C41" i="37" s="1"/>
  <c r="L112" i="37"/>
  <c r="C125" i="37"/>
  <c r="K187" i="37"/>
  <c r="J292" i="37"/>
  <c r="J291" i="37" s="1"/>
  <c r="L67" i="37"/>
  <c r="C23" i="37"/>
  <c r="O58" i="37"/>
  <c r="N53" i="37"/>
  <c r="F77" i="37"/>
  <c r="F76" i="37" s="1"/>
  <c r="K76" i="37"/>
  <c r="G83" i="37"/>
  <c r="I84" i="37"/>
  <c r="C113" i="37"/>
  <c r="C127" i="37"/>
  <c r="M130" i="37"/>
  <c r="I131" i="37"/>
  <c r="C150" i="37"/>
  <c r="C164" i="37"/>
  <c r="I179" i="37"/>
  <c r="D187" i="37"/>
  <c r="N187" i="37"/>
  <c r="C202" i="37"/>
  <c r="C203" i="37"/>
  <c r="C218" i="37"/>
  <c r="C221" i="37"/>
  <c r="J231" i="37"/>
  <c r="C242" i="37"/>
  <c r="C245" i="37"/>
  <c r="L260" i="37"/>
  <c r="I264" i="37"/>
  <c r="I272" i="37"/>
  <c r="I270" i="37" s="1"/>
  <c r="I269" i="37" s="1"/>
  <c r="C282" i="37"/>
  <c r="F281" i="37"/>
  <c r="C281" i="37" s="1"/>
  <c r="L216" i="37"/>
  <c r="C28" i="37"/>
  <c r="L27" i="37"/>
  <c r="C27" i="37" s="1"/>
  <c r="H83" i="37"/>
  <c r="F136" i="37"/>
  <c r="C137" i="37"/>
  <c r="H20" i="37"/>
  <c r="F43" i="37"/>
  <c r="C43" i="37" s="1"/>
  <c r="G54" i="37"/>
  <c r="G53" i="37" s="1"/>
  <c r="C64" i="37"/>
  <c r="C65" i="37"/>
  <c r="C66" i="37"/>
  <c r="C72" i="37"/>
  <c r="C73" i="37"/>
  <c r="C74" i="37"/>
  <c r="C81" i="37"/>
  <c r="C82" i="37"/>
  <c r="C96" i="37"/>
  <c r="F95" i="37"/>
  <c r="C97" i="37"/>
  <c r="C100" i="37"/>
  <c r="C117" i="37"/>
  <c r="C118" i="37"/>
  <c r="F128" i="37"/>
  <c r="C128" i="37" s="1"/>
  <c r="C129" i="37"/>
  <c r="C138" i="37"/>
  <c r="C143" i="37"/>
  <c r="C168" i="37"/>
  <c r="H174" i="37"/>
  <c r="H173" i="37" s="1"/>
  <c r="F188" i="37"/>
  <c r="C189" i="37"/>
  <c r="C199" i="37"/>
  <c r="I198" i="37"/>
  <c r="L205" i="37"/>
  <c r="C212" i="37"/>
  <c r="C226" i="37"/>
  <c r="C234" i="37"/>
  <c r="G231" i="37"/>
  <c r="G230" i="37" s="1"/>
  <c r="C250" i="37"/>
  <c r="O293" i="37"/>
  <c r="K292" i="37"/>
  <c r="K291" i="37" s="1"/>
  <c r="O21" i="37"/>
  <c r="O292" i="37" s="1"/>
  <c r="D54" i="37"/>
  <c r="D53" i="37" s="1"/>
  <c r="H54" i="37"/>
  <c r="H53" i="37" s="1"/>
  <c r="C59" i="37"/>
  <c r="C61" i="37"/>
  <c r="C62" i="37"/>
  <c r="C63" i="37"/>
  <c r="E83" i="37"/>
  <c r="K83" i="37"/>
  <c r="C85" i="37"/>
  <c r="C86" i="37"/>
  <c r="C87" i="37"/>
  <c r="L89" i="37"/>
  <c r="C89" i="37" s="1"/>
  <c r="O95" i="37"/>
  <c r="C108" i="37"/>
  <c r="C126" i="37"/>
  <c r="I136" i="37"/>
  <c r="C146" i="37"/>
  <c r="O151" i="37"/>
  <c r="C158" i="37"/>
  <c r="I166" i="37"/>
  <c r="I165" i="37" s="1"/>
  <c r="C172" i="37"/>
  <c r="D173" i="37"/>
  <c r="H187" i="37"/>
  <c r="E187" i="37"/>
  <c r="L196" i="37"/>
  <c r="I205" i="37"/>
  <c r="C211" i="37"/>
  <c r="C213" i="37"/>
  <c r="C215" i="37"/>
  <c r="J204" i="37"/>
  <c r="J195" i="37" s="1"/>
  <c r="N204" i="37"/>
  <c r="N195" i="37" s="1"/>
  <c r="N194" i="37" s="1"/>
  <c r="L238" i="37"/>
  <c r="C244" i="37"/>
  <c r="C257" i="37"/>
  <c r="O260" i="37"/>
  <c r="L264" i="37"/>
  <c r="C275" i="37"/>
  <c r="C279" i="37"/>
  <c r="C280" i="37"/>
  <c r="D269" i="37"/>
  <c r="C288" i="37"/>
  <c r="G20" i="37"/>
  <c r="L58" i="37"/>
  <c r="L54" i="37" s="1"/>
  <c r="J53" i="37"/>
  <c r="C70" i="37"/>
  <c r="C71" i="37"/>
  <c r="N76" i="37"/>
  <c r="L84" i="37"/>
  <c r="J83" i="37"/>
  <c r="C90" i="37"/>
  <c r="C91" i="37"/>
  <c r="C93" i="37"/>
  <c r="C94" i="37"/>
  <c r="I95" i="37"/>
  <c r="C98" i="37"/>
  <c r="C111" i="37"/>
  <c r="L122" i="37"/>
  <c r="G130" i="37"/>
  <c r="G75" i="37" s="1"/>
  <c r="G52" i="37" s="1"/>
  <c r="I141" i="37"/>
  <c r="F144" i="37"/>
  <c r="C148" i="37"/>
  <c r="C170" i="37"/>
  <c r="O179" i="37"/>
  <c r="O174" i="37" s="1"/>
  <c r="O173" i="37" s="1"/>
  <c r="O187" i="37"/>
  <c r="K195" i="37"/>
  <c r="C201" i="37"/>
  <c r="D204" i="37"/>
  <c r="D195" i="37" s="1"/>
  <c r="M204" i="37"/>
  <c r="C223" i="37"/>
  <c r="C225" i="37"/>
  <c r="C228" i="37"/>
  <c r="C229" i="37"/>
  <c r="O231" i="37"/>
  <c r="L276" i="37"/>
  <c r="L270" i="37" s="1"/>
  <c r="L269" i="37" s="1"/>
  <c r="E292" i="37"/>
  <c r="E291" i="37" s="1"/>
  <c r="E20" i="37"/>
  <c r="C55" i="37"/>
  <c r="O67" i="37"/>
  <c r="L76" i="37"/>
  <c r="I76" i="37"/>
  <c r="C31" i="37"/>
  <c r="C22" i="37"/>
  <c r="F21" i="37"/>
  <c r="E53" i="37"/>
  <c r="I292" i="37"/>
  <c r="I20" i="37"/>
  <c r="M292" i="37"/>
  <c r="M291" i="37" s="1"/>
  <c r="M20" i="37"/>
  <c r="O54" i="37"/>
  <c r="I67" i="37"/>
  <c r="C80" i="37"/>
  <c r="C60" i="37"/>
  <c r="L103" i="37"/>
  <c r="C106" i="37"/>
  <c r="C161" i="37"/>
  <c r="C185" i="37"/>
  <c r="C256" i="37"/>
  <c r="I252" i="37"/>
  <c r="I251" i="37" s="1"/>
  <c r="O45" i="37"/>
  <c r="F58" i="37"/>
  <c r="C102" i="37"/>
  <c r="C104" i="37"/>
  <c r="F103" i="37"/>
  <c r="O103" i="37"/>
  <c r="C119" i="37"/>
  <c r="I116" i="37"/>
  <c r="O131" i="37"/>
  <c r="L131" i="37"/>
  <c r="C134" i="37"/>
  <c r="L136" i="37"/>
  <c r="C139" i="37"/>
  <c r="O144" i="37"/>
  <c r="C155" i="37"/>
  <c r="L160" i="37"/>
  <c r="C160" i="37" s="1"/>
  <c r="C163" i="37"/>
  <c r="M174" i="37"/>
  <c r="M173" i="37" s="1"/>
  <c r="C180" i="37"/>
  <c r="F179" i="37"/>
  <c r="L184" i="37"/>
  <c r="C184" i="37" s="1"/>
  <c r="L188" i="37"/>
  <c r="L187" i="37" s="1"/>
  <c r="C120" i="37"/>
  <c r="F116" i="37"/>
  <c r="L179" i="37"/>
  <c r="C182" i="37"/>
  <c r="C107" i="37"/>
  <c r="C114" i="37"/>
  <c r="E130" i="37"/>
  <c r="C132" i="37"/>
  <c r="F131" i="37"/>
  <c r="H130" i="37"/>
  <c r="C142" i="37"/>
  <c r="L141" i="37"/>
  <c r="C141" i="37" s="1"/>
  <c r="L144" i="37"/>
  <c r="C147" i="37"/>
  <c r="C159" i="37"/>
  <c r="C167" i="37"/>
  <c r="I174" i="37"/>
  <c r="I173" i="37" s="1"/>
  <c r="L175" i="37"/>
  <c r="C178" i="37"/>
  <c r="C183" i="37"/>
  <c r="C197" i="37"/>
  <c r="F196" i="37"/>
  <c r="C285" i="37"/>
  <c r="F284" i="37"/>
  <c r="C56" i="37"/>
  <c r="C68" i="37"/>
  <c r="C152" i="37"/>
  <c r="F151" i="37"/>
  <c r="F84" i="37"/>
  <c r="C99" i="37"/>
  <c r="C115" i="37"/>
  <c r="I112" i="37"/>
  <c r="O116" i="37"/>
  <c r="O83" i="37" s="1"/>
  <c r="I122" i="37"/>
  <c r="C122" i="37" s="1"/>
  <c r="C123" i="37"/>
  <c r="C135" i="37"/>
  <c r="D130" i="37"/>
  <c r="D75" i="37" s="1"/>
  <c r="L151" i="37"/>
  <c r="C154" i="37"/>
  <c r="F165" i="37"/>
  <c r="C171" i="37"/>
  <c r="C176" i="37"/>
  <c r="F175" i="37"/>
  <c r="C220" i="37"/>
  <c r="I216" i="37"/>
  <c r="I204" i="37" s="1"/>
  <c r="C237" i="37"/>
  <c r="F235" i="37"/>
  <c r="C261" i="37"/>
  <c r="F260" i="37"/>
  <c r="C277" i="37"/>
  <c r="F276" i="37"/>
  <c r="C233" i="37"/>
  <c r="C249" i="37"/>
  <c r="F246" i="37"/>
  <c r="L252" i="37"/>
  <c r="L251" i="37" s="1"/>
  <c r="C255" i="37"/>
  <c r="E270" i="37"/>
  <c r="E269" i="37" s="1"/>
  <c r="C193" i="37"/>
  <c r="F192" i="37"/>
  <c r="M195" i="37"/>
  <c r="O196" i="37"/>
  <c r="O205" i="37"/>
  <c r="C217" i="37"/>
  <c r="F216" i="37"/>
  <c r="O216" i="37"/>
  <c r="J230" i="37"/>
  <c r="K231" i="37"/>
  <c r="K230" i="37" s="1"/>
  <c r="C239" i="37"/>
  <c r="C241" i="37"/>
  <c r="F238" i="37"/>
  <c r="C248" i="37"/>
  <c r="I246" i="37"/>
  <c r="E230" i="37"/>
  <c r="C253" i="37"/>
  <c r="F252" i="37"/>
  <c r="O251" i="37"/>
  <c r="M259" i="37"/>
  <c r="M230" i="37" s="1"/>
  <c r="C265" i="37"/>
  <c r="F264" i="37"/>
  <c r="C271" i="37"/>
  <c r="C273" i="37"/>
  <c r="F272" i="37"/>
  <c r="C294" i="37"/>
  <c r="C295" i="37"/>
  <c r="C296" i="37"/>
  <c r="F293" i="37"/>
  <c r="C200" i="37"/>
  <c r="C207" i="37"/>
  <c r="C208" i="37"/>
  <c r="C209" i="37"/>
  <c r="F205" i="37"/>
  <c r="C219" i="37"/>
  <c r="C227" i="37"/>
  <c r="C240" i="37"/>
  <c r="I238" i="37"/>
  <c r="C247" i="37"/>
  <c r="L246" i="37"/>
  <c r="I259" i="37"/>
  <c r="C267" i="37"/>
  <c r="C268" i="37"/>
  <c r="O276" i="37"/>
  <c r="O270" i="37" s="1"/>
  <c r="O269" i="37" s="1"/>
  <c r="F286" i="37"/>
  <c r="C287" i="37"/>
  <c r="I293" i="37"/>
  <c r="C298" i="37"/>
  <c r="C299" i="37"/>
  <c r="C300" i="37"/>
  <c r="M75" i="37" l="1"/>
  <c r="L174" i="37"/>
  <c r="L173" i="37" s="1"/>
  <c r="C136" i="37"/>
  <c r="N75" i="37"/>
  <c r="N52" i="37" s="1"/>
  <c r="N51" i="37" s="1"/>
  <c r="O259" i="37"/>
  <c r="O230" i="37" s="1"/>
  <c r="J75" i="37"/>
  <c r="I231" i="37"/>
  <c r="I230" i="37" s="1"/>
  <c r="L259" i="37"/>
  <c r="O291" i="37"/>
  <c r="G194" i="37"/>
  <c r="L204" i="37"/>
  <c r="L195" i="37" s="1"/>
  <c r="C188" i="37"/>
  <c r="C95" i="37"/>
  <c r="G51" i="37"/>
  <c r="L53" i="37"/>
  <c r="H75" i="37"/>
  <c r="H289" i="37" s="1"/>
  <c r="C77" i="37"/>
  <c r="C76" i="37"/>
  <c r="J194" i="37"/>
  <c r="D194" i="37"/>
  <c r="O204" i="37"/>
  <c r="O195" i="37" s="1"/>
  <c r="C166" i="37"/>
  <c r="C144" i="37"/>
  <c r="L83" i="37"/>
  <c r="O53" i="37"/>
  <c r="G290" i="37"/>
  <c r="G50" i="37"/>
  <c r="I130" i="37"/>
  <c r="M52" i="37"/>
  <c r="C198" i="37"/>
  <c r="I196" i="37"/>
  <c r="I195" i="37" s="1"/>
  <c r="C246" i="37"/>
  <c r="I83" i="37"/>
  <c r="L130" i="37"/>
  <c r="C112" i="37"/>
  <c r="O20" i="37"/>
  <c r="L26" i="37"/>
  <c r="K75" i="37"/>
  <c r="K52" i="37" s="1"/>
  <c r="J289" i="37"/>
  <c r="M289" i="37"/>
  <c r="C165" i="37"/>
  <c r="L231" i="37"/>
  <c r="L230" i="37" s="1"/>
  <c r="C264" i="37"/>
  <c r="K194" i="37"/>
  <c r="E75" i="37"/>
  <c r="E52" i="37" s="1"/>
  <c r="G289" i="37"/>
  <c r="C179" i="37"/>
  <c r="C67" i="37"/>
  <c r="J52" i="37"/>
  <c r="D52" i="37"/>
  <c r="D289" i="37"/>
  <c r="C192" i="37"/>
  <c r="F191" i="37"/>
  <c r="C260" i="37"/>
  <c r="F259" i="37"/>
  <c r="C259" i="37" s="1"/>
  <c r="C286" i="37"/>
  <c r="C293" i="37"/>
  <c r="C151" i="37"/>
  <c r="O130" i="37"/>
  <c r="O75" i="37" s="1"/>
  <c r="I53" i="37"/>
  <c r="C84" i="37"/>
  <c r="F83" i="37"/>
  <c r="C284" i="37"/>
  <c r="F283" i="37"/>
  <c r="C283" i="37" s="1"/>
  <c r="C45" i="37"/>
  <c r="F270" i="37"/>
  <c r="C272" i="37"/>
  <c r="C252" i="37"/>
  <c r="F251" i="37"/>
  <c r="C251" i="37" s="1"/>
  <c r="C216" i="37"/>
  <c r="M194" i="37"/>
  <c r="C276" i="37"/>
  <c r="C235" i="37"/>
  <c r="F231" i="37"/>
  <c r="C131" i="37"/>
  <c r="F130" i="37"/>
  <c r="K289" i="37"/>
  <c r="C103" i="37"/>
  <c r="I291" i="37"/>
  <c r="F292" i="37"/>
  <c r="C21" i="37"/>
  <c r="F20" i="37"/>
  <c r="C205" i="37"/>
  <c r="F204" i="37"/>
  <c r="C238" i="37"/>
  <c r="E194" i="37"/>
  <c r="C175" i="37"/>
  <c r="F174" i="37"/>
  <c r="C116" i="37"/>
  <c r="C58" i="37"/>
  <c r="F54" i="37"/>
  <c r="L194" i="37" l="1"/>
  <c r="N50" i="37"/>
  <c r="N290" i="37"/>
  <c r="C204" i="37"/>
  <c r="J51" i="37"/>
  <c r="J50" i="37" s="1"/>
  <c r="O194" i="37"/>
  <c r="N289" i="37"/>
  <c r="E289" i="37"/>
  <c r="M51" i="37"/>
  <c r="M290" i="37" s="1"/>
  <c r="I194" i="37"/>
  <c r="D51" i="37"/>
  <c r="D50" i="37" s="1"/>
  <c r="L75" i="37"/>
  <c r="L52" i="37" s="1"/>
  <c r="L51" i="37" s="1"/>
  <c r="C196" i="37"/>
  <c r="H52" i="37"/>
  <c r="H51" i="37" s="1"/>
  <c r="H290" i="37" s="1"/>
  <c r="I75" i="37"/>
  <c r="I289" i="37" s="1"/>
  <c r="O52" i="37"/>
  <c r="O51" i="37" s="1"/>
  <c r="O50" i="37" s="1"/>
  <c r="O289" i="37"/>
  <c r="C130" i="37"/>
  <c r="K51" i="37"/>
  <c r="C26" i="37"/>
  <c r="L20" i="37"/>
  <c r="C20" i="37" s="1"/>
  <c r="F173" i="37"/>
  <c r="C173" i="37" s="1"/>
  <c r="C174" i="37"/>
  <c r="C83" i="37"/>
  <c r="F75" i="37"/>
  <c r="F53" i="37"/>
  <c r="C54" i="37"/>
  <c r="C292" i="37"/>
  <c r="F291" i="37"/>
  <c r="C291" i="37" s="1"/>
  <c r="F230" i="37"/>
  <c r="C230" i="37" s="1"/>
  <c r="C231" i="37"/>
  <c r="F269" i="37"/>
  <c r="C270" i="37"/>
  <c r="L289" i="37"/>
  <c r="F195" i="37"/>
  <c r="E51" i="37"/>
  <c r="C191" i="37"/>
  <c r="F187" i="37"/>
  <c r="C187" i="37" s="1"/>
  <c r="D290" i="37"/>
  <c r="M50" i="37" l="1"/>
  <c r="L290" i="37"/>
  <c r="L50" i="37"/>
  <c r="J290" i="37"/>
  <c r="O290" i="37"/>
  <c r="C75" i="37"/>
  <c r="I52" i="37"/>
  <c r="I51" i="37" s="1"/>
  <c r="H50" i="37"/>
  <c r="K50" i="37"/>
  <c r="K290" i="37"/>
  <c r="E290" i="37"/>
  <c r="E50" i="37"/>
  <c r="F194" i="37"/>
  <c r="C194" i="37" s="1"/>
  <c r="C195" i="37"/>
  <c r="C269" i="37"/>
  <c r="F289" i="37"/>
  <c r="C289" i="37" s="1"/>
  <c r="F52" i="37"/>
  <c r="C53" i="37"/>
  <c r="I50" i="37" l="1"/>
  <c r="I290" i="37"/>
  <c r="F51" i="37"/>
  <c r="C52" i="37"/>
  <c r="F290" i="37" l="1"/>
  <c r="C290" i="37" s="1"/>
  <c r="C51" i="37"/>
  <c r="F50" i="37"/>
  <c r="C50" i="37" s="1"/>
  <c r="F54" i="36" l="1"/>
  <c r="F53" i="36"/>
  <c r="F52" i="36"/>
  <c r="F51" i="36"/>
  <c r="F50" i="36"/>
  <c r="E49" i="36"/>
  <c r="F49" i="36" s="1"/>
  <c r="F48" i="36"/>
  <c r="F47" i="36"/>
  <c r="F46" i="36"/>
  <c r="F45" i="36"/>
  <c r="F44" i="36"/>
  <c r="F43" i="36"/>
  <c r="F42" i="36"/>
  <c r="F41" i="36"/>
  <c r="F40" i="36"/>
  <c r="F39" i="36"/>
  <c r="F38" i="36"/>
  <c r="F37" i="36"/>
  <c r="F36" i="36"/>
  <c r="F35" i="36"/>
  <c r="E34" i="36"/>
  <c r="F34" i="36" s="1"/>
  <c r="E33" i="36"/>
  <c r="F33" i="36" s="1"/>
  <c r="F32" i="36"/>
  <c r="E32" i="36"/>
  <c r="E31" i="36"/>
  <c r="F31" i="36" s="1"/>
  <c r="F30" i="36"/>
  <c r="F29" i="36"/>
  <c r="F28" i="36"/>
  <c r="F27" i="36"/>
  <c r="F26" i="36"/>
  <c r="F25" i="36"/>
  <c r="F24" i="36"/>
  <c r="F23" i="36"/>
  <c r="F22" i="36"/>
  <c r="F21" i="36"/>
  <c r="F20" i="36"/>
  <c r="F19" i="36"/>
  <c r="F18" i="36"/>
  <c r="F17" i="36"/>
  <c r="F16" i="36"/>
  <c r="F15" i="36"/>
  <c r="F14" i="36"/>
  <c r="F13" i="36"/>
  <c r="D12" i="36"/>
  <c r="E12" i="36" l="1"/>
  <c r="F12" i="36"/>
  <c r="O301" i="35"/>
  <c r="L301" i="35"/>
  <c r="I301" i="35"/>
  <c r="F301" i="35"/>
  <c r="O300" i="35"/>
  <c r="L300" i="35"/>
  <c r="I300" i="35"/>
  <c r="F300" i="35"/>
  <c r="C300" i="35" s="1"/>
  <c r="O299" i="35"/>
  <c r="L299" i="35"/>
  <c r="I299" i="35"/>
  <c r="F299" i="35"/>
  <c r="O298" i="35"/>
  <c r="L298" i="35"/>
  <c r="I298" i="35"/>
  <c r="F298" i="35"/>
  <c r="O297" i="35"/>
  <c r="L297" i="35"/>
  <c r="I297" i="35"/>
  <c r="F297" i="35"/>
  <c r="O296" i="35"/>
  <c r="L296" i="35"/>
  <c r="I296" i="35"/>
  <c r="F296" i="35"/>
  <c r="O295" i="35"/>
  <c r="L295" i="35"/>
  <c r="I295" i="35"/>
  <c r="F295" i="35"/>
  <c r="O294" i="35"/>
  <c r="L294" i="35"/>
  <c r="I294" i="35"/>
  <c r="F294" i="35"/>
  <c r="N293" i="35"/>
  <c r="M293" i="35"/>
  <c r="K293" i="35"/>
  <c r="J293" i="35"/>
  <c r="H293" i="35"/>
  <c r="G293" i="35"/>
  <c r="E293" i="35"/>
  <c r="D293" i="35"/>
  <c r="O288" i="35"/>
  <c r="L288" i="35"/>
  <c r="I288" i="35"/>
  <c r="F288" i="35"/>
  <c r="C288" i="35" s="1"/>
  <c r="O287" i="35"/>
  <c r="L287" i="35"/>
  <c r="I287" i="35"/>
  <c r="F287" i="35"/>
  <c r="N286" i="35"/>
  <c r="M286" i="35"/>
  <c r="K286" i="35"/>
  <c r="J286" i="35"/>
  <c r="I286" i="35"/>
  <c r="H286" i="35"/>
  <c r="G286" i="35"/>
  <c r="E286" i="35"/>
  <c r="D286" i="35"/>
  <c r="O285" i="35"/>
  <c r="L285" i="35"/>
  <c r="L284" i="35" s="1"/>
  <c r="I285" i="35"/>
  <c r="I284" i="35" s="1"/>
  <c r="I283" i="35" s="1"/>
  <c r="F285" i="35"/>
  <c r="O284" i="35"/>
  <c r="O283" i="35" s="1"/>
  <c r="N284" i="35"/>
  <c r="M284" i="35"/>
  <c r="M283" i="35" s="1"/>
  <c r="K284" i="35"/>
  <c r="K283" i="35" s="1"/>
  <c r="J284" i="35"/>
  <c r="H284" i="35"/>
  <c r="H283" i="35" s="1"/>
  <c r="G284" i="35"/>
  <c r="G283" i="35" s="1"/>
  <c r="F284" i="35"/>
  <c r="F283" i="35" s="1"/>
  <c r="E284" i="35"/>
  <c r="E283" i="35" s="1"/>
  <c r="D284" i="35"/>
  <c r="D283" i="35" s="1"/>
  <c r="N283" i="35"/>
  <c r="L283" i="35"/>
  <c r="J283" i="35"/>
  <c r="O282" i="35"/>
  <c r="L282" i="35"/>
  <c r="L281" i="35" s="1"/>
  <c r="I282" i="35"/>
  <c r="F282" i="35"/>
  <c r="O281" i="35"/>
  <c r="N281" i="35"/>
  <c r="M281" i="35"/>
  <c r="K281" i="35"/>
  <c r="J281" i="35"/>
  <c r="H281" i="35"/>
  <c r="G281" i="35"/>
  <c r="F281" i="35"/>
  <c r="E281" i="35"/>
  <c r="D281" i="35"/>
  <c r="O280" i="35"/>
  <c r="L280" i="35"/>
  <c r="I280" i="35"/>
  <c r="F280" i="35"/>
  <c r="O279" i="35"/>
  <c r="L279" i="35"/>
  <c r="I279" i="35"/>
  <c r="F279" i="35"/>
  <c r="O278" i="35"/>
  <c r="L278" i="35"/>
  <c r="I278" i="35"/>
  <c r="F278" i="35"/>
  <c r="O277" i="35"/>
  <c r="L277" i="35"/>
  <c r="L276" i="35" s="1"/>
  <c r="I277" i="35"/>
  <c r="F277" i="35"/>
  <c r="O276" i="35"/>
  <c r="N276" i="35"/>
  <c r="M276" i="35"/>
  <c r="K276" i="35"/>
  <c r="J276" i="35"/>
  <c r="H276" i="35"/>
  <c r="G276" i="35"/>
  <c r="E276" i="35"/>
  <c r="D276" i="35"/>
  <c r="O275" i="35"/>
  <c r="L275" i="35"/>
  <c r="I275" i="35"/>
  <c r="F275" i="35"/>
  <c r="O274" i="35"/>
  <c r="L274" i="35"/>
  <c r="I274" i="35"/>
  <c r="F274" i="35"/>
  <c r="O273" i="35"/>
  <c r="L273" i="35"/>
  <c r="L272" i="35" s="1"/>
  <c r="I273" i="35"/>
  <c r="F273" i="35"/>
  <c r="N272" i="35"/>
  <c r="M272" i="35"/>
  <c r="K272" i="35"/>
  <c r="J272" i="35"/>
  <c r="H272" i="35"/>
  <c r="G272" i="35"/>
  <c r="F272" i="35"/>
  <c r="E272" i="35"/>
  <c r="E270" i="35" s="1"/>
  <c r="E269" i="35" s="1"/>
  <c r="D272" i="35"/>
  <c r="D270" i="35" s="1"/>
  <c r="O271" i="35"/>
  <c r="L271" i="35"/>
  <c r="I271" i="35"/>
  <c r="F271" i="35"/>
  <c r="O268" i="35"/>
  <c r="L268" i="35"/>
  <c r="I268" i="35"/>
  <c r="F268" i="35"/>
  <c r="C268" i="35" s="1"/>
  <c r="O267" i="35"/>
  <c r="L267" i="35"/>
  <c r="I267" i="35"/>
  <c r="F267" i="35"/>
  <c r="O266" i="35"/>
  <c r="L266" i="35"/>
  <c r="I266" i="35"/>
  <c r="F266" i="35"/>
  <c r="O265" i="35"/>
  <c r="L265" i="35"/>
  <c r="L264" i="35" s="1"/>
  <c r="I265" i="35"/>
  <c r="F265" i="35"/>
  <c r="N264" i="35"/>
  <c r="M264" i="35"/>
  <c r="K264" i="35"/>
  <c r="J264" i="35"/>
  <c r="H264" i="35"/>
  <c r="G264" i="35"/>
  <c r="E264" i="35"/>
  <c r="D264" i="35"/>
  <c r="D259" i="35" s="1"/>
  <c r="O263" i="35"/>
  <c r="L263" i="35"/>
  <c r="I263" i="35"/>
  <c r="F263" i="35"/>
  <c r="O262" i="35"/>
  <c r="L262" i="35"/>
  <c r="I262" i="35"/>
  <c r="F262" i="35"/>
  <c r="O261" i="35"/>
  <c r="L261" i="35"/>
  <c r="L260" i="35" s="1"/>
  <c r="I261" i="35"/>
  <c r="F261" i="35"/>
  <c r="O260" i="35"/>
  <c r="N260" i="35"/>
  <c r="M260" i="35"/>
  <c r="K260" i="35"/>
  <c r="K259" i="35" s="1"/>
  <c r="J260" i="35"/>
  <c r="H260" i="35"/>
  <c r="H259" i="35" s="1"/>
  <c r="G260" i="35"/>
  <c r="E260" i="35"/>
  <c r="E259" i="35" s="1"/>
  <c r="D260" i="35"/>
  <c r="N259" i="35"/>
  <c r="O258" i="35"/>
  <c r="L258" i="35"/>
  <c r="I258" i="35"/>
  <c r="F258" i="35"/>
  <c r="O257" i="35"/>
  <c r="L257" i="35"/>
  <c r="I257" i="35"/>
  <c r="F257" i="35"/>
  <c r="O256" i="35"/>
  <c r="L256" i="35"/>
  <c r="I256" i="35"/>
  <c r="F256" i="35"/>
  <c r="O255" i="35"/>
  <c r="L255" i="35"/>
  <c r="I255" i="35"/>
  <c r="F255" i="35"/>
  <c r="O254" i="35"/>
  <c r="L254" i="35"/>
  <c r="I254" i="35"/>
  <c r="F254" i="35"/>
  <c r="O253" i="35"/>
  <c r="L253" i="35"/>
  <c r="L252" i="35" s="1"/>
  <c r="L251" i="35" s="1"/>
  <c r="I253" i="35"/>
  <c r="F253" i="35"/>
  <c r="N252" i="35"/>
  <c r="M252" i="35"/>
  <c r="K252" i="35"/>
  <c r="K251" i="35" s="1"/>
  <c r="J252" i="35"/>
  <c r="H252" i="35"/>
  <c r="H251" i="35" s="1"/>
  <c r="G252" i="35"/>
  <c r="G251" i="35" s="1"/>
  <c r="E252" i="35"/>
  <c r="E251" i="35" s="1"/>
  <c r="D252" i="35"/>
  <c r="N251" i="35"/>
  <c r="M251" i="35"/>
  <c r="J251" i="35"/>
  <c r="D251" i="35"/>
  <c r="O250" i="35"/>
  <c r="L250" i="35"/>
  <c r="I250" i="35"/>
  <c r="F250" i="35"/>
  <c r="O249" i="35"/>
  <c r="L249" i="35"/>
  <c r="I249" i="35"/>
  <c r="F249" i="35"/>
  <c r="O248" i="35"/>
  <c r="L248" i="35"/>
  <c r="I248" i="35"/>
  <c r="F248" i="35"/>
  <c r="O247" i="35"/>
  <c r="L247" i="35"/>
  <c r="I247" i="35"/>
  <c r="F247" i="35"/>
  <c r="N246" i="35"/>
  <c r="M246" i="35"/>
  <c r="K246" i="35"/>
  <c r="J246" i="35"/>
  <c r="H246" i="35"/>
  <c r="G246" i="35"/>
  <c r="E246" i="35"/>
  <c r="D246" i="35"/>
  <c r="O245" i="35"/>
  <c r="L245" i="35"/>
  <c r="I245" i="35"/>
  <c r="F245" i="35"/>
  <c r="O244" i="35"/>
  <c r="L244" i="35"/>
  <c r="I244" i="35"/>
  <c r="F244" i="35"/>
  <c r="O243" i="35"/>
  <c r="L243" i="35"/>
  <c r="I243" i="35"/>
  <c r="F243" i="35"/>
  <c r="O242" i="35"/>
  <c r="L242" i="35"/>
  <c r="I242" i="35"/>
  <c r="F242" i="35"/>
  <c r="O241" i="35"/>
  <c r="L241" i="35"/>
  <c r="I241" i="35"/>
  <c r="F241" i="35"/>
  <c r="O240" i="35"/>
  <c r="L240" i="35"/>
  <c r="I240" i="35"/>
  <c r="F240" i="35"/>
  <c r="O239" i="35"/>
  <c r="L239" i="35"/>
  <c r="I239" i="35"/>
  <c r="I238" i="35" s="1"/>
  <c r="F239" i="35"/>
  <c r="N238" i="35"/>
  <c r="M238" i="35"/>
  <c r="K238" i="35"/>
  <c r="J238" i="35"/>
  <c r="H238" i="35"/>
  <c r="G238" i="35"/>
  <c r="E238" i="35"/>
  <c r="D238" i="35"/>
  <c r="O237" i="35"/>
  <c r="L237" i="35"/>
  <c r="I237" i="35"/>
  <c r="F237" i="35"/>
  <c r="O236" i="35"/>
  <c r="O235" i="35" s="1"/>
  <c r="L236" i="35"/>
  <c r="I236" i="35"/>
  <c r="I235" i="35" s="1"/>
  <c r="F236" i="35"/>
  <c r="N235" i="35"/>
  <c r="M235" i="35"/>
  <c r="L235" i="35"/>
  <c r="K235" i="35"/>
  <c r="J235" i="35"/>
  <c r="H235" i="35"/>
  <c r="G235" i="35"/>
  <c r="E235" i="35"/>
  <c r="D235" i="35"/>
  <c r="O234" i="35"/>
  <c r="O233" i="35" s="1"/>
  <c r="L234" i="35"/>
  <c r="L233" i="35" s="1"/>
  <c r="I234" i="35"/>
  <c r="I233" i="35" s="1"/>
  <c r="F234" i="35"/>
  <c r="F233" i="35" s="1"/>
  <c r="N233" i="35"/>
  <c r="M233" i="35"/>
  <c r="K233" i="35"/>
  <c r="J233" i="35"/>
  <c r="J231" i="35" s="1"/>
  <c r="H233" i="35"/>
  <c r="G233" i="35"/>
  <c r="E233" i="35"/>
  <c r="D233" i="35"/>
  <c r="O232" i="35"/>
  <c r="L232" i="35"/>
  <c r="I232" i="35"/>
  <c r="F232" i="35"/>
  <c r="O229" i="35"/>
  <c r="L229" i="35"/>
  <c r="I229" i="35"/>
  <c r="F229" i="35"/>
  <c r="O228" i="35"/>
  <c r="O227" i="35" s="1"/>
  <c r="L228" i="35"/>
  <c r="L227" i="35" s="1"/>
  <c r="I228" i="35"/>
  <c r="I227" i="35" s="1"/>
  <c r="F228" i="35"/>
  <c r="F227" i="35" s="1"/>
  <c r="N227" i="35"/>
  <c r="M227" i="35"/>
  <c r="K227" i="35"/>
  <c r="J227" i="35"/>
  <c r="H227" i="35"/>
  <c r="G227" i="35"/>
  <c r="E227" i="35"/>
  <c r="D227" i="35"/>
  <c r="O226" i="35"/>
  <c r="L226" i="35"/>
  <c r="I226" i="35"/>
  <c r="F226" i="35"/>
  <c r="O225" i="35"/>
  <c r="L225" i="35"/>
  <c r="I225" i="35"/>
  <c r="E225" i="35"/>
  <c r="F225" i="35" s="1"/>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O217" i="35"/>
  <c r="L217" i="35"/>
  <c r="L216" i="35" s="1"/>
  <c r="I217" i="35"/>
  <c r="F217" i="35"/>
  <c r="C217" i="35" s="1"/>
  <c r="N216" i="35"/>
  <c r="M216" i="35"/>
  <c r="K216" i="35"/>
  <c r="J216" i="35"/>
  <c r="H216" i="35"/>
  <c r="G216" i="35"/>
  <c r="E216" i="35"/>
  <c r="D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F210" i="35"/>
  <c r="O209" i="35"/>
  <c r="L209" i="35"/>
  <c r="I209" i="35"/>
  <c r="F209" i="35"/>
  <c r="O208" i="35"/>
  <c r="L208" i="35"/>
  <c r="I208" i="35"/>
  <c r="F208" i="35"/>
  <c r="O207" i="35"/>
  <c r="L207" i="35"/>
  <c r="I207" i="35"/>
  <c r="F207" i="35"/>
  <c r="O206" i="35"/>
  <c r="L206" i="35"/>
  <c r="I206" i="35"/>
  <c r="F206" i="35"/>
  <c r="N205" i="35"/>
  <c r="M205" i="35"/>
  <c r="K205" i="35"/>
  <c r="J205" i="35"/>
  <c r="H205" i="35"/>
  <c r="G205" i="35"/>
  <c r="G204" i="35" s="1"/>
  <c r="E205" i="35"/>
  <c r="E204" i="35" s="1"/>
  <c r="D205" i="35"/>
  <c r="N204" i="35"/>
  <c r="O203" i="35"/>
  <c r="L203" i="35"/>
  <c r="I203" i="35"/>
  <c r="F203" i="35"/>
  <c r="O202" i="35"/>
  <c r="L202" i="35"/>
  <c r="I202" i="35"/>
  <c r="F202" i="35"/>
  <c r="O201" i="35"/>
  <c r="L201" i="35"/>
  <c r="I201" i="35"/>
  <c r="F201" i="35"/>
  <c r="C201" i="35"/>
  <c r="O200" i="35"/>
  <c r="L200" i="35"/>
  <c r="I200" i="35"/>
  <c r="F200" i="35"/>
  <c r="C200" i="35" s="1"/>
  <c r="O199" i="35"/>
  <c r="L199" i="35"/>
  <c r="I199" i="35"/>
  <c r="F199" i="35"/>
  <c r="O198" i="35"/>
  <c r="N198" i="35"/>
  <c r="N196" i="35" s="1"/>
  <c r="M198" i="35"/>
  <c r="L198" i="35"/>
  <c r="K198" i="35"/>
  <c r="K196" i="35" s="1"/>
  <c r="J198" i="35"/>
  <c r="J196" i="35" s="1"/>
  <c r="H198" i="35"/>
  <c r="G198" i="35"/>
  <c r="G196" i="35" s="1"/>
  <c r="G195" i="35" s="1"/>
  <c r="E198" i="35"/>
  <c r="E196" i="35" s="1"/>
  <c r="D198" i="35"/>
  <c r="D196" i="35" s="1"/>
  <c r="O197" i="35"/>
  <c r="L197" i="35"/>
  <c r="L196" i="35" s="1"/>
  <c r="I197" i="35"/>
  <c r="F197" i="35"/>
  <c r="M196" i="35"/>
  <c r="H196" i="35"/>
  <c r="O193" i="35"/>
  <c r="O192" i="35" s="1"/>
  <c r="O191" i="35" s="1"/>
  <c r="L193" i="35"/>
  <c r="L192" i="35" s="1"/>
  <c r="L191" i="35" s="1"/>
  <c r="I193" i="35"/>
  <c r="I192" i="35" s="1"/>
  <c r="I191" i="35" s="1"/>
  <c r="F193" i="35"/>
  <c r="F192" i="35" s="1"/>
  <c r="N192" i="35"/>
  <c r="M192" i="35"/>
  <c r="K192" i="35"/>
  <c r="K191" i="35" s="1"/>
  <c r="J192" i="35"/>
  <c r="J191" i="35" s="1"/>
  <c r="H192" i="35"/>
  <c r="H191" i="35" s="1"/>
  <c r="G192" i="35"/>
  <c r="G191" i="35" s="1"/>
  <c r="E192" i="35"/>
  <c r="E191" i="35" s="1"/>
  <c r="D192" i="35"/>
  <c r="D191" i="35" s="1"/>
  <c r="N191" i="35"/>
  <c r="M191" i="35"/>
  <c r="O190" i="35"/>
  <c r="L190" i="35"/>
  <c r="I190" i="35"/>
  <c r="F190" i="35"/>
  <c r="O189" i="35"/>
  <c r="O188" i="35" s="1"/>
  <c r="L189" i="35"/>
  <c r="I189" i="35"/>
  <c r="I188" i="35" s="1"/>
  <c r="F189" i="35"/>
  <c r="N188" i="35"/>
  <c r="M188" i="35"/>
  <c r="K188" i="35"/>
  <c r="J188" i="35"/>
  <c r="J187" i="35" s="1"/>
  <c r="H188" i="35"/>
  <c r="H187" i="35" s="1"/>
  <c r="G188" i="35"/>
  <c r="F188" i="35"/>
  <c r="E188" i="35"/>
  <c r="D188" i="35"/>
  <c r="D187" i="35" s="1"/>
  <c r="O186" i="35"/>
  <c r="L186" i="35"/>
  <c r="I186" i="35"/>
  <c r="F186" i="35"/>
  <c r="O185" i="35"/>
  <c r="O184" i="35" s="1"/>
  <c r="L185" i="35"/>
  <c r="I185" i="35"/>
  <c r="I184" i="35" s="1"/>
  <c r="F185" i="35"/>
  <c r="F184" i="35" s="1"/>
  <c r="N184" i="35"/>
  <c r="M184" i="35"/>
  <c r="K184" i="35"/>
  <c r="J184" i="35"/>
  <c r="H184" i="35"/>
  <c r="G184" i="35"/>
  <c r="E184" i="35"/>
  <c r="D184" i="35"/>
  <c r="O183" i="35"/>
  <c r="L183" i="35"/>
  <c r="I183" i="35"/>
  <c r="F183" i="35"/>
  <c r="O182" i="35"/>
  <c r="L182" i="35"/>
  <c r="I182" i="35"/>
  <c r="F182" i="35"/>
  <c r="O181" i="35"/>
  <c r="L181" i="35"/>
  <c r="I181" i="35"/>
  <c r="F181" i="35"/>
  <c r="O180" i="35"/>
  <c r="L180" i="35"/>
  <c r="L179" i="35" s="1"/>
  <c r="I180" i="35"/>
  <c r="F180" i="35"/>
  <c r="N179" i="35"/>
  <c r="M179" i="35"/>
  <c r="K179" i="35"/>
  <c r="J179" i="35"/>
  <c r="H179" i="35"/>
  <c r="G179" i="35"/>
  <c r="E179" i="35"/>
  <c r="D179" i="35"/>
  <c r="O178" i="35"/>
  <c r="L178" i="35"/>
  <c r="I178" i="35"/>
  <c r="F178" i="35"/>
  <c r="O177" i="35"/>
  <c r="L177" i="35"/>
  <c r="I177" i="35"/>
  <c r="F177" i="35"/>
  <c r="O176" i="35"/>
  <c r="L176" i="35"/>
  <c r="I176" i="35"/>
  <c r="I175" i="35" s="1"/>
  <c r="F176" i="35"/>
  <c r="N175" i="35"/>
  <c r="N174" i="35" s="1"/>
  <c r="N173" i="35" s="1"/>
  <c r="M175" i="35"/>
  <c r="K175" i="35"/>
  <c r="J175" i="35"/>
  <c r="H175" i="35"/>
  <c r="H174" i="35" s="1"/>
  <c r="H173" i="35" s="1"/>
  <c r="G175" i="35"/>
  <c r="E175" i="35"/>
  <c r="D175" i="35"/>
  <c r="D174" i="35" s="1"/>
  <c r="J174" i="35"/>
  <c r="O172" i="35"/>
  <c r="L172" i="35"/>
  <c r="I172" i="35"/>
  <c r="F172" i="35"/>
  <c r="O171" i="35"/>
  <c r="L171" i="35"/>
  <c r="I171" i="35"/>
  <c r="F171" i="35"/>
  <c r="O170" i="35"/>
  <c r="L170" i="35"/>
  <c r="I170" i="35"/>
  <c r="F170" i="35"/>
  <c r="O169" i="35"/>
  <c r="L169" i="35"/>
  <c r="I169" i="35"/>
  <c r="F169" i="35"/>
  <c r="O168" i="35"/>
  <c r="L168" i="35"/>
  <c r="I168" i="35"/>
  <c r="F168" i="35"/>
  <c r="O167" i="35"/>
  <c r="O166" i="35" s="1"/>
  <c r="O165" i="35" s="1"/>
  <c r="L167" i="35"/>
  <c r="I167" i="35"/>
  <c r="F167" i="35"/>
  <c r="N166" i="35"/>
  <c r="N165" i="35" s="1"/>
  <c r="M166" i="35"/>
  <c r="K166" i="35"/>
  <c r="K165" i="35" s="1"/>
  <c r="J166" i="35"/>
  <c r="J165" i="35" s="1"/>
  <c r="H166" i="35"/>
  <c r="H165" i="35" s="1"/>
  <c r="G166" i="35"/>
  <c r="G165" i="35" s="1"/>
  <c r="E166" i="35"/>
  <c r="E165" i="35" s="1"/>
  <c r="D166" i="35"/>
  <c r="D165" i="35" s="1"/>
  <c r="M165" i="35"/>
  <c r="O164" i="35"/>
  <c r="L164" i="35"/>
  <c r="I164" i="35"/>
  <c r="F164" i="35"/>
  <c r="O163" i="35"/>
  <c r="L163" i="35"/>
  <c r="I163" i="35"/>
  <c r="F163" i="35"/>
  <c r="O162" i="35"/>
  <c r="L162" i="35"/>
  <c r="I162" i="35"/>
  <c r="F162" i="35"/>
  <c r="O161" i="35"/>
  <c r="O160" i="35" s="1"/>
  <c r="L161" i="35"/>
  <c r="I161" i="35"/>
  <c r="I160" i="35" s="1"/>
  <c r="F161" i="35"/>
  <c r="N160" i="35"/>
  <c r="M160" i="35"/>
  <c r="K160" i="35"/>
  <c r="J160" i="35"/>
  <c r="H160" i="35"/>
  <c r="G160" i="35"/>
  <c r="F160" i="35"/>
  <c r="E160" i="35"/>
  <c r="D160" i="35"/>
  <c r="O159" i="35"/>
  <c r="L159" i="35"/>
  <c r="I159" i="35"/>
  <c r="F159" i="35"/>
  <c r="O158" i="35"/>
  <c r="L158" i="35"/>
  <c r="I158" i="35"/>
  <c r="F158" i="35"/>
  <c r="O157" i="35"/>
  <c r="L157" i="35"/>
  <c r="I157" i="35"/>
  <c r="F157" i="35"/>
  <c r="O156" i="35"/>
  <c r="L156" i="35"/>
  <c r="I156" i="35"/>
  <c r="F156" i="35"/>
  <c r="O155" i="35"/>
  <c r="L155" i="35"/>
  <c r="I155" i="35"/>
  <c r="F155" i="35"/>
  <c r="O154" i="35"/>
  <c r="L154" i="35"/>
  <c r="I154" i="35"/>
  <c r="F154" i="35"/>
  <c r="O153" i="35"/>
  <c r="L153" i="35"/>
  <c r="I153" i="35"/>
  <c r="F153" i="35"/>
  <c r="O152" i="35"/>
  <c r="L152" i="35"/>
  <c r="I152" i="35"/>
  <c r="F152" i="35"/>
  <c r="N151" i="35"/>
  <c r="M151" i="35"/>
  <c r="K151" i="35"/>
  <c r="J151" i="35"/>
  <c r="H151" i="35"/>
  <c r="G151" i="35"/>
  <c r="E151" i="35"/>
  <c r="D151" i="35"/>
  <c r="O150" i="35"/>
  <c r="L150" i="35"/>
  <c r="I150" i="35"/>
  <c r="F150" i="35"/>
  <c r="O149" i="35"/>
  <c r="L149" i="35"/>
  <c r="I149" i="35"/>
  <c r="F149" i="35"/>
  <c r="O148" i="35"/>
  <c r="L148" i="35"/>
  <c r="I148" i="35"/>
  <c r="F148" i="35"/>
  <c r="O147" i="35"/>
  <c r="L147" i="35"/>
  <c r="I147" i="35"/>
  <c r="F147" i="35"/>
  <c r="O146" i="35"/>
  <c r="L146" i="35"/>
  <c r="I146" i="35"/>
  <c r="F146" i="35"/>
  <c r="O145" i="35"/>
  <c r="L145" i="35"/>
  <c r="I145" i="35"/>
  <c r="I144" i="35" s="1"/>
  <c r="F145" i="35"/>
  <c r="N144" i="35"/>
  <c r="M144" i="35"/>
  <c r="L144" i="35"/>
  <c r="K144" i="35"/>
  <c r="J144" i="35"/>
  <c r="H144" i="35"/>
  <c r="G144" i="35"/>
  <c r="E144" i="35"/>
  <c r="D144" i="35"/>
  <c r="O143" i="35"/>
  <c r="L143" i="35"/>
  <c r="I143" i="35"/>
  <c r="F143" i="35"/>
  <c r="O142" i="35"/>
  <c r="L142" i="35"/>
  <c r="L141" i="35" s="1"/>
  <c r="I142" i="35"/>
  <c r="F142" i="35"/>
  <c r="O141" i="35"/>
  <c r="N141" i="35"/>
  <c r="M141" i="35"/>
  <c r="K141" i="35"/>
  <c r="J141" i="35"/>
  <c r="H141" i="35"/>
  <c r="G141" i="35"/>
  <c r="E141" i="35"/>
  <c r="D141" i="35"/>
  <c r="O140" i="35"/>
  <c r="L140" i="35"/>
  <c r="I140" i="35"/>
  <c r="F140" i="35"/>
  <c r="O139" i="35"/>
  <c r="L139" i="35"/>
  <c r="I139" i="35"/>
  <c r="F139" i="35"/>
  <c r="O138" i="35"/>
  <c r="L138" i="35"/>
  <c r="I138" i="35"/>
  <c r="F138" i="35"/>
  <c r="O137" i="35"/>
  <c r="O136" i="35" s="1"/>
  <c r="L137" i="35"/>
  <c r="I137" i="35"/>
  <c r="I136" i="35" s="1"/>
  <c r="F137" i="35"/>
  <c r="N136" i="35"/>
  <c r="M136" i="35"/>
  <c r="L136" i="35"/>
  <c r="K136" i="35"/>
  <c r="J136" i="35"/>
  <c r="H136" i="35"/>
  <c r="G136" i="35"/>
  <c r="E136" i="35"/>
  <c r="D136" i="35"/>
  <c r="O135" i="35"/>
  <c r="L135" i="35"/>
  <c r="I135" i="35"/>
  <c r="F135" i="35"/>
  <c r="O134" i="35"/>
  <c r="L134" i="35"/>
  <c r="I134" i="35"/>
  <c r="F134" i="35"/>
  <c r="O133" i="35"/>
  <c r="L133" i="35"/>
  <c r="I133" i="35"/>
  <c r="F133" i="35"/>
  <c r="O132" i="35"/>
  <c r="L132" i="35"/>
  <c r="I132" i="35"/>
  <c r="F132" i="35"/>
  <c r="N131" i="35"/>
  <c r="M131" i="35"/>
  <c r="K131" i="35"/>
  <c r="J131" i="35"/>
  <c r="H131" i="35"/>
  <c r="G131" i="35"/>
  <c r="E131" i="35"/>
  <c r="D131" i="35"/>
  <c r="O129" i="35"/>
  <c r="O128" i="35" s="1"/>
  <c r="L129" i="35"/>
  <c r="I129" i="35"/>
  <c r="I128" i="35" s="1"/>
  <c r="F129" i="35"/>
  <c r="N128" i="35"/>
  <c r="M128" i="35"/>
  <c r="K128" i="35"/>
  <c r="J128" i="35"/>
  <c r="H128" i="35"/>
  <c r="G128" i="35"/>
  <c r="F128" i="35"/>
  <c r="E128" i="35"/>
  <c r="D128" i="35"/>
  <c r="O127" i="35"/>
  <c r="L127" i="35"/>
  <c r="I127" i="35"/>
  <c r="E127" i="35"/>
  <c r="F127" i="35" s="1"/>
  <c r="O126" i="35"/>
  <c r="L126" i="35"/>
  <c r="I126" i="35"/>
  <c r="F126" i="35"/>
  <c r="C126" i="35" s="1"/>
  <c r="O125" i="35"/>
  <c r="L125" i="35"/>
  <c r="I125" i="35"/>
  <c r="F125" i="35"/>
  <c r="E125" i="35"/>
  <c r="O124" i="35"/>
  <c r="L124" i="35"/>
  <c r="I124" i="35"/>
  <c r="F124" i="35"/>
  <c r="O123" i="35"/>
  <c r="L123" i="35"/>
  <c r="I123" i="35"/>
  <c r="F123" i="35"/>
  <c r="N122" i="35"/>
  <c r="M122" i="35"/>
  <c r="K122" i="35"/>
  <c r="J122" i="35"/>
  <c r="H122" i="35"/>
  <c r="G122" i="35"/>
  <c r="D122" i="35"/>
  <c r="O121" i="35"/>
  <c r="L121" i="35"/>
  <c r="I121" i="35"/>
  <c r="F121" i="35"/>
  <c r="O120" i="35"/>
  <c r="L120" i="35"/>
  <c r="I120" i="35"/>
  <c r="F120" i="35"/>
  <c r="O119" i="35"/>
  <c r="L119" i="35"/>
  <c r="I119" i="35"/>
  <c r="F119" i="35"/>
  <c r="O118" i="35"/>
  <c r="L118" i="35"/>
  <c r="I118" i="35"/>
  <c r="F118" i="35"/>
  <c r="O117" i="35"/>
  <c r="L117" i="35"/>
  <c r="I117" i="35"/>
  <c r="F117" i="35"/>
  <c r="N116" i="35"/>
  <c r="M116" i="35"/>
  <c r="K116" i="35"/>
  <c r="J116" i="35"/>
  <c r="H116" i="35"/>
  <c r="G116" i="35"/>
  <c r="E116" i="35"/>
  <c r="D116" i="35"/>
  <c r="O115" i="35"/>
  <c r="L115" i="35"/>
  <c r="I115" i="35"/>
  <c r="F115" i="35"/>
  <c r="O114" i="35"/>
  <c r="L114" i="35"/>
  <c r="I114" i="35"/>
  <c r="F114" i="35"/>
  <c r="O113" i="35"/>
  <c r="O112" i="35" s="1"/>
  <c r="L113" i="35"/>
  <c r="I113" i="35"/>
  <c r="F113" i="35"/>
  <c r="F112" i="35" s="1"/>
  <c r="N112" i="35"/>
  <c r="M112" i="35"/>
  <c r="K112" i="35"/>
  <c r="J112" i="35"/>
  <c r="H112" i="35"/>
  <c r="G112" i="35"/>
  <c r="E112" i="35"/>
  <c r="D112" i="35"/>
  <c r="O111" i="35"/>
  <c r="L111" i="35"/>
  <c r="I111" i="35"/>
  <c r="F111" i="35"/>
  <c r="O110" i="35"/>
  <c r="L110" i="35"/>
  <c r="I110" i="35"/>
  <c r="F110" i="35"/>
  <c r="O109" i="35"/>
  <c r="L109" i="35"/>
  <c r="I109" i="35"/>
  <c r="F109" i="35"/>
  <c r="O108" i="35"/>
  <c r="L108" i="35"/>
  <c r="I108" i="35"/>
  <c r="F108" i="35"/>
  <c r="O107" i="35"/>
  <c r="L107" i="35"/>
  <c r="I107" i="35"/>
  <c r="F107" i="35"/>
  <c r="C107" i="35" s="1"/>
  <c r="O106" i="35"/>
  <c r="L106" i="35"/>
  <c r="I106" i="35"/>
  <c r="F106" i="35"/>
  <c r="O105" i="35"/>
  <c r="L105" i="35"/>
  <c r="I105" i="35"/>
  <c r="F105" i="35"/>
  <c r="O104" i="35"/>
  <c r="L104" i="35"/>
  <c r="L103" i="35" s="1"/>
  <c r="I104" i="35"/>
  <c r="F104" i="35"/>
  <c r="N103" i="35"/>
  <c r="M103" i="35"/>
  <c r="K103" i="35"/>
  <c r="J103" i="35"/>
  <c r="H103" i="35"/>
  <c r="G103" i="35"/>
  <c r="E103" i="35"/>
  <c r="D103" i="35"/>
  <c r="O102" i="35"/>
  <c r="L102" i="35"/>
  <c r="I102" i="35"/>
  <c r="F102" i="35"/>
  <c r="O101" i="35"/>
  <c r="L101" i="35"/>
  <c r="I101" i="35"/>
  <c r="F101" i="35"/>
  <c r="C101" i="35" s="1"/>
  <c r="O100" i="35"/>
  <c r="L100" i="35"/>
  <c r="I100" i="35"/>
  <c r="F100" i="35"/>
  <c r="O99" i="35"/>
  <c r="L99" i="35"/>
  <c r="I99" i="35"/>
  <c r="F99" i="35"/>
  <c r="O98" i="35"/>
  <c r="L98" i="35"/>
  <c r="I98" i="35"/>
  <c r="F98" i="35"/>
  <c r="O97" i="35"/>
  <c r="L97" i="35"/>
  <c r="I97" i="35"/>
  <c r="F97" i="35"/>
  <c r="O96" i="35"/>
  <c r="L96" i="35"/>
  <c r="I96" i="35"/>
  <c r="F96" i="35"/>
  <c r="O95" i="35"/>
  <c r="N95" i="35"/>
  <c r="M95" i="35"/>
  <c r="K95" i="35"/>
  <c r="J95" i="35"/>
  <c r="H95" i="35"/>
  <c r="G95" i="35"/>
  <c r="E95" i="35"/>
  <c r="D95" i="35"/>
  <c r="O94" i="35"/>
  <c r="L94" i="35"/>
  <c r="I94" i="35"/>
  <c r="F94" i="35"/>
  <c r="O93" i="35"/>
  <c r="L93" i="35"/>
  <c r="I93" i="35"/>
  <c r="F93" i="35"/>
  <c r="O92" i="35"/>
  <c r="L92" i="35"/>
  <c r="I92" i="35"/>
  <c r="F92" i="35"/>
  <c r="O91" i="35"/>
  <c r="L91" i="35"/>
  <c r="I91" i="35"/>
  <c r="F91" i="35"/>
  <c r="O90" i="35"/>
  <c r="L90" i="35"/>
  <c r="I90" i="35"/>
  <c r="F90" i="35"/>
  <c r="N89" i="35"/>
  <c r="M89" i="35"/>
  <c r="K89" i="35"/>
  <c r="J89" i="35"/>
  <c r="H89" i="35"/>
  <c r="G89" i="35"/>
  <c r="E89" i="35"/>
  <c r="D89" i="35"/>
  <c r="O88" i="35"/>
  <c r="L88" i="35"/>
  <c r="I88" i="35"/>
  <c r="F88" i="35"/>
  <c r="O87" i="35"/>
  <c r="L87" i="35"/>
  <c r="I87" i="35"/>
  <c r="F87" i="35"/>
  <c r="O86" i="35"/>
  <c r="L86" i="35"/>
  <c r="I86" i="35"/>
  <c r="F86" i="35"/>
  <c r="O85" i="35"/>
  <c r="L85" i="35"/>
  <c r="I85" i="35"/>
  <c r="I84" i="35" s="1"/>
  <c r="F85" i="35"/>
  <c r="N84" i="35"/>
  <c r="M84" i="35"/>
  <c r="K84" i="35"/>
  <c r="J84" i="35"/>
  <c r="H84" i="35"/>
  <c r="G84" i="35"/>
  <c r="E84" i="35"/>
  <c r="D84" i="35"/>
  <c r="O82" i="35"/>
  <c r="L82" i="35"/>
  <c r="I82" i="35"/>
  <c r="F82" i="35"/>
  <c r="O81" i="35"/>
  <c r="L81" i="35"/>
  <c r="L80" i="35" s="1"/>
  <c r="I81" i="35"/>
  <c r="I80" i="35" s="1"/>
  <c r="F81" i="35"/>
  <c r="N80" i="35"/>
  <c r="M80" i="35"/>
  <c r="K80" i="35"/>
  <c r="J80" i="35"/>
  <c r="H80" i="35"/>
  <c r="G80" i="35"/>
  <c r="E80" i="35"/>
  <c r="D80" i="35"/>
  <c r="O79" i="35"/>
  <c r="L79" i="35"/>
  <c r="I79" i="35"/>
  <c r="F79" i="35"/>
  <c r="O78" i="35"/>
  <c r="L78" i="35"/>
  <c r="L77" i="35" s="1"/>
  <c r="L76" i="35" s="1"/>
  <c r="I78" i="35"/>
  <c r="I77" i="35" s="1"/>
  <c r="F78" i="35"/>
  <c r="F77" i="35" s="1"/>
  <c r="N77" i="35"/>
  <c r="N76" i="35" s="1"/>
  <c r="M77" i="35"/>
  <c r="M76" i="35" s="1"/>
  <c r="K77" i="35"/>
  <c r="J77" i="35"/>
  <c r="H77" i="35"/>
  <c r="G77" i="35"/>
  <c r="E77" i="35"/>
  <c r="E76" i="35" s="1"/>
  <c r="D77" i="35"/>
  <c r="D76" i="35" s="1"/>
  <c r="K76" i="35"/>
  <c r="O74" i="35"/>
  <c r="L74" i="35"/>
  <c r="I74" i="35"/>
  <c r="F74" i="35"/>
  <c r="O73" i="35"/>
  <c r="L73" i="35"/>
  <c r="I73" i="35"/>
  <c r="F73" i="35"/>
  <c r="O72" i="35"/>
  <c r="L72" i="35"/>
  <c r="I72" i="35"/>
  <c r="F72" i="35"/>
  <c r="O71" i="35"/>
  <c r="L71" i="35"/>
  <c r="I71" i="35"/>
  <c r="F71" i="35"/>
  <c r="O70" i="35"/>
  <c r="L70" i="35"/>
  <c r="L69" i="35" s="1"/>
  <c r="I70" i="35"/>
  <c r="F70" i="35"/>
  <c r="F69" i="35" s="1"/>
  <c r="N69" i="35"/>
  <c r="N67" i="35" s="1"/>
  <c r="M69" i="35"/>
  <c r="M67" i="35" s="1"/>
  <c r="K69" i="35"/>
  <c r="K67" i="35" s="1"/>
  <c r="J69" i="35"/>
  <c r="J67" i="35" s="1"/>
  <c r="H69" i="35"/>
  <c r="H67" i="35" s="1"/>
  <c r="G69" i="35"/>
  <c r="G67" i="35" s="1"/>
  <c r="E69" i="35"/>
  <c r="D69" i="35"/>
  <c r="D67" i="35" s="1"/>
  <c r="O68" i="35"/>
  <c r="L68" i="35"/>
  <c r="I68" i="35"/>
  <c r="E68" i="35"/>
  <c r="F68" i="35" s="1"/>
  <c r="O66" i="35"/>
  <c r="L66" i="35"/>
  <c r="I66" i="35"/>
  <c r="E66" i="35"/>
  <c r="F66" i="35" s="1"/>
  <c r="O65" i="35"/>
  <c r="L65" i="35"/>
  <c r="I65" i="35"/>
  <c r="F65" i="35"/>
  <c r="O64" i="35"/>
  <c r="L64" i="35"/>
  <c r="I64" i="35"/>
  <c r="F64" i="35"/>
  <c r="O63" i="35"/>
  <c r="L63" i="35"/>
  <c r="I63" i="35"/>
  <c r="F63" i="35"/>
  <c r="O62" i="35"/>
  <c r="L62" i="35"/>
  <c r="I62" i="35"/>
  <c r="F62" i="35"/>
  <c r="O61" i="35"/>
  <c r="L61" i="35"/>
  <c r="I61" i="35"/>
  <c r="F61" i="35"/>
  <c r="O60" i="35"/>
  <c r="L60" i="35"/>
  <c r="I60" i="35"/>
  <c r="F60" i="35"/>
  <c r="O59" i="35"/>
  <c r="L59" i="35"/>
  <c r="I59" i="35"/>
  <c r="F59" i="35"/>
  <c r="N58" i="35"/>
  <c r="M58" i="35"/>
  <c r="K58" i="35"/>
  <c r="J58" i="35"/>
  <c r="I58" i="35"/>
  <c r="H58" i="35"/>
  <c r="G58" i="35"/>
  <c r="E58" i="35"/>
  <c r="D58" i="35"/>
  <c r="O57" i="35"/>
  <c r="L57" i="35"/>
  <c r="I57" i="35"/>
  <c r="F57" i="35"/>
  <c r="C57" i="35" s="1"/>
  <c r="O56" i="35"/>
  <c r="O55" i="35" s="1"/>
  <c r="L56" i="35"/>
  <c r="I56" i="35"/>
  <c r="F56" i="35"/>
  <c r="F55" i="35" s="1"/>
  <c r="N55" i="35"/>
  <c r="M55" i="35"/>
  <c r="K55" i="35"/>
  <c r="J55" i="35"/>
  <c r="J54" i="35" s="1"/>
  <c r="J53" i="35" s="1"/>
  <c r="I55" i="35"/>
  <c r="H55" i="35"/>
  <c r="G55" i="35"/>
  <c r="G54" i="35" s="1"/>
  <c r="G53" i="35" s="1"/>
  <c r="E55" i="35"/>
  <c r="E54" i="35" s="1"/>
  <c r="D55" i="35"/>
  <c r="O47" i="35"/>
  <c r="C47" i="35"/>
  <c r="O46" i="35"/>
  <c r="N45" i="35"/>
  <c r="M45" i="35"/>
  <c r="L44" i="35"/>
  <c r="L43" i="35" s="1"/>
  <c r="I44" i="35"/>
  <c r="I43" i="35" s="1"/>
  <c r="F44" i="35"/>
  <c r="F43" i="35" s="1"/>
  <c r="K43" i="35"/>
  <c r="J43" i="35"/>
  <c r="H43" i="35"/>
  <c r="G43" i="35"/>
  <c r="E43" i="35"/>
  <c r="D43" i="35"/>
  <c r="F42" i="35"/>
  <c r="F41" i="35" s="1"/>
  <c r="C41" i="35" s="1"/>
  <c r="E41" i="35"/>
  <c r="D41" i="35"/>
  <c r="L40" i="35"/>
  <c r="C40" i="35" s="1"/>
  <c r="L39" i="35"/>
  <c r="C39" i="35" s="1"/>
  <c r="L38" i="35"/>
  <c r="C38" i="35" s="1"/>
  <c r="L37" i="35"/>
  <c r="C37" i="35" s="1"/>
  <c r="K36" i="35"/>
  <c r="J36" i="35"/>
  <c r="L35" i="35"/>
  <c r="C35" i="35" s="1"/>
  <c r="L34" i="35"/>
  <c r="K33" i="35"/>
  <c r="J33" i="35"/>
  <c r="L32" i="35"/>
  <c r="L31" i="35" s="1"/>
  <c r="C31" i="35" s="1"/>
  <c r="K31" i="35"/>
  <c r="J31" i="35"/>
  <c r="L30" i="35"/>
  <c r="C30" i="35" s="1"/>
  <c r="L29" i="35"/>
  <c r="C29" i="35" s="1"/>
  <c r="L28" i="35"/>
  <c r="C28" i="35"/>
  <c r="K27" i="35"/>
  <c r="J27" i="35"/>
  <c r="F25" i="35"/>
  <c r="C25" i="35"/>
  <c r="I24" i="35"/>
  <c r="E24" i="35"/>
  <c r="O23" i="35"/>
  <c r="L23" i="35"/>
  <c r="I23" i="35"/>
  <c r="F23" i="35"/>
  <c r="O22" i="35"/>
  <c r="L22" i="35"/>
  <c r="L21" i="35" s="1"/>
  <c r="I22" i="35"/>
  <c r="F22" i="35"/>
  <c r="F21" i="35" s="1"/>
  <c r="O21" i="35"/>
  <c r="N21" i="35"/>
  <c r="N292" i="35" s="1"/>
  <c r="N291" i="35" s="1"/>
  <c r="M21" i="35"/>
  <c r="M292" i="35" s="1"/>
  <c r="M291" i="35" s="1"/>
  <c r="K21" i="35"/>
  <c r="K292" i="35" s="1"/>
  <c r="K291" i="35" s="1"/>
  <c r="J21" i="35"/>
  <c r="H21" i="35"/>
  <c r="H292" i="35" s="1"/>
  <c r="H291" i="35" s="1"/>
  <c r="G21" i="35"/>
  <c r="G292" i="35" s="1"/>
  <c r="G291" i="35" s="1"/>
  <c r="E21" i="35"/>
  <c r="D21" i="35"/>
  <c r="D292" i="35" s="1"/>
  <c r="M54" i="35" l="1"/>
  <c r="M53" i="35" s="1"/>
  <c r="C215" i="35"/>
  <c r="H231" i="35"/>
  <c r="H230" i="35" s="1"/>
  <c r="O272" i="35"/>
  <c r="H270" i="35"/>
  <c r="H269" i="35" s="1"/>
  <c r="N54" i="35"/>
  <c r="N53" i="35" s="1"/>
  <c r="G76" i="35"/>
  <c r="G83" i="35"/>
  <c r="I187" i="35"/>
  <c r="M204" i="35"/>
  <c r="M195" i="35" s="1"/>
  <c r="M259" i="35"/>
  <c r="J26" i="35"/>
  <c r="J20" i="35" s="1"/>
  <c r="L33" i="35"/>
  <c r="C33" i="35" s="1"/>
  <c r="E67" i="35"/>
  <c r="E53" i="35" s="1"/>
  <c r="C71" i="35"/>
  <c r="C133" i="35"/>
  <c r="C221" i="35"/>
  <c r="J259" i="35"/>
  <c r="J230" i="35" s="1"/>
  <c r="L67" i="35"/>
  <c r="K83" i="35"/>
  <c r="O131" i="35"/>
  <c r="C149" i="35"/>
  <c r="C150" i="35"/>
  <c r="C157" i="35"/>
  <c r="N187" i="35"/>
  <c r="O187" i="35"/>
  <c r="C237" i="35"/>
  <c r="O246" i="35"/>
  <c r="J270" i="35"/>
  <c r="J269" i="35" s="1"/>
  <c r="C296" i="35"/>
  <c r="C297" i="35"/>
  <c r="F95" i="35"/>
  <c r="F141" i="35"/>
  <c r="C185" i="35"/>
  <c r="D291" i="35"/>
  <c r="L27" i="35"/>
  <c r="C27" i="35" s="1"/>
  <c r="C64" i="35"/>
  <c r="C79" i="35"/>
  <c r="C93" i="35"/>
  <c r="C121" i="35"/>
  <c r="K130" i="35"/>
  <c r="C147" i="35"/>
  <c r="I151" i="35"/>
  <c r="C159" i="35"/>
  <c r="C161" i="35"/>
  <c r="O179" i="35"/>
  <c r="C189" i="35"/>
  <c r="C222" i="35"/>
  <c r="J204" i="35"/>
  <c r="G231" i="35"/>
  <c r="C244" i="35"/>
  <c r="C248" i="35"/>
  <c r="O252" i="35"/>
  <c r="O251" i="35" s="1"/>
  <c r="C280" i="35"/>
  <c r="L286" i="35"/>
  <c r="L292" i="35" s="1"/>
  <c r="K26" i="35"/>
  <c r="K20" i="35" s="1"/>
  <c r="N130" i="35"/>
  <c r="G187" i="35"/>
  <c r="C227" i="35"/>
  <c r="E292" i="35"/>
  <c r="E291" i="35" s="1"/>
  <c r="C65" i="35"/>
  <c r="C68" i="35"/>
  <c r="J83" i="35"/>
  <c r="E122" i="35"/>
  <c r="E83" i="35" s="1"/>
  <c r="C138" i="35"/>
  <c r="C140" i="35"/>
  <c r="K187" i="35"/>
  <c r="M187" i="35"/>
  <c r="C209" i="35"/>
  <c r="D204" i="35"/>
  <c r="D195" i="35" s="1"/>
  <c r="D231" i="35"/>
  <c r="D230" i="35" s="1"/>
  <c r="N231" i="35"/>
  <c r="N230" i="35" s="1"/>
  <c r="O264" i="35"/>
  <c r="N270" i="35"/>
  <c r="L270" i="35"/>
  <c r="L269" i="35" s="1"/>
  <c r="M270" i="35"/>
  <c r="M269" i="35" s="1"/>
  <c r="O293" i="35"/>
  <c r="L166" i="35"/>
  <c r="L165" i="35" s="1"/>
  <c r="L238" i="35"/>
  <c r="J292" i="35"/>
  <c r="J291" i="35" s="1"/>
  <c r="N83" i="35"/>
  <c r="N75" i="35" s="1"/>
  <c r="C99" i="35"/>
  <c r="K75" i="35"/>
  <c r="J130" i="35"/>
  <c r="C145" i="35"/>
  <c r="C177" i="35"/>
  <c r="C181" i="35"/>
  <c r="E187" i="35"/>
  <c r="K231" i="35"/>
  <c r="K230" i="35" s="1"/>
  <c r="C236" i="35"/>
  <c r="F235" i="35"/>
  <c r="O58" i="35"/>
  <c r="O54" i="35" s="1"/>
  <c r="O45" i="35"/>
  <c r="O20" i="35" s="1"/>
  <c r="C46" i="35"/>
  <c r="C153" i="35"/>
  <c r="C169" i="35"/>
  <c r="C197" i="35"/>
  <c r="C228" i="35"/>
  <c r="C240" i="35"/>
  <c r="H20" i="35"/>
  <c r="C23" i="35"/>
  <c r="C32" i="35"/>
  <c r="C34" i="35"/>
  <c r="C42" i="35"/>
  <c r="D54" i="35"/>
  <c r="D53" i="35" s="1"/>
  <c r="C87" i="35"/>
  <c r="L128" i="35"/>
  <c r="C129" i="35"/>
  <c r="C137" i="35"/>
  <c r="F136" i="35"/>
  <c r="C136" i="35" s="1"/>
  <c r="E195" i="35"/>
  <c r="C213" i="35"/>
  <c r="C232" i="35"/>
  <c r="C256" i="35"/>
  <c r="D269" i="35"/>
  <c r="C56" i="35"/>
  <c r="C59" i="35"/>
  <c r="C63" i="35"/>
  <c r="O80" i="35"/>
  <c r="C86" i="35"/>
  <c r="C94" i="35"/>
  <c r="C98" i="35"/>
  <c r="C102" i="35"/>
  <c r="C109" i="35"/>
  <c r="C111" i="35"/>
  <c r="C120" i="35"/>
  <c r="E130" i="35"/>
  <c r="C134" i="35"/>
  <c r="D130" i="35"/>
  <c r="H130" i="35"/>
  <c r="C139" i="35"/>
  <c r="O151" i="35"/>
  <c r="C164" i="35"/>
  <c r="C168" i="35"/>
  <c r="E174" i="35"/>
  <c r="E173" i="35" s="1"/>
  <c r="O175" i="35"/>
  <c r="O196" i="35"/>
  <c r="C202" i="35"/>
  <c r="C206" i="35"/>
  <c r="C208" i="35"/>
  <c r="O205" i="35"/>
  <c r="C218" i="35"/>
  <c r="O238" i="35"/>
  <c r="O231" i="35" s="1"/>
  <c r="C250" i="35"/>
  <c r="N269" i="35"/>
  <c r="O286" i="35"/>
  <c r="O292" i="35" s="1"/>
  <c r="O291" i="35" s="1"/>
  <c r="L293" i="35"/>
  <c r="L36" i="35"/>
  <c r="C36" i="35" s="1"/>
  <c r="C43" i="35"/>
  <c r="H54" i="35"/>
  <c r="H53" i="35" s="1"/>
  <c r="L55" i="35"/>
  <c r="K54" i="35"/>
  <c r="K53" i="35" s="1"/>
  <c r="C74" i="35"/>
  <c r="H76" i="35"/>
  <c r="J76" i="35"/>
  <c r="C82" i="35"/>
  <c r="C92" i="35"/>
  <c r="O89" i="35"/>
  <c r="C97" i="35"/>
  <c r="C100" i="35"/>
  <c r="C113" i="35"/>
  <c r="C115" i="35"/>
  <c r="C117" i="35"/>
  <c r="C119" i="35"/>
  <c r="I122" i="35"/>
  <c r="C125" i="35"/>
  <c r="G130" i="35"/>
  <c r="G75" i="35" s="1"/>
  <c r="L131" i="35"/>
  <c r="C135" i="35"/>
  <c r="C156" i="35"/>
  <c r="C163" i="35"/>
  <c r="C172" i="35"/>
  <c r="J173" i="35"/>
  <c r="G174" i="35"/>
  <c r="G173" i="35" s="1"/>
  <c r="K174" i="35"/>
  <c r="K173" i="35" s="1"/>
  <c r="K52" i="35" s="1"/>
  <c r="L188" i="35"/>
  <c r="L187" i="35" s="1"/>
  <c r="C193" i="35"/>
  <c r="J195" i="35"/>
  <c r="N195" i="35"/>
  <c r="C203" i="35"/>
  <c r="K204" i="35"/>
  <c r="C212" i="35"/>
  <c r="C224" i="35"/>
  <c r="C226" i="35"/>
  <c r="H204" i="35"/>
  <c r="H195" i="35" s="1"/>
  <c r="H194" i="35" s="1"/>
  <c r="C242" i="35"/>
  <c r="C243" i="35"/>
  <c r="L246" i="35"/>
  <c r="C254" i="35"/>
  <c r="C261" i="35"/>
  <c r="C275" i="35"/>
  <c r="C294" i="35"/>
  <c r="C295" i="35"/>
  <c r="I54" i="35"/>
  <c r="C61" i="35"/>
  <c r="C72" i="35"/>
  <c r="I76" i="35"/>
  <c r="L84" i="35"/>
  <c r="L95" i="35"/>
  <c r="C105" i="35"/>
  <c r="C106" i="35"/>
  <c r="L112" i="35"/>
  <c r="L116" i="35"/>
  <c r="L122" i="35"/>
  <c r="C127" i="35"/>
  <c r="C146" i="35"/>
  <c r="C155" i="35"/>
  <c r="C158" i="35"/>
  <c r="L160" i="35"/>
  <c r="C171" i="35"/>
  <c r="C182" i="35"/>
  <c r="L184" i="35"/>
  <c r="C184" i="35" s="1"/>
  <c r="C211" i="35"/>
  <c r="C223" i="35"/>
  <c r="C245" i="35"/>
  <c r="I252" i="35"/>
  <c r="C257" i="35"/>
  <c r="G270" i="35"/>
  <c r="G269" i="35" s="1"/>
  <c r="C277" i="35"/>
  <c r="C299" i="35"/>
  <c r="J75" i="35"/>
  <c r="J52" i="35" s="1"/>
  <c r="C45" i="35"/>
  <c r="C263" i="35"/>
  <c r="F260" i="35"/>
  <c r="E20" i="35"/>
  <c r="M20" i="35"/>
  <c r="C22" i="35"/>
  <c r="C66" i="35"/>
  <c r="F67" i="35"/>
  <c r="I69" i="35"/>
  <c r="I67" i="35" s="1"/>
  <c r="C73" i="35"/>
  <c r="F84" i="35"/>
  <c r="C85" i="35"/>
  <c r="O84" i="35"/>
  <c r="C91" i="35"/>
  <c r="I89" i="35"/>
  <c r="D83" i="35"/>
  <c r="D75" i="35" s="1"/>
  <c r="D52" i="35" s="1"/>
  <c r="H83" i="35"/>
  <c r="C183" i="35"/>
  <c r="I179" i="35"/>
  <c r="F246" i="35"/>
  <c r="C247" i="35"/>
  <c r="C60" i="35"/>
  <c r="C44" i="35"/>
  <c r="L58" i="35"/>
  <c r="C90" i="35"/>
  <c r="L89" i="35"/>
  <c r="C176" i="35"/>
  <c r="F175" i="35"/>
  <c r="N20" i="35"/>
  <c r="I21" i="35"/>
  <c r="G20" i="35"/>
  <c r="F58" i="35"/>
  <c r="C62" i="35"/>
  <c r="C70" i="35"/>
  <c r="O69" i="35"/>
  <c r="O67" i="35" s="1"/>
  <c r="O53" i="35" s="1"/>
  <c r="C78" i="35"/>
  <c r="O77" i="35"/>
  <c r="O76" i="35" s="1"/>
  <c r="F80" i="35"/>
  <c r="C80" i="35" s="1"/>
  <c r="C81" i="35"/>
  <c r="M83" i="35"/>
  <c r="I95" i="35"/>
  <c r="I103" i="35"/>
  <c r="O103" i="35"/>
  <c r="C88" i="35"/>
  <c r="C96" i="35"/>
  <c r="F103" i="35"/>
  <c r="C108" i="35"/>
  <c r="F116" i="35"/>
  <c r="O116" i="35"/>
  <c r="F122" i="35"/>
  <c r="C123" i="35"/>
  <c r="O122" i="35"/>
  <c r="M130" i="35"/>
  <c r="C152" i="35"/>
  <c r="F151" i="35"/>
  <c r="C160" i="35"/>
  <c r="C178" i="35"/>
  <c r="C188" i="35"/>
  <c r="C220" i="35"/>
  <c r="F216" i="35"/>
  <c r="C284" i="35"/>
  <c r="F89" i="35"/>
  <c r="C104" i="35"/>
  <c r="C110" i="35"/>
  <c r="C114" i="35"/>
  <c r="C118" i="35"/>
  <c r="C124" i="35"/>
  <c r="C128" i="35"/>
  <c r="I131" i="35"/>
  <c r="C143" i="35"/>
  <c r="I141" i="35"/>
  <c r="C141" i="35" s="1"/>
  <c r="O144" i="35"/>
  <c r="C154" i="35"/>
  <c r="C162" i="35"/>
  <c r="F166" i="35"/>
  <c r="I166" i="35"/>
  <c r="I165" i="35" s="1"/>
  <c r="C167" i="35"/>
  <c r="C170" i="35"/>
  <c r="D173" i="35"/>
  <c r="M174" i="35"/>
  <c r="M173" i="35" s="1"/>
  <c r="L175" i="35"/>
  <c r="L174" i="35" s="1"/>
  <c r="C180" i="35"/>
  <c r="F179" i="35"/>
  <c r="C186" i="35"/>
  <c r="C190" i="35"/>
  <c r="C225" i="35"/>
  <c r="L259" i="35"/>
  <c r="I112" i="35"/>
  <c r="C112" i="35" s="1"/>
  <c r="I116" i="35"/>
  <c r="C132" i="35"/>
  <c r="F131" i="35"/>
  <c r="C148" i="35"/>
  <c r="F144" i="35"/>
  <c r="L151" i="35"/>
  <c r="L130" i="35" s="1"/>
  <c r="I174" i="35"/>
  <c r="I173" i="35" s="1"/>
  <c r="C192" i="35"/>
  <c r="F191" i="35"/>
  <c r="C191" i="35" s="1"/>
  <c r="C279" i="35"/>
  <c r="F276" i="35"/>
  <c r="F270" i="35" s="1"/>
  <c r="C142" i="35"/>
  <c r="F198" i="35"/>
  <c r="K195" i="35"/>
  <c r="C207" i="35"/>
  <c r="I205" i="35"/>
  <c r="C210" i="35"/>
  <c r="I216" i="35"/>
  <c r="C219" i="35"/>
  <c r="C233" i="35"/>
  <c r="C234" i="35"/>
  <c r="C235" i="35"/>
  <c r="E231" i="35"/>
  <c r="E230" i="35" s="1"/>
  <c r="F238" i="35"/>
  <c r="C239" i="35"/>
  <c r="C249" i="35"/>
  <c r="G259" i="35"/>
  <c r="C262" i="35"/>
  <c r="I260" i="35"/>
  <c r="O270" i="35"/>
  <c r="O269" i="35" s="1"/>
  <c r="C278" i="35"/>
  <c r="I276" i="35"/>
  <c r="I281" i="35"/>
  <c r="C281" i="35" s="1"/>
  <c r="C282" i="35"/>
  <c r="C285" i="35"/>
  <c r="C301" i="35"/>
  <c r="E194" i="35"/>
  <c r="L205" i="35"/>
  <c r="L204" i="35" s="1"/>
  <c r="L195" i="35" s="1"/>
  <c r="C214" i="35"/>
  <c r="C229" i="35"/>
  <c r="C241" i="35"/>
  <c r="C253" i="35"/>
  <c r="C255" i="35"/>
  <c r="F252" i="35"/>
  <c r="C265" i="35"/>
  <c r="C267" i="35"/>
  <c r="F264" i="35"/>
  <c r="K270" i="35"/>
  <c r="K269" i="35" s="1"/>
  <c r="C273" i="35"/>
  <c r="C283" i="35"/>
  <c r="I198" i="35"/>
  <c r="I196" i="35" s="1"/>
  <c r="C199" i="35"/>
  <c r="O216" i="35"/>
  <c r="M231" i="35"/>
  <c r="M230" i="35" s="1"/>
  <c r="I246" i="35"/>
  <c r="I231" i="35" s="1"/>
  <c r="G230" i="35"/>
  <c r="G194" i="35" s="1"/>
  <c r="I251" i="35"/>
  <c r="C258" i="35"/>
  <c r="O259" i="35"/>
  <c r="C266" i="35"/>
  <c r="I264" i="35"/>
  <c r="C271" i="35"/>
  <c r="C274" i="35"/>
  <c r="I272" i="35"/>
  <c r="F286" i="35"/>
  <c r="F292" i="35" s="1"/>
  <c r="C287" i="35"/>
  <c r="F293" i="35"/>
  <c r="I293" i="35"/>
  <c r="C298" i="35"/>
  <c r="F205" i="35"/>
  <c r="M75" i="35" l="1"/>
  <c r="J194" i="35"/>
  <c r="J51" i="35" s="1"/>
  <c r="H75" i="35"/>
  <c r="H52" i="35" s="1"/>
  <c r="K289" i="35"/>
  <c r="O130" i="35"/>
  <c r="C293" i="35"/>
  <c r="N194" i="35"/>
  <c r="G52" i="35"/>
  <c r="L54" i="35"/>
  <c r="L53" i="35" s="1"/>
  <c r="E75" i="35"/>
  <c r="E289" i="35" s="1"/>
  <c r="J289" i="35"/>
  <c r="C95" i="35"/>
  <c r="L26" i="35"/>
  <c r="L20" i="35" s="1"/>
  <c r="M194" i="35"/>
  <c r="C179" i="35"/>
  <c r="O204" i="35"/>
  <c r="O195" i="35" s="1"/>
  <c r="C144" i="35"/>
  <c r="C89" i="35"/>
  <c r="I53" i="35"/>
  <c r="C77" i="35"/>
  <c r="C55" i="35"/>
  <c r="L231" i="35"/>
  <c r="L230" i="35" s="1"/>
  <c r="L194" i="35" s="1"/>
  <c r="O174" i="35"/>
  <c r="O173" i="35" s="1"/>
  <c r="N289" i="35"/>
  <c r="N52" i="35"/>
  <c r="E52" i="35"/>
  <c r="E51" i="35" s="1"/>
  <c r="I259" i="35"/>
  <c r="I230" i="35" s="1"/>
  <c r="C238" i="35"/>
  <c r="L173" i="35"/>
  <c r="C122" i="35"/>
  <c r="C103" i="35"/>
  <c r="L83" i="35"/>
  <c r="L75" i="35" s="1"/>
  <c r="I83" i="35"/>
  <c r="L291" i="35"/>
  <c r="D289" i="35"/>
  <c r="I204" i="35"/>
  <c r="I195" i="35" s="1"/>
  <c r="H51" i="35"/>
  <c r="H50" i="35" s="1"/>
  <c r="G51" i="35"/>
  <c r="G290" i="35" s="1"/>
  <c r="O230" i="35"/>
  <c r="F187" i="35"/>
  <c r="C187" i="35" s="1"/>
  <c r="C58" i="35"/>
  <c r="F291" i="35"/>
  <c r="M289" i="35"/>
  <c r="M52" i="35"/>
  <c r="M51" i="35" s="1"/>
  <c r="O194" i="35"/>
  <c r="F259" i="35"/>
  <c r="C259" i="35" s="1"/>
  <c r="C260" i="35"/>
  <c r="G289" i="35"/>
  <c r="F231" i="35"/>
  <c r="K194" i="35"/>
  <c r="K51" i="35" s="1"/>
  <c r="C131" i="35"/>
  <c r="F130" i="35"/>
  <c r="C151" i="35"/>
  <c r="C116" i="35"/>
  <c r="C69" i="35"/>
  <c r="O83" i="35"/>
  <c r="O75" i="35" s="1"/>
  <c r="F204" i="35"/>
  <c r="C205" i="35"/>
  <c r="F269" i="35"/>
  <c r="F251" i="35"/>
  <c r="C251" i="35" s="1"/>
  <c r="C252" i="35"/>
  <c r="C198" i="35"/>
  <c r="F196" i="35"/>
  <c r="C276" i="35"/>
  <c r="H289" i="35"/>
  <c r="I130" i="35"/>
  <c r="C216" i="35"/>
  <c r="I292" i="35"/>
  <c r="I291" i="35" s="1"/>
  <c r="I20" i="35"/>
  <c r="C246" i="35"/>
  <c r="F54" i="35"/>
  <c r="E290" i="35"/>
  <c r="E50" i="35"/>
  <c r="C286" i="35"/>
  <c r="C272" i="35"/>
  <c r="I270" i="35"/>
  <c r="I269" i="35" s="1"/>
  <c r="C264" i="35"/>
  <c r="D194" i="35"/>
  <c r="D51" i="35" s="1"/>
  <c r="F165" i="35"/>
  <c r="C165" i="35" s="1"/>
  <c r="C166" i="35"/>
  <c r="C175" i="35"/>
  <c r="F174" i="35"/>
  <c r="F76" i="35"/>
  <c r="C84" i="35"/>
  <c r="F83" i="35"/>
  <c r="C67" i="35"/>
  <c r="C26" i="35"/>
  <c r="C21" i="35"/>
  <c r="J50" i="35" l="1"/>
  <c r="J290" i="35"/>
  <c r="C204" i="35"/>
  <c r="N51" i="35"/>
  <c r="N290" i="35" s="1"/>
  <c r="H290" i="35"/>
  <c r="G50" i="35"/>
  <c r="I75" i="35"/>
  <c r="I52" i="35" s="1"/>
  <c r="L289" i="35"/>
  <c r="L52" i="35"/>
  <c r="L51" i="35" s="1"/>
  <c r="L50" i="35" s="1"/>
  <c r="C130" i="35"/>
  <c r="C291" i="35"/>
  <c r="N50" i="35"/>
  <c r="D50" i="35"/>
  <c r="D24" i="35"/>
  <c r="D290" i="35" s="1"/>
  <c r="O52" i="35"/>
  <c r="O51" i="35" s="1"/>
  <c r="O289" i="35"/>
  <c r="K50" i="35"/>
  <c r="K290" i="35"/>
  <c r="C76" i="35"/>
  <c r="F75" i="35"/>
  <c r="C75" i="35" s="1"/>
  <c r="C269" i="35"/>
  <c r="C270" i="35"/>
  <c r="M50" i="35"/>
  <c r="M290" i="35"/>
  <c r="C83" i="35"/>
  <c r="I289" i="35"/>
  <c r="F173" i="35"/>
  <c r="C173" i="35" s="1"/>
  <c r="C174" i="35"/>
  <c r="C54" i="35"/>
  <c r="F53" i="35"/>
  <c r="F230" i="35"/>
  <c r="C230" i="35" s="1"/>
  <c r="C231" i="35"/>
  <c r="C292" i="35"/>
  <c r="F195" i="35"/>
  <c r="C196" i="35"/>
  <c r="I194" i="35"/>
  <c r="I51" i="35" l="1"/>
  <c r="I290" i="35" s="1"/>
  <c r="L290" i="35"/>
  <c r="F289" i="35"/>
  <c r="C289" i="35" s="1"/>
  <c r="I50" i="35"/>
  <c r="F24" i="35"/>
  <c r="D20" i="35"/>
  <c r="C195" i="35"/>
  <c r="F194" i="35"/>
  <c r="C194" i="35" s="1"/>
  <c r="F52" i="35"/>
  <c r="C53" i="35"/>
  <c r="O50" i="35"/>
  <c r="O290" i="35"/>
  <c r="F51" i="35" l="1"/>
  <c r="C52" i="35"/>
  <c r="C24" i="35"/>
  <c r="F20" i="35"/>
  <c r="C20" i="35" s="1"/>
  <c r="F290" i="35" l="1"/>
  <c r="C290" i="35" s="1"/>
  <c r="C51" i="35"/>
  <c r="F50" i="35"/>
  <c r="C50" i="35" s="1"/>
  <c r="I234" i="34" l="1"/>
  <c r="H234" i="34"/>
  <c r="I233" i="34"/>
  <c r="H233" i="34"/>
  <c r="I232" i="34"/>
  <c r="H232" i="34"/>
  <c r="G231" i="34"/>
  <c r="F231" i="34"/>
  <c r="E231" i="34"/>
  <c r="D231" i="34"/>
  <c r="I230" i="34"/>
  <c r="H230" i="34"/>
  <c r="I229" i="34"/>
  <c r="H229" i="34"/>
  <c r="G228" i="34"/>
  <c r="G224" i="34" s="1"/>
  <c r="F228" i="34"/>
  <c r="E228" i="34"/>
  <c r="D228" i="34"/>
  <c r="I227" i="34"/>
  <c r="H227" i="34"/>
  <c r="I226" i="34"/>
  <c r="H226" i="34"/>
  <c r="I225" i="34"/>
  <c r="H225" i="34"/>
  <c r="F224" i="34"/>
  <c r="I223" i="34"/>
  <c r="H223" i="34"/>
  <c r="G222" i="34"/>
  <c r="F222" i="34"/>
  <c r="E222" i="34"/>
  <c r="I222" i="34" s="1"/>
  <c r="D222" i="34"/>
  <c r="I221" i="34"/>
  <c r="H221" i="34"/>
  <c r="I220" i="34"/>
  <c r="H220" i="34"/>
  <c r="I219" i="34"/>
  <c r="H219" i="34"/>
  <c r="G218" i="34"/>
  <c r="F218" i="34"/>
  <c r="E218" i="34"/>
  <c r="D218" i="34"/>
  <c r="I217" i="34"/>
  <c r="H217" i="34"/>
  <c r="I216" i="34"/>
  <c r="H216" i="34"/>
  <c r="I215" i="34"/>
  <c r="H215" i="34"/>
  <c r="G214" i="34"/>
  <c r="F214" i="34"/>
  <c r="E214" i="34"/>
  <c r="I214" i="34" s="1"/>
  <c r="D214" i="34"/>
  <c r="I213" i="34"/>
  <c r="H213" i="34"/>
  <c r="I212" i="34"/>
  <c r="H212" i="34"/>
  <c r="I211" i="34"/>
  <c r="H211" i="34"/>
  <c r="I210" i="34"/>
  <c r="H210" i="34"/>
  <c r="G209" i="34"/>
  <c r="F209" i="34"/>
  <c r="E209" i="34"/>
  <c r="I209" i="34" s="1"/>
  <c r="D209" i="34"/>
  <c r="I208" i="34"/>
  <c r="H208" i="34"/>
  <c r="I207" i="34"/>
  <c r="H207" i="34"/>
  <c r="I206" i="34"/>
  <c r="H206" i="34"/>
  <c r="I205" i="34"/>
  <c r="H205" i="34"/>
  <c r="I204" i="34"/>
  <c r="H204" i="34"/>
  <c r="I203" i="34"/>
  <c r="H203" i="34"/>
  <c r="I202" i="34"/>
  <c r="H202" i="34"/>
  <c r="I201" i="34"/>
  <c r="H201" i="34"/>
  <c r="I200" i="34"/>
  <c r="H200" i="34"/>
  <c r="G199" i="34"/>
  <c r="F199" i="34"/>
  <c r="E199" i="34"/>
  <c r="D199" i="34"/>
  <c r="D198" i="34" s="1"/>
  <c r="G198" i="34"/>
  <c r="I197" i="34"/>
  <c r="H197" i="34"/>
  <c r="I196" i="34"/>
  <c r="H196" i="34"/>
  <c r="I195" i="34"/>
  <c r="H195" i="34"/>
  <c r="I194" i="34"/>
  <c r="H194" i="34"/>
  <c r="I193" i="34"/>
  <c r="H193" i="34"/>
  <c r="I192" i="34"/>
  <c r="H192" i="34"/>
  <c r="I191" i="34"/>
  <c r="H191" i="34"/>
  <c r="G190" i="34"/>
  <c r="F190" i="34"/>
  <c r="E190" i="34"/>
  <c r="D190" i="34"/>
  <c r="I189" i="34"/>
  <c r="H189" i="34"/>
  <c r="I188" i="34"/>
  <c r="H188" i="34"/>
  <c r="I187" i="34"/>
  <c r="H187" i="34"/>
  <c r="I186" i="34"/>
  <c r="H186" i="34"/>
  <c r="G185" i="34"/>
  <c r="F185" i="34"/>
  <c r="E185" i="34"/>
  <c r="D185" i="34"/>
  <c r="H185" i="34" s="1"/>
  <c r="I184" i="34"/>
  <c r="H184" i="34"/>
  <c r="G183" i="34"/>
  <c r="F183" i="34"/>
  <c r="E183" i="34"/>
  <c r="I183" i="34" s="1"/>
  <c r="D183" i="34"/>
  <c r="I182" i="34"/>
  <c r="H182" i="34"/>
  <c r="I181" i="34"/>
  <c r="H181" i="34"/>
  <c r="I180" i="34"/>
  <c r="H180" i="34"/>
  <c r="G179" i="34"/>
  <c r="F179" i="34"/>
  <c r="E179" i="34"/>
  <c r="D179" i="34"/>
  <c r="H179" i="34" s="1"/>
  <c r="I178" i="34"/>
  <c r="H178" i="34"/>
  <c r="I177" i="34"/>
  <c r="H177" i="34"/>
  <c r="I176" i="34"/>
  <c r="H176" i="34"/>
  <c r="I175" i="34"/>
  <c r="H175" i="34"/>
  <c r="I174" i="34"/>
  <c r="H174" i="34"/>
  <c r="G173" i="34"/>
  <c r="F173" i="34"/>
  <c r="E173" i="34"/>
  <c r="I173" i="34" s="1"/>
  <c r="D173" i="34"/>
  <c r="I172" i="34"/>
  <c r="H172" i="34"/>
  <c r="I171" i="34"/>
  <c r="H171" i="34"/>
  <c r="I170" i="34"/>
  <c r="H170" i="34"/>
  <c r="I169" i="34"/>
  <c r="H169" i="34"/>
  <c r="I168" i="34"/>
  <c r="H168" i="34"/>
  <c r="G167" i="34"/>
  <c r="G164" i="34" s="1"/>
  <c r="F167" i="34"/>
  <c r="E167" i="34"/>
  <c r="D167" i="34"/>
  <c r="H167" i="34" s="1"/>
  <c r="I166" i="34"/>
  <c r="H166" i="34"/>
  <c r="G165" i="34"/>
  <c r="F165" i="34"/>
  <c r="E165" i="34"/>
  <c r="I165" i="34" s="1"/>
  <c r="D165" i="34"/>
  <c r="F164" i="34"/>
  <c r="I163" i="34"/>
  <c r="H163" i="34"/>
  <c r="I162" i="34"/>
  <c r="H162" i="34"/>
  <c r="I161" i="34"/>
  <c r="H161" i="34"/>
  <c r="I160" i="34"/>
  <c r="H160" i="34"/>
  <c r="I159" i="34"/>
  <c r="H159" i="34"/>
  <c r="G158" i="34"/>
  <c r="F158" i="34"/>
  <c r="E158" i="34"/>
  <c r="D158" i="34"/>
  <c r="I157" i="34"/>
  <c r="H157" i="34"/>
  <c r="I156" i="34"/>
  <c r="H156" i="34"/>
  <c r="I155" i="34"/>
  <c r="H155" i="34"/>
  <c r="I154" i="34"/>
  <c r="H154" i="34"/>
  <c r="I153" i="34"/>
  <c r="H153" i="34"/>
  <c r="G152" i="34"/>
  <c r="F152" i="34"/>
  <c r="E152" i="34"/>
  <c r="D152" i="34"/>
  <c r="H152" i="34" s="1"/>
  <c r="I151" i="34"/>
  <c r="H151" i="34"/>
  <c r="I150" i="34"/>
  <c r="H150" i="34"/>
  <c r="I149" i="34"/>
  <c r="H149" i="34"/>
  <c r="I148" i="34"/>
  <c r="H148" i="34"/>
  <c r="I147" i="34"/>
  <c r="H147" i="34"/>
  <c r="G146" i="34"/>
  <c r="F146" i="34"/>
  <c r="E146" i="34"/>
  <c r="D146" i="34"/>
  <c r="I145" i="34"/>
  <c r="H145" i="34"/>
  <c r="I144" i="34"/>
  <c r="H144" i="34"/>
  <c r="I143" i="34"/>
  <c r="H143" i="34"/>
  <c r="I142" i="34"/>
  <c r="H142" i="34"/>
  <c r="I141" i="34"/>
  <c r="H141" i="34"/>
  <c r="G140" i="34"/>
  <c r="F140" i="34"/>
  <c r="E140" i="34"/>
  <c r="I140" i="34" s="1"/>
  <c r="D140" i="34"/>
  <c r="H140" i="34" s="1"/>
  <c r="I139" i="34"/>
  <c r="H139" i="34"/>
  <c r="I138" i="34"/>
  <c r="H138" i="34"/>
  <c r="I137" i="34"/>
  <c r="H137" i="34"/>
  <c r="I136" i="34"/>
  <c r="H136" i="34"/>
  <c r="I135" i="34"/>
  <c r="H135" i="34"/>
  <c r="G134" i="34"/>
  <c r="F134" i="34"/>
  <c r="E134" i="34"/>
  <c r="D134" i="34"/>
  <c r="I133" i="34"/>
  <c r="H133" i="34"/>
  <c r="I132" i="34"/>
  <c r="H132" i="34"/>
  <c r="I131" i="34"/>
  <c r="H131" i="34"/>
  <c r="I130" i="34"/>
  <c r="H130" i="34"/>
  <c r="I129" i="34"/>
  <c r="H129" i="34"/>
  <c r="I128" i="34"/>
  <c r="H128" i="34"/>
  <c r="G127" i="34"/>
  <c r="G126" i="34" s="1"/>
  <c r="F127" i="34"/>
  <c r="F126" i="34" s="1"/>
  <c r="E127" i="34"/>
  <c r="D127" i="34"/>
  <c r="E126" i="34"/>
  <c r="I125" i="34"/>
  <c r="H125" i="34"/>
  <c r="I124" i="34"/>
  <c r="H124" i="34"/>
  <c r="I123" i="34"/>
  <c r="H123" i="34"/>
  <c r="G122" i="34"/>
  <c r="F122" i="34"/>
  <c r="E122" i="34"/>
  <c r="I122" i="34" s="1"/>
  <c r="D122" i="34"/>
  <c r="I121" i="34"/>
  <c r="H121" i="34"/>
  <c r="I120" i="34"/>
  <c r="H120" i="34"/>
  <c r="G119" i="34"/>
  <c r="F119" i="34"/>
  <c r="E119" i="34"/>
  <c r="I119" i="34" s="1"/>
  <c r="D119" i="34"/>
  <c r="I118" i="34"/>
  <c r="H118" i="34"/>
  <c r="G117" i="34"/>
  <c r="F117" i="34"/>
  <c r="E117" i="34"/>
  <c r="D117" i="34"/>
  <c r="H117" i="34" s="1"/>
  <c r="I116" i="34"/>
  <c r="H116" i="34"/>
  <c r="G115" i="34"/>
  <c r="F115" i="34"/>
  <c r="E115" i="34"/>
  <c r="I115" i="34" s="1"/>
  <c r="D115" i="34"/>
  <c r="I114" i="34"/>
  <c r="H114" i="34"/>
  <c r="I113" i="34"/>
  <c r="H113" i="34"/>
  <c r="I112" i="34"/>
  <c r="H112" i="34"/>
  <c r="I111" i="34"/>
  <c r="H111" i="34"/>
  <c r="I110" i="34"/>
  <c r="H110" i="34"/>
  <c r="G109" i="34"/>
  <c r="G108" i="34" s="1"/>
  <c r="F109" i="34"/>
  <c r="E109" i="34"/>
  <c r="D109" i="34"/>
  <c r="H109" i="34" s="1"/>
  <c r="E108" i="34"/>
  <c r="I107" i="34"/>
  <c r="H107" i="34"/>
  <c r="I106" i="34"/>
  <c r="H106" i="34"/>
  <c r="I105" i="34"/>
  <c r="H105" i="34"/>
  <c r="I104" i="34"/>
  <c r="H104" i="34"/>
  <c r="G103" i="34"/>
  <c r="F103" i="34"/>
  <c r="E103" i="34"/>
  <c r="I103" i="34" s="1"/>
  <c r="D103" i="34"/>
  <c r="I102" i="34"/>
  <c r="H102" i="34"/>
  <c r="I101" i="34"/>
  <c r="H101" i="34"/>
  <c r="I100" i="34"/>
  <c r="H100" i="34"/>
  <c r="G99" i="34"/>
  <c r="F99" i="34"/>
  <c r="E99" i="34"/>
  <c r="D99" i="34"/>
  <c r="I98" i="34"/>
  <c r="H98" i="34"/>
  <c r="I97" i="34"/>
  <c r="H97" i="34"/>
  <c r="I96" i="34"/>
  <c r="H96" i="34"/>
  <c r="I95" i="34"/>
  <c r="H95" i="34"/>
  <c r="G94" i="34"/>
  <c r="F94" i="34"/>
  <c r="E94" i="34"/>
  <c r="D94" i="34"/>
  <c r="I93" i="34"/>
  <c r="H93" i="34"/>
  <c r="I92" i="34"/>
  <c r="H92" i="34"/>
  <c r="I91" i="34"/>
  <c r="H91" i="34"/>
  <c r="I90" i="34"/>
  <c r="H90" i="34"/>
  <c r="G89" i="34"/>
  <c r="F89" i="34"/>
  <c r="E89" i="34"/>
  <c r="D89" i="34"/>
  <c r="I88" i="34"/>
  <c r="H88" i="34"/>
  <c r="I87" i="34"/>
  <c r="H87" i="34"/>
  <c r="I86" i="34"/>
  <c r="H86" i="34"/>
  <c r="I85" i="34"/>
  <c r="H85" i="34"/>
  <c r="I84" i="34"/>
  <c r="H84" i="34"/>
  <c r="G83" i="34"/>
  <c r="F83" i="34"/>
  <c r="E83" i="34"/>
  <c r="I83" i="34" s="1"/>
  <c r="D83" i="34"/>
  <c r="H83" i="34" s="1"/>
  <c r="I82" i="34"/>
  <c r="H82" i="34"/>
  <c r="I81" i="34"/>
  <c r="H81" i="34"/>
  <c r="I80" i="34"/>
  <c r="H80" i="34"/>
  <c r="G79" i="34"/>
  <c r="F79" i="34"/>
  <c r="E79" i="34"/>
  <c r="D79" i="34"/>
  <c r="I78" i="34"/>
  <c r="H78" i="34"/>
  <c r="I77" i="34"/>
  <c r="H77" i="34"/>
  <c r="G76" i="34"/>
  <c r="F76" i="34"/>
  <c r="E76" i="34"/>
  <c r="D76" i="34"/>
  <c r="G75" i="34"/>
  <c r="F75" i="34"/>
  <c r="I74" i="34"/>
  <c r="H74" i="34"/>
  <c r="I73" i="34"/>
  <c r="H73" i="34"/>
  <c r="I72" i="34"/>
  <c r="H72" i="34"/>
  <c r="I71" i="34"/>
  <c r="H71" i="34"/>
  <c r="G70" i="34"/>
  <c r="F70" i="34"/>
  <c r="E70" i="34"/>
  <c r="I70" i="34" s="1"/>
  <c r="D70" i="34"/>
  <c r="H70" i="34" s="1"/>
  <c r="I69" i="34"/>
  <c r="H69" i="34"/>
  <c r="I68" i="34"/>
  <c r="H68" i="34"/>
  <c r="G67" i="34"/>
  <c r="F67" i="34"/>
  <c r="E67" i="34"/>
  <c r="I67" i="34" s="1"/>
  <c r="D67" i="34"/>
  <c r="I66" i="34"/>
  <c r="H66" i="34"/>
  <c r="I65" i="34"/>
  <c r="H65" i="34"/>
  <c r="I64" i="34"/>
  <c r="H64" i="34"/>
  <c r="I63" i="34"/>
  <c r="H63" i="34"/>
  <c r="G62" i="34"/>
  <c r="F62" i="34"/>
  <c r="E62" i="34"/>
  <c r="I62" i="34" s="1"/>
  <c r="D62" i="34"/>
  <c r="H62" i="34" s="1"/>
  <c r="I61" i="34"/>
  <c r="H61" i="34"/>
  <c r="I60" i="34"/>
  <c r="H60" i="34"/>
  <c r="I59" i="34"/>
  <c r="H59" i="34"/>
  <c r="I58" i="34"/>
  <c r="H58" i="34"/>
  <c r="G57" i="34"/>
  <c r="G56" i="34" s="1"/>
  <c r="F57" i="34"/>
  <c r="F56" i="34" s="1"/>
  <c r="E57" i="34"/>
  <c r="I57" i="34" s="1"/>
  <c r="D57" i="34"/>
  <c r="D56" i="34" s="1"/>
  <c r="I55" i="34"/>
  <c r="H55" i="34"/>
  <c r="I54" i="34"/>
  <c r="H54" i="34"/>
  <c r="I53" i="34"/>
  <c r="H53" i="34"/>
  <c r="I52" i="34"/>
  <c r="H52" i="34"/>
  <c r="I51" i="34"/>
  <c r="H51" i="34"/>
  <c r="G50" i="34"/>
  <c r="F50" i="34"/>
  <c r="E50" i="34"/>
  <c r="D50" i="34"/>
  <c r="I49" i="34"/>
  <c r="H49" i="34"/>
  <c r="I48" i="34"/>
  <c r="H48" i="34"/>
  <c r="I47" i="34"/>
  <c r="H47" i="34"/>
  <c r="I46" i="34"/>
  <c r="H46" i="34"/>
  <c r="I45" i="34"/>
  <c r="H45" i="34"/>
  <c r="I44" i="34"/>
  <c r="H44" i="34"/>
  <c r="G43" i="34"/>
  <c r="F43" i="34"/>
  <c r="E43" i="34"/>
  <c r="D43" i="34"/>
  <c r="I42" i="34"/>
  <c r="H42" i="34"/>
  <c r="I41" i="34"/>
  <c r="H41" i="34"/>
  <c r="I40" i="34"/>
  <c r="H40" i="34"/>
  <c r="I39" i="34"/>
  <c r="H39" i="34"/>
  <c r="I38" i="34"/>
  <c r="H38" i="34"/>
  <c r="I37" i="34"/>
  <c r="H37" i="34"/>
  <c r="G36" i="34"/>
  <c r="F36" i="34"/>
  <c r="E36" i="34"/>
  <c r="D36" i="34"/>
  <c r="I35" i="34"/>
  <c r="H35" i="34"/>
  <c r="I34" i="34"/>
  <c r="H34" i="34"/>
  <c r="I33" i="34"/>
  <c r="H33" i="34"/>
  <c r="I32" i="34"/>
  <c r="H32" i="34"/>
  <c r="I31" i="34"/>
  <c r="H31" i="34"/>
  <c r="I30" i="34"/>
  <c r="H30" i="34"/>
  <c r="G29" i="34"/>
  <c r="G28" i="34" s="1"/>
  <c r="F29" i="34"/>
  <c r="F28" i="34" s="1"/>
  <c r="E29" i="34"/>
  <c r="D29" i="34"/>
  <c r="D28" i="34" s="1"/>
  <c r="I27" i="34"/>
  <c r="H27" i="34"/>
  <c r="I26" i="34"/>
  <c r="H26" i="34"/>
  <c r="I25" i="34"/>
  <c r="H25" i="34"/>
  <c r="I24" i="34"/>
  <c r="H24" i="34"/>
  <c r="I23" i="34"/>
  <c r="H23" i="34"/>
  <c r="I22" i="34"/>
  <c r="H22" i="34"/>
  <c r="I21" i="34"/>
  <c r="H21" i="34"/>
  <c r="I20" i="34"/>
  <c r="H20" i="34"/>
  <c r="G19" i="34"/>
  <c r="F19" i="34"/>
  <c r="E19" i="34"/>
  <c r="D19" i="34"/>
  <c r="I18" i="34"/>
  <c r="H18" i="34"/>
  <c r="I17" i="34"/>
  <c r="H17" i="34"/>
  <c r="I16" i="34"/>
  <c r="H16" i="34"/>
  <c r="I15" i="34"/>
  <c r="H15" i="34"/>
  <c r="I14" i="34"/>
  <c r="H14" i="34"/>
  <c r="I13" i="34"/>
  <c r="H13" i="34"/>
  <c r="G12" i="34"/>
  <c r="F12" i="34"/>
  <c r="E12" i="34"/>
  <c r="D12" i="34"/>
  <c r="E164" i="34" l="1"/>
  <c r="H190" i="34"/>
  <c r="I152" i="34"/>
  <c r="H36" i="34"/>
  <c r="H43" i="34"/>
  <c r="H50" i="34"/>
  <c r="H228" i="34"/>
  <c r="I29" i="34"/>
  <c r="I28" i="34" s="1"/>
  <c r="I36" i="34"/>
  <c r="I43" i="34"/>
  <c r="I50" i="34"/>
  <c r="F198" i="34"/>
  <c r="H218" i="34"/>
  <c r="D224" i="34"/>
  <c r="H19" i="34"/>
  <c r="H94" i="34"/>
  <c r="H99" i="34"/>
  <c r="I109" i="34"/>
  <c r="I117" i="34"/>
  <c r="H127" i="34"/>
  <c r="D126" i="34"/>
  <c r="H146" i="34"/>
  <c r="H158" i="34"/>
  <c r="I167" i="34"/>
  <c r="I164" i="34" s="1"/>
  <c r="I179" i="34"/>
  <c r="I185" i="34"/>
  <c r="I190" i="34"/>
  <c r="E198" i="34"/>
  <c r="I218" i="34"/>
  <c r="I228" i="34"/>
  <c r="E224" i="34"/>
  <c r="I19" i="34"/>
  <c r="E28" i="34"/>
  <c r="E56" i="34"/>
  <c r="E75" i="34"/>
  <c r="E11" i="34" s="1"/>
  <c r="I79" i="34"/>
  <c r="I89" i="34"/>
  <c r="I94" i="34"/>
  <c r="I99" i="34"/>
  <c r="H122" i="34"/>
  <c r="I127" i="34"/>
  <c r="I134" i="34"/>
  <c r="I146" i="34"/>
  <c r="I158" i="34"/>
  <c r="D164" i="34"/>
  <c r="H173" i="34"/>
  <c r="H183" i="34"/>
  <c r="H209" i="34"/>
  <c r="H214" i="34"/>
  <c r="H222" i="34"/>
  <c r="H134" i="34"/>
  <c r="H126" i="34" s="1"/>
  <c r="G11" i="34"/>
  <c r="H57" i="34"/>
  <c r="D75" i="34"/>
  <c r="D11" i="34" s="1"/>
  <c r="H76" i="34"/>
  <c r="H103" i="34"/>
  <c r="D108" i="34"/>
  <c r="I108" i="34"/>
  <c r="H12" i="34"/>
  <c r="H29" i="34"/>
  <c r="I56" i="34"/>
  <c r="H67" i="34"/>
  <c r="H79" i="34"/>
  <c r="H89" i="34"/>
  <c r="F108" i="34"/>
  <c r="H115" i="34"/>
  <c r="H119" i="34"/>
  <c r="I12" i="34"/>
  <c r="I76" i="34"/>
  <c r="H165" i="34"/>
  <c r="H199" i="34"/>
  <c r="H231" i="34"/>
  <c r="H224" i="34" s="1"/>
  <c r="I199" i="34"/>
  <c r="I198" i="34" s="1"/>
  <c r="I231" i="34"/>
  <c r="I75" i="34" l="1"/>
  <c r="I126" i="34"/>
  <c r="I11" i="34" s="1"/>
  <c r="I224" i="34"/>
  <c r="F11" i="34"/>
  <c r="H28" i="34"/>
  <c r="H198" i="34"/>
  <c r="H164" i="34"/>
  <c r="H108" i="34"/>
  <c r="H75" i="34"/>
  <c r="H56" i="34"/>
  <c r="H11" i="34" l="1"/>
  <c r="O301" i="33"/>
  <c r="L301" i="33"/>
  <c r="I301" i="33"/>
  <c r="F301" i="33"/>
  <c r="O300" i="33"/>
  <c r="L300" i="33"/>
  <c r="I300" i="33"/>
  <c r="F300" i="33"/>
  <c r="O299" i="33"/>
  <c r="L299" i="33"/>
  <c r="I299" i="33"/>
  <c r="F299" i="33"/>
  <c r="O298" i="33"/>
  <c r="L298" i="33"/>
  <c r="I298" i="33"/>
  <c r="F298" i="33"/>
  <c r="O297" i="33"/>
  <c r="L297" i="33"/>
  <c r="I297" i="33"/>
  <c r="F297" i="33"/>
  <c r="O296" i="33"/>
  <c r="L296" i="33"/>
  <c r="I296" i="33"/>
  <c r="F296" i="33"/>
  <c r="O295" i="33"/>
  <c r="L295" i="33"/>
  <c r="I295" i="33"/>
  <c r="F295" i="33"/>
  <c r="O294" i="33"/>
  <c r="L294" i="33"/>
  <c r="I294" i="33"/>
  <c r="F294" i="33"/>
  <c r="N293" i="33"/>
  <c r="M293" i="33"/>
  <c r="K293" i="33"/>
  <c r="J293" i="33"/>
  <c r="H293" i="33"/>
  <c r="G293" i="33"/>
  <c r="E293" i="33"/>
  <c r="D293" i="33"/>
  <c r="O288" i="33"/>
  <c r="L288" i="33"/>
  <c r="I288" i="33"/>
  <c r="F288" i="33"/>
  <c r="O287" i="33"/>
  <c r="L287" i="33"/>
  <c r="L286" i="33" s="1"/>
  <c r="I287" i="33"/>
  <c r="F287" i="33"/>
  <c r="O286" i="33"/>
  <c r="N286" i="33"/>
  <c r="M286" i="33"/>
  <c r="K286" i="33"/>
  <c r="J286" i="33"/>
  <c r="H286" i="33"/>
  <c r="G286" i="33"/>
  <c r="F286" i="33"/>
  <c r="E286" i="33"/>
  <c r="D286" i="33"/>
  <c r="O285" i="33"/>
  <c r="L285" i="33"/>
  <c r="L284" i="33" s="1"/>
  <c r="L283" i="33" s="1"/>
  <c r="I285" i="33"/>
  <c r="F285" i="33"/>
  <c r="O284" i="33"/>
  <c r="O283" i="33" s="1"/>
  <c r="N284" i="33"/>
  <c r="N283" i="33" s="1"/>
  <c r="M284" i="33"/>
  <c r="M283" i="33" s="1"/>
  <c r="K284" i="33"/>
  <c r="J284" i="33"/>
  <c r="J283" i="33" s="1"/>
  <c r="I284" i="33"/>
  <c r="I283" i="33" s="1"/>
  <c r="H284" i="33"/>
  <c r="H283" i="33" s="1"/>
  <c r="G284" i="33"/>
  <c r="E284" i="33"/>
  <c r="E283" i="33" s="1"/>
  <c r="D284" i="33"/>
  <c r="K283" i="33"/>
  <c r="G283" i="33"/>
  <c r="D283" i="33"/>
  <c r="O282" i="33"/>
  <c r="O281" i="33" s="1"/>
  <c r="L282" i="33"/>
  <c r="I282" i="33"/>
  <c r="I281" i="33" s="1"/>
  <c r="F282" i="33"/>
  <c r="N281" i="33"/>
  <c r="M281" i="33"/>
  <c r="L281" i="33"/>
  <c r="K281" i="33"/>
  <c r="J281" i="33"/>
  <c r="H281" i="33"/>
  <c r="G281" i="33"/>
  <c r="E281" i="33"/>
  <c r="D281" i="33"/>
  <c r="O280" i="33"/>
  <c r="L280" i="33"/>
  <c r="I280" i="33"/>
  <c r="F280" i="33"/>
  <c r="O279" i="33"/>
  <c r="L279" i="33"/>
  <c r="I279" i="33"/>
  <c r="F279" i="33"/>
  <c r="O278" i="33"/>
  <c r="L278" i="33"/>
  <c r="I278" i="33"/>
  <c r="F278" i="33"/>
  <c r="O277" i="33"/>
  <c r="L277" i="33"/>
  <c r="I277" i="33"/>
  <c r="I276" i="33" s="1"/>
  <c r="F277" i="33"/>
  <c r="N276" i="33"/>
  <c r="M276" i="33"/>
  <c r="K276" i="33"/>
  <c r="J276" i="33"/>
  <c r="H276" i="33"/>
  <c r="G276" i="33"/>
  <c r="E276" i="33"/>
  <c r="D276" i="33"/>
  <c r="O275" i="33"/>
  <c r="L275" i="33"/>
  <c r="I275" i="33"/>
  <c r="F275" i="33"/>
  <c r="O274" i="33"/>
  <c r="L274" i="33"/>
  <c r="C274" i="33" s="1"/>
  <c r="I274" i="33"/>
  <c r="F274" i="33"/>
  <c r="O273" i="33"/>
  <c r="L273" i="33"/>
  <c r="I273" i="33"/>
  <c r="F273" i="33"/>
  <c r="N272" i="33"/>
  <c r="N270" i="33" s="1"/>
  <c r="N269" i="33" s="1"/>
  <c r="M272" i="33"/>
  <c r="K272" i="33"/>
  <c r="J272" i="33"/>
  <c r="I272" i="33"/>
  <c r="H272" i="33"/>
  <c r="G272" i="33"/>
  <c r="E272" i="33"/>
  <c r="D272" i="33"/>
  <c r="D270" i="33" s="1"/>
  <c r="O271" i="33"/>
  <c r="L271" i="33"/>
  <c r="I271" i="33"/>
  <c r="F271" i="33"/>
  <c r="K270" i="33"/>
  <c r="K269" i="33" s="1"/>
  <c r="J270" i="33"/>
  <c r="J269" i="33" s="1"/>
  <c r="O268" i="33"/>
  <c r="L268" i="33"/>
  <c r="I268" i="33"/>
  <c r="F268" i="33"/>
  <c r="O267" i="33"/>
  <c r="L267" i="33"/>
  <c r="I267" i="33"/>
  <c r="F267" i="33"/>
  <c r="O266" i="33"/>
  <c r="O264" i="33" s="1"/>
  <c r="L266" i="33"/>
  <c r="I266" i="33"/>
  <c r="F266" i="33"/>
  <c r="C266" i="33"/>
  <c r="O265" i="33"/>
  <c r="L265" i="33"/>
  <c r="I265" i="33"/>
  <c r="F265" i="33"/>
  <c r="N264" i="33"/>
  <c r="M264" i="33"/>
  <c r="K264" i="33"/>
  <c r="J264" i="33"/>
  <c r="H264" i="33"/>
  <c r="G264" i="33"/>
  <c r="E264" i="33"/>
  <c r="D264" i="33"/>
  <c r="O263" i="33"/>
  <c r="L263" i="33"/>
  <c r="I263" i="33"/>
  <c r="F263" i="33"/>
  <c r="O262" i="33"/>
  <c r="L262" i="33"/>
  <c r="I262" i="33"/>
  <c r="F262" i="33"/>
  <c r="C262" i="33" s="1"/>
  <c r="O261" i="33"/>
  <c r="L261" i="33"/>
  <c r="I261" i="33"/>
  <c r="I260" i="33" s="1"/>
  <c r="F261" i="33"/>
  <c r="N260" i="33"/>
  <c r="N259" i="33" s="1"/>
  <c r="M260" i="33"/>
  <c r="K260" i="33"/>
  <c r="K259" i="33" s="1"/>
  <c r="J260" i="33"/>
  <c r="H260" i="33"/>
  <c r="G260" i="33"/>
  <c r="G259" i="33" s="1"/>
  <c r="E260" i="33"/>
  <c r="E259" i="33" s="1"/>
  <c r="D260" i="33"/>
  <c r="O258" i="33"/>
  <c r="L258" i="33"/>
  <c r="I258" i="33"/>
  <c r="F258" i="33"/>
  <c r="C258" i="33" s="1"/>
  <c r="O257" i="33"/>
  <c r="L257" i="33"/>
  <c r="I257" i="33"/>
  <c r="F257" i="33"/>
  <c r="O256" i="33"/>
  <c r="L256" i="33"/>
  <c r="I256" i="33"/>
  <c r="F256" i="33"/>
  <c r="O255" i="33"/>
  <c r="L255" i="33"/>
  <c r="I255" i="33"/>
  <c r="F255" i="33"/>
  <c r="O254" i="33"/>
  <c r="L254" i="33"/>
  <c r="I254" i="33"/>
  <c r="F254" i="33"/>
  <c r="O253" i="33"/>
  <c r="L253" i="33"/>
  <c r="I253" i="33"/>
  <c r="F253" i="33"/>
  <c r="N252" i="33"/>
  <c r="M252" i="33"/>
  <c r="M251" i="33" s="1"/>
  <c r="K252" i="33"/>
  <c r="J252" i="33"/>
  <c r="J251" i="33" s="1"/>
  <c r="H252" i="33"/>
  <c r="G252" i="33"/>
  <c r="G251" i="33" s="1"/>
  <c r="E252" i="33"/>
  <c r="E251" i="33" s="1"/>
  <c r="D252" i="33"/>
  <c r="D251" i="33" s="1"/>
  <c r="N251" i="33"/>
  <c r="K251" i="33"/>
  <c r="H251" i="33"/>
  <c r="O250" i="33"/>
  <c r="L250" i="33"/>
  <c r="I250" i="33"/>
  <c r="F250" i="33"/>
  <c r="O249" i="33"/>
  <c r="L249" i="33"/>
  <c r="I249" i="33"/>
  <c r="F249" i="33"/>
  <c r="O248" i="33"/>
  <c r="L248" i="33"/>
  <c r="I248" i="33"/>
  <c r="F248" i="33"/>
  <c r="O247" i="33"/>
  <c r="L247" i="33"/>
  <c r="I247" i="33"/>
  <c r="F247" i="33"/>
  <c r="N246" i="33"/>
  <c r="M246" i="33"/>
  <c r="K246" i="33"/>
  <c r="J246" i="33"/>
  <c r="H246" i="33"/>
  <c r="G246" i="33"/>
  <c r="E246" i="33"/>
  <c r="D246" i="33"/>
  <c r="O245" i="33"/>
  <c r="L245" i="33"/>
  <c r="I245" i="33"/>
  <c r="F245" i="33"/>
  <c r="O244" i="33"/>
  <c r="L244" i="33"/>
  <c r="I244" i="33"/>
  <c r="F244" i="33"/>
  <c r="O243" i="33"/>
  <c r="L243" i="33"/>
  <c r="I243" i="33"/>
  <c r="F243" i="33"/>
  <c r="O242" i="33"/>
  <c r="L242" i="33"/>
  <c r="I242" i="33"/>
  <c r="F242" i="33"/>
  <c r="O241" i="33"/>
  <c r="L241" i="33"/>
  <c r="I241" i="33"/>
  <c r="F241" i="33"/>
  <c r="O240" i="33"/>
  <c r="L240" i="33"/>
  <c r="I240" i="33"/>
  <c r="F240" i="33"/>
  <c r="O239" i="33"/>
  <c r="L239" i="33"/>
  <c r="I239" i="33"/>
  <c r="F239" i="33"/>
  <c r="O238" i="33"/>
  <c r="N238" i="33"/>
  <c r="M238" i="33"/>
  <c r="M231" i="33" s="1"/>
  <c r="K238" i="33"/>
  <c r="J238" i="33"/>
  <c r="H238" i="33"/>
  <c r="G238" i="33"/>
  <c r="E238" i="33"/>
  <c r="D238" i="33"/>
  <c r="O237" i="33"/>
  <c r="L237" i="33"/>
  <c r="I237" i="33"/>
  <c r="F237" i="33"/>
  <c r="O236" i="33"/>
  <c r="L236" i="33"/>
  <c r="L235" i="33" s="1"/>
  <c r="I236" i="33"/>
  <c r="I235" i="33" s="1"/>
  <c r="F236" i="33"/>
  <c r="O235" i="33"/>
  <c r="N235" i="33"/>
  <c r="M235" i="33"/>
  <c r="K235" i="33"/>
  <c r="J235" i="33"/>
  <c r="H235" i="33"/>
  <c r="G235" i="33"/>
  <c r="E235" i="33"/>
  <c r="D235" i="33"/>
  <c r="O234" i="33"/>
  <c r="O233" i="33" s="1"/>
  <c r="L234" i="33"/>
  <c r="L233" i="33" s="1"/>
  <c r="I234" i="33"/>
  <c r="F234" i="33"/>
  <c r="N233" i="33"/>
  <c r="M233" i="33"/>
  <c r="K233" i="33"/>
  <c r="J233" i="33"/>
  <c r="I233" i="33"/>
  <c r="H233" i="33"/>
  <c r="H231" i="33" s="1"/>
  <c r="G233" i="33"/>
  <c r="F233" i="33"/>
  <c r="E233" i="33"/>
  <c r="D233" i="33"/>
  <c r="O232" i="33"/>
  <c r="L232" i="33"/>
  <c r="I232" i="33"/>
  <c r="F232" i="33"/>
  <c r="E231" i="33"/>
  <c r="O229" i="33"/>
  <c r="L229" i="33"/>
  <c r="I229" i="33"/>
  <c r="F229" i="33"/>
  <c r="O228" i="33"/>
  <c r="L228" i="33"/>
  <c r="L227" i="33" s="1"/>
  <c r="I228" i="33"/>
  <c r="I227" i="33" s="1"/>
  <c r="F228" i="33"/>
  <c r="O227" i="33"/>
  <c r="N227" i="33"/>
  <c r="M227" i="33"/>
  <c r="K227" i="33"/>
  <c r="J227" i="33"/>
  <c r="H227" i="33"/>
  <c r="G227" i="33"/>
  <c r="F227" i="33"/>
  <c r="E227" i="33"/>
  <c r="D227" i="33"/>
  <c r="O226" i="33"/>
  <c r="L226" i="33"/>
  <c r="I226" i="33"/>
  <c r="F226" i="33"/>
  <c r="O225" i="33"/>
  <c r="L225" i="33"/>
  <c r="I225" i="33"/>
  <c r="F225" i="33"/>
  <c r="O224" i="33"/>
  <c r="L224" i="33"/>
  <c r="I224" i="33"/>
  <c r="F224" i="33"/>
  <c r="O223" i="33"/>
  <c r="L223" i="33"/>
  <c r="I223" i="33"/>
  <c r="F223" i="33"/>
  <c r="O222" i="33"/>
  <c r="L222" i="33"/>
  <c r="I222" i="33"/>
  <c r="F222" i="33"/>
  <c r="C222" i="33" s="1"/>
  <c r="O221" i="33"/>
  <c r="L221" i="33"/>
  <c r="I221" i="33"/>
  <c r="F221" i="33"/>
  <c r="O220" i="33"/>
  <c r="L220" i="33"/>
  <c r="I220" i="33"/>
  <c r="F220" i="33"/>
  <c r="O219" i="33"/>
  <c r="L219" i="33"/>
  <c r="I219" i="33"/>
  <c r="F219" i="33"/>
  <c r="O218" i="33"/>
  <c r="L218" i="33"/>
  <c r="I218" i="33"/>
  <c r="F218" i="33"/>
  <c r="O217" i="33"/>
  <c r="L217" i="33"/>
  <c r="I217" i="33"/>
  <c r="F217" i="33"/>
  <c r="N216" i="33"/>
  <c r="M216" i="33"/>
  <c r="K216" i="33"/>
  <c r="J216" i="33"/>
  <c r="H216" i="33"/>
  <c r="G216" i="33"/>
  <c r="E216" i="33"/>
  <c r="D216" i="33"/>
  <c r="O215" i="33"/>
  <c r="L215" i="33"/>
  <c r="I215" i="33"/>
  <c r="F215" i="33"/>
  <c r="O214" i="33"/>
  <c r="L214" i="33"/>
  <c r="I214" i="33"/>
  <c r="F214" i="33"/>
  <c r="O213" i="33"/>
  <c r="L213" i="33"/>
  <c r="I213" i="33"/>
  <c r="F213" i="33"/>
  <c r="O212" i="33"/>
  <c r="L212" i="33"/>
  <c r="I212" i="33"/>
  <c r="F212" i="33"/>
  <c r="O211" i="33"/>
  <c r="L211" i="33"/>
  <c r="I211" i="33"/>
  <c r="F211" i="33"/>
  <c r="O210" i="33"/>
  <c r="L210" i="33"/>
  <c r="I210" i="33"/>
  <c r="F210" i="33"/>
  <c r="O209" i="33"/>
  <c r="L209" i="33"/>
  <c r="I209" i="33"/>
  <c r="F209" i="33"/>
  <c r="O208" i="33"/>
  <c r="L208" i="33"/>
  <c r="I208" i="33"/>
  <c r="F208" i="33"/>
  <c r="O207" i="33"/>
  <c r="L207" i="33"/>
  <c r="I207" i="33"/>
  <c r="F207" i="33"/>
  <c r="O206" i="33"/>
  <c r="L206" i="33"/>
  <c r="I206" i="33"/>
  <c r="F206" i="33"/>
  <c r="C206" i="33"/>
  <c r="N205" i="33"/>
  <c r="M205" i="33"/>
  <c r="K205" i="33"/>
  <c r="J205" i="33"/>
  <c r="H205" i="33"/>
  <c r="G205" i="33"/>
  <c r="G204" i="33" s="1"/>
  <c r="E205" i="33"/>
  <c r="D205" i="33"/>
  <c r="D204" i="33" s="1"/>
  <c r="O203" i="33"/>
  <c r="L203" i="33"/>
  <c r="I203" i="33"/>
  <c r="F203" i="33"/>
  <c r="O202" i="33"/>
  <c r="L202" i="33"/>
  <c r="I202" i="33"/>
  <c r="C202" i="33" s="1"/>
  <c r="F202" i="33"/>
  <c r="O201" i="33"/>
  <c r="L201" i="33"/>
  <c r="I201" i="33"/>
  <c r="F201" i="33"/>
  <c r="O200" i="33"/>
  <c r="L200" i="33"/>
  <c r="I200" i="33"/>
  <c r="F200" i="33"/>
  <c r="O199" i="33"/>
  <c r="L199" i="33"/>
  <c r="L198" i="33" s="1"/>
  <c r="I199" i="33"/>
  <c r="F199" i="33"/>
  <c r="F198" i="33" s="1"/>
  <c r="O198" i="33"/>
  <c r="N198" i="33"/>
  <c r="M198" i="33"/>
  <c r="K198" i="33"/>
  <c r="K196" i="33" s="1"/>
  <c r="J198" i="33"/>
  <c r="H198" i="33"/>
  <c r="H196" i="33" s="1"/>
  <c r="G198" i="33"/>
  <c r="G196" i="33" s="1"/>
  <c r="E198" i="33"/>
  <c r="E196" i="33" s="1"/>
  <c r="D198" i="33"/>
  <c r="D196" i="33" s="1"/>
  <c r="O197" i="33"/>
  <c r="L197" i="33"/>
  <c r="I197" i="33"/>
  <c r="F197" i="33"/>
  <c r="N196" i="33"/>
  <c r="M196" i="33"/>
  <c r="J196" i="33"/>
  <c r="O193" i="33"/>
  <c r="L193" i="33"/>
  <c r="L192" i="33" s="1"/>
  <c r="L191" i="33" s="1"/>
  <c r="I193" i="33"/>
  <c r="I192" i="33" s="1"/>
  <c r="I191" i="33" s="1"/>
  <c r="F193" i="33"/>
  <c r="O192" i="33"/>
  <c r="N192" i="33"/>
  <c r="N191" i="33" s="1"/>
  <c r="M192" i="33"/>
  <c r="M191" i="33" s="1"/>
  <c r="K192" i="33"/>
  <c r="J192" i="33"/>
  <c r="J191" i="33" s="1"/>
  <c r="H192" i="33"/>
  <c r="G192" i="33"/>
  <c r="E192" i="33"/>
  <c r="E191" i="33" s="1"/>
  <c r="D192" i="33"/>
  <c r="O191" i="33"/>
  <c r="K191" i="33"/>
  <c r="H191" i="33"/>
  <c r="G191" i="33"/>
  <c r="D191" i="33"/>
  <c r="O190" i="33"/>
  <c r="L190" i="33"/>
  <c r="I190" i="33"/>
  <c r="F190" i="33"/>
  <c r="O189" i="33"/>
  <c r="L189" i="33"/>
  <c r="L188" i="33" s="1"/>
  <c r="I189" i="33"/>
  <c r="I188" i="33" s="1"/>
  <c r="F189" i="33"/>
  <c r="N188" i="33"/>
  <c r="M188" i="33"/>
  <c r="M187" i="33" s="1"/>
  <c r="K188" i="33"/>
  <c r="J188" i="33"/>
  <c r="H188" i="33"/>
  <c r="H187" i="33" s="1"/>
  <c r="G188" i="33"/>
  <c r="G187" i="33" s="1"/>
  <c r="F188" i="33"/>
  <c r="E188" i="33"/>
  <c r="D188" i="33"/>
  <c r="K187" i="33"/>
  <c r="D187" i="33"/>
  <c r="O186" i="33"/>
  <c r="L186" i="33"/>
  <c r="I186" i="33"/>
  <c r="F186" i="33"/>
  <c r="O185" i="33"/>
  <c r="L185" i="33"/>
  <c r="L184" i="33" s="1"/>
  <c r="I185" i="33"/>
  <c r="I184" i="33" s="1"/>
  <c r="F185" i="33"/>
  <c r="N184" i="33"/>
  <c r="M184" i="33"/>
  <c r="K184" i="33"/>
  <c r="J184" i="33"/>
  <c r="H184" i="33"/>
  <c r="G184" i="33"/>
  <c r="E184" i="33"/>
  <c r="D184" i="33"/>
  <c r="O183" i="33"/>
  <c r="L183" i="33"/>
  <c r="I183" i="33"/>
  <c r="F183" i="33"/>
  <c r="O182" i="33"/>
  <c r="L182" i="33"/>
  <c r="I182" i="33"/>
  <c r="F182" i="33"/>
  <c r="C182" i="33" s="1"/>
  <c r="O181" i="33"/>
  <c r="L181" i="33"/>
  <c r="I181" i="33"/>
  <c r="F181" i="33"/>
  <c r="C181" i="33" s="1"/>
  <c r="O180" i="33"/>
  <c r="L180" i="33"/>
  <c r="L179" i="33" s="1"/>
  <c r="I180" i="33"/>
  <c r="F180" i="33"/>
  <c r="F179" i="33" s="1"/>
  <c r="N179" i="33"/>
  <c r="M179" i="33"/>
  <c r="K179" i="33"/>
  <c r="J179" i="33"/>
  <c r="H179" i="33"/>
  <c r="G179" i="33"/>
  <c r="E179" i="33"/>
  <c r="D179" i="33"/>
  <c r="O178" i="33"/>
  <c r="L178" i="33"/>
  <c r="I178" i="33"/>
  <c r="F178" i="33"/>
  <c r="O177" i="33"/>
  <c r="L177" i="33"/>
  <c r="I177" i="33"/>
  <c r="F177" i="33"/>
  <c r="O176" i="33"/>
  <c r="L176" i="33"/>
  <c r="L175" i="33" s="1"/>
  <c r="L174" i="33" s="1"/>
  <c r="I176" i="33"/>
  <c r="F176" i="33"/>
  <c r="N175" i="33"/>
  <c r="N174" i="33" s="1"/>
  <c r="N173" i="33" s="1"/>
  <c r="M175" i="33"/>
  <c r="K175" i="33"/>
  <c r="J175" i="33"/>
  <c r="H175" i="33"/>
  <c r="G175" i="33"/>
  <c r="G174" i="33" s="1"/>
  <c r="G173" i="33" s="1"/>
  <c r="E175" i="33"/>
  <c r="D175" i="33"/>
  <c r="M174" i="33"/>
  <c r="K174" i="33"/>
  <c r="K173" i="33" s="1"/>
  <c r="H174" i="33"/>
  <c r="D174" i="33"/>
  <c r="D173" i="33"/>
  <c r="O172" i="33"/>
  <c r="L172" i="33"/>
  <c r="I172" i="33"/>
  <c r="F172" i="33"/>
  <c r="O171" i="33"/>
  <c r="L171" i="33"/>
  <c r="I171" i="33"/>
  <c r="F171" i="33"/>
  <c r="O170" i="33"/>
  <c r="L170" i="33"/>
  <c r="I170" i="33"/>
  <c r="F170" i="33"/>
  <c r="O169" i="33"/>
  <c r="L169" i="33"/>
  <c r="I169" i="33"/>
  <c r="F169" i="33"/>
  <c r="C169" i="33" s="1"/>
  <c r="O168" i="33"/>
  <c r="L168" i="33"/>
  <c r="I168" i="33"/>
  <c r="F168" i="33"/>
  <c r="O167" i="33"/>
  <c r="L167" i="33"/>
  <c r="I167" i="33"/>
  <c r="F167" i="33"/>
  <c r="F166" i="33" s="1"/>
  <c r="F165" i="33" s="1"/>
  <c r="N166" i="33"/>
  <c r="M166" i="33"/>
  <c r="K166" i="33"/>
  <c r="K165" i="33" s="1"/>
  <c r="J166" i="33"/>
  <c r="J165" i="33" s="1"/>
  <c r="H166" i="33"/>
  <c r="G166" i="33"/>
  <c r="G165" i="33" s="1"/>
  <c r="E166" i="33"/>
  <c r="D166" i="33"/>
  <c r="D165" i="33" s="1"/>
  <c r="N165" i="33"/>
  <c r="M165" i="33"/>
  <c r="H165" i="33"/>
  <c r="E165" i="33"/>
  <c r="O164" i="33"/>
  <c r="L164" i="33"/>
  <c r="I164" i="33"/>
  <c r="F164" i="33"/>
  <c r="O163" i="33"/>
  <c r="L163" i="33"/>
  <c r="I163" i="33"/>
  <c r="F163" i="33"/>
  <c r="O162" i="33"/>
  <c r="L162" i="33"/>
  <c r="I162" i="33"/>
  <c r="F162" i="33"/>
  <c r="O161" i="33"/>
  <c r="L161" i="33"/>
  <c r="L160" i="33" s="1"/>
  <c r="I161" i="33"/>
  <c r="F161" i="33"/>
  <c r="N160" i="33"/>
  <c r="M160" i="33"/>
  <c r="K160" i="33"/>
  <c r="J160" i="33"/>
  <c r="I160" i="33"/>
  <c r="H160" i="33"/>
  <c r="G160" i="33"/>
  <c r="E160" i="33"/>
  <c r="D160" i="33"/>
  <c r="O159" i="33"/>
  <c r="L159" i="33"/>
  <c r="I159" i="33"/>
  <c r="F159" i="33"/>
  <c r="O158" i="33"/>
  <c r="L158" i="33"/>
  <c r="I158" i="33"/>
  <c r="F158" i="33"/>
  <c r="O157" i="33"/>
  <c r="L157" i="33"/>
  <c r="I157" i="33"/>
  <c r="F157" i="33"/>
  <c r="O156" i="33"/>
  <c r="L156" i="33"/>
  <c r="I156" i="33"/>
  <c r="F156" i="33"/>
  <c r="O155" i="33"/>
  <c r="L155" i="33"/>
  <c r="C155" i="33" s="1"/>
  <c r="I155" i="33"/>
  <c r="F155" i="33"/>
  <c r="O154" i="33"/>
  <c r="L154" i="33"/>
  <c r="I154" i="33"/>
  <c r="F154" i="33"/>
  <c r="O153" i="33"/>
  <c r="L153" i="33"/>
  <c r="I153" i="33"/>
  <c r="F153" i="33"/>
  <c r="O152" i="33"/>
  <c r="L152" i="33"/>
  <c r="I152" i="33"/>
  <c r="F152" i="33"/>
  <c r="F151" i="33" s="1"/>
  <c r="N151" i="33"/>
  <c r="M151" i="33"/>
  <c r="K151" i="33"/>
  <c r="J151" i="33"/>
  <c r="H151" i="33"/>
  <c r="G151" i="33"/>
  <c r="E151" i="33"/>
  <c r="D151" i="33"/>
  <c r="O150" i="33"/>
  <c r="L150" i="33"/>
  <c r="I150" i="33"/>
  <c r="F150" i="33"/>
  <c r="C150" i="33" s="1"/>
  <c r="O149" i="33"/>
  <c r="L149" i="33"/>
  <c r="I149" i="33"/>
  <c r="F149" i="33"/>
  <c r="O148" i="33"/>
  <c r="L148" i="33"/>
  <c r="I148" i="33"/>
  <c r="F148" i="33"/>
  <c r="O147" i="33"/>
  <c r="L147" i="33"/>
  <c r="I147" i="33"/>
  <c r="F147" i="33"/>
  <c r="O146" i="33"/>
  <c r="L146" i="33"/>
  <c r="I146" i="33"/>
  <c r="F146" i="33"/>
  <c r="O145" i="33"/>
  <c r="L145" i="33"/>
  <c r="I145" i="33"/>
  <c r="F145" i="33"/>
  <c r="N144" i="33"/>
  <c r="M144" i="33"/>
  <c r="K144" i="33"/>
  <c r="J144" i="33"/>
  <c r="H144" i="33"/>
  <c r="G144" i="33"/>
  <c r="E144" i="33"/>
  <c r="D144" i="33"/>
  <c r="O143" i="33"/>
  <c r="L143" i="33"/>
  <c r="I143" i="33"/>
  <c r="F143" i="33"/>
  <c r="O142" i="33"/>
  <c r="O141" i="33" s="1"/>
  <c r="L142" i="33"/>
  <c r="I142" i="33"/>
  <c r="F142" i="33"/>
  <c r="F141" i="33" s="1"/>
  <c r="N141" i="33"/>
  <c r="M141" i="33"/>
  <c r="K141" i="33"/>
  <c r="J141" i="33"/>
  <c r="I141" i="33"/>
  <c r="H141" i="33"/>
  <c r="G141" i="33"/>
  <c r="E141" i="33"/>
  <c r="D141" i="33"/>
  <c r="O140" i="33"/>
  <c r="L140" i="33"/>
  <c r="I140" i="33"/>
  <c r="F140" i="33"/>
  <c r="O139" i="33"/>
  <c r="L139" i="33"/>
  <c r="I139" i="33"/>
  <c r="F139" i="33"/>
  <c r="O138" i="33"/>
  <c r="L138" i="33"/>
  <c r="I138" i="33"/>
  <c r="F138" i="33"/>
  <c r="O137" i="33"/>
  <c r="L137" i="33"/>
  <c r="I137" i="33"/>
  <c r="I136" i="33" s="1"/>
  <c r="F137" i="33"/>
  <c r="N136" i="33"/>
  <c r="M136" i="33"/>
  <c r="K136" i="33"/>
  <c r="J136" i="33"/>
  <c r="H136" i="33"/>
  <c r="G136" i="33"/>
  <c r="E136" i="33"/>
  <c r="D136" i="33"/>
  <c r="O135" i="33"/>
  <c r="L135" i="33"/>
  <c r="I135" i="33"/>
  <c r="F135" i="33"/>
  <c r="O134" i="33"/>
  <c r="L134" i="33"/>
  <c r="I134" i="33"/>
  <c r="F134" i="33"/>
  <c r="O133" i="33"/>
  <c r="L133" i="33"/>
  <c r="I133" i="33"/>
  <c r="F133" i="33"/>
  <c r="O132" i="33"/>
  <c r="L132" i="33"/>
  <c r="I132" i="33"/>
  <c r="F132" i="33"/>
  <c r="N131" i="33"/>
  <c r="N130" i="33" s="1"/>
  <c r="M131" i="33"/>
  <c r="K131" i="33"/>
  <c r="J131" i="33"/>
  <c r="H131" i="33"/>
  <c r="G131" i="33"/>
  <c r="E131" i="33"/>
  <c r="D131" i="33"/>
  <c r="K130" i="33"/>
  <c r="O129" i="33"/>
  <c r="L129" i="33"/>
  <c r="L128" i="33" s="1"/>
  <c r="I129" i="33"/>
  <c r="F129" i="33"/>
  <c r="O128" i="33"/>
  <c r="N128" i="33"/>
  <c r="M128" i="33"/>
  <c r="K128" i="33"/>
  <c r="J128" i="33"/>
  <c r="I128" i="33"/>
  <c r="H128" i="33"/>
  <c r="G128" i="33"/>
  <c r="E128" i="33"/>
  <c r="D128" i="33"/>
  <c r="O127" i="33"/>
  <c r="L127" i="33"/>
  <c r="I127" i="33"/>
  <c r="F127" i="33"/>
  <c r="O126" i="33"/>
  <c r="L126" i="33"/>
  <c r="I126" i="33"/>
  <c r="F126" i="33"/>
  <c r="O125" i="33"/>
  <c r="L125" i="33"/>
  <c r="I125" i="33"/>
  <c r="F125" i="33"/>
  <c r="O124" i="33"/>
  <c r="L124" i="33"/>
  <c r="I124" i="33"/>
  <c r="F124" i="33"/>
  <c r="O123" i="33"/>
  <c r="L123" i="33"/>
  <c r="I123" i="33"/>
  <c r="F123" i="33"/>
  <c r="N122" i="33"/>
  <c r="M122" i="33"/>
  <c r="K122" i="33"/>
  <c r="J122" i="33"/>
  <c r="H122" i="33"/>
  <c r="G122" i="33"/>
  <c r="E122" i="33"/>
  <c r="D122" i="33"/>
  <c r="O121" i="33"/>
  <c r="L121" i="33"/>
  <c r="I121" i="33"/>
  <c r="F121" i="33"/>
  <c r="O120" i="33"/>
  <c r="L120" i="33"/>
  <c r="I120" i="33"/>
  <c r="F120" i="33"/>
  <c r="O119" i="33"/>
  <c r="L119" i="33"/>
  <c r="I119" i="33"/>
  <c r="F119" i="33"/>
  <c r="O118" i="33"/>
  <c r="L118" i="33"/>
  <c r="I118" i="33"/>
  <c r="F118" i="33"/>
  <c r="O117" i="33"/>
  <c r="L117" i="33"/>
  <c r="I117" i="33"/>
  <c r="F117" i="33"/>
  <c r="N116" i="33"/>
  <c r="M116" i="33"/>
  <c r="K116" i="33"/>
  <c r="J116" i="33"/>
  <c r="H116" i="33"/>
  <c r="G116" i="33"/>
  <c r="E116" i="33"/>
  <c r="D116" i="33"/>
  <c r="O115" i="33"/>
  <c r="L115" i="33"/>
  <c r="I115" i="33"/>
  <c r="F115" i="33"/>
  <c r="O114" i="33"/>
  <c r="L114" i="33"/>
  <c r="I114" i="33"/>
  <c r="F114" i="33"/>
  <c r="C114" i="33" s="1"/>
  <c r="O113" i="33"/>
  <c r="L113" i="33"/>
  <c r="I113" i="33"/>
  <c r="I112" i="33" s="1"/>
  <c r="F113" i="33"/>
  <c r="N112" i="33"/>
  <c r="M112" i="33"/>
  <c r="K112" i="33"/>
  <c r="J112" i="33"/>
  <c r="H112" i="33"/>
  <c r="G112" i="33"/>
  <c r="E112" i="33"/>
  <c r="D112" i="33"/>
  <c r="O111" i="33"/>
  <c r="L111" i="33"/>
  <c r="I111" i="33"/>
  <c r="F111" i="33"/>
  <c r="O110" i="33"/>
  <c r="L110" i="33"/>
  <c r="I110" i="33"/>
  <c r="F110" i="33"/>
  <c r="O109" i="33"/>
  <c r="L109" i="33"/>
  <c r="I109" i="33"/>
  <c r="F109" i="33"/>
  <c r="O108" i="33"/>
  <c r="L108" i="33"/>
  <c r="I108" i="33"/>
  <c r="C108" i="33" s="1"/>
  <c r="F108" i="33"/>
  <c r="O107" i="33"/>
  <c r="L107" i="33"/>
  <c r="I107" i="33"/>
  <c r="F107" i="33"/>
  <c r="O106" i="33"/>
  <c r="L106" i="33"/>
  <c r="I106" i="33"/>
  <c r="F106" i="33"/>
  <c r="O105" i="33"/>
  <c r="L105" i="33"/>
  <c r="I105" i="33"/>
  <c r="F105" i="33"/>
  <c r="O104" i="33"/>
  <c r="L104" i="33"/>
  <c r="L103" i="33" s="1"/>
  <c r="I104" i="33"/>
  <c r="F104" i="33"/>
  <c r="N103" i="33"/>
  <c r="M103" i="33"/>
  <c r="K103" i="33"/>
  <c r="J103" i="33"/>
  <c r="H103" i="33"/>
  <c r="G103" i="33"/>
  <c r="F103" i="33"/>
  <c r="E103" i="33"/>
  <c r="D103" i="33"/>
  <c r="O102" i="33"/>
  <c r="L102" i="33"/>
  <c r="I102" i="33"/>
  <c r="F102" i="33"/>
  <c r="C102" i="33" s="1"/>
  <c r="O101" i="33"/>
  <c r="L101" i="33"/>
  <c r="I101" i="33"/>
  <c r="F101" i="33"/>
  <c r="O100" i="33"/>
  <c r="L100" i="33"/>
  <c r="I100" i="33"/>
  <c r="F100" i="33"/>
  <c r="O99" i="33"/>
  <c r="L99" i="33"/>
  <c r="I99" i="33"/>
  <c r="F99" i="33"/>
  <c r="O98" i="33"/>
  <c r="L98" i="33"/>
  <c r="I98" i="33"/>
  <c r="F98" i="33"/>
  <c r="O97" i="33"/>
  <c r="L97" i="33"/>
  <c r="I97" i="33"/>
  <c r="F97" i="33"/>
  <c r="O96" i="33"/>
  <c r="L96" i="33"/>
  <c r="I96" i="33"/>
  <c r="I95" i="33" s="1"/>
  <c r="F96" i="33"/>
  <c r="N95" i="33"/>
  <c r="M95" i="33"/>
  <c r="K95" i="33"/>
  <c r="J95" i="33"/>
  <c r="H95" i="33"/>
  <c r="G95" i="33"/>
  <c r="E95" i="33"/>
  <c r="D95" i="33"/>
  <c r="O94" i="33"/>
  <c r="L94" i="33"/>
  <c r="I94" i="33"/>
  <c r="F94" i="33"/>
  <c r="O93" i="33"/>
  <c r="L93" i="33"/>
  <c r="I93" i="33"/>
  <c r="F93" i="33"/>
  <c r="O92" i="33"/>
  <c r="L92" i="33"/>
  <c r="I92" i="33"/>
  <c r="F92" i="33"/>
  <c r="O91" i="33"/>
  <c r="L91" i="33"/>
  <c r="I91" i="33"/>
  <c r="F91" i="33"/>
  <c r="O90" i="33"/>
  <c r="O89" i="33" s="1"/>
  <c r="L90" i="33"/>
  <c r="I90" i="33"/>
  <c r="C90" i="33" s="1"/>
  <c r="F90" i="33"/>
  <c r="F89" i="33" s="1"/>
  <c r="N89" i="33"/>
  <c r="N83" i="33" s="1"/>
  <c r="M89" i="33"/>
  <c r="K89" i="33"/>
  <c r="J89" i="33"/>
  <c r="H89" i="33"/>
  <c r="G89" i="33"/>
  <c r="E89" i="33"/>
  <c r="D89" i="33"/>
  <c r="O88" i="33"/>
  <c r="L88" i="33"/>
  <c r="I88" i="33"/>
  <c r="F88" i="33"/>
  <c r="O87" i="33"/>
  <c r="L87" i="33"/>
  <c r="I87" i="33"/>
  <c r="F87" i="33"/>
  <c r="O86" i="33"/>
  <c r="L86" i="33"/>
  <c r="I86" i="33"/>
  <c r="F86" i="33"/>
  <c r="C86" i="33"/>
  <c r="O85" i="33"/>
  <c r="L85" i="33"/>
  <c r="I85" i="33"/>
  <c r="F85" i="33"/>
  <c r="N84" i="33"/>
  <c r="M84" i="33"/>
  <c r="K84" i="33"/>
  <c r="J84" i="33"/>
  <c r="J83" i="33" s="1"/>
  <c r="H84" i="33"/>
  <c r="G84" i="33"/>
  <c r="E84" i="33"/>
  <c r="D84" i="33"/>
  <c r="O82" i="33"/>
  <c r="L82" i="33"/>
  <c r="I82" i="33"/>
  <c r="F82" i="33"/>
  <c r="O81" i="33"/>
  <c r="O80" i="33" s="1"/>
  <c r="L81" i="33"/>
  <c r="I81" i="33"/>
  <c r="F81" i="33"/>
  <c r="N80" i="33"/>
  <c r="M80" i="33"/>
  <c r="K80" i="33"/>
  <c r="J80" i="33"/>
  <c r="J76" i="33" s="1"/>
  <c r="I80" i="33"/>
  <c r="H80" i="33"/>
  <c r="G80" i="33"/>
  <c r="E80" i="33"/>
  <c r="E76" i="33" s="1"/>
  <c r="D80" i="33"/>
  <c r="O79" i="33"/>
  <c r="L79" i="33"/>
  <c r="I79" i="33"/>
  <c r="F79" i="33"/>
  <c r="O78" i="33"/>
  <c r="O77" i="33" s="1"/>
  <c r="L78" i="33"/>
  <c r="I78" i="33"/>
  <c r="I77" i="33" s="1"/>
  <c r="F78" i="33"/>
  <c r="F77" i="33" s="1"/>
  <c r="N77" i="33"/>
  <c r="M77" i="33"/>
  <c r="L77" i="33"/>
  <c r="K77" i="33"/>
  <c r="K76" i="33" s="1"/>
  <c r="J77" i="33"/>
  <c r="H77" i="33"/>
  <c r="H76" i="33" s="1"/>
  <c r="G77" i="33"/>
  <c r="G76" i="33" s="1"/>
  <c r="E77" i="33"/>
  <c r="D77" i="33"/>
  <c r="D76" i="33" s="1"/>
  <c r="O74" i="33"/>
  <c r="L74" i="33"/>
  <c r="I74" i="33"/>
  <c r="F74" i="33"/>
  <c r="O73" i="33"/>
  <c r="L73" i="33"/>
  <c r="I73" i="33"/>
  <c r="F73" i="33"/>
  <c r="O72" i="33"/>
  <c r="L72" i="33"/>
  <c r="I72" i="33"/>
  <c r="F72" i="33"/>
  <c r="O71" i="33"/>
  <c r="L71" i="33"/>
  <c r="I71" i="33"/>
  <c r="F71" i="33"/>
  <c r="O70" i="33"/>
  <c r="L70" i="33"/>
  <c r="L69" i="33" s="1"/>
  <c r="I70" i="33"/>
  <c r="I69" i="33" s="1"/>
  <c r="F70" i="33"/>
  <c r="N69" i="33"/>
  <c r="M69" i="33"/>
  <c r="M67" i="33" s="1"/>
  <c r="K69" i="33"/>
  <c r="J69" i="33"/>
  <c r="H69" i="33"/>
  <c r="H67" i="33" s="1"/>
  <c r="G69" i="33"/>
  <c r="G67" i="33" s="1"/>
  <c r="E69" i="33"/>
  <c r="E67" i="33" s="1"/>
  <c r="D69" i="33"/>
  <c r="O68" i="33"/>
  <c r="L68" i="33"/>
  <c r="I68" i="33"/>
  <c r="F68" i="33"/>
  <c r="N67" i="33"/>
  <c r="K67" i="33"/>
  <c r="J67" i="33"/>
  <c r="D67" i="33"/>
  <c r="O66" i="33"/>
  <c r="L66" i="33"/>
  <c r="I66" i="33"/>
  <c r="F66" i="33"/>
  <c r="O65" i="33"/>
  <c r="L65" i="33"/>
  <c r="I65" i="33"/>
  <c r="F65" i="33"/>
  <c r="O64" i="33"/>
  <c r="L64" i="33"/>
  <c r="I64" i="33"/>
  <c r="F64" i="33"/>
  <c r="O63" i="33"/>
  <c r="L63" i="33"/>
  <c r="I63" i="33"/>
  <c r="F63" i="33"/>
  <c r="O62" i="33"/>
  <c r="L62" i="33"/>
  <c r="I62" i="33"/>
  <c r="F62" i="33"/>
  <c r="O61" i="33"/>
  <c r="L61" i="33"/>
  <c r="I61" i="33"/>
  <c r="F61" i="33"/>
  <c r="O60" i="33"/>
  <c r="L60" i="33"/>
  <c r="I60" i="33"/>
  <c r="F60" i="33"/>
  <c r="O59" i="33"/>
  <c r="O58" i="33" s="1"/>
  <c r="L59" i="33"/>
  <c r="L58" i="33" s="1"/>
  <c r="I59" i="33"/>
  <c r="F59" i="33"/>
  <c r="N58" i="33"/>
  <c r="M58" i="33"/>
  <c r="K58" i="33"/>
  <c r="J58" i="33"/>
  <c r="H58" i="33"/>
  <c r="G58" i="33"/>
  <c r="E58" i="33"/>
  <c r="D58" i="33"/>
  <c r="D54" i="33" s="1"/>
  <c r="D53" i="33" s="1"/>
  <c r="O57" i="33"/>
  <c r="L57" i="33"/>
  <c r="I57" i="33"/>
  <c r="F57" i="33"/>
  <c r="C57" i="33" s="1"/>
  <c r="O56" i="33"/>
  <c r="L56" i="33"/>
  <c r="L55" i="33" s="1"/>
  <c r="I56" i="33"/>
  <c r="I55" i="33" s="1"/>
  <c r="F56" i="33"/>
  <c r="O55" i="33"/>
  <c r="O54" i="33" s="1"/>
  <c r="N55" i="33"/>
  <c r="M55" i="33"/>
  <c r="K55" i="33"/>
  <c r="K54" i="33" s="1"/>
  <c r="K53" i="33" s="1"/>
  <c r="J55" i="33"/>
  <c r="H55" i="33"/>
  <c r="G55" i="33"/>
  <c r="G54" i="33" s="1"/>
  <c r="F55" i="33"/>
  <c r="E55" i="33"/>
  <c r="D55" i="33"/>
  <c r="M54" i="33"/>
  <c r="H54" i="33"/>
  <c r="H53" i="33" s="1"/>
  <c r="E54" i="33"/>
  <c r="O47" i="33"/>
  <c r="C47" i="33"/>
  <c r="O46" i="33"/>
  <c r="C46" i="33" s="1"/>
  <c r="N45" i="33"/>
  <c r="M45" i="33"/>
  <c r="L44" i="33"/>
  <c r="L43" i="33" s="1"/>
  <c r="I44" i="33"/>
  <c r="I43" i="33" s="1"/>
  <c r="F44" i="33"/>
  <c r="F43" i="33" s="1"/>
  <c r="K43" i="33"/>
  <c r="J43" i="33"/>
  <c r="H43" i="33"/>
  <c r="G43" i="33"/>
  <c r="E43" i="33"/>
  <c r="D43" i="33"/>
  <c r="F42" i="33"/>
  <c r="C42" i="33" s="1"/>
  <c r="E41" i="33"/>
  <c r="D41" i="33"/>
  <c r="L40" i="33"/>
  <c r="C40" i="33" s="1"/>
  <c r="L39" i="33"/>
  <c r="C39" i="33" s="1"/>
  <c r="L38" i="33"/>
  <c r="C38" i="33" s="1"/>
  <c r="L37" i="33"/>
  <c r="C37" i="33" s="1"/>
  <c r="K36" i="33"/>
  <c r="J36" i="33"/>
  <c r="L35" i="33"/>
  <c r="C35" i="33"/>
  <c r="L34" i="33"/>
  <c r="C34" i="33" s="1"/>
  <c r="K33" i="33"/>
  <c r="J33" i="33"/>
  <c r="L32" i="33"/>
  <c r="L31" i="33" s="1"/>
  <c r="C31" i="33" s="1"/>
  <c r="K31" i="33"/>
  <c r="J31" i="33"/>
  <c r="L30" i="33"/>
  <c r="C30" i="33" s="1"/>
  <c r="L29" i="33"/>
  <c r="C29" i="33" s="1"/>
  <c r="L28" i="33"/>
  <c r="C28" i="33" s="1"/>
  <c r="K27" i="33"/>
  <c r="J27" i="33"/>
  <c r="J26" i="33" s="1"/>
  <c r="F25" i="33"/>
  <c r="C25" i="33" s="1"/>
  <c r="I24" i="33"/>
  <c r="F24" i="33"/>
  <c r="O23" i="33"/>
  <c r="L23" i="33"/>
  <c r="I23" i="33"/>
  <c r="F23" i="33"/>
  <c r="O22" i="33"/>
  <c r="O21" i="33" s="1"/>
  <c r="L22" i="33"/>
  <c r="L21" i="33" s="1"/>
  <c r="L292" i="33" s="1"/>
  <c r="I22" i="33"/>
  <c r="F22" i="33"/>
  <c r="F21" i="33" s="1"/>
  <c r="N21" i="33"/>
  <c r="N292" i="33" s="1"/>
  <c r="N291" i="33" s="1"/>
  <c r="M21" i="33"/>
  <c r="M292" i="33" s="1"/>
  <c r="M291" i="33" s="1"/>
  <c r="K21" i="33"/>
  <c r="K292" i="33" s="1"/>
  <c r="K291" i="33" s="1"/>
  <c r="J21" i="33"/>
  <c r="J292" i="33" s="1"/>
  <c r="J291" i="33" s="1"/>
  <c r="H21" i="33"/>
  <c r="H292" i="33" s="1"/>
  <c r="H291" i="33" s="1"/>
  <c r="G21" i="33"/>
  <c r="G292" i="33" s="1"/>
  <c r="G291" i="33" s="1"/>
  <c r="E21" i="33"/>
  <c r="E292" i="33" s="1"/>
  <c r="E291" i="33" s="1"/>
  <c r="D21" i="33"/>
  <c r="D292" i="33" s="1"/>
  <c r="D291" i="33" s="1"/>
  <c r="N20" i="33"/>
  <c r="M20" i="33"/>
  <c r="I187" i="33" l="1"/>
  <c r="C32" i="33"/>
  <c r="M53" i="33"/>
  <c r="N76" i="33"/>
  <c r="N75" i="33" s="1"/>
  <c r="N289" i="33" s="1"/>
  <c r="O112" i="33"/>
  <c r="O122" i="33"/>
  <c r="C138" i="33"/>
  <c r="C162" i="33"/>
  <c r="C163" i="33"/>
  <c r="C178" i="33"/>
  <c r="E174" i="33"/>
  <c r="J187" i="33"/>
  <c r="D259" i="33"/>
  <c r="J259" i="33"/>
  <c r="O69" i="33"/>
  <c r="C126" i="33"/>
  <c r="C127" i="33"/>
  <c r="E187" i="33"/>
  <c r="C214" i="33"/>
  <c r="C218" i="33"/>
  <c r="C221" i="33"/>
  <c r="C234" i="33"/>
  <c r="C243" i="33"/>
  <c r="H270" i="33"/>
  <c r="H269" i="33" s="1"/>
  <c r="C64" i="33"/>
  <c r="C74" i="33"/>
  <c r="C98" i="33"/>
  <c r="C100" i="33"/>
  <c r="C101" i="33"/>
  <c r="I116" i="33"/>
  <c r="C135" i="33"/>
  <c r="O175" i="33"/>
  <c r="C201" i="33"/>
  <c r="E204" i="33"/>
  <c r="K204" i="33"/>
  <c r="K195" i="33" s="1"/>
  <c r="C226" i="33"/>
  <c r="C236" i="33"/>
  <c r="O246" i="33"/>
  <c r="G270" i="33"/>
  <c r="G269" i="33" s="1"/>
  <c r="E20" i="33"/>
  <c r="C142" i="33"/>
  <c r="C143" i="33"/>
  <c r="O179" i="33"/>
  <c r="H173" i="33"/>
  <c r="N187" i="33"/>
  <c r="G195" i="33"/>
  <c r="H204" i="33"/>
  <c r="C211" i="33"/>
  <c r="N231" i="33"/>
  <c r="N230" i="33" s="1"/>
  <c r="C242" i="33"/>
  <c r="C250" i="33"/>
  <c r="H259" i="33"/>
  <c r="L272" i="33"/>
  <c r="C279" i="33"/>
  <c r="C294" i="33"/>
  <c r="C298" i="33"/>
  <c r="C299" i="33"/>
  <c r="C300" i="33"/>
  <c r="L187" i="33"/>
  <c r="L80" i="33"/>
  <c r="M173" i="33"/>
  <c r="C59" i="33"/>
  <c r="C63" i="33"/>
  <c r="L89" i="33"/>
  <c r="C106" i="33"/>
  <c r="D130" i="33"/>
  <c r="C190" i="33"/>
  <c r="D195" i="33"/>
  <c r="J231" i="33"/>
  <c r="C254" i="33"/>
  <c r="C278" i="33"/>
  <c r="I293" i="33"/>
  <c r="I21" i="33"/>
  <c r="I20" i="33" s="1"/>
  <c r="C22" i="33"/>
  <c r="C71" i="33"/>
  <c r="C118" i="33"/>
  <c r="C134" i="33"/>
  <c r="C146" i="33"/>
  <c r="C158" i="33"/>
  <c r="C186" i="33"/>
  <c r="I252" i="33"/>
  <c r="I251" i="33" s="1"/>
  <c r="L291" i="33"/>
  <c r="C24" i="33"/>
  <c r="C82" i="33"/>
  <c r="C94" i="33"/>
  <c r="K83" i="33"/>
  <c r="K75" i="33" s="1"/>
  <c r="K52" i="33" s="1"/>
  <c r="G130" i="33"/>
  <c r="I144" i="33"/>
  <c r="C154" i="33"/>
  <c r="L173" i="33"/>
  <c r="C210" i="33"/>
  <c r="C282" i="33"/>
  <c r="K26" i="33"/>
  <c r="K20" i="33" s="1"/>
  <c r="G53" i="33"/>
  <c r="C79" i="33"/>
  <c r="C88" i="33"/>
  <c r="C107" i="33"/>
  <c r="C115" i="33"/>
  <c r="G83" i="33"/>
  <c r="G75" i="33" s="1"/>
  <c r="J130" i="33"/>
  <c r="J75" i="33" s="1"/>
  <c r="C132" i="33"/>
  <c r="C133" i="33"/>
  <c r="O131" i="33"/>
  <c r="M130" i="33"/>
  <c r="C139" i="33"/>
  <c r="C153" i="33"/>
  <c r="C159" i="33"/>
  <c r="O160" i="33"/>
  <c r="C172" i="33"/>
  <c r="C203" i="33"/>
  <c r="C215" i="33"/>
  <c r="M204" i="33"/>
  <c r="I216" i="33"/>
  <c r="C225" i="33"/>
  <c r="C228" i="33"/>
  <c r="C229" i="33"/>
  <c r="O231" i="33"/>
  <c r="C240" i="33"/>
  <c r="O252" i="33"/>
  <c r="O251" i="33" s="1"/>
  <c r="L276" i="33"/>
  <c r="F281" i="33"/>
  <c r="C281" i="33" s="1"/>
  <c r="C287" i="33"/>
  <c r="C288" i="33"/>
  <c r="L293" i="33"/>
  <c r="C44" i="33"/>
  <c r="N54" i="33"/>
  <c r="N53" i="33" s="1"/>
  <c r="L54" i="33"/>
  <c r="F58" i="33"/>
  <c r="C61" i="33"/>
  <c r="C62" i="33"/>
  <c r="I67" i="33"/>
  <c r="E53" i="33"/>
  <c r="C70" i="33"/>
  <c r="C78" i="33"/>
  <c r="C87" i="33"/>
  <c r="I84" i="33"/>
  <c r="C93" i="33"/>
  <c r="C99" i="33"/>
  <c r="C105" i="33"/>
  <c r="C110" i="33"/>
  <c r="O116" i="33"/>
  <c r="I131" i="33"/>
  <c r="O136" i="33"/>
  <c r="L136" i="33"/>
  <c r="C157" i="33"/>
  <c r="C171" i="33"/>
  <c r="J174" i="33"/>
  <c r="J173" i="33" s="1"/>
  <c r="C177" i="33"/>
  <c r="E173" i="33"/>
  <c r="O184" i="33"/>
  <c r="C189" i="33"/>
  <c r="O188" i="33"/>
  <c r="O187" i="33" s="1"/>
  <c r="I205" i="33"/>
  <c r="I204" i="33" s="1"/>
  <c r="C212" i="33"/>
  <c r="C213" i="33"/>
  <c r="C224" i="33"/>
  <c r="C232" i="33"/>
  <c r="D231" i="33"/>
  <c r="D230" i="33" s="1"/>
  <c r="D194" i="33" s="1"/>
  <c r="H230" i="33"/>
  <c r="G231" i="33"/>
  <c r="G230" i="33" s="1"/>
  <c r="I238" i="33"/>
  <c r="C245" i="33"/>
  <c r="I264" i="33"/>
  <c r="I270" i="33"/>
  <c r="I269" i="33" s="1"/>
  <c r="M270" i="33"/>
  <c r="M269" i="33" s="1"/>
  <c r="I286" i="33"/>
  <c r="C286" i="33" s="1"/>
  <c r="O293" i="33"/>
  <c r="C43" i="33"/>
  <c r="J54" i="33"/>
  <c r="J53" i="33" s="1"/>
  <c r="C60" i="33"/>
  <c r="I58" i="33"/>
  <c r="C65" i="33"/>
  <c r="C66" i="33"/>
  <c r="C72" i="33"/>
  <c r="C73" i="33"/>
  <c r="O67" i="33"/>
  <c r="O53" i="33" s="1"/>
  <c r="L76" i="33"/>
  <c r="I76" i="33"/>
  <c r="M76" i="33"/>
  <c r="H83" i="33"/>
  <c r="H75" i="33" s="1"/>
  <c r="H52" i="33" s="1"/>
  <c r="L84" i="33"/>
  <c r="I89" i="33"/>
  <c r="C89" i="33" s="1"/>
  <c r="C96" i="33"/>
  <c r="C97" i="33"/>
  <c r="O95" i="33"/>
  <c r="I103" i="33"/>
  <c r="C109" i="33"/>
  <c r="L112" i="33"/>
  <c r="C120" i="33"/>
  <c r="C121" i="33"/>
  <c r="H130" i="33"/>
  <c r="C148" i="33"/>
  <c r="C149" i="33"/>
  <c r="L151" i="33"/>
  <c r="C164" i="33"/>
  <c r="O166" i="33"/>
  <c r="O165" i="33" s="1"/>
  <c r="C183" i="33"/>
  <c r="O196" i="33"/>
  <c r="H195" i="33"/>
  <c r="C207" i="33"/>
  <c r="O216" i="33"/>
  <c r="C223" i="33"/>
  <c r="J204" i="33"/>
  <c r="J195" i="33" s="1"/>
  <c r="N204" i="33"/>
  <c r="N195" i="33" s="1"/>
  <c r="C257" i="33"/>
  <c r="L264" i="33"/>
  <c r="O272" i="33"/>
  <c r="C275" i="33"/>
  <c r="C280" i="33"/>
  <c r="D269" i="33"/>
  <c r="F292" i="33"/>
  <c r="I54" i="33"/>
  <c r="I53" i="33" s="1"/>
  <c r="C55" i="33"/>
  <c r="O292" i="33"/>
  <c r="L53" i="33"/>
  <c r="L67" i="33"/>
  <c r="C170" i="33"/>
  <c r="I179" i="33"/>
  <c r="C180" i="33"/>
  <c r="C23" i="33"/>
  <c r="C56" i="33"/>
  <c r="C68" i="33"/>
  <c r="M83" i="33"/>
  <c r="F95" i="33"/>
  <c r="C111" i="33"/>
  <c r="C123" i="33"/>
  <c r="L122" i="33"/>
  <c r="F131" i="33"/>
  <c r="C168" i="33"/>
  <c r="I166" i="33"/>
  <c r="I165" i="33" s="1"/>
  <c r="C185" i="33"/>
  <c r="F184" i="33"/>
  <c r="C188" i="33"/>
  <c r="C117" i="33"/>
  <c r="F116" i="33"/>
  <c r="C124" i="33"/>
  <c r="I122" i="33"/>
  <c r="I83" i="33" s="1"/>
  <c r="C301" i="33"/>
  <c r="J20" i="33"/>
  <c r="G20" i="33"/>
  <c r="L27" i="33"/>
  <c r="L33" i="33"/>
  <c r="C33" i="33" s="1"/>
  <c r="L36" i="33"/>
  <c r="C36" i="33" s="1"/>
  <c r="F41" i="33"/>
  <c r="C41" i="33" s="1"/>
  <c r="O45" i="33"/>
  <c r="C81" i="33"/>
  <c r="F80" i="33"/>
  <c r="C80" i="33" s="1"/>
  <c r="D83" i="33"/>
  <c r="O84" i="33"/>
  <c r="C92" i="33"/>
  <c r="L95" i="33"/>
  <c r="C113" i="33"/>
  <c r="F112" i="33"/>
  <c r="C112" i="33" s="1"/>
  <c r="L131" i="33"/>
  <c r="E130" i="33"/>
  <c r="C137" i="33"/>
  <c r="F136" i="33"/>
  <c r="C136" i="33" s="1"/>
  <c r="L141" i="33"/>
  <c r="C141" i="33" s="1"/>
  <c r="O144" i="33"/>
  <c r="L144" i="33"/>
  <c r="C147" i="33"/>
  <c r="C152" i="33"/>
  <c r="O151" i="33"/>
  <c r="C161" i="33"/>
  <c r="F160" i="33"/>
  <c r="C160" i="33" s="1"/>
  <c r="C167" i="33"/>
  <c r="L166" i="33"/>
  <c r="L165" i="33" s="1"/>
  <c r="F175" i="33"/>
  <c r="I175" i="33"/>
  <c r="I174" i="33" s="1"/>
  <c r="I173" i="33" s="1"/>
  <c r="C176" i="33"/>
  <c r="C200" i="33"/>
  <c r="I198" i="33"/>
  <c r="C77" i="33"/>
  <c r="C179" i="33"/>
  <c r="D20" i="33"/>
  <c r="H20" i="33"/>
  <c r="F69" i="33"/>
  <c r="O76" i="33"/>
  <c r="E83" i="33"/>
  <c r="E75" i="33" s="1"/>
  <c r="E52" i="33" s="1"/>
  <c r="C85" i="33"/>
  <c r="F84" i="33"/>
  <c r="C91" i="33"/>
  <c r="C104" i="33"/>
  <c r="O103" i="33"/>
  <c r="C103" i="33" s="1"/>
  <c r="L116" i="33"/>
  <c r="C119" i="33"/>
  <c r="C125" i="33"/>
  <c r="F122" i="33"/>
  <c r="C129" i="33"/>
  <c r="F128" i="33"/>
  <c r="C128" i="33" s="1"/>
  <c r="C140" i="33"/>
  <c r="C145" i="33"/>
  <c r="F144" i="33"/>
  <c r="I151" i="33"/>
  <c r="C156" i="33"/>
  <c r="C237" i="33"/>
  <c r="F235" i="33"/>
  <c r="C239" i="33"/>
  <c r="L238" i="33"/>
  <c r="C261" i="33"/>
  <c r="F260" i="33"/>
  <c r="C277" i="33"/>
  <c r="F276" i="33"/>
  <c r="N194" i="33"/>
  <c r="C197" i="33"/>
  <c r="F196" i="33"/>
  <c r="L216" i="33"/>
  <c r="C219" i="33"/>
  <c r="C233" i="33"/>
  <c r="C249" i="33"/>
  <c r="F246" i="33"/>
  <c r="L252" i="33"/>
  <c r="L251" i="33" s="1"/>
  <c r="C255" i="33"/>
  <c r="E270" i="33"/>
  <c r="E269" i="33" s="1"/>
  <c r="C285" i="33"/>
  <c r="F284" i="33"/>
  <c r="O205" i="33"/>
  <c r="O204" i="33" s="1"/>
  <c r="C217" i="33"/>
  <c r="F216" i="33"/>
  <c r="C216" i="33" s="1"/>
  <c r="J230" i="33"/>
  <c r="K231" i="33"/>
  <c r="K230" i="33" s="1"/>
  <c r="C241" i="33"/>
  <c r="F238" i="33"/>
  <c r="C248" i="33"/>
  <c r="I246" i="33"/>
  <c r="E230" i="33"/>
  <c r="C253" i="33"/>
  <c r="F252" i="33"/>
  <c r="M259" i="33"/>
  <c r="M230" i="33" s="1"/>
  <c r="C265" i="33"/>
  <c r="F264" i="33"/>
  <c r="C271" i="33"/>
  <c r="L270" i="33"/>
  <c r="L269" i="33" s="1"/>
  <c r="C273" i="33"/>
  <c r="F272" i="33"/>
  <c r="C193" i="33"/>
  <c r="F192" i="33"/>
  <c r="E195" i="33"/>
  <c r="M195" i="33"/>
  <c r="L196" i="33"/>
  <c r="L205" i="33"/>
  <c r="C208" i="33"/>
  <c r="C209" i="33"/>
  <c r="F205" i="33"/>
  <c r="C220" i="33"/>
  <c r="C227" i="33"/>
  <c r="C244" i="33"/>
  <c r="C247" i="33"/>
  <c r="L246" i="33"/>
  <c r="L231" i="33" s="1"/>
  <c r="C256" i="33"/>
  <c r="I259" i="33"/>
  <c r="O260" i="33"/>
  <c r="O259" i="33" s="1"/>
  <c r="L260" i="33"/>
  <c r="C263" i="33"/>
  <c r="C267" i="33"/>
  <c r="C268" i="33"/>
  <c r="O276" i="33"/>
  <c r="O270" i="33" s="1"/>
  <c r="O269" i="33" s="1"/>
  <c r="C295" i="33"/>
  <c r="C296" i="33"/>
  <c r="C297" i="33"/>
  <c r="F293" i="33"/>
  <c r="C293" i="33" s="1"/>
  <c r="C199" i="33"/>
  <c r="E289" i="33" l="1"/>
  <c r="O130" i="33"/>
  <c r="D75" i="33"/>
  <c r="D289" i="33" s="1"/>
  <c r="C184" i="33"/>
  <c r="I231" i="33"/>
  <c r="N52" i="33"/>
  <c r="N51" i="33" s="1"/>
  <c r="L259" i="33"/>
  <c r="K194" i="33"/>
  <c r="K51" i="33" s="1"/>
  <c r="I130" i="33"/>
  <c r="H51" i="33"/>
  <c r="H50" i="33" s="1"/>
  <c r="G194" i="33"/>
  <c r="L204" i="33"/>
  <c r="O195" i="33"/>
  <c r="O194" i="33" s="1"/>
  <c r="I292" i="33"/>
  <c r="I291" i="33" s="1"/>
  <c r="H194" i="33"/>
  <c r="G52" i="33"/>
  <c r="G51" i="33" s="1"/>
  <c r="O174" i="33"/>
  <c r="O173" i="33" s="1"/>
  <c r="J289" i="33"/>
  <c r="J194" i="33"/>
  <c r="J51" i="33" s="1"/>
  <c r="J50" i="33" s="1"/>
  <c r="O230" i="33"/>
  <c r="C151" i="33"/>
  <c r="M75" i="33"/>
  <c r="M52" i="33" s="1"/>
  <c r="O291" i="33"/>
  <c r="C21" i="33"/>
  <c r="C58" i="33"/>
  <c r="L230" i="33"/>
  <c r="L83" i="33"/>
  <c r="C165" i="33"/>
  <c r="J52" i="33"/>
  <c r="H289" i="33"/>
  <c r="C264" i="33"/>
  <c r="C122" i="33"/>
  <c r="F54" i="33"/>
  <c r="I75" i="33"/>
  <c r="I52" i="33" s="1"/>
  <c r="J290" i="33"/>
  <c r="G290" i="33"/>
  <c r="G50" i="33"/>
  <c r="C205" i="33"/>
  <c r="F204" i="33"/>
  <c r="C204" i="33" s="1"/>
  <c r="L195" i="33"/>
  <c r="L194" i="33" s="1"/>
  <c r="F67" i="33"/>
  <c r="C69" i="33"/>
  <c r="K289" i="33"/>
  <c r="F20" i="33"/>
  <c r="C54" i="33"/>
  <c r="C276" i="33"/>
  <c r="M194" i="33"/>
  <c r="C252" i="33"/>
  <c r="F251" i="33"/>
  <c r="C251" i="33" s="1"/>
  <c r="I230" i="33"/>
  <c r="C246" i="33"/>
  <c r="C260" i="33"/>
  <c r="F259" i="33"/>
  <c r="C259" i="33" s="1"/>
  <c r="C235" i="33"/>
  <c r="F231" i="33"/>
  <c r="C166" i="33"/>
  <c r="O83" i="33"/>
  <c r="O75" i="33" s="1"/>
  <c r="C45" i="33"/>
  <c r="C27" i="33"/>
  <c r="L26" i="33"/>
  <c r="O20" i="33"/>
  <c r="C192" i="33"/>
  <c r="F191" i="33"/>
  <c r="C284" i="33"/>
  <c r="F283" i="33"/>
  <c r="C283" i="33" s="1"/>
  <c r="E194" i="33"/>
  <c r="E51" i="33" s="1"/>
  <c r="F270" i="33"/>
  <c r="C272" i="33"/>
  <c r="C238" i="33"/>
  <c r="G289" i="33"/>
  <c r="C144" i="33"/>
  <c r="C84" i="33"/>
  <c r="F83" i="33"/>
  <c r="F76" i="33"/>
  <c r="C198" i="33"/>
  <c r="I196" i="33"/>
  <c r="I195" i="33" s="1"/>
  <c r="F174" i="33"/>
  <c r="C175" i="33"/>
  <c r="L130" i="33"/>
  <c r="F291" i="33"/>
  <c r="C291" i="33" s="1"/>
  <c r="C116" i="33"/>
  <c r="F130" i="33"/>
  <c r="C131" i="33"/>
  <c r="C95" i="33"/>
  <c r="C292" i="33"/>
  <c r="K50" i="33" l="1"/>
  <c r="K290" i="33"/>
  <c r="N50" i="33"/>
  <c r="N290" i="33"/>
  <c r="L75" i="33"/>
  <c r="L52" i="33" s="1"/>
  <c r="L51" i="33" s="1"/>
  <c r="L50" i="33" s="1"/>
  <c r="C130" i="33"/>
  <c r="D52" i="33"/>
  <c r="D51" i="33" s="1"/>
  <c r="H290" i="33"/>
  <c r="L289" i="33"/>
  <c r="M51" i="33"/>
  <c r="M50" i="33" s="1"/>
  <c r="I289" i="33"/>
  <c r="M289" i="33"/>
  <c r="M290" i="33"/>
  <c r="E290" i="33"/>
  <c r="E50" i="33"/>
  <c r="O52" i="33"/>
  <c r="O51" i="33" s="1"/>
  <c r="O289" i="33"/>
  <c r="C191" i="33"/>
  <c r="F187" i="33"/>
  <c r="C187" i="33" s="1"/>
  <c r="F173" i="33"/>
  <c r="C173" i="33" s="1"/>
  <c r="C174" i="33"/>
  <c r="C83" i="33"/>
  <c r="C67" i="33"/>
  <c r="F53" i="33"/>
  <c r="L290" i="33"/>
  <c r="C26" i="33"/>
  <c r="L20" i="33"/>
  <c r="C20" i="33" s="1"/>
  <c r="I194" i="33"/>
  <c r="I51" i="33" s="1"/>
  <c r="F195" i="33"/>
  <c r="D290" i="33"/>
  <c r="D50" i="33"/>
  <c r="C76" i="33"/>
  <c r="F75" i="33"/>
  <c r="C75" i="33" s="1"/>
  <c r="F269" i="33"/>
  <c r="C270" i="33"/>
  <c r="F230" i="33"/>
  <c r="C230" i="33" s="1"/>
  <c r="C231" i="33"/>
  <c r="C196" i="33"/>
  <c r="I290" i="33" l="1"/>
  <c r="I50" i="33"/>
  <c r="F194" i="33"/>
  <c r="C194" i="33" s="1"/>
  <c r="C195" i="33"/>
  <c r="C53" i="33"/>
  <c r="F52" i="33"/>
  <c r="C269" i="33"/>
  <c r="F289" i="33"/>
  <c r="C289" i="33" s="1"/>
  <c r="O50" i="33"/>
  <c r="O290" i="33"/>
  <c r="F51" i="33" l="1"/>
  <c r="C52" i="33"/>
  <c r="F290" i="33" l="1"/>
  <c r="C290" i="33" s="1"/>
  <c r="F50" i="33"/>
  <c r="C50" i="33" s="1"/>
  <c r="C51" i="33"/>
  <c r="E24" i="14" l="1"/>
  <c r="E226" i="14"/>
  <c r="E24" i="16"/>
  <c r="E226" i="16"/>
  <c r="F121" i="5"/>
  <c r="F11" i="5"/>
  <c r="O301" i="32" l="1"/>
  <c r="L301" i="32"/>
  <c r="I301" i="32"/>
  <c r="F301" i="32"/>
  <c r="O300" i="32"/>
  <c r="L300" i="32"/>
  <c r="I300" i="32"/>
  <c r="F300" i="32"/>
  <c r="O299" i="32"/>
  <c r="L299" i="32"/>
  <c r="I299" i="32"/>
  <c r="F299" i="32"/>
  <c r="O298" i="32"/>
  <c r="L298" i="32"/>
  <c r="I298" i="32"/>
  <c r="F298" i="32"/>
  <c r="C298" i="32" s="1"/>
  <c r="O297" i="32"/>
  <c r="L297" i="32"/>
  <c r="I297" i="32"/>
  <c r="F297" i="32"/>
  <c r="O296" i="32"/>
  <c r="L296" i="32"/>
  <c r="I296" i="32"/>
  <c r="F296" i="32"/>
  <c r="O295" i="32"/>
  <c r="L295" i="32"/>
  <c r="I295" i="32"/>
  <c r="F295" i="32"/>
  <c r="O294" i="32"/>
  <c r="L294" i="32"/>
  <c r="I294" i="32"/>
  <c r="F294" i="32"/>
  <c r="N293" i="32"/>
  <c r="M293" i="32"/>
  <c r="K293" i="32"/>
  <c r="J293" i="32"/>
  <c r="H293" i="32"/>
  <c r="G293" i="32"/>
  <c r="E293" i="32"/>
  <c r="D293" i="32"/>
  <c r="O288" i="32"/>
  <c r="L288" i="32"/>
  <c r="I288" i="32"/>
  <c r="F288" i="32"/>
  <c r="O287" i="32"/>
  <c r="L287" i="32"/>
  <c r="L286" i="32" s="1"/>
  <c r="I287" i="32"/>
  <c r="F287" i="32"/>
  <c r="F286" i="32" s="1"/>
  <c r="O286" i="32"/>
  <c r="N286" i="32"/>
  <c r="M286" i="32"/>
  <c r="K286" i="32"/>
  <c r="J286" i="32"/>
  <c r="H286" i="32"/>
  <c r="G286" i="32"/>
  <c r="E286" i="32"/>
  <c r="D286" i="32"/>
  <c r="O285" i="32"/>
  <c r="L285" i="32"/>
  <c r="L284" i="32" s="1"/>
  <c r="L283" i="32" s="1"/>
  <c r="I285" i="32"/>
  <c r="I284" i="32" s="1"/>
  <c r="I283" i="32" s="1"/>
  <c r="F285" i="32"/>
  <c r="O284" i="32"/>
  <c r="O283" i="32" s="1"/>
  <c r="N284" i="32"/>
  <c r="N283" i="32" s="1"/>
  <c r="M284" i="32"/>
  <c r="M283" i="32" s="1"/>
  <c r="K284" i="32"/>
  <c r="K283" i="32" s="1"/>
  <c r="J284" i="32"/>
  <c r="J283" i="32" s="1"/>
  <c r="H284" i="32"/>
  <c r="G284" i="32"/>
  <c r="G283" i="32" s="1"/>
  <c r="E284" i="32"/>
  <c r="E283" i="32" s="1"/>
  <c r="D284" i="32"/>
  <c r="D283" i="32" s="1"/>
  <c r="H283" i="32"/>
  <c r="O282" i="32"/>
  <c r="O281" i="32" s="1"/>
  <c r="L282" i="32"/>
  <c r="I282" i="32"/>
  <c r="I281" i="32" s="1"/>
  <c r="F282" i="32"/>
  <c r="N281" i="32"/>
  <c r="M281" i="32"/>
  <c r="L281" i="32"/>
  <c r="K281" i="32"/>
  <c r="J281" i="32"/>
  <c r="H281" i="32"/>
  <c r="G281" i="32"/>
  <c r="E281" i="32"/>
  <c r="D281" i="32"/>
  <c r="O280" i="32"/>
  <c r="L280" i="32"/>
  <c r="I280" i="32"/>
  <c r="F280" i="32"/>
  <c r="O279" i="32"/>
  <c r="L279" i="32"/>
  <c r="I279" i="32"/>
  <c r="F279" i="32"/>
  <c r="O278" i="32"/>
  <c r="L278" i="32"/>
  <c r="I278" i="32"/>
  <c r="F278" i="32"/>
  <c r="O277" i="32"/>
  <c r="L277" i="32"/>
  <c r="I277" i="32"/>
  <c r="I276" i="32" s="1"/>
  <c r="F277" i="32"/>
  <c r="N276" i="32"/>
  <c r="M276" i="32"/>
  <c r="K276" i="32"/>
  <c r="J276" i="32"/>
  <c r="H276" i="32"/>
  <c r="G276" i="32"/>
  <c r="E276" i="32"/>
  <c r="D276" i="32"/>
  <c r="O275" i="32"/>
  <c r="L275" i="32"/>
  <c r="I275" i="32"/>
  <c r="F275" i="32"/>
  <c r="O274" i="32"/>
  <c r="L274" i="32"/>
  <c r="I274" i="32"/>
  <c r="C274" i="32" s="1"/>
  <c r="F274" i="32"/>
  <c r="O273" i="32"/>
  <c r="L273" i="32"/>
  <c r="L272" i="32" s="1"/>
  <c r="I273" i="32"/>
  <c r="F273" i="32"/>
  <c r="N272" i="32"/>
  <c r="N270" i="32" s="1"/>
  <c r="M272" i="32"/>
  <c r="M270" i="32" s="1"/>
  <c r="M269" i="32" s="1"/>
  <c r="K272" i="32"/>
  <c r="K270" i="32" s="1"/>
  <c r="K269" i="32" s="1"/>
  <c r="J272" i="32"/>
  <c r="J270" i="32" s="1"/>
  <c r="H272" i="32"/>
  <c r="G272" i="32"/>
  <c r="E272" i="32"/>
  <c r="D272" i="32"/>
  <c r="O271" i="32"/>
  <c r="L271" i="32"/>
  <c r="I271" i="32"/>
  <c r="F271" i="32"/>
  <c r="H270" i="32"/>
  <c r="H269" i="32" s="1"/>
  <c r="D270" i="32"/>
  <c r="O268" i="32"/>
  <c r="L268" i="32"/>
  <c r="I268" i="32"/>
  <c r="F268" i="32"/>
  <c r="O267" i="32"/>
  <c r="L267" i="32"/>
  <c r="I267" i="32"/>
  <c r="F267" i="32"/>
  <c r="O266" i="32"/>
  <c r="L266" i="32"/>
  <c r="I266" i="32"/>
  <c r="F266" i="32"/>
  <c r="O265" i="32"/>
  <c r="L265" i="32"/>
  <c r="L264" i="32" s="1"/>
  <c r="I265" i="32"/>
  <c r="F265" i="32"/>
  <c r="N264" i="32"/>
  <c r="M264" i="32"/>
  <c r="K264" i="32"/>
  <c r="J264" i="32"/>
  <c r="H264" i="32"/>
  <c r="G264" i="32"/>
  <c r="E264" i="32"/>
  <c r="D264" i="32"/>
  <c r="O263" i="32"/>
  <c r="L263" i="32"/>
  <c r="I263" i="32"/>
  <c r="F263" i="32"/>
  <c r="O262" i="32"/>
  <c r="L262" i="32"/>
  <c r="I262" i="32"/>
  <c r="F262" i="32"/>
  <c r="O261" i="32"/>
  <c r="L261" i="32"/>
  <c r="I261" i="32"/>
  <c r="I260" i="32" s="1"/>
  <c r="F261" i="32"/>
  <c r="N260" i="32"/>
  <c r="N259" i="32" s="1"/>
  <c r="M260" i="32"/>
  <c r="K260" i="32"/>
  <c r="K259" i="32" s="1"/>
  <c r="J260" i="32"/>
  <c r="H260" i="32"/>
  <c r="H259" i="32" s="1"/>
  <c r="G260" i="32"/>
  <c r="E260" i="32"/>
  <c r="D260" i="32"/>
  <c r="D259" i="32" s="1"/>
  <c r="J259" i="32"/>
  <c r="O258" i="32"/>
  <c r="L258" i="32"/>
  <c r="I258" i="32"/>
  <c r="F258" i="32"/>
  <c r="O257" i="32"/>
  <c r="L257" i="32"/>
  <c r="I257" i="32"/>
  <c r="F257" i="32"/>
  <c r="O256" i="32"/>
  <c r="L256" i="32"/>
  <c r="I256" i="32"/>
  <c r="C256" i="32" s="1"/>
  <c r="F256" i="32"/>
  <c r="O255" i="32"/>
  <c r="L255" i="32"/>
  <c r="I255" i="32"/>
  <c r="F255" i="32"/>
  <c r="O254" i="32"/>
  <c r="L254" i="32"/>
  <c r="I254" i="32"/>
  <c r="C254" i="32" s="1"/>
  <c r="F254" i="32"/>
  <c r="O253" i="32"/>
  <c r="L253" i="32"/>
  <c r="L252" i="32" s="1"/>
  <c r="L251" i="32" s="1"/>
  <c r="I253" i="32"/>
  <c r="F253" i="32"/>
  <c r="N252" i="32"/>
  <c r="M252" i="32"/>
  <c r="M251" i="32" s="1"/>
  <c r="K252" i="32"/>
  <c r="K251" i="32" s="1"/>
  <c r="J252" i="32"/>
  <c r="H252" i="32"/>
  <c r="G252" i="32"/>
  <c r="G251" i="32" s="1"/>
  <c r="E252" i="32"/>
  <c r="E251" i="32" s="1"/>
  <c r="D252" i="32"/>
  <c r="N251" i="32"/>
  <c r="J251" i="32"/>
  <c r="H251" i="32"/>
  <c r="D251" i="32"/>
  <c r="O250" i="32"/>
  <c r="L250" i="32"/>
  <c r="I250" i="32"/>
  <c r="F250" i="32"/>
  <c r="O249" i="32"/>
  <c r="L249" i="32"/>
  <c r="I249" i="32"/>
  <c r="F249" i="32"/>
  <c r="O248" i="32"/>
  <c r="L248" i="32"/>
  <c r="I248" i="32"/>
  <c r="F248" i="32"/>
  <c r="O247" i="32"/>
  <c r="L247" i="32"/>
  <c r="I247" i="32"/>
  <c r="F247" i="32"/>
  <c r="O246" i="32"/>
  <c r="N246" i="32"/>
  <c r="M246" i="32"/>
  <c r="K246" i="32"/>
  <c r="J246" i="32"/>
  <c r="H246" i="32"/>
  <c r="G246" i="32"/>
  <c r="E246" i="32"/>
  <c r="D246" i="32"/>
  <c r="O245" i="32"/>
  <c r="L245" i="32"/>
  <c r="I245" i="32"/>
  <c r="F245" i="32"/>
  <c r="O244" i="32"/>
  <c r="L244" i="32"/>
  <c r="I244" i="32"/>
  <c r="F244" i="32"/>
  <c r="O243" i="32"/>
  <c r="L243" i="32"/>
  <c r="I243" i="32"/>
  <c r="F243" i="32"/>
  <c r="O242" i="32"/>
  <c r="L242" i="32"/>
  <c r="I242" i="32"/>
  <c r="F242" i="32"/>
  <c r="O241" i="32"/>
  <c r="L241" i="32"/>
  <c r="I241" i="32"/>
  <c r="F241" i="32"/>
  <c r="O240" i="32"/>
  <c r="L240" i="32"/>
  <c r="I240" i="32"/>
  <c r="F240" i="32"/>
  <c r="O239" i="32"/>
  <c r="L239" i="32"/>
  <c r="I239" i="32"/>
  <c r="F239" i="32"/>
  <c r="N238" i="32"/>
  <c r="M238" i="32"/>
  <c r="K238" i="32"/>
  <c r="J238" i="32"/>
  <c r="H238" i="32"/>
  <c r="G238" i="32"/>
  <c r="E238" i="32"/>
  <c r="D238" i="32"/>
  <c r="O237" i="32"/>
  <c r="L237" i="32"/>
  <c r="I237" i="32"/>
  <c r="F237" i="32"/>
  <c r="O236" i="32"/>
  <c r="O235" i="32" s="1"/>
  <c r="L236" i="32"/>
  <c r="I236" i="32"/>
  <c r="F236" i="32"/>
  <c r="F235" i="32" s="1"/>
  <c r="N235" i="32"/>
  <c r="M235" i="32"/>
  <c r="K235" i="32"/>
  <c r="J235" i="32"/>
  <c r="H235" i="32"/>
  <c r="G235" i="32"/>
  <c r="E235" i="32"/>
  <c r="D235" i="32"/>
  <c r="O234" i="32"/>
  <c r="O233" i="32" s="1"/>
  <c r="L234" i="32"/>
  <c r="L233" i="32" s="1"/>
  <c r="I234" i="32"/>
  <c r="I233" i="32" s="1"/>
  <c r="F234" i="32"/>
  <c r="N233" i="32"/>
  <c r="M233" i="32"/>
  <c r="K233" i="32"/>
  <c r="J233" i="32"/>
  <c r="H233" i="32"/>
  <c r="G233" i="32"/>
  <c r="E233" i="32"/>
  <c r="D233" i="32"/>
  <c r="O232" i="32"/>
  <c r="L232" i="32"/>
  <c r="I232" i="32"/>
  <c r="F232" i="32"/>
  <c r="O229" i="32"/>
  <c r="L229" i="32"/>
  <c r="I229" i="32"/>
  <c r="F229" i="32"/>
  <c r="O228" i="32"/>
  <c r="O227" i="32" s="1"/>
  <c r="L228" i="32"/>
  <c r="L227" i="32" s="1"/>
  <c r="I228" i="32"/>
  <c r="F228" i="32"/>
  <c r="F227" i="32" s="1"/>
  <c r="N227" i="32"/>
  <c r="M227" i="32"/>
  <c r="K227" i="32"/>
  <c r="J227" i="32"/>
  <c r="H227" i="32"/>
  <c r="G227" i="32"/>
  <c r="E227" i="32"/>
  <c r="D227" i="32"/>
  <c r="O226" i="32"/>
  <c r="L226" i="32"/>
  <c r="I226" i="32"/>
  <c r="F226" i="32"/>
  <c r="C226" i="32" s="1"/>
  <c r="O225" i="32"/>
  <c r="L225" i="32"/>
  <c r="I225" i="32"/>
  <c r="F225" i="32"/>
  <c r="O224" i="32"/>
  <c r="L224" i="32"/>
  <c r="I224" i="32"/>
  <c r="F224" i="32"/>
  <c r="O223" i="32"/>
  <c r="L223" i="32"/>
  <c r="I223" i="32"/>
  <c r="F223" i="32"/>
  <c r="O222" i="32"/>
  <c r="L222" i="32"/>
  <c r="I222" i="32"/>
  <c r="F222" i="32"/>
  <c r="O221" i="32"/>
  <c r="L221" i="32"/>
  <c r="I221" i="32"/>
  <c r="F221" i="32"/>
  <c r="O220" i="32"/>
  <c r="L220" i="32"/>
  <c r="I220" i="32"/>
  <c r="F220" i="32"/>
  <c r="O219" i="32"/>
  <c r="L219" i="32"/>
  <c r="I219" i="32"/>
  <c r="F219" i="32"/>
  <c r="O218" i="32"/>
  <c r="L218" i="32"/>
  <c r="I218" i="32"/>
  <c r="F218" i="32"/>
  <c r="O217" i="32"/>
  <c r="L217" i="32"/>
  <c r="L216" i="32" s="1"/>
  <c r="I217" i="32"/>
  <c r="F217" i="32"/>
  <c r="N216" i="32"/>
  <c r="M216" i="32"/>
  <c r="K216" i="32"/>
  <c r="J216" i="32"/>
  <c r="H216" i="32"/>
  <c r="G216" i="32"/>
  <c r="E216" i="32"/>
  <c r="D216" i="32"/>
  <c r="O215" i="32"/>
  <c r="L215" i="32"/>
  <c r="I215" i="32"/>
  <c r="F215" i="32"/>
  <c r="O214" i="32"/>
  <c r="L214" i="32"/>
  <c r="I214" i="32"/>
  <c r="F214" i="32"/>
  <c r="O213" i="32"/>
  <c r="L213" i="32"/>
  <c r="I213" i="32"/>
  <c r="F213" i="32"/>
  <c r="O212" i="32"/>
  <c r="L212" i="32"/>
  <c r="I212" i="32"/>
  <c r="F212" i="32"/>
  <c r="O211" i="32"/>
  <c r="L211" i="32"/>
  <c r="I211" i="32"/>
  <c r="F211" i="32"/>
  <c r="O210" i="32"/>
  <c r="L210" i="32"/>
  <c r="I210" i="32"/>
  <c r="F210" i="32"/>
  <c r="O209" i="32"/>
  <c r="L209" i="32"/>
  <c r="I209" i="32"/>
  <c r="F209" i="32"/>
  <c r="O208" i="32"/>
  <c r="L208" i="32"/>
  <c r="I208" i="32"/>
  <c r="F208" i="32"/>
  <c r="O207" i="32"/>
  <c r="L207" i="32"/>
  <c r="I207" i="32"/>
  <c r="F207" i="32"/>
  <c r="O206" i="32"/>
  <c r="L206" i="32"/>
  <c r="I206" i="32"/>
  <c r="F206" i="32"/>
  <c r="N205" i="32"/>
  <c r="M205" i="32"/>
  <c r="K205" i="32"/>
  <c r="J205" i="32"/>
  <c r="H205" i="32"/>
  <c r="G205" i="32"/>
  <c r="E205" i="32"/>
  <c r="D205" i="32"/>
  <c r="O203" i="32"/>
  <c r="L203" i="32"/>
  <c r="I203" i="32"/>
  <c r="F203" i="32"/>
  <c r="O202" i="32"/>
  <c r="L202" i="32"/>
  <c r="I202" i="32"/>
  <c r="F202" i="32"/>
  <c r="O201" i="32"/>
  <c r="L201" i="32"/>
  <c r="I201" i="32"/>
  <c r="F201" i="32"/>
  <c r="O200" i="32"/>
  <c r="L200" i="32"/>
  <c r="I200" i="32"/>
  <c r="F200" i="32"/>
  <c r="O199" i="32"/>
  <c r="L199" i="32"/>
  <c r="L198" i="32" s="1"/>
  <c r="I199" i="32"/>
  <c r="F199" i="32"/>
  <c r="F198" i="32" s="1"/>
  <c r="O198" i="32"/>
  <c r="N198" i="32"/>
  <c r="M198" i="32"/>
  <c r="K198" i="32"/>
  <c r="K196" i="32" s="1"/>
  <c r="J198" i="32"/>
  <c r="J196" i="32" s="1"/>
  <c r="H198" i="32"/>
  <c r="H196" i="32" s="1"/>
  <c r="G198" i="32"/>
  <c r="G196" i="32" s="1"/>
  <c r="E198" i="32"/>
  <c r="E196" i="32" s="1"/>
  <c r="D198" i="32"/>
  <c r="O197" i="32"/>
  <c r="L197" i="32"/>
  <c r="I197" i="32"/>
  <c r="F197" i="32"/>
  <c r="N196" i="32"/>
  <c r="M196" i="32"/>
  <c r="D196" i="32"/>
  <c r="O193" i="32"/>
  <c r="L193" i="32"/>
  <c r="L192" i="32" s="1"/>
  <c r="I193" i="32"/>
  <c r="I192" i="32" s="1"/>
  <c r="I191" i="32" s="1"/>
  <c r="F193" i="32"/>
  <c r="F192" i="32" s="1"/>
  <c r="O192" i="32"/>
  <c r="O191" i="32" s="1"/>
  <c r="N192" i="32"/>
  <c r="N191" i="32" s="1"/>
  <c r="M192" i="32"/>
  <c r="M191" i="32" s="1"/>
  <c r="K192" i="32"/>
  <c r="K191" i="32" s="1"/>
  <c r="J192" i="32"/>
  <c r="J191" i="32" s="1"/>
  <c r="H192" i="32"/>
  <c r="G192" i="32"/>
  <c r="G191" i="32" s="1"/>
  <c r="E192" i="32"/>
  <c r="E191" i="32" s="1"/>
  <c r="D192" i="32"/>
  <c r="L191" i="32"/>
  <c r="H191" i="32"/>
  <c r="D191" i="32"/>
  <c r="D187" i="32" s="1"/>
  <c r="O190" i="32"/>
  <c r="L190" i="32"/>
  <c r="I190" i="32"/>
  <c r="F190" i="32"/>
  <c r="O189" i="32"/>
  <c r="L189" i="32"/>
  <c r="L188" i="32" s="1"/>
  <c r="L187" i="32" s="1"/>
  <c r="I189" i="32"/>
  <c r="F189" i="32"/>
  <c r="F188" i="32" s="1"/>
  <c r="O188" i="32"/>
  <c r="N188" i="32"/>
  <c r="M188" i="32"/>
  <c r="M187" i="32" s="1"/>
  <c r="K188" i="32"/>
  <c r="J188" i="32"/>
  <c r="H188" i="32"/>
  <c r="G188" i="32"/>
  <c r="E188" i="32"/>
  <c r="E187" i="32" s="1"/>
  <c r="D188" i="32"/>
  <c r="O186" i="32"/>
  <c r="L186" i="32"/>
  <c r="I186" i="32"/>
  <c r="F186" i="32"/>
  <c r="O185" i="32"/>
  <c r="L185" i="32"/>
  <c r="L184" i="32" s="1"/>
  <c r="I185" i="32"/>
  <c r="F185" i="32"/>
  <c r="F184" i="32" s="1"/>
  <c r="O184" i="32"/>
  <c r="N184" i="32"/>
  <c r="M184" i="32"/>
  <c r="K184" i="32"/>
  <c r="J184" i="32"/>
  <c r="H184" i="32"/>
  <c r="G184" i="32"/>
  <c r="E184" i="32"/>
  <c r="D184" i="32"/>
  <c r="O183" i="32"/>
  <c r="L183" i="32"/>
  <c r="I183" i="32"/>
  <c r="F183" i="32"/>
  <c r="O182" i="32"/>
  <c r="L182" i="32"/>
  <c r="I182" i="32"/>
  <c r="F182" i="32"/>
  <c r="O181" i="32"/>
  <c r="L181" i="32"/>
  <c r="I181" i="32"/>
  <c r="F181" i="32"/>
  <c r="O180" i="32"/>
  <c r="O179" i="32" s="1"/>
  <c r="L180" i="32"/>
  <c r="I180" i="32"/>
  <c r="I179" i="32" s="1"/>
  <c r="F180" i="32"/>
  <c r="N179" i="32"/>
  <c r="M179" i="32"/>
  <c r="K179" i="32"/>
  <c r="J179" i="32"/>
  <c r="H179" i="32"/>
  <c r="G179" i="32"/>
  <c r="E179" i="32"/>
  <c r="D179" i="32"/>
  <c r="O178" i="32"/>
  <c r="L178" i="32"/>
  <c r="I178" i="32"/>
  <c r="F178" i="32"/>
  <c r="O177" i="32"/>
  <c r="L177" i="32"/>
  <c r="I177" i="32"/>
  <c r="F177" i="32"/>
  <c r="O176" i="32"/>
  <c r="O175" i="32" s="1"/>
  <c r="L176" i="32"/>
  <c r="L175" i="32" s="1"/>
  <c r="I176" i="32"/>
  <c r="I175" i="32" s="1"/>
  <c r="F176" i="32"/>
  <c r="N175" i="32"/>
  <c r="N174" i="32" s="1"/>
  <c r="N173" i="32" s="1"/>
  <c r="M175" i="32"/>
  <c r="M174" i="32" s="1"/>
  <c r="M173" i="32" s="1"/>
  <c r="K175" i="32"/>
  <c r="K174" i="32" s="1"/>
  <c r="K173" i="32" s="1"/>
  <c r="J175" i="32"/>
  <c r="H175" i="32"/>
  <c r="H174" i="32" s="1"/>
  <c r="G175" i="32"/>
  <c r="E175" i="32"/>
  <c r="E174" i="32" s="1"/>
  <c r="E173" i="32" s="1"/>
  <c r="D175" i="32"/>
  <c r="O172" i="32"/>
  <c r="L172" i="32"/>
  <c r="I172" i="32"/>
  <c r="F172" i="32"/>
  <c r="O171" i="32"/>
  <c r="L171" i="32"/>
  <c r="I171" i="32"/>
  <c r="F171" i="32"/>
  <c r="O170" i="32"/>
  <c r="L170" i="32"/>
  <c r="I170" i="32"/>
  <c r="F170" i="32"/>
  <c r="O169" i="32"/>
  <c r="L169" i="32"/>
  <c r="I169" i="32"/>
  <c r="F169" i="32"/>
  <c r="O168" i="32"/>
  <c r="L168" i="32"/>
  <c r="I168" i="32"/>
  <c r="F168" i="32"/>
  <c r="O167" i="32"/>
  <c r="L167" i="32"/>
  <c r="I167" i="32"/>
  <c r="F167" i="32"/>
  <c r="N166" i="32"/>
  <c r="M166" i="32"/>
  <c r="M165" i="32" s="1"/>
  <c r="K166" i="32"/>
  <c r="K165" i="32" s="1"/>
  <c r="J166" i="32"/>
  <c r="H166" i="32"/>
  <c r="H165" i="32" s="1"/>
  <c r="G166" i="32"/>
  <c r="G165" i="32" s="1"/>
  <c r="E166" i="32"/>
  <c r="E165" i="32" s="1"/>
  <c r="D166" i="32"/>
  <c r="D165" i="32" s="1"/>
  <c r="N165" i="32"/>
  <c r="J165" i="32"/>
  <c r="O164" i="32"/>
  <c r="L164" i="32"/>
  <c r="I164" i="32"/>
  <c r="C164" i="32" s="1"/>
  <c r="F164" i="32"/>
  <c r="O163" i="32"/>
  <c r="L163" i="32"/>
  <c r="I163" i="32"/>
  <c r="F163" i="32"/>
  <c r="O162" i="32"/>
  <c r="L162" i="32"/>
  <c r="I162" i="32"/>
  <c r="F162" i="32"/>
  <c r="O161" i="32"/>
  <c r="L161" i="32"/>
  <c r="L160" i="32" s="1"/>
  <c r="I161" i="32"/>
  <c r="I160" i="32" s="1"/>
  <c r="F161" i="32"/>
  <c r="N160" i="32"/>
  <c r="M160" i="32"/>
  <c r="K160" i="32"/>
  <c r="J160" i="32"/>
  <c r="H160" i="32"/>
  <c r="G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O153" i="32"/>
  <c r="L153" i="32"/>
  <c r="I153" i="32"/>
  <c r="F153" i="32"/>
  <c r="O152" i="32"/>
  <c r="L152" i="32"/>
  <c r="L151" i="32" s="1"/>
  <c r="I152" i="32"/>
  <c r="F152" i="32"/>
  <c r="N151" i="32"/>
  <c r="M151" i="32"/>
  <c r="K151" i="32"/>
  <c r="J151" i="32"/>
  <c r="H151" i="32"/>
  <c r="G151" i="32"/>
  <c r="E151" i="32"/>
  <c r="D151" i="32"/>
  <c r="O150" i="32"/>
  <c r="L150" i="32"/>
  <c r="I150" i="32"/>
  <c r="F150" i="32"/>
  <c r="O149" i="32"/>
  <c r="L149" i="32"/>
  <c r="I149" i="32"/>
  <c r="F149" i="32"/>
  <c r="O148" i="32"/>
  <c r="L148" i="32"/>
  <c r="I148" i="32"/>
  <c r="F148" i="32"/>
  <c r="O147" i="32"/>
  <c r="L147" i="32"/>
  <c r="I147" i="32"/>
  <c r="F147" i="32"/>
  <c r="O146" i="32"/>
  <c r="L146" i="32"/>
  <c r="I146" i="32"/>
  <c r="F146" i="32"/>
  <c r="O145" i="32"/>
  <c r="L145" i="32"/>
  <c r="L144" i="32" s="1"/>
  <c r="I145" i="32"/>
  <c r="I144" i="32" s="1"/>
  <c r="F145" i="32"/>
  <c r="N144" i="32"/>
  <c r="M144" i="32"/>
  <c r="K144" i="32"/>
  <c r="J144" i="32"/>
  <c r="H144" i="32"/>
  <c r="G144" i="32"/>
  <c r="G130" i="32" s="1"/>
  <c r="E144" i="32"/>
  <c r="D144" i="32"/>
  <c r="O143" i="32"/>
  <c r="L143" i="32"/>
  <c r="I143" i="32"/>
  <c r="F143" i="32"/>
  <c r="O142" i="32"/>
  <c r="O141" i="32" s="1"/>
  <c r="L142" i="32"/>
  <c r="L141" i="32" s="1"/>
  <c r="I142" i="32"/>
  <c r="I141" i="32" s="1"/>
  <c r="F142" i="32"/>
  <c r="N141" i="32"/>
  <c r="M141" i="32"/>
  <c r="K141" i="32"/>
  <c r="J141" i="32"/>
  <c r="H141" i="32"/>
  <c r="G141" i="32"/>
  <c r="F141" i="32"/>
  <c r="E141" i="32"/>
  <c r="D141" i="32"/>
  <c r="O140" i="32"/>
  <c r="L140" i="32"/>
  <c r="I140" i="32"/>
  <c r="F140" i="32"/>
  <c r="O139" i="32"/>
  <c r="L139" i="32"/>
  <c r="I139" i="32"/>
  <c r="F139" i="32"/>
  <c r="O138" i="32"/>
  <c r="L138" i="32"/>
  <c r="I138" i="32"/>
  <c r="F138" i="32"/>
  <c r="O137" i="32"/>
  <c r="L137" i="32"/>
  <c r="L136" i="32" s="1"/>
  <c r="I137" i="32"/>
  <c r="I136" i="32" s="1"/>
  <c r="F137" i="32"/>
  <c r="N136" i="32"/>
  <c r="M136" i="32"/>
  <c r="K136" i="32"/>
  <c r="J136" i="32"/>
  <c r="H136" i="32"/>
  <c r="G136" i="32"/>
  <c r="E136" i="32"/>
  <c r="D136" i="32"/>
  <c r="O135" i="32"/>
  <c r="L135" i="32"/>
  <c r="I135" i="32"/>
  <c r="F135" i="32"/>
  <c r="O134" i="32"/>
  <c r="L134" i="32"/>
  <c r="I134" i="32"/>
  <c r="F134" i="32"/>
  <c r="O133" i="32"/>
  <c r="L133" i="32"/>
  <c r="I133" i="32"/>
  <c r="F133" i="32"/>
  <c r="O132" i="32"/>
  <c r="L132" i="32"/>
  <c r="I132" i="32"/>
  <c r="F132" i="32"/>
  <c r="N131" i="32"/>
  <c r="M131" i="32"/>
  <c r="K131" i="32"/>
  <c r="J131" i="32"/>
  <c r="H131" i="32"/>
  <c r="G131" i="32"/>
  <c r="E131" i="32"/>
  <c r="D131" i="32"/>
  <c r="O129" i="32"/>
  <c r="L129" i="32"/>
  <c r="L128" i="32" s="1"/>
  <c r="I129" i="32"/>
  <c r="I128" i="32" s="1"/>
  <c r="F129" i="32"/>
  <c r="O128" i="32"/>
  <c r="N128" i="32"/>
  <c r="M128" i="32"/>
  <c r="K128" i="32"/>
  <c r="J128" i="32"/>
  <c r="H128" i="32"/>
  <c r="G128" i="32"/>
  <c r="E128" i="32"/>
  <c r="D128" i="32"/>
  <c r="O127" i="32"/>
  <c r="L127" i="32"/>
  <c r="I127" i="32"/>
  <c r="F127" i="32"/>
  <c r="O126" i="32"/>
  <c r="L126" i="32"/>
  <c r="I126" i="32"/>
  <c r="F126" i="32"/>
  <c r="O125" i="32"/>
  <c r="L125" i="32"/>
  <c r="I125" i="32"/>
  <c r="F125" i="32"/>
  <c r="O124" i="32"/>
  <c r="L124" i="32"/>
  <c r="I124" i="32"/>
  <c r="F124" i="32"/>
  <c r="O123" i="32"/>
  <c r="O122" i="32" s="1"/>
  <c r="L123" i="32"/>
  <c r="L122" i="32" s="1"/>
  <c r="I123" i="32"/>
  <c r="F123" i="32"/>
  <c r="N122" i="32"/>
  <c r="M122" i="32"/>
  <c r="K122" i="32"/>
  <c r="J122" i="32"/>
  <c r="H122" i="32"/>
  <c r="G122" i="32"/>
  <c r="E122" i="32"/>
  <c r="D122" i="32"/>
  <c r="O121" i="32"/>
  <c r="L121" i="32"/>
  <c r="I121" i="32"/>
  <c r="F121" i="32"/>
  <c r="O120" i="32"/>
  <c r="L120" i="32"/>
  <c r="I120" i="32"/>
  <c r="F120" i="32"/>
  <c r="O119" i="32"/>
  <c r="L119" i="32"/>
  <c r="I119" i="32"/>
  <c r="F119" i="32"/>
  <c r="O118" i="32"/>
  <c r="L118" i="32"/>
  <c r="I118" i="32"/>
  <c r="F118" i="32"/>
  <c r="O117" i="32"/>
  <c r="L117" i="32"/>
  <c r="I117" i="32"/>
  <c r="F117" i="32"/>
  <c r="O116" i="32"/>
  <c r="N116" i="32"/>
  <c r="N83" i="32" s="1"/>
  <c r="M116" i="32"/>
  <c r="K116" i="32"/>
  <c r="J116" i="32"/>
  <c r="H116" i="32"/>
  <c r="G116" i="32"/>
  <c r="F116" i="32"/>
  <c r="E116" i="32"/>
  <c r="D116" i="32"/>
  <c r="O115" i="32"/>
  <c r="L115" i="32"/>
  <c r="I115" i="32"/>
  <c r="F115" i="32"/>
  <c r="O114" i="32"/>
  <c r="L114" i="32"/>
  <c r="I114" i="32"/>
  <c r="F114" i="32"/>
  <c r="O113" i="32"/>
  <c r="L113" i="32"/>
  <c r="I113" i="32"/>
  <c r="I112" i="32" s="1"/>
  <c r="F113" i="32"/>
  <c r="N112" i="32"/>
  <c r="M112" i="32"/>
  <c r="K112" i="32"/>
  <c r="J112" i="32"/>
  <c r="H112" i="32"/>
  <c r="G112" i="32"/>
  <c r="E112" i="32"/>
  <c r="D112" i="32"/>
  <c r="O111" i="32"/>
  <c r="L111" i="32"/>
  <c r="I111" i="32"/>
  <c r="F111" i="32"/>
  <c r="O110" i="32"/>
  <c r="L110" i="32"/>
  <c r="I110" i="32"/>
  <c r="F110" i="32"/>
  <c r="O109" i="32"/>
  <c r="L109" i="32"/>
  <c r="I109" i="32"/>
  <c r="F109" i="32"/>
  <c r="O108" i="32"/>
  <c r="L108" i="32"/>
  <c r="I108" i="32"/>
  <c r="F108" i="32"/>
  <c r="O107" i="32"/>
  <c r="L107" i="32"/>
  <c r="I107" i="32"/>
  <c r="F107" i="32"/>
  <c r="O106" i="32"/>
  <c r="L106" i="32"/>
  <c r="I106" i="32"/>
  <c r="F106" i="32"/>
  <c r="O105" i="32"/>
  <c r="L105" i="32"/>
  <c r="I105" i="32"/>
  <c r="F105" i="32"/>
  <c r="O104" i="32"/>
  <c r="O103" i="32" s="1"/>
  <c r="L104" i="32"/>
  <c r="L103" i="32" s="1"/>
  <c r="I104" i="32"/>
  <c r="F104" i="32"/>
  <c r="F103" i="32" s="1"/>
  <c r="N103" i="32"/>
  <c r="M103" i="32"/>
  <c r="K103" i="32"/>
  <c r="J103" i="32"/>
  <c r="H103" i="32"/>
  <c r="G103" i="32"/>
  <c r="E103" i="32"/>
  <c r="D103" i="32"/>
  <c r="O102" i="32"/>
  <c r="L102" i="32"/>
  <c r="I102" i="32"/>
  <c r="F102" i="32"/>
  <c r="O101" i="32"/>
  <c r="L101" i="32"/>
  <c r="I101" i="32"/>
  <c r="F101" i="32"/>
  <c r="O100" i="32"/>
  <c r="L100" i="32"/>
  <c r="I100" i="32"/>
  <c r="C100" i="32" s="1"/>
  <c r="F100" i="32"/>
  <c r="O99" i="32"/>
  <c r="L99" i="32"/>
  <c r="I99" i="32"/>
  <c r="F99" i="32"/>
  <c r="O98" i="32"/>
  <c r="L98" i="32"/>
  <c r="I98" i="32"/>
  <c r="F98" i="32"/>
  <c r="O97" i="32"/>
  <c r="L97" i="32"/>
  <c r="I97" i="32"/>
  <c r="F97" i="32"/>
  <c r="O96" i="32"/>
  <c r="O95" i="32" s="1"/>
  <c r="L96" i="32"/>
  <c r="I96" i="32"/>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O89" i="32" s="1"/>
  <c r="L90" i="32"/>
  <c r="L89" i="32" s="1"/>
  <c r="I90" i="32"/>
  <c r="I89" i="32" s="1"/>
  <c r="F90" i="32"/>
  <c r="N89" i="32"/>
  <c r="M89" i="32"/>
  <c r="K89" i="32"/>
  <c r="J89" i="32"/>
  <c r="H89" i="32"/>
  <c r="G89" i="32"/>
  <c r="E89" i="32"/>
  <c r="D89" i="32"/>
  <c r="O88" i="32"/>
  <c r="L88" i="32"/>
  <c r="I88" i="32"/>
  <c r="F88" i="32"/>
  <c r="O87" i="32"/>
  <c r="L87" i="32"/>
  <c r="I87" i="32"/>
  <c r="F87" i="32"/>
  <c r="O86" i="32"/>
  <c r="L86" i="32"/>
  <c r="I86" i="32"/>
  <c r="F86" i="32"/>
  <c r="O85" i="32"/>
  <c r="L85" i="32"/>
  <c r="L84" i="32" s="1"/>
  <c r="I85" i="32"/>
  <c r="I84" i="32" s="1"/>
  <c r="F85" i="32"/>
  <c r="N84" i="32"/>
  <c r="M84" i="32"/>
  <c r="K84" i="32"/>
  <c r="J84" i="32"/>
  <c r="H84" i="32"/>
  <c r="G84" i="32"/>
  <c r="E84" i="32"/>
  <c r="D84" i="32"/>
  <c r="O82" i="32"/>
  <c r="L82" i="32"/>
  <c r="I82" i="32"/>
  <c r="F82" i="32"/>
  <c r="O81" i="32"/>
  <c r="L81" i="32"/>
  <c r="L80" i="32" s="1"/>
  <c r="I81" i="32"/>
  <c r="I80" i="32" s="1"/>
  <c r="F81" i="32"/>
  <c r="N80" i="32"/>
  <c r="M80" i="32"/>
  <c r="K80" i="32"/>
  <c r="J80" i="32"/>
  <c r="H80" i="32"/>
  <c r="G80" i="32"/>
  <c r="E80" i="32"/>
  <c r="D80" i="32"/>
  <c r="O79" i="32"/>
  <c r="L79" i="32"/>
  <c r="I79" i="32"/>
  <c r="F79" i="32"/>
  <c r="O78" i="32"/>
  <c r="O77" i="32" s="1"/>
  <c r="L78" i="32"/>
  <c r="L77" i="32" s="1"/>
  <c r="I78" i="32"/>
  <c r="I77" i="32" s="1"/>
  <c r="F78" i="32"/>
  <c r="N77" i="32"/>
  <c r="N76" i="32" s="1"/>
  <c r="M77" i="32"/>
  <c r="K77" i="32"/>
  <c r="J77" i="32"/>
  <c r="J76" i="32" s="1"/>
  <c r="H77" i="32"/>
  <c r="G77" i="32"/>
  <c r="F77" i="32"/>
  <c r="E77" i="32"/>
  <c r="D77" i="32"/>
  <c r="D76" i="32" s="1"/>
  <c r="K76" i="32"/>
  <c r="O74" i="32"/>
  <c r="L74" i="32"/>
  <c r="I74" i="32"/>
  <c r="F74" i="32"/>
  <c r="O73" i="32"/>
  <c r="L73" i="32"/>
  <c r="I73" i="32"/>
  <c r="F73" i="32"/>
  <c r="O72" i="32"/>
  <c r="L72" i="32"/>
  <c r="I72" i="32"/>
  <c r="F72" i="32"/>
  <c r="O71" i="32"/>
  <c r="L71" i="32"/>
  <c r="I71" i="32"/>
  <c r="F71" i="32"/>
  <c r="O70" i="32"/>
  <c r="O69" i="32" s="1"/>
  <c r="L70" i="32"/>
  <c r="L69" i="32" s="1"/>
  <c r="I70" i="32"/>
  <c r="F70" i="32"/>
  <c r="N69" i="32"/>
  <c r="M69" i="32"/>
  <c r="M67" i="32" s="1"/>
  <c r="K69" i="32"/>
  <c r="K67" i="32" s="1"/>
  <c r="J69" i="32"/>
  <c r="H69" i="32"/>
  <c r="H67" i="32" s="1"/>
  <c r="G69" i="32"/>
  <c r="G67" i="32" s="1"/>
  <c r="E69" i="32"/>
  <c r="E67" i="32" s="1"/>
  <c r="D69" i="32"/>
  <c r="D67" i="32" s="1"/>
  <c r="O68" i="32"/>
  <c r="O67" i="32" s="1"/>
  <c r="L68" i="32"/>
  <c r="I68" i="32"/>
  <c r="F68" i="32"/>
  <c r="N67" i="32"/>
  <c r="J67" i="32"/>
  <c r="O66" i="32"/>
  <c r="L66" i="32"/>
  <c r="I66" i="32"/>
  <c r="F66" i="32"/>
  <c r="C66" i="32"/>
  <c r="O65" i="32"/>
  <c r="L65" i="32"/>
  <c r="I65" i="32"/>
  <c r="F65" i="32"/>
  <c r="C65" i="32" s="1"/>
  <c r="O64" i="32"/>
  <c r="L64" i="32"/>
  <c r="I64" i="32"/>
  <c r="F64" i="32"/>
  <c r="O63" i="32"/>
  <c r="L63" i="32"/>
  <c r="I63" i="32"/>
  <c r="F63" i="32"/>
  <c r="C63" i="32" s="1"/>
  <c r="O62" i="32"/>
  <c r="L62" i="32"/>
  <c r="I62" i="32"/>
  <c r="F62" i="32"/>
  <c r="O61" i="32"/>
  <c r="L61" i="32"/>
  <c r="I61" i="32"/>
  <c r="F61" i="32"/>
  <c r="C61" i="32" s="1"/>
  <c r="O60" i="32"/>
  <c r="L60" i="32"/>
  <c r="I60" i="32"/>
  <c r="F60" i="32"/>
  <c r="O59" i="32"/>
  <c r="L59" i="32"/>
  <c r="L58" i="32" s="1"/>
  <c r="I59" i="32"/>
  <c r="F59" i="32"/>
  <c r="F58" i="32" s="1"/>
  <c r="O58" i="32"/>
  <c r="N58" i="32"/>
  <c r="M58" i="32"/>
  <c r="K58" i="32"/>
  <c r="K54" i="32" s="1"/>
  <c r="K53" i="32" s="1"/>
  <c r="J58" i="32"/>
  <c r="H58" i="32"/>
  <c r="G58" i="32"/>
  <c r="E58" i="32"/>
  <c r="D58" i="32"/>
  <c r="O57" i="32"/>
  <c r="L57" i="32"/>
  <c r="I57" i="32"/>
  <c r="F57" i="32"/>
  <c r="O56" i="32"/>
  <c r="O55" i="32" s="1"/>
  <c r="L56" i="32"/>
  <c r="I56" i="32"/>
  <c r="I55" i="32" s="1"/>
  <c r="F56" i="32"/>
  <c r="N55" i="32"/>
  <c r="N54" i="32" s="1"/>
  <c r="M55" i="32"/>
  <c r="L55" i="32"/>
  <c r="L54" i="32" s="1"/>
  <c r="K55" i="32"/>
  <c r="J55" i="32"/>
  <c r="J54" i="32" s="1"/>
  <c r="H55" i="32"/>
  <c r="H54" i="32" s="1"/>
  <c r="G55" i="32"/>
  <c r="G54" i="32" s="1"/>
  <c r="F55" i="32"/>
  <c r="E55" i="32"/>
  <c r="D55" i="32"/>
  <c r="D54" i="32" s="1"/>
  <c r="D53" i="32" s="1"/>
  <c r="M54" i="32"/>
  <c r="O47" i="32"/>
  <c r="C47" i="32" s="1"/>
  <c r="O46" i="32"/>
  <c r="C46" i="32" s="1"/>
  <c r="O45" i="32"/>
  <c r="C45" i="32" s="1"/>
  <c r="N45" i="32"/>
  <c r="M45" i="32"/>
  <c r="L44" i="32"/>
  <c r="L43" i="32" s="1"/>
  <c r="I44" i="32"/>
  <c r="F44" i="32"/>
  <c r="C44" i="32" s="1"/>
  <c r="K43" i="32"/>
  <c r="J43" i="32"/>
  <c r="I43" i="32"/>
  <c r="H43" i="32"/>
  <c r="G43" i="32"/>
  <c r="E43" i="32"/>
  <c r="D43" i="32"/>
  <c r="F42" i="32"/>
  <c r="C42" i="32" s="1"/>
  <c r="E41" i="32"/>
  <c r="D41" i="32"/>
  <c r="L40" i="32"/>
  <c r="C40" i="32"/>
  <c r="L39" i="32"/>
  <c r="C39" i="32"/>
  <c r="L38" i="32"/>
  <c r="C38" i="32"/>
  <c r="L37" i="32"/>
  <c r="C37" i="32"/>
  <c r="K36" i="32"/>
  <c r="J36" i="32"/>
  <c r="L35" i="32"/>
  <c r="C35" i="32"/>
  <c r="L34" i="32"/>
  <c r="C34" i="32"/>
  <c r="K33" i="32"/>
  <c r="J33" i="32"/>
  <c r="L32" i="32"/>
  <c r="L31" i="32" s="1"/>
  <c r="C32" i="32"/>
  <c r="K31" i="32"/>
  <c r="J31" i="32"/>
  <c r="L30" i="32"/>
  <c r="C30" i="32"/>
  <c r="L29" i="32"/>
  <c r="C29" i="32"/>
  <c r="L28" i="32"/>
  <c r="C28" i="32"/>
  <c r="K27" i="32"/>
  <c r="J27" i="32"/>
  <c r="F25" i="32"/>
  <c r="C25" i="32"/>
  <c r="I24" i="32"/>
  <c r="F24" i="32"/>
  <c r="C24" i="32" s="1"/>
  <c r="O23" i="32"/>
  <c r="L23" i="32"/>
  <c r="I23" i="32"/>
  <c r="F23" i="32"/>
  <c r="O22" i="32"/>
  <c r="L22" i="32"/>
  <c r="L21" i="32" s="1"/>
  <c r="I22" i="32"/>
  <c r="F22" i="32"/>
  <c r="F21" i="32" s="1"/>
  <c r="O21" i="32"/>
  <c r="O292" i="32" s="1"/>
  <c r="N21" i="32"/>
  <c r="N292" i="32" s="1"/>
  <c r="N291" i="32" s="1"/>
  <c r="M21" i="32"/>
  <c r="K21" i="32"/>
  <c r="J21" i="32"/>
  <c r="J292" i="32" s="1"/>
  <c r="H21" i="32"/>
  <c r="H292" i="32" s="1"/>
  <c r="H291" i="32" s="1"/>
  <c r="G21" i="32"/>
  <c r="E21" i="32"/>
  <c r="D21" i="32"/>
  <c r="D292" i="32" s="1"/>
  <c r="J291" i="32" l="1"/>
  <c r="K130" i="32"/>
  <c r="C140" i="32"/>
  <c r="C210" i="32"/>
  <c r="C218" i="32"/>
  <c r="C234" i="32"/>
  <c r="N231" i="32"/>
  <c r="N20" i="32"/>
  <c r="E292" i="32"/>
  <c r="E291" i="32" s="1"/>
  <c r="D20" i="32"/>
  <c r="E231" i="32"/>
  <c r="C266" i="32"/>
  <c r="L235" i="32"/>
  <c r="D291" i="32"/>
  <c r="K292" i="32"/>
  <c r="K291" i="32" s="1"/>
  <c r="L36" i="32"/>
  <c r="C36" i="32" s="1"/>
  <c r="G76" i="32"/>
  <c r="J83" i="32"/>
  <c r="J187" i="32"/>
  <c r="C278" i="32"/>
  <c r="L67" i="32"/>
  <c r="M76" i="32"/>
  <c r="C111" i="32"/>
  <c r="C115" i="32"/>
  <c r="M130" i="32"/>
  <c r="C150" i="32"/>
  <c r="C152" i="32"/>
  <c r="O196" i="32"/>
  <c r="H204" i="32"/>
  <c r="G204" i="32"/>
  <c r="M204" i="32"/>
  <c r="G270" i="32"/>
  <c r="G269" i="32" s="1"/>
  <c r="C282" i="32"/>
  <c r="E54" i="32"/>
  <c r="E53" i="32" s="1"/>
  <c r="J53" i="32"/>
  <c r="E76" i="32"/>
  <c r="O80" i="32"/>
  <c r="O76" i="32" s="1"/>
  <c r="C86" i="32"/>
  <c r="C88" i="32"/>
  <c r="C90" i="32"/>
  <c r="C94" i="32"/>
  <c r="N130" i="32"/>
  <c r="N75" i="32" s="1"/>
  <c r="C148" i="32"/>
  <c r="C154" i="32"/>
  <c r="C156" i="32"/>
  <c r="C158" i="32"/>
  <c r="C163" i="32"/>
  <c r="C168" i="32"/>
  <c r="C176" i="32"/>
  <c r="C177" i="32"/>
  <c r="H187" i="32"/>
  <c r="C202" i="32"/>
  <c r="C203" i="32"/>
  <c r="D204" i="32"/>
  <c r="C206" i="32"/>
  <c r="C207" i="32"/>
  <c r="O216" i="32"/>
  <c r="H231" i="32"/>
  <c r="H230" i="32" s="1"/>
  <c r="C242" i="32"/>
  <c r="C243" i="32"/>
  <c r="C245" i="32"/>
  <c r="O252" i="32"/>
  <c r="O251" i="32" s="1"/>
  <c r="O264" i="32"/>
  <c r="N269" i="32"/>
  <c r="O272" i="32"/>
  <c r="O84" i="32"/>
  <c r="E130" i="32"/>
  <c r="F233" i="32"/>
  <c r="C233" i="32" s="1"/>
  <c r="F43" i="32"/>
  <c r="C43" i="32" s="1"/>
  <c r="L27" i="32"/>
  <c r="C27" i="32" s="1"/>
  <c r="L33" i="32"/>
  <c r="C33" i="32" s="1"/>
  <c r="C74" i="32"/>
  <c r="C82" i="32"/>
  <c r="M83" i="32"/>
  <c r="M75" i="32" s="1"/>
  <c r="C98" i="32"/>
  <c r="C102" i="32"/>
  <c r="C119" i="32"/>
  <c r="C127" i="32"/>
  <c r="C172" i="32"/>
  <c r="G174" i="32"/>
  <c r="G173" i="32" s="1"/>
  <c r="N187" i="32"/>
  <c r="E204" i="32"/>
  <c r="E195" i="32" s="1"/>
  <c r="K204" i="32"/>
  <c r="C214" i="32"/>
  <c r="C222" i="32"/>
  <c r="C223" i="32"/>
  <c r="C225" i="32"/>
  <c r="C250" i="32"/>
  <c r="C258" i="32"/>
  <c r="E259" i="32"/>
  <c r="E230" i="32" s="1"/>
  <c r="C262" i="32"/>
  <c r="J269" i="32"/>
  <c r="O276" i="32"/>
  <c r="C294" i="32"/>
  <c r="C295" i="32"/>
  <c r="F191" i="32"/>
  <c r="F187" i="32" s="1"/>
  <c r="C192" i="32"/>
  <c r="N230" i="32"/>
  <c r="C180" i="32"/>
  <c r="H20" i="32"/>
  <c r="G292" i="32"/>
  <c r="G291" i="32" s="1"/>
  <c r="M292" i="32"/>
  <c r="M291" i="32" s="1"/>
  <c r="C23" i="32"/>
  <c r="F41" i="32"/>
  <c r="C41" i="32" s="1"/>
  <c r="H53" i="32"/>
  <c r="I58" i="32"/>
  <c r="I54" i="32" s="1"/>
  <c r="C64" i="32"/>
  <c r="C77" i="32"/>
  <c r="C79" i="32"/>
  <c r="C91" i="32"/>
  <c r="C93" i="32"/>
  <c r="L95" i="32"/>
  <c r="C108" i="32"/>
  <c r="C120" i="32"/>
  <c r="C124" i="32"/>
  <c r="C126" i="32"/>
  <c r="J130" i="32"/>
  <c r="J75" i="32" s="1"/>
  <c r="F131" i="32"/>
  <c r="C135" i="32"/>
  <c r="O136" i="32"/>
  <c r="C143" i="32"/>
  <c r="O144" i="32"/>
  <c r="C162" i="32"/>
  <c r="O166" i="32"/>
  <c r="O165" i="32" s="1"/>
  <c r="D174" i="32"/>
  <c r="D173" i="32" s="1"/>
  <c r="H173" i="32"/>
  <c r="I174" i="32"/>
  <c r="C178" i="32"/>
  <c r="I205" i="32"/>
  <c r="C208" i="32"/>
  <c r="C211" i="32"/>
  <c r="C213" i="32"/>
  <c r="C224" i="32"/>
  <c r="M231" i="32"/>
  <c r="L238" i="32"/>
  <c r="C244" i="32"/>
  <c r="F246" i="32"/>
  <c r="C249" i="32"/>
  <c r="O260" i="32"/>
  <c r="O259" i="32" s="1"/>
  <c r="I272" i="32"/>
  <c r="I270" i="32" s="1"/>
  <c r="I269" i="32" s="1"/>
  <c r="C279" i="32"/>
  <c r="D269" i="32"/>
  <c r="I293" i="32"/>
  <c r="C296" i="32"/>
  <c r="C299" i="32"/>
  <c r="L53" i="32"/>
  <c r="K231" i="32"/>
  <c r="K230" i="32" s="1"/>
  <c r="K26" i="32"/>
  <c r="K20" i="32" s="1"/>
  <c r="J26" i="32"/>
  <c r="J20" i="32" s="1"/>
  <c r="N53" i="32"/>
  <c r="N52" i="32" s="1"/>
  <c r="O54" i="32"/>
  <c r="O53" i="32" s="1"/>
  <c r="C71" i="32"/>
  <c r="C73" i="32"/>
  <c r="I76" i="32"/>
  <c r="C81" i="32"/>
  <c r="E83" i="32"/>
  <c r="C85" i="32"/>
  <c r="H83" i="32"/>
  <c r="C92" i="32"/>
  <c r="C97" i="32"/>
  <c r="C107" i="32"/>
  <c r="C110" i="32"/>
  <c r="C118" i="32"/>
  <c r="C129" i="32"/>
  <c r="C132" i="32"/>
  <c r="C134" i="32"/>
  <c r="C139" i="32"/>
  <c r="C147" i="32"/>
  <c r="C153" i="32"/>
  <c r="C169" i="32"/>
  <c r="C171" i="32"/>
  <c r="J174" i="32"/>
  <c r="J173" i="32" s="1"/>
  <c r="C182" i="32"/>
  <c r="H195" i="32"/>
  <c r="H194" i="32" s="1"/>
  <c r="C212" i="32"/>
  <c r="D231" i="32"/>
  <c r="D230" i="32" s="1"/>
  <c r="J231" i="32"/>
  <c r="J230" i="32" s="1"/>
  <c r="G259" i="32"/>
  <c r="C280" i="32"/>
  <c r="M53" i="32"/>
  <c r="G195" i="32"/>
  <c r="F54" i="32"/>
  <c r="C57" i="32"/>
  <c r="C62" i="32"/>
  <c r="I69" i="32"/>
  <c r="C72" i="32"/>
  <c r="H76" i="32"/>
  <c r="G83" i="32"/>
  <c r="G75" i="32" s="1"/>
  <c r="K83" i="32"/>
  <c r="K75" i="32" s="1"/>
  <c r="C87" i="32"/>
  <c r="D83" i="32"/>
  <c r="F95" i="32"/>
  <c r="I95" i="32"/>
  <c r="C99" i="32"/>
  <c r="C101" i="32"/>
  <c r="C104" i="32"/>
  <c r="C106" i="32"/>
  <c r="C114" i="32"/>
  <c r="O112" i="32"/>
  <c r="I116" i="32"/>
  <c r="C121" i="32"/>
  <c r="L131" i="32"/>
  <c r="L130" i="32" s="1"/>
  <c r="C138" i="32"/>
  <c r="C146" i="32"/>
  <c r="C149" i="32"/>
  <c r="C159" i="32"/>
  <c r="O160" i="32"/>
  <c r="L166" i="32"/>
  <c r="L165" i="32" s="1"/>
  <c r="C170" i="32"/>
  <c r="F175" i="32"/>
  <c r="C175" i="32" s="1"/>
  <c r="L179" i="32"/>
  <c r="L174" i="32" s="1"/>
  <c r="L173" i="32" s="1"/>
  <c r="K195" i="32"/>
  <c r="C201" i="32"/>
  <c r="D195" i="32"/>
  <c r="L205" i="32"/>
  <c r="L204" i="32" s="1"/>
  <c r="C219" i="32"/>
  <c r="C221" i="32"/>
  <c r="C229" i="32"/>
  <c r="C237" i="32"/>
  <c r="F238" i="32"/>
  <c r="C241" i="32"/>
  <c r="O238" i="32"/>
  <c r="O231" i="32" s="1"/>
  <c r="O230" i="32" s="1"/>
  <c r="L246" i="32"/>
  <c r="C257" i="32"/>
  <c r="L260" i="32"/>
  <c r="L259" i="32" s="1"/>
  <c r="C267" i="32"/>
  <c r="F281" i="32"/>
  <c r="O293" i="32"/>
  <c r="O291" i="32" s="1"/>
  <c r="L293" i="32"/>
  <c r="C31" i="32"/>
  <c r="L292" i="32"/>
  <c r="G53" i="32"/>
  <c r="I67" i="32"/>
  <c r="L76" i="32"/>
  <c r="F292" i="32"/>
  <c r="C186" i="32"/>
  <c r="I184" i="32"/>
  <c r="I173" i="32" s="1"/>
  <c r="C301" i="32"/>
  <c r="E20" i="32"/>
  <c r="M20" i="32"/>
  <c r="C22" i="32"/>
  <c r="C55" i="32"/>
  <c r="C59" i="32"/>
  <c r="F80" i="32"/>
  <c r="C80" i="32" s="1"/>
  <c r="F84" i="32"/>
  <c r="C109" i="32"/>
  <c r="L112" i="32"/>
  <c r="C117" i="32"/>
  <c r="I122" i="32"/>
  <c r="F122" i="32"/>
  <c r="O131" i="32"/>
  <c r="I151" i="32"/>
  <c r="C155" i="32"/>
  <c r="I166" i="32"/>
  <c r="I165" i="32" s="1"/>
  <c r="C181" i="32"/>
  <c r="C183" i="32"/>
  <c r="F179" i="32"/>
  <c r="C179" i="32" s="1"/>
  <c r="O187" i="32"/>
  <c r="C268" i="32"/>
  <c r="I264" i="32"/>
  <c r="I259" i="32" s="1"/>
  <c r="C70" i="32"/>
  <c r="C78" i="32"/>
  <c r="C60" i="32"/>
  <c r="C68" i="32"/>
  <c r="F69" i="32"/>
  <c r="F89" i="32"/>
  <c r="C89" i="32" s="1"/>
  <c r="C96" i="32"/>
  <c r="C105" i="32"/>
  <c r="F112" i="32"/>
  <c r="C125" i="32"/>
  <c r="C133" i="32"/>
  <c r="F136" i="32"/>
  <c r="C136" i="32" s="1"/>
  <c r="C137" i="32"/>
  <c r="C141" i="32"/>
  <c r="C142" i="32"/>
  <c r="F144" i="32"/>
  <c r="C145" i="32"/>
  <c r="C157" i="32"/>
  <c r="F160" i="32"/>
  <c r="C160" i="32" s="1"/>
  <c r="C161" i="32"/>
  <c r="C167" i="32"/>
  <c r="F166" i="32"/>
  <c r="O174" i="32"/>
  <c r="O173" i="32" s="1"/>
  <c r="K187" i="32"/>
  <c r="C200" i="32"/>
  <c r="I198" i="32"/>
  <c r="I196" i="32" s="1"/>
  <c r="C261" i="32"/>
  <c r="F260" i="32"/>
  <c r="C123" i="32"/>
  <c r="I21" i="32"/>
  <c r="C21" i="32" s="1"/>
  <c r="C56" i="32"/>
  <c r="G20" i="32"/>
  <c r="O20" i="32"/>
  <c r="I103" i="32"/>
  <c r="C113" i="32"/>
  <c r="L116" i="32"/>
  <c r="F128" i="32"/>
  <c r="C128" i="32" s="1"/>
  <c r="D130" i="32"/>
  <c r="H130" i="32"/>
  <c r="H75" i="32" s="1"/>
  <c r="H52" i="32" s="1"/>
  <c r="I131" i="32"/>
  <c r="F151" i="32"/>
  <c r="O151" i="32"/>
  <c r="G187" i="32"/>
  <c r="C190" i="32"/>
  <c r="I188" i="32"/>
  <c r="C220" i="32"/>
  <c r="I216" i="32"/>
  <c r="I227" i="32"/>
  <c r="C227" i="32" s="1"/>
  <c r="C228" i="32"/>
  <c r="C232" i="32"/>
  <c r="C253" i="32"/>
  <c r="F252" i="32"/>
  <c r="F174" i="32"/>
  <c r="C185" i="32"/>
  <c r="C189" i="32"/>
  <c r="C193" i="32"/>
  <c r="C197" i="32"/>
  <c r="F196" i="32"/>
  <c r="J204" i="32"/>
  <c r="J195" i="32" s="1"/>
  <c r="N204" i="32"/>
  <c r="N195" i="32" s="1"/>
  <c r="C215" i="32"/>
  <c r="I235" i="32"/>
  <c r="C235" i="32" s="1"/>
  <c r="C236" i="32"/>
  <c r="C255" i="32"/>
  <c r="C263" i="32"/>
  <c r="E270" i="32"/>
  <c r="E269" i="32" s="1"/>
  <c r="C273" i="32"/>
  <c r="F272" i="32"/>
  <c r="C272" i="32" s="1"/>
  <c r="L276" i="32"/>
  <c r="C288" i="32"/>
  <c r="I286" i="32"/>
  <c r="C300" i="32"/>
  <c r="O205" i="32"/>
  <c r="C217" i="32"/>
  <c r="F216" i="32"/>
  <c r="L231" i="32"/>
  <c r="C248" i="32"/>
  <c r="I246" i="32"/>
  <c r="M259" i="32"/>
  <c r="C265" i="32"/>
  <c r="F264" i="32"/>
  <c r="L270" i="32"/>
  <c r="L269" i="32" s="1"/>
  <c r="C275" i="32"/>
  <c r="C281" i="32"/>
  <c r="C285" i="32"/>
  <c r="F284" i="32"/>
  <c r="M195" i="32"/>
  <c r="L196" i="32"/>
  <c r="C209" i="32"/>
  <c r="F205" i="32"/>
  <c r="G231" i="32"/>
  <c r="C240" i="32"/>
  <c r="I238" i="32"/>
  <c r="I252" i="32"/>
  <c r="I251" i="32" s="1"/>
  <c r="C277" i="32"/>
  <c r="F276" i="32"/>
  <c r="C276" i="32" s="1"/>
  <c r="C297" i="32"/>
  <c r="F293" i="32"/>
  <c r="C199" i="32"/>
  <c r="C239" i="32"/>
  <c r="C247" i="32"/>
  <c r="C271" i="32"/>
  <c r="C287" i="32"/>
  <c r="C191" i="32" l="1"/>
  <c r="D194" i="32"/>
  <c r="M230" i="32"/>
  <c r="M289" i="32" s="1"/>
  <c r="M52" i="32"/>
  <c r="O83" i="32"/>
  <c r="C116" i="32"/>
  <c r="K52" i="32"/>
  <c r="J52" i="32"/>
  <c r="N194" i="32"/>
  <c r="C144" i="32"/>
  <c r="O270" i="32"/>
  <c r="O269" i="32" s="1"/>
  <c r="O204" i="32"/>
  <c r="O195" i="32" s="1"/>
  <c r="O194" i="32" s="1"/>
  <c r="J194" i="32"/>
  <c r="F20" i="32"/>
  <c r="F231" i="32"/>
  <c r="J289" i="32"/>
  <c r="E75" i="32"/>
  <c r="E52" i="32" s="1"/>
  <c r="C95" i="32"/>
  <c r="C293" i="32"/>
  <c r="I130" i="32"/>
  <c r="L26" i="32"/>
  <c r="L20" i="32" s="1"/>
  <c r="K289" i="32"/>
  <c r="I53" i="32"/>
  <c r="C54" i="32"/>
  <c r="E289" i="32"/>
  <c r="G230" i="32"/>
  <c r="L195" i="32"/>
  <c r="C246" i="32"/>
  <c r="C216" i="32"/>
  <c r="L83" i="32"/>
  <c r="L291" i="32"/>
  <c r="C58" i="32"/>
  <c r="C238" i="32"/>
  <c r="M194" i="32"/>
  <c r="I204" i="32"/>
  <c r="D75" i="32"/>
  <c r="D289" i="32" s="1"/>
  <c r="I83" i="32"/>
  <c r="C112" i="32"/>
  <c r="C122" i="32"/>
  <c r="F291" i="32"/>
  <c r="C184" i="32"/>
  <c r="K194" i="32"/>
  <c r="K51" i="32" s="1"/>
  <c r="H51" i="32"/>
  <c r="H50" i="32" s="1"/>
  <c r="H290" i="32"/>
  <c r="I187" i="32"/>
  <c r="C187" i="32" s="1"/>
  <c r="C188" i="32"/>
  <c r="C103" i="32"/>
  <c r="F130" i="32"/>
  <c r="N289" i="32"/>
  <c r="C205" i="32"/>
  <c r="F204" i="32"/>
  <c r="F195" i="32" s="1"/>
  <c r="E194" i="32"/>
  <c r="E51" i="32" s="1"/>
  <c r="L230" i="32"/>
  <c r="L194" i="32" s="1"/>
  <c r="F270" i="32"/>
  <c r="C151" i="32"/>
  <c r="C286" i="32"/>
  <c r="C260" i="32"/>
  <c r="F259" i="32"/>
  <c r="C259" i="32" s="1"/>
  <c r="C84" i="32"/>
  <c r="F83" i="32"/>
  <c r="H289" i="32"/>
  <c r="G52" i="32"/>
  <c r="C131" i="32"/>
  <c r="C284" i="32"/>
  <c r="F283" i="32"/>
  <c r="C283" i="32" s="1"/>
  <c r="C252" i="32"/>
  <c r="F251" i="32"/>
  <c r="C174" i="32"/>
  <c r="F173" i="32"/>
  <c r="C173" i="32" s="1"/>
  <c r="I231" i="32"/>
  <c r="C166" i="32"/>
  <c r="F165" i="32"/>
  <c r="C165" i="32" s="1"/>
  <c r="C264" i="32"/>
  <c r="C196" i="32"/>
  <c r="I292" i="32"/>
  <c r="I291" i="32" s="1"/>
  <c r="I20" i="32"/>
  <c r="I195" i="32"/>
  <c r="C69" i="32"/>
  <c r="F67" i="32"/>
  <c r="C198" i="32"/>
  <c r="O130" i="32"/>
  <c r="O75" i="32" s="1"/>
  <c r="F76" i="32"/>
  <c r="L75" i="32"/>
  <c r="L52" i="32" s="1"/>
  <c r="N51" i="32"/>
  <c r="C26" i="32"/>
  <c r="M51" i="32" l="1"/>
  <c r="C20" i="32"/>
  <c r="I75" i="32"/>
  <c r="J51" i="32"/>
  <c r="J50" i="32" s="1"/>
  <c r="K50" i="32"/>
  <c r="K290" i="32"/>
  <c r="J290" i="32"/>
  <c r="O289" i="32"/>
  <c r="M290" i="32"/>
  <c r="M50" i="32"/>
  <c r="D52" i="32"/>
  <c r="D51" i="32" s="1"/>
  <c r="D290" i="32" s="1"/>
  <c r="C83" i="32"/>
  <c r="C130" i="32"/>
  <c r="L51" i="32"/>
  <c r="L50" i="32" s="1"/>
  <c r="C291" i="32"/>
  <c r="C204" i="32"/>
  <c r="G194" i="32"/>
  <c r="G51" i="32" s="1"/>
  <c r="G289" i="32"/>
  <c r="C67" i="32"/>
  <c r="F53" i="32"/>
  <c r="E290" i="32"/>
  <c r="E50" i="32"/>
  <c r="C76" i="32"/>
  <c r="F75" i="32"/>
  <c r="C75" i="32" s="1"/>
  <c r="C195" i="32"/>
  <c r="I52" i="32"/>
  <c r="F269" i="32"/>
  <c r="C270" i="32"/>
  <c r="C292" i="32"/>
  <c r="C251" i="32"/>
  <c r="F230" i="32"/>
  <c r="N50" i="32"/>
  <c r="N290" i="32"/>
  <c r="I230" i="32"/>
  <c r="I289" i="32" s="1"/>
  <c r="C231" i="32"/>
  <c r="O52" i="32"/>
  <c r="O51" i="32" s="1"/>
  <c r="L289" i="32"/>
  <c r="G290" i="32" l="1"/>
  <c r="G50" i="32"/>
  <c r="D50" i="32"/>
  <c r="L290" i="32"/>
  <c r="C230" i="32"/>
  <c r="C269" i="32"/>
  <c r="F289" i="32"/>
  <c r="C289" i="32" s="1"/>
  <c r="I194" i="32"/>
  <c r="I51" i="32" s="1"/>
  <c r="C53" i="32"/>
  <c r="F52" i="32"/>
  <c r="F194" i="32"/>
  <c r="O50" i="32"/>
  <c r="O290" i="32"/>
  <c r="C194" i="32" l="1"/>
  <c r="I290" i="32"/>
  <c r="I50" i="32"/>
  <c r="F51" i="32"/>
  <c r="C52" i="32"/>
  <c r="F290" i="32" l="1"/>
  <c r="C290" i="32" s="1"/>
  <c r="F50" i="32"/>
  <c r="C50" i="32" s="1"/>
  <c r="C51" i="32"/>
  <c r="G32" i="5" l="1"/>
  <c r="H46" i="18"/>
  <c r="I45" i="18"/>
  <c r="H45" i="18"/>
  <c r="O301" i="25" l="1"/>
  <c r="L301" i="25"/>
  <c r="I301" i="25"/>
  <c r="F301" i="25"/>
  <c r="O300" i="25"/>
  <c r="L300" i="25"/>
  <c r="I300" i="25"/>
  <c r="F300" i="25"/>
  <c r="C300" i="25" s="1"/>
  <c r="O299" i="25"/>
  <c r="L299" i="25"/>
  <c r="I299" i="25"/>
  <c r="F299" i="25"/>
  <c r="C299" i="25" s="1"/>
  <c r="O298" i="25"/>
  <c r="L298" i="25"/>
  <c r="I298" i="25"/>
  <c r="F298" i="25"/>
  <c r="O297" i="25"/>
  <c r="L297" i="25"/>
  <c r="I297" i="25"/>
  <c r="F297" i="25"/>
  <c r="O296" i="25"/>
  <c r="L296" i="25"/>
  <c r="I296" i="25"/>
  <c r="F296" i="25"/>
  <c r="O295" i="25"/>
  <c r="L295" i="25"/>
  <c r="I295" i="25"/>
  <c r="F295" i="25"/>
  <c r="O294" i="25"/>
  <c r="O293" i="25" s="1"/>
  <c r="L294" i="25"/>
  <c r="I294" i="25"/>
  <c r="F294" i="25"/>
  <c r="N293" i="25"/>
  <c r="M293" i="25"/>
  <c r="K293" i="25"/>
  <c r="J293" i="25"/>
  <c r="H293" i="25"/>
  <c r="G293" i="25"/>
  <c r="E293" i="25"/>
  <c r="D293" i="25"/>
  <c r="O288" i="25"/>
  <c r="L288" i="25"/>
  <c r="I288" i="25"/>
  <c r="F288" i="25"/>
  <c r="O287" i="25"/>
  <c r="O286" i="25" s="1"/>
  <c r="L287" i="25"/>
  <c r="I287" i="25"/>
  <c r="F287" i="25"/>
  <c r="F286" i="25" s="1"/>
  <c r="N286" i="25"/>
  <c r="M286" i="25"/>
  <c r="K286" i="25"/>
  <c r="J286" i="25"/>
  <c r="H286" i="25"/>
  <c r="G286" i="25"/>
  <c r="E286" i="25"/>
  <c r="D286" i="25"/>
  <c r="O285" i="25"/>
  <c r="L285" i="25"/>
  <c r="L284" i="25" s="1"/>
  <c r="L283" i="25" s="1"/>
  <c r="I285" i="25"/>
  <c r="I284" i="25" s="1"/>
  <c r="I283" i="25" s="1"/>
  <c r="F285" i="25"/>
  <c r="F284" i="25" s="1"/>
  <c r="O284" i="25"/>
  <c r="O283" i="25" s="1"/>
  <c r="N284" i="25"/>
  <c r="N283" i="25" s="1"/>
  <c r="M284" i="25"/>
  <c r="M283" i="25" s="1"/>
  <c r="K284" i="25"/>
  <c r="K283" i="25" s="1"/>
  <c r="J284" i="25"/>
  <c r="J283" i="25" s="1"/>
  <c r="H284" i="25"/>
  <c r="G284" i="25"/>
  <c r="G283" i="25" s="1"/>
  <c r="E284" i="25"/>
  <c r="E283" i="25" s="1"/>
  <c r="D284" i="25"/>
  <c r="D283" i="25" s="1"/>
  <c r="H283" i="25"/>
  <c r="O282" i="25"/>
  <c r="O281" i="25" s="1"/>
  <c r="L282" i="25"/>
  <c r="L281" i="25" s="1"/>
  <c r="I282" i="25"/>
  <c r="I281" i="25" s="1"/>
  <c r="F282" i="25"/>
  <c r="N281" i="25"/>
  <c r="M281" i="25"/>
  <c r="K281" i="25"/>
  <c r="J281" i="25"/>
  <c r="H281" i="25"/>
  <c r="G281" i="25"/>
  <c r="E281" i="25"/>
  <c r="D281" i="25"/>
  <c r="O280" i="25"/>
  <c r="L280" i="25"/>
  <c r="I280" i="25"/>
  <c r="F280" i="25"/>
  <c r="O279" i="25"/>
  <c r="L279" i="25"/>
  <c r="I279" i="25"/>
  <c r="F279" i="25"/>
  <c r="O278" i="25"/>
  <c r="L278" i="25"/>
  <c r="I278" i="25"/>
  <c r="F278" i="25"/>
  <c r="O277" i="25"/>
  <c r="L277" i="25"/>
  <c r="I277" i="25"/>
  <c r="I276" i="25" s="1"/>
  <c r="F277" i="25"/>
  <c r="N276" i="25"/>
  <c r="M276" i="25"/>
  <c r="K276" i="25"/>
  <c r="J276" i="25"/>
  <c r="H276" i="25"/>
  <c r="G276" i="25"/>
  <c r="E276" i="25"/>
  <c r="D276" i="25"/>
  <c r="O275" i="25"/>
  <c r="L275" i="25"/>
  <c r="I275" i="25"/>
  <c r="F275" i="25"/>
  <c r="O274" i="25"/>
  <c r="L274" i="25"/>
  <c r="I274" i="25"/>
  <c r="F274" i="25"/>
  <c r="O273" i="25"/>
  <c r="L273" i="25"/>
  <c r="L272" i="25" s="1"/>
  <c r="I273" i="25"/>
  <c r="I272" i="25" s="1"/>
  <c r="F273" i="25"/>
  <c r="N272" i="25"/>
  <c r="N270" i="25" s="1"/>
  <c r="M272" i="25"/>
  <c r="M270" i="25" s="1"/>
  <c r="M269" i="25" s="1"/>
  <c r="K272" i="25"/>
  <c r="J272" i="25"/>
  <c r="H272" i="25"/>
  <c r="H270" i="25" s="1"/>
  <c r="H269" i="25" s="1"/>
  <c r="G272" i="25"/>
  <c r="G270" i="25" s="1"/>
  <c r="G269" i="25" s="1"/>
  <c r="E272" i="25"/>
  <c r="D272" i="25"/>
  <c r="O271" i="25"/>
  <c r="L271" i="25"/>
  <c r="I271" i="25"/>
  <c r="F271" i="25"/>
  <c r="O268" i="25"/>
  <c r="L268" i="25"/>
  <c r="I268" i="25"/>
  <c r="F268" i="25"/>
  <c r="O267" i="25"/>
  <c r="L267" i="25"/>
  <c r="I267" i="25"/>
  <c r="F267" i="25"/>
  <c r="O266" i="25"/>
  <c r="L266" i="25"/>
  <c r="I266" i="25"/>
  <c r="F266" i="25"/>
  <c r="O265" i="25"/>
  <c r="L265" i="25"/>
  <c r="I265" i="25"/>
  <c r="F265" i="25"/>
  <c r="N264" i="25"/>
  <c r="M264" i="25"/>
  <c r="K264" i="25"/>
  <c r="J264" i="25"/>
  <c r="H264" i="25"/>
  <c r="G264" i="25"/>
  <c r="E264" i="25"/>
  <c r="D264" i="25"/>
  <c r="O263" i="25"/>
  <c r="L263" i="25"/>
  <c r="I263" i="25"/>
  <c r="F263" i="25"/>
  <c r="O262" i="25"/>
  <c r="L262" i="25"/>
  <c r="I262" i="25"/>
  <c r="F262" i="25"/>
  <c r="O261" i="25"/>
  <c r="L261" i="25"/>
  <c r="I261" i="25"/>
  <c r="I260" i="25" s="1"/>
  <c r="F261" i="25"/>
  <c r="N260" i="25"/>
  <c r="M260" i="25"/>
  <c r="K260" i="25"/>
  <c r="K259" i="25" s="1"/>
  <c r="J260" i="25"/>
  <c r="H260" i="25"/>
  <c r="H259" i="25" s="1"/>
  <c r="G260" i="25"/>
  <c r="G259" i="25" s="1"/>
  <c r="E260" i="25"/>
  <c r="E259" i="25" s="1"/>
  <c r="D260" i="25"/>
  <c r="D259" i="25" s="1"/>
  <c r="N259" i="25"/>
  <c r="O258" i="25"/>
  <c r="L258" i="25"/>
  <c r="I258" i="25"/>
  <c r="F258" i="25"/>
  <c r="O257" i="25"/>
  <c r="L257" i="25"/>
  <c r="I257" i="25"/>
  <c r="F257" i="25"/>
  <c r="O256" i="25"/>
  <c r="L256" i="25"/>
  <c r="I256" i="25"/>
  <c r="F256" i="25"/>
  <c r="O255" i="25"/>
  <c r="L255" i="25"/>
  <c r="I255" i="25"/>
  <c r="F255" i="25"/>
  <c r="O254" i="25"/>
  <c r="L254" i="25"/>
  <c r="I254" i="25"/>
  <c r="F254" i="25"/>
  <c r="O253" i="25"/>
  <c r="L253" i="25"/>
  <c r="I253" i="25"/>
  <c r="I252" i="25" s="1"/>
  <c r="I251" i="25" s="1"/>
  <c r="F253" i="25"/>
  <c r="N252" i="25"/>
  <c r="M252" i="25"/>
  <c r="M251" i="25" s="1"/>
  <c r="K252" i="25"/>
  <c r="K251" i="25" s="1"/>
  <c r="J252" i="25"/>
  <c r="J251" i="25" s="1"/>
  <c r="H252" i="25"/>
  <c r="H251" i="25" s="1"/>
  <c r="G252" i="25"/>
  <c r="G251" i="25" s="1"/>
  <c r="E252" i="25"/>
  <c r="E251" i="25" s="1"/>
  <c r="D252" i="25"/>
  <c r="D251" i="25" s="1"/>
  <c r="N251" i="25"/>
  <c r="O250" i="25"/>
  <c r="L250" i="25"/>
  <c r="I250" i="25"/>
  <c r="F250" i="25"/>
  <c r="O249" i="25"/>
  <c r="L249" i="25"/>
  <c r="I249" i="25"/>
  <c r="F249" i="25"/>
  <c r="O248" i="25"/>
  <c r="L248" i="25"/>
  <c r="I248" i="25"/>
  <c r="F248" i="25"/>
  <c r="O247" i="25"/>
  <c r="O246" i="25" s="1"/>
  <c r="L247" i="25"/>
  <c r="I247" i="25"/>
  <c r="F247" i="25"/>
  <c r="N246" i="25"/>
  <c r="M246" i="25"/>
  <c r="K246" i="25"/>
  <c r="J246" i="25"/>
  <c r="H246" i="25"/>
  <c r="G246" i="25"/>
  <c r="E246" i="25"/>
  <c r="D246" i="25"/>
  <c r="O245" i="25"/>
  <c r="L245" i="25"/>
  <c r="I245" i="25"/>
  <c r="F245" i="25"/>
  <c r="O244" i="25"/>
  <c r="L244" i="25"/>
  <c r="I244" i="25"/>
  <c r="F244" i="25"/>
  <c r="O243" i="25"/>
  <c r="L243" i="25"/>
  <c r="I243" i="25"/>
  <c r="F243" i="25"/>
  <c r="O242" i="25"/>
  <c r="L242" i="25"/>
  <c r="I242" i="25"/>
  <c r="F242" i="25"/>
  <c r="O241" i="25"/>
  <c r="L241" i="25"/>
  <c r="I241" i="25"/>
  <c r="F241" i="25"/>
  <c r="O240" i="25"/>
  <c r="L240" i="25"/>
  <c r="I240" i="25"/>
  <c r="F240" i="25"/>
  <c r="O239" i="25"/>
  <c r="L239" i="25"/>
  <c r="L238" i="25" s="1"/>
  <c r="I239" i="25"/>
  <c r="F239" i="25"/>
  <c r="N238" i="25"/>
  <c r="M238" i="25"/>
  <c r="K238" i="25"/>
  <c r="J238" i="25"/>
  <c r="H238" i="25"/>
  <c r="G238" i="25"/>
  <c r="E238" i="25"/>
  <c r="D238" i="25"/>
  <c r="O237" i="25"/>
  <c r="L237" i="25"/>
  <c r="I237" i="25"/>
  <c r="F237" i="25"/>
  <c r="O236" i="25"/>
  <c r="L236" i="25"/>
  <c r="L235" i="25" s="1"/>
  <c r="I236" i="25"/>
  <c r="I235" i="25" s="1"/>
  <c r="F236" i="25"/>
  <c r="F235" i="25" s="1"/>
  <c r="N235" i="25"/>
  <c r="M235" i="25"/>
  <c r="K235" i="25"/>
  <c r="J235" i="25"/>
  <c r="H235" i="25"/>
  <c r="G235" i="25"/>
  <c r="E235" i="25"/>
  <c r="D235" i="25"/>
  <c r="O234" i="25"/>
  <c r="O233" i="25" s="1"/>
  <c r="L234" i="25"/>
  <c r="L233" i="25" s="1"/>
  <c r="I234" i="25"/>
  <c r="I233" i="25" s="1"/>
  <c r="F234" i="25"/>
  <c r="F233" i="25" s="1"/>
  <c r="N233" i="25"/>
  <c r="N231" i="25" s="1"/>
  <c r="M233" i="25"/>
  <c r="M231" i="25" s="1"/>
  <c r="K233" i="25"/>
  <c r="J233" i="25"/>
  <c r="H233" i="25"/>
  <c r="G233" i="25"/>
  <c r="E233" i="25"/>
  <c r="D233" i="25"/>
  <c r="O232" i="25"/>
  <c r="L232" i="25"/>
  <c r="I232" i="25"/>
  <c r="F232" i="25"/>
  <c r="O229" i="25"/>
  <c r="L229" i="25"/>
  <c r="I229" i="25"/>
  <c r="F229" i="25"/>
  <c r="O228" i="25"/>
  <c r="L228" i="25"/>
  <c r="L227" i="25" s="1"/>
  <c r="I228" i="25"/>
  <c r="I227" i="25" s="1"/>
  <c r="F228" i="25"/>
  <c r="O227" i="25"/>
  <c r="N227" i="25"/>
  <c r="M227" i="25"/>
  <c r="K227" i="25"/>
  <c r="J227" i="25"/>
  <c r="H227" i="25"/>
  <c r="G227" i="25"/>
  <c r="F227" i="25"/>
  <c r="E227" i="25"/>
  <c r="D227" i="25"/>
  <c r="O226" i="25"/>
  <c r="L226" i="25"/>
  <c r="I226" i="25"/>
  <c r="F226" i="25"/>
  <c r="O225" i="25"/>
  <c r="L225" i="25"/>
  <c r="I225" i="25"/>
  <c r="F225" i="25"/>
  <c r="O224" i="25"/>
  <c r="L224" i="25"/>
  <c r="I224" i="25"/>
  <c r="F224" i="25"/>
  <c r="O223" i="25"/>
  <c r="L223" i="25"/>
  <c r="I223" i="25"/>
  <c r="F223" i="25"/>
  <c r="O222" i="25"/>
  <c r="L222" i="25"/>
  <c r="I222" i="25"/>
  <c r="F222" i="25"/>
  <c r="O221" i="25"/>
  <c r="L221" i="25"/>
  <c r="I221" i="25"/>
  <c r="F221" i="25"/>
  <c r="O220" i="25"/>
  <c r="L220" i="25"/>
  <c r="I220" i="25"/>
  <c r="F220" i="25"/>
  <c r="O219" i="25"/>
  <c r="L219" i="25"/>
  <c r="I219" i="25"/>
  <c r="F219" i="25"/>
  <c r="O218" i="25"/>
  <c r="L218" i="25"/>
  <c r="I218" i="25"/>
  <c r="F218" i="25"/>
  <c r="O217" i="25"/>
  <c r="L217" i="25"/>
  <c r="I217" i="25"/>
  <c r="F217" i="25"/>
  <c r="N216" i="25"/>
  <c r="M216" i="25"/>
  <c r="K216" i="25"/>
  <c r="J216" i="25"/>
  <c r="H216" i="25"/>
  <c r="G216" i="25"/>
  <c r="E216" i="25"/>
  <c r="D216" i="25"/>
  <c r="O215" i="25"/>
  <c r="L215" i="25"/>
  <c r="I215" i="25"/>
  <c r="F215" i="25"/>
  <c r="O214" i="25"/>
  <c r="L214" i="25"/>
  <c r="I214" i="25"/>
  <c r="F214" i="25"/>
  <c r="O213" i="25"/>
  <c r="L213" i="25"/>
  <c r="I213" i="25"/>
  <c r="F213" i="25"/>
  <c r="O212" i="25"/>
  <c r="L212" i="25"/>
  <c r="I212" i="25"/>
  <c r="F212" i="25"/>
  <c r="O211" i="25"/>
  <c r="L211" i="25"/>
  <c r="I211" i="25"/>
  <c r="F211" i="25"/>
  <c r="O210" i="25"/>
  <c r="L210" i="25"/>
  <c r="I210" i="25"/>
  <c r="F210" i="25"/>
  <c r="O209" i="25"/>
  <c r="L209" i="25"/>
  <c r="I209" i="25"/>
  <c r="F209" i="25"/>
  <c r="O208" i="25"/>
  <c r="L208" i="25"/>
  <c r="I208" i="25"/>
  <c r="F208" i="25"/>
  <c r="O207" i="25"/>
  <c r="L207" i="25"/>
  <c r="I207" i="25"/>
  <c r="F207" i="25"/>
  <c r="O206" i="25"/>
  <c r="L206" i="25"/>
  <c r="I206" i="25"/>
  <c r="F206" i="25"/>
  <c r="N205" i="25"/>
  <c r="M205" i="25"/>
  <c r="K205" i="25"/>
  <c r="J205" i="25"/>
  <c r="H205" i="25"/>
  <c r="G205" i="25"/>
  <c r="E205" i="25"/>
  <c r="D205" i="25"/>
  <c r="O203" i="25"/>
  <c r="L203" i="25"/>
  <c r="I203" i="25"/>
  <c r="F203" i="25"/>
  <c r="O202" i="25"/>
  <c r="L202" i="25"/>
  <c r="I202" i="25"/>
  <c r="F202" i="25"/>
  <c r="O201" i="25"/>
  <c r="L201" i="25"/>
  <c r="I201" i="25"/>
  <c r="F201" i="25"/>
  <c r="O200" i="25"/>
  <c r="L200" i="25"/>
  <c r="I200" i="25"/>
  <c r="F200" i="25"/>
  <c r="O199" i="25"/>
  <c r="O198" i="25" s="1"/>
  <c r="L199" i="25"/>
  <c r="I199" i="25"/>
  <c r="F199" i="25"/>
  <c r="N198" i="25"/>
  <c r="M198" i="25"/>
  <c r="K198" i="25"/>
  <c r="K196" i="25" s="1"/>
  <c r="J198" i="25"/>
  <c r="J196" i="25" s="1"/>
  <c r="H198" i="25"/>
  <c r="H196" i="25" s="1"/>
  <c r="G198" i="25"/>
  <c r="G196" i="25" s="1"/>
  <c r="E198" i="25"/>
  <c r="E196" i="25" s="1"/>
  <c r="D198" i="25"/>
  <c r="D196" i="25" s="1"/>
  <c r="O197" i="25"/>
  <c r="L197" i="25"/>
  <c r="I197" i="25"/>
  <c r="F197" i="25"/>
  <c r="N196" i="25"/>
  <c r="M196" i="25"/>
  <c r="O193" i="25"/>
  <c r="O192" i="25" s="1"/>
  <c r="O191" i="25" s="1"/>
  <c r="L193" i="25"/>
  <c r="I193" i="25"/>
  <c r="I192" i="25" s="1"/>
  <c r="F193" i="25"/>
  <c r="F192" i="25" s="1"/>
  <c r="F191" i="25" s="1"/>
  <c r="N192" i="25"/>
  <c r="N191" i="25" s="1"/>
  <c r="M192" i="25"/>
  <c r="K192" i="25"/>
  <c r="K191" i="25" s="1"/>
  <c r="J192" i="25"/>
  <c r="J191" i="25" s="1"/>
  <c r="H192" i="25"/>
  <c r="H191" i="25" s="1"/>
  <c r="G192" i="25"/>
  <c r="G191" i="25" s="1"/>
  <c r="E192" i="25"/>
  <c r="E191" i="25" s="1"/>
  <c r="D192" i="25"/>
  <c r="D191" i="25" s="1"/>
  <c r="M191" i="25"/>
  <c r="O190" i="25"/>
  <c r="L190" i="25"/>
  <c r="I190" i="25"/>
  <c r="F190" i="25"/>
  <c r="O189" i="25"/>
  <c r="O188" i="25" s="1"/>
  <c r="L189" i="25"/>
  <c r="L188" i="25" s="1"/>
  <c r="I189" i="25"/>
  <c r="F189" i="25"/>
  <c r="F188" i="25" s="1"/>
  <c r="N188" i="25"/>
  <c r="M188" i="25"/>
  <c r="K188" i="25"/>
  <c r="J188" i="25"/>
  <c r="H188" i="25"/>
  <c r="G188" i="25"/>
  <c r="E188" i="25"/>
  <c r="D188" i="25"/>
  <c r="O186" i="25"/>
  <c r="L186" i="25"/>
  <c r="I186" i="25"/>
  <c r="F186" i="25"/>
  <c r="O185" i="25"/>
  <c r="O184" i="25" s="1"/>
  <c r="L185" i="25"/>
  <c r="L184" i="25" s="1"/>
  <c r="I185" i="25"/>
  <c r="I184" i="25" s="1"/>
  <c r="F185" i="25"/>
  <c r="N184" i="25"/>
  <c r="M184" i="25"/>
  <c r="K184" i="25"/>
  <c r="J184" i="25"/>
  <c r="H184" i="25"/>
  <c r="G184" i="25"/>
  <c r="E184" i="25"/>
  <c r="D184" i="25"/>
  <c r="O183" i="25"/>
  <c r="L183" i="25"/>
  <c r="I183" i="25"/>
  <c r="F183" i="25"/>
  <c r="O182" i="25"/>
  <c r="L182" i="25"/>
  <c r="I182" i="25"/>
  <c r="F182" i="25"/>
  <c r="O181" i="25"/>
  <c r="L181" i="25"/>
  <c r="I181" i="25"/>
  <c r="F181" i="25"/>
  <c r="O180" i="25"/>
  <c r="L180" i="25"/>
  <c r="L179" i="25" s="1"/>
  <c r="I180" i="25"/>
  <c r="F180" i="25"/>
  <c r="N179" i="25"/>
  <c r="M179" i="25"/>
  <c r="K179" i="25"/>
  <c r="J179" i="25"/>
  <c r="H179" i="25"/>
  <c r="G179" i="25"/>
  <c r="E179" i="25"/>
  <c r="D179" i="25"/>
  <c r="O178" i="25"/>
  <c r="L178" i="25"/>
  <c r="I178" i="25"/>
  <c r="F178" i="25"/>
  <c r="O177" i="25"/>
  <c r="L177" i="25"/>
  <c r="I177" i="25"/>
  <c r="F177" i="25"/>
  <c r="O176" i="25"/>
  <c r="L176" i="25"/>
  <c r="L175" i="25" s="1"/>
  <c r="I176" i="25"/>
  <c r="F176" i="25"/>
  <c r="F175" i="25" s="1"/>
  <c r="N175" i="25"/>
  <c r="N174" i="25" s="1"/>
  <c r="M175" i="25"/>
  <c r="K175" i="25"/>
  <c r="J175" i="25"/>
  <c r="J174" i="25" s="1"/>
  <c r="H175" i="25"/>
  <c r="G175" i="25"/>
  <c r="E175" i="25"/>
  <c r="D175" i="25"/>
  <c r="O172" i="25"/>
  <c r="L172" i="25"/>
  <c r="I172" i="25"/>
  <c r="F172" i="25"/>
  <c r="O171" i="25"/>
  <c r="L171" i="25"/>
  <c r="I171" i="25"/>
  <c r="F171" i="25"/>
  <c r="O170" i="25"/>
  <c r="L170" i="25"/>
  <c r="I170" i="25"/>
  <c r="F170" i="25"/>
  <c r="O169" i="25"/>
  <c r="L169" i="25"/>
  <c r="I169" i="25"/>
  <c r="F169" i="25"/>
  <c r="O168" i="25"/>
  <c r="L168" i="25"/>
  <c r="I168" i="25"/>
  <c r="F168" i="25"/>
  <c r="O167" i="25"/>
  <c r="L167" i="25"/>
  <c r="I167" i="25"/>
  <c r="F167" i="25"/>
  <c r="N166" i="25"/>
  <c r="N165" i="25" s="1"/>
  <c r="M166" i="25"/>
  <c r="M165" i="25" s="1"/>
  <c r="K166" i="25"/>
  <c r="J166" i="25"/>
  <c r="J165" i="25" s="1"/>
  <c r="H166" i="25"/>
  <c r="H165" i="25" s="1"/>
  <c r="G166" i="25"/>
  <c r="G165" i="25" s="1"/>
  <c r="E166" i="25"/>
  <c r="E165" i="25" s="1"/>
  <c r="D166" i="25"/>
  <c r="D165" i="25" s="1"/>
  <c r="K165" i="25"/>
  <c r="O164" i="25"/>
  <c r="L164" i="25"/>
  <c r="I164" i="25"/>
  <c r="F164" i="25"/>
  <c r="O163" i="25"/>
  <c r="L163" i="25"/>
  <c r="I163" i="25"/>
  <c r="F163" i="25"/>
  <c r="O162" i="25"/>
  <c r="L162" i="25"/>
  <c r="I162" i="25"/>
  <c r="F162" i="25"/>
  <c r="O161" i="25"/>
  <c r="L161" i="25"/>
  <c r="I161" i="25"/>
  <c r="I160" i="25" s="1"/>
  <c r="F161" i="25"/>
  <c r="O160" i="25"/>
  <c r="N160" i="25"/>
  <c r="M160" i="25"/>
  <c r="K160" i="25"/>
  <c r="J160" i="25"/>
  <c r="H160" i="25"/>
  <c r="G160" i="25"/>
  <c r="F160" i="25"/>
  <c r="E160" i="25"/>
  <c r="D160" i="25"/>
  <c r="O159" i="25"/>
  <c r="L159" i="25"/>
  <c r="I159" i="25"/>
  <c r="F159" i="25"/>
  <c r="O158" i="25"/>
  <c r="L158" i="25"/>
  <c r="I158" i="25"/>
  <c r="F158" i="25"/>
  <c r="O157" i="25"/>
  <c r="L157" i="25"/>
  <c r="I157" i="25"/>
  <c r="F157" i="25"/>
  <c r="O156" i="25"/>
  <c r="L156" i="25"/>
  <c r="I156" i="25"/>
  <c r="F156" i="25"/>
  <c r="O155" i="25"/>
  <c r="L155" i="25"/>
  <c r="I155" i="25"/>
  <c r="F155" i="25"/>
  <c r="O154" i="25"/>
  <c r="L154" i="25"/>
  <c r="I154" i="25"/>
  <c r="F154" i="25"/>
  <c r="O153" i="25"/>
  <c r="L153" i="25"/>
  <c r="I153" i="25"/>
  <c r="F153" i="25"/>
  <c r="O152" i="25"/>
  <c r="L152" i="25"/>
  <c r="I152" i="25"/>
  <c r="I151" i="25" s="1"/>
  <c r="F152" i="25"/>
  <c r="N151" i="25"/>
  <c r="M151" i="25"/>
  <c r="K151" i="25"/>
  <c r="J151" i="25"/>
  <c r="H151" i="25"/>
  <c r="G151" i="25"/>
  <c r="E151" i="25"/>
  <c r="D151" i="25"/>
  <c r="O150" i="25"/>
  <c r="L150" i="25"/>
  <c r="I150" i="25"/>
  <c r="F150" i="25"/>
  <c r="O149" i="25"/>
  <c r="L149" i="25"/>
  <c r="I149" i="25"/>
  <c r="F149" i="25"/>
  <c r="O148" i="25"/>
  <c r="L148" i="25"/>
  <c r="I148" i="25"/>
  <c r="F148" i="25"/>
  <c r="O147" i="25"/>
  <c r="L147" i="25"/>
  <c r="I147" i="25"/>
  <c r="F147" i="25"/>
  <c r="O146" i="25"/>
  <c r="L146" i="25"/>
  <c r="I146" i="25"/>
  <c r="F146" i="25"/>
  <c r="O145" i="25"/>
  <c r="O144" i="25" s="1"/>
  <c r="L145" i="25"/>
  <c r="I145" i="25"/>
  <c r="F145" i="25"/>
  <c r="N144" i="25"/>
  <c r="M144" i="25"/>
  <c r="K144" i="25"/>
  <c r="J144" i="25"/>
  <c r="H144" i="25"/>
  <c r="G144" i="25"/>
  <c r="E144" i="25"/>
  <c r="D144" i="25"/>
  <c r="O143" i="25"/>
  <c r="L143" i="25"/>
  <c r="I143" i="25"/>
  <c r="F143" i="25"/>
  <c r="O142" i="25"/>
  <c r="L142" i="25"/>
  <c r="I142" i="25"/>
  <c r="I141" i="25" s="1"/>
  <c r="F142" i="25"/>
  <c r="O141" i="25"/>
  <c r="N141" i="25"/>
  <c r="M141" i="25"/>
  <c r="K141" i="25"/>
  <c r="J141" i="25"/>
  <c r="H141" i="25"/>
  <c r="G141" i="25"/>
  <c r="F141" i="25"/>
  <c r="E141" i="25"/>
  <c r="D141" i="25"/>
  <c r="O140" i="25"/>
  <c r="L140" i="25"/>
  <c r="I140" i="25"/>
  <c r="F140" i="25"/>
  <c r="O139" i="25"/>
  <c r="L139" i="25"/>
  <c r="I139" i="25"/>
  <c r="F139" i="25"/>
  <c r="O138" i="25"/>
  <c r="L138" i="25"/>
  <c r="I138" i="25"/>
  <c r="F138" i="25"/>
  <c r="O137" i="25"/>
  <c r="L137" i="25"/>
  <c r="I137" i="25"/>
  <c r="I136" i="25" s="1"/>
  <c r="F137" i="25"/>
  <c r="O136" i="25"/>
  <c r="N136" i="25"/>
  <c r="M136" i="25"/>
  <c r="K136" i="25"/>
  <c r="J136" i="25"/>
  <c r="H136" i="25"/>
  <c r="G136" i="25"/>
  <c r="E136" i="25"/>
  <c r="D136" i="25"/>
  <c r="O135" i="25"/>
  <c r="L135" i="25"/>
  <c r="I135" i="25"/>
  <c r="F135" i="25"/>
  <c r="O134" i="25"/>
  <c r="L134" i="25"/>
  <c r="I134" i="25"/>
  <c r="F134" i="25"/>
  <c r="O133" i="25"/>
  <c r="L133" i="25"/>
  <c r="I133" i="25"/>
  <c r="F133" i="25"/>
  <c r="O132" i="25"/>
  <c r="O131" i="25" s="1"/>
  <c r="L132" i="25"/>
  <c r="I132" i="25"/>
  <c r="F132" i="25"/>
  <c r="N131" i="25"/>
  <c r="M131" i="25"/>
  <c r="K131" i="25"/>
  <c r="J131" i="25"/>
  <c r="H131" i="25"/>
  <c r="G131" i="25"/>
  <c r="E131" i="25"/>
  <c r="D131" i="25"/>
  <c r="O129" i="25"/>
  <c r="L129" i="25"/>
  <c r="I129" i="25"/>
  <c r="I128" i="25" s="1"/>
  <c r="F129" i="25"/>
  <c r="O128" i="25"/>
  <c r="N128" i="25"/>
  <c r="M128" i="25"/>
  <c r="K128" i="25"/>
  <c r="J128" i="25"/>
  <c r="H128" i="25"/>
  <c r="G128" i="25"/>
  <c r="F128" i="25"/>
  <c r="E128" i="25"/>
  <c r="D128" i="25"/>
  <c r="O127" i="25"/>
  <c r="L127" i="25"/>
  <c r="I127" i="25"/>
  <c r="F127" i="25"/>
  <c r="O126" i="25"/>
  <c r="L126" i="25"/>
  <c r="I126" i="25"/>
  <c r="F126" i="25"/>
  <c r="O125" i="25"/>
  <c r="L125" i="25"/>
  <c r="I125" i="25"/>
  <c r="F125" i="25"/>
  <c r="O124" i="25"/>
  <c r="L124" i="25"/>
  <c r="I124" i="25"/>
  <c r="F124" i="25"/>
  <c r="O123" i="25"/>
  <c r="O122" i="25" s="1"/>
  <c r="L123" i="25"/>
  <c r="I123" i="25"/>
  <c r="F123" i="25"/>
  <c r="N122" i="25"/>
  <c r="M122" i="25"/>
  <c r="K122" i="25"/>
  <c r="J122" i="25"/>
  <c r="H122" i="25"/>
  <c r="G122" i="25"/>
  <c r="E122" i="25"/>
  <c r="D122" i="25"/>
  <c r="O121" i="25"/>
  <c r="L121" i="25"/>
  <c r="I121" i="25"/>
  <c r="F121" i="25"/>
  <c r="O120" i="25"/>
  <c r="L120" i="25"/>
  <c r="I120" i="25"/>
  <c r="F120" i="25"/>
  <c r="O119" i="25"/>
  <c r="L119" i="25"/>
  <c r="I119" i="25"/>
  <c r="F119" i="25"/>
  <c r="O118" i="25"/>
  <c r="L118" i="25"/>
  <c r="I118" i="25"/>
  <c r="F118" i="25"/>
  <c r="O117" i="25"/>
  <c r="L117" i="25"/>
  <c r="I117" i="25"/>
  <c r="I116" i="25" s="1"/>
  <c r="F117" i="25"/>
  <c r="N116" i="25"/>
  <c r="M116" i="25"/>
  <c r="K116" i="25"/>
  <c r="J116" i="25"/>
  <c r="H116" i="25"/>
  <c r="G116" i="25"/>
  <c r="E116" i="25"/>
  <c r="D116" i="25"/>
  <c r="O115" i="25"/>
  <c r="L115" i="25"/>
  <c r="I115" i="25"/>
  <c r="F115" i="25"/>
  <c r="O114" i="25"/>
  <c r="L114" i="25"/>
  <c r="I114" i="25"/>
  <c r="F114" i="25"/>
  <c r="O113" i="25"/>
  <c r="O112" i="25" s="1"/>
  <c r="L113" i="25"/>
  <c r="I113" i="25"/>
  <c r="I112" i="25" s="1"/>
  <c r="F113" i="25"/>
  <c r="N112" i="25"/>
  <c r="M112" i="25"/>
  <c r="K112" i="25"/>
  <c r="J112" i="25"/>
  <c r="H112" i="25"/>
  <c r="G112" i="25"/>
  <c r="E112" i="25"/>
  <c r="D112" i="25"/>
  <c r="O111" i="25"/>
  <c r="L111" i="25"/>
  <c r="I111" i="25"/>
  <c r="F111" i="25"/>
  <c r="O110" i="25"/>
  <c r="L110" i="25"/>
  <c r="I110" i="25"/>
  <c r="F110" i="25"/>
  <c r="O109" i="25"/>
  <c r="L109" i="25"/>
  <c r="I109" i="25"/>
  <c r="F109" i="25"/>
  <c r="O108" i="25"/>
  <c r="L108" i="25"/>
  <c r="I108" i="25"/>
  <c r="F108" i="25"/>
  <c r="O107" i="25"/>
  <c r="L107" i="25"/>
  <c r="I107" i="25"/>
  <c r="F107" i="25"/>
  <c r="O106" i="25"/>
  <c r="L106" i="25"/>
  <c r="I106" i="25"/>
  <c r="F106" i="25"/>
  <c r="O105" i="25"/>
  <c r="L105" i="25"/>
  <c r="I105" i="25"/>
  <c r="F105" i="25"/>
  <c r="O104" i="25"/>
  <c r="L104" i="25"/>
  <c r="I104" i="25"/>
  <c r="F104" i="25"/>
  <c r="N103" i="25"/>
  <c r="M103" i="25"/>
  <c r="K103" i="25"/>
  <c r="J103" i="25"/>
  <c r="H103" i="25"/>
  <c r="G103" i="25"/>
  <c r="E103" i="25"/>
  <c r="D103" i="25"/>
  <c r="O102" i="25"/>
  <c r="L102" i="25"/>
  <c r="I102" i="25"/>
  <c r="F102" i="25"/>
  <c r="O101" i="25"/>
  <c r="L101" i="25"/>
  <c r="I101" i="25"/>
  <c r="F101" i="25"/>
  <c r="O100" i="25"/>
  <c r="L100" i="25"/>
  <c r="I100" i="25"/>
  <c r="F100" i="25"/>
  <c r="O99" i="25"/>
  <c r="L99" i="25"/>
  <c r="I99" i="25"/>
  <c r="F99" i="25"/>
  <c r="O98" i="25"/>
  <c r="L98" i="25"/>
  <c r="I98" i="25"/>
  <c r="F98" i="25"/>
  <c r="O97" i="25"/>
  <c r="L97" i="25"/>
  <c r="I97" i="25"/>
  <c r="F97" i="25"/>
  <c r="O96" i="25"/>
  <c r="L96" i="25"/>
  <c r="L95" i="25" s="1"/>
  <c r="I96" i="25"/>
  <c r="F96" i="25"/>
  <c r="N95" i="25"/>
  <c r="M95" i="25"/>
  <c r="K95" i="25"/>
  <c r="J95" i="25"/>
  <c r="H95" i="25"/>
  <c r="G95" i="25"/>
  <c r="E95" i="25"/>
  <c r="D95" i="25"/>
  <c r="O94" i="25"/>
  <c r="L94" i="25"/>
  <c r="I94" i="25"/>
  <c r="F94" i="25"/>
  <c r="O93" i="25"/>
  <c r="L93" i="25"/>
  <c r="I93" i="25"/>
  <c r="F93" i="25"/>
  <c r="O92" i="25"/>
  <c r="L92" i="25"/>
  <c r="I92" i="25"/>
  <c r="F92" i="25"/>
  <c r="O91" i="25"/>
  <c r="L91" i="25"/>
  <c r="I91" i="25"/>
  <c r="F91" i="25"/>
  <c r="O90" i="25"/>
  <c r="L90" i="25"/>
  <c r="I90" i="25"/>
  <c r="F90" i="25"/>
  <c r="N89" i="25"/>
  <c r="M89" i="25"/>
  <c r="K89" i="25"/>
  <c r="J89" i="25"/>
  <c r="H89" i="25"/>
  <c r="G89" i="25"/>
  <c r="E89" i="25"/>
  <c r="D89" i="25"/>
  <c r="O88" i="25"/>
  <c r="L88" i="25"/>
  <c r="I88" i="25"/>
  <c r="F88" i="25"/>
  <c r="O87" i="25"/>
  <c r="L87" i="25"/>
  <c r="I87" i="25"/>
  <c r="F87" i="25"/>
  <c r="O86" i="25"/>
  <c r="L86" i="25"/>
  <c r="I86" i="25"/>
  <c r="F86" i="25"/>
  <c r="O85" i="25"/>
  <c r="L85" i="25"/>
  <c r="I85" i="25"/>
  <c r="F85" i="25"/>
  <c r="N84" i="25"/>
  <c r="M84" i="25"/>
  <c r="K84" i="25"/>
  <c r="J84" i="25"/>
  <c r="H84" i="25"/>
  <c r="G84" i="25"/>
  <c r="E84" i="25"/>
  <c r="D84" i="25"/>
  <c r="O82" i="25"/>
  <c r="L82" i="25"/>
  <c r="I82" i="25"/>
  <c r="F82" i="25"/>
  <c r="O81" i="25"/>
  <c r="O80" i="25" s="1"/>
  <c r="L81" i="25"/>
  <c r="I81" i="25"/>
  <c r="I80" i="25" s="1"/>
  <c r="F81" i="25"/>
  <c r="F80" i="25" s="1"/>
  <c r="N80" i="25"/>
  <c r="M80" i="25"/>
  <c r="K80" i="25"/>
  <c r="J80" i="25"/>
  <c r="H80" i="25"/>
  <c r="G80" i="25"/>
  <c r="E80" i="25"/>
  <c r="D80" i="25"/>
  <c r="O79" i="25"/>
  <c r="L79" i="25"/>
  <c r="I79" i="25"/>
  <c r="F79" i="25"/>
  <c r="O78" i="25"/>
  <c r="O77" i="25" s="1"/>
  <c r="L78" i="25"/>
  <c r="L77" i="25" s="1"/>
  <c r="I78" i="25"/>
  <c r="I77" i="25" s="1"/>
  <c r="F78" i="25"/>
  <c r="F77" i="25" s="1"/>
  <c r="N77" i="25"/>
  <c r="M77" i="25"/>
  <c r="K77" i="25"/>
  <c r="J77" i="25"/>
  <c r="H77" i="25"/>
  <c r="G77" i="25"/>
  <c r="E77" i="25"/>
  <c r="D77" i="25"/>
  <c r="M76" i="25"/>
  <c r="O74" i="25"/>
  <c r="L74" i="25"/>
  <c r="I74" i="25"/>
  <c r="F74" i="25"/>
  <c r="O73" i="25"/>
  <c r="L73" i="25"/>
  <c r="I73" i="25"/>
  <c r="F73" i="25"/>
  <c r="O72" i="25"/>
  <c r="L72" i="25"/>
  <c r="I72" i="25"/>
  <c r="F72" i="25"/>
  <c r="O71" i="25"/>
  <c r="L71" i="25"/>
  <c r="I71" i="25"/>
  <c r="F71" i="25"/>
  <c r="O70" i="25"/>
  <c r="O69" i="25" s="1"/>
  <c r="L70" i="25"/>
  <c r="I70" i="25"/>
  <c r="F70" i="25"/>
  <c r="F69" i="25" s="1"/>
  <c r="N69" i="25"/>
  <c r="N67" i="25" s="1"/>
  <c r="M69" i="25"/>
  <c r="M67" i="25" s="1"/>
  <c r="K69" i="25"/>
  <c r="K67" i="25" s="1"/>
  <c r="J69" i="25"/>
  <c r="J67" i="25" s="1"/>
  <c r="H69" i="25"/>
  <c r="H67" i="25" s="1"/>
  <c r="G69" i="25"/>
  <c r="G67" i="25" s="1"/>
  <c r="E69" i="25"/>
  <c r="E67" i="25" s="1"/>
  <c r="D69" i="25"/>
  <c r="D67" i="25" s="1"/>
  <c r="O68" i="25"/>
  <c r="L68" i="25"/>
  <c r="I68" i="25"/>
  <c r="F68" i="25"/>
  <c r="O66" i="25"/>
  <c r="L66" i="25"/>
  <c r="I66" i="25"/>
  <c r="F66" i="25"/>
  <c r="O65" i="25"/>
  <c r="L65" i="25"/>
  <c r="I65" i="25"/>
  <c r="F65" i="25"/>
  <c r="O64" i="25"/>
  <c r="L64" i="25"/>
  <c r="I64" i="25"/>
  <c r="F64" i="25"/>
  <c r="O63" i="25"/>
  <c r="L63" i="25"/>
  <c r="I63" i="25"/>
  <c r="F63" i="25"/>
  <c r="O62" i="25"/>
  <c r="L62" i="25"/>
  <c r="I62" i="25"/>
  <c r="F62" i="25"/>
  <c r="O61" i="25"/>
  <c r="L61" i="25"/>
  <c r="I61" i="25"/>
  <c r="F61" i="25"/>
  <c r="O60" i="25"/>
  <c r="L60" i="25"/>
  <c r="I60" i="25"/>
  <c r="F60" i="25"/>
  <c r="O59" i="25"/>
  <c r="L59" i="25"/>
  <c r="I59" i="25"/>
  <c r="F59" i="25"/>
  <c r="N58" i="25"/>
  <c r="M58" i="25"/>
  <c r="K58" i="25"/>
  <c r="J58" i="25"/>
  <c r="H58" i="25"/>
  <c r="G58" i="25"/>
  <c r="E58" i="25"/>
  <c r="D58" i="25"/>
  <c r="O57" i="25"/>
  <c r="L57" i="25"/>
  <c r="I57" i="25"/>
  <c r="F57" i="25"/>
  <c r="O56" i="25"/>
  <c r="L56" i="25"/>
  <c r="I56" i="25"/>
  <c r="F56" i="25"/>
  <c r="F55" i="25" s="1"/>
  <c r="N55" i="25"/>
  <c r="M55" i="25"/>
  <c r="K55" i="25"/>
  <c r="K54" i="25" s="1"/>
  <c r="J55" i="25"/>
  <c r="H55" i="25"/>
  <c r="G55" i="25"/>
  <c r="E55" i="25"/>
  <c r="E54" i="25" s="1"/>
  <c r="D55" i="25"/>
  <c r="O47" i="25"/>
  <c r="C47" i="25" s="1"/>
  <c r="O46" i="25"/>
  <c r="C46" i="25" s="1"/>
  <c r="N45" i="25"/>
  <c r="M45" i="25"/>
  <c r="L44" i="25"/>
  <c r="L43" i="25" s="1"/>
  <c r="I44" i="25"/>
  <c r="I43" i="25" s="1"/>
  <c r="F44" i="25"/>
  <c r="F43" i="25" s="1"/>
  <c r="K43" i="25"/>
  <c r="J43" i="25"/>
  <c r="H43" i="25"/>
  <c r="G43" i="25"/>
  <c r="E43" i="25"/>
  <c r="D43" i="25"/>
  <c r="F42" i="25"/>
  <c r="C42" i="25" s="1"/>
  <c r="E41" i="25"/>
  <c r="D41" i="25"/>
  <c r="L40" i="25"/>
  <c r="C40" i="25" s="1"/>
  <c r="L39" i="25"/>
  <c r="C39" i="25" s="1"/>
  <c r="L38" i="25"/>
  <c r="C38" i="25" s="1"/>
  <c r="L37" i="25"/>
  <c r="C37" i="25" s="1"/>
  <c r="K36" i="25"/>
  <c r="J36" i="25"/>
  <c r="L35" i="25"/>
  <c r="L34" i="25"/>
  <c r="C34" i="25" s="1"/>
  <c r="K33" i="25"/>
  <c r="J33" i="25"/>
  <c r="L32" i="25"/>
  <c r="L31" i="25" s="1"/>
  <c r="C31" i="25" s="1"/>
  <c r="K31" i="25"/>
  <c r="J31" i="25"/>
  <c r="L30" i="25"/>
  <c r="C30" i="25" s="1"/>
  <c r="L29" i="25"/>
  <c r="C29" i="25" s="1"/>
  <c r="L28" i="25"/>
  <c r="C28" i="25" s="1"/>
  <c r="K27" i="25"/>
  <c r="K26" i="25" s="1"/>
  <c r="J27" i="25"/>
  <c r="F25" i="25"/>
  <c r="C25" i="25" s="1"/>
  <c r="I24" i="25"/>
  <c r="F24" i="25"/>
  <c r="C24" i="25" s="1"/>
  <c r="O23" i="25"/>
  <c r="L23" i="25"/>
  <c r="I23" i="25"/>
  <c r="F23" i="25"/>
  <c r="O22" i="25"/>
  <c r="O21" i="25" s="1"/>
  <c r="O292" i="25" s="1"/>
  <c r="O291" i="25" s="1"/>
  <c r="L22" i="25"/>
  <c r="L21" i="25" s="1"/>
  <c r="I22" i="25"/>
  <c r="I21" i="25" s="1"/>
  <c r="F22" i="25"/>
  <c r="F21" i="25" s="1"/>
  <c r="N21" i="25"/>
  <c r="N292" i="25" s="1"/>
  <c r="N291" i="25" s="1"/>
  <c r="M21" i="25"/>
  <c r="K21" i="25"/>
  <c r="K292" i="25" s="1"/>
  <c r="K291" i="25" s="1"/>
  <c r="J21" i="25"/>
  <c r="H21" i="25"/>
  <c r="H292" i="25" s="1"/>
  <c r="G21" i="25"/>
  <c r="G292" i="25" s="1"/>
  <c r="G291" i="25" s="1"/>
  <c r="E21" i="25"/>
  <c r="D21" i="25"/>
  <c r="C159" i="25" l="1"/>
  <c r="C164" i="25"/>
  <c r="I179" i="25"/>
  <c r="G76" i="25"/>
  <c r="H187" i="25"/>
  <c r="O235" i="25"/>
  <c r="C57" i="25"/>
  <c r="L141" i="25"/>
  <c r="C141" i="25" s="1"/>
  <c r="F198" i="25"/>
  <c r="C278" i="25"/>
  <c r="C168" i="25"/>
  <c r="C177" i="25"/>
  <c r="C258" i="25"/>
  <c r="C32" i="25"/>
  <c r="D76" i="25"/>
  <c r="H76" i="25"/>
  <c r="C68" i="25"/>
  <c r="E187" i="25"/>
  <c r="N54" i="25"/>
  <c r="N53" i="25" s="1"/>
  <c r="C96" i="25"/>
  <c r="M130" i="25"/>
  <c r="C186" i="25"/>
  <c r="O187" i="25"/>
  <c r="C226" i="25"/>
  <c r="K231" i="25"/>
  <c r="C239" i="25"/>
  <c r="O260" i="25"/>
  <c r="I270" i="25"/>
  <c r="I269" i="25" s="1"/>
  <c r="K270" i="25"/>
  <c r="K269" i="25" s="1"/>
  <c r="F95" i="25"/>
  <c r="D292" i="25"/>
  <c r="D291" i="25" s="1"/>
  <c r="K20" i="25"/>
  <c r="F76" i="25"/>
  <c r="K76" i="25"/>
  <c r="C78" i="25"/>
  <c r="C79" i="25"/>
  <c r="C81" i="25"/>
  <c r="C155" i="25"/>
  <c r="J173" i="25"/>
  <c r="N173" i="25"/>
  <c r="C262" i="25"/>
  <c r="G54" i="25"/>
  <c r="G53" i="25" s="1"/>
  <c r="M54" i="25"/>
  <c r="M53" i="25" s="1"/>
  <c r="L55" i="25"/>
  <c r="E174" i="25"/>
  <c r="E173" i="25" s="1"/>
  <c r="K174" i="25"/>
  <c r="K173" i="25" s="1"/>
  <c r="N269" i="25"/>
  <c r="O276" i="25"/>
  <c r="D187" i="25"/>
  <c r="H20" i="25"/>
  <c r="O45" i="25"/>
  <c r="C45" i="25" s="1"/>
  <c r="I55" i="25"/>
  <c r="J54" i="25"/>
  <c r="E76" i="25"/>
  <c r="C124" i="25"/>
  <c r="C140" i="25"/>
  <c r="C142" i="25"/>
  <c r="C143" i="25"/>
  <c r="C153" i="25"/>
  <c r="C154" i="25"/>
  <c r="C206" i="25"/>
  <c r="M204" i="25"/>
  <c r="M195" i="25" s="1"/>
  <c r="C266" i="25"/>
  <c r="C294" i="25"/>
  <c r="I175" i="25"/>
  <c r="I174" i="25" s="1"/>
  <c r="I173" i="25" s="1"/>
  <c r="H204" i="25"/>
  <c r="H195" i="25" s="1"/>
  <c r="L293" i="25"/>
  <c r="L27" i="25"/>
  <c r="C27" i="25" s="1"/>
  <c r="J26" i="25"/>
  <c r="L36" i="25"/>
  <c r="C36" i="25" s="1"/>
  <c r="C64" i="25"/>
  <c r="C92" i="25"/>
  <c r="C100" i="25"/>
  <c r="C120" i="25"/>
  <c r="C121" i="25"/>
  <c r="M83" i="25"/>
  <c r="C135" i="25"/>
  <c r="G174" i="25"/>
  <c r="G173" i="25" s="1"/>
  <c r="F41" i="25"/>
  <c r="C41" i="25" s="1"/>
  <c r="C61" i="25"/>
  <c r="C72" i="25"/>
  <c r="C88" i="25"/>
  <c r="C104" i="25"/>
  <c r="C108" i="25"/>
  <c r="C110" i="25"/>
  <c r="C111" i="25"/>
  <c r="E130" i="25"/>
  <c r="C148" i="25"/>
  <c r="C149" i="25"/>
  <c r="C181" i="25"/>
  <c r="C182" i="25"/>
  <c r="C183" i="25"/>
  <c r="C203" i="25"/>
  <c r="C214" i="25"/>
  <c r="C223" i="25"/>
  <c r="C225" i="25"/>
  <c r="G204" i="25"/>
  <c r="G195" i="25" s="1"/>
  <c r="J231" i="25"/>
  <c r="C242" i="25"/>
  <c r="C255" i="25"/>
  <c r="C256" i="25"/>
  <c r="C257" i="25"/>
  <c r="J259" i="25"/>
  <c r="C261" i="25"/>
  <c r="C275" i="25"/>
  <c r="D270" i="25"/>
  <c r="D269" i="25" s="1"/>
  <c r="C277" i="25"/>
  <c r="C35" i="25"/>
  <c r="L33" i="25"/>
  <c r="C33" i="25" s="1"/>
  <c r="D20" i="25"/>
  <c r="I122" i="25"/>
  <c r="I216" i="25"/>
  <c r="I264" i="25"/>
  <c r="I259" i="25" s="1"/>
  <c r="F281" i="25"/>
  <c r="C281" i="25" s="1"/>
  <c r="C282" i="25"/>
  <c r="I293" i="25"/>
  <c r="J292" i="25"/>
  <c r="J291" i="25" s="1"/>
  <c r="C73" i="25"/>
  <c r="G83" i="25"/>
  <c r="I103" i="25"/>
  <c r="C118" i="25"/>
  <c r="O116" i="25"/>
  <c r="C185" i="25"/>
  <c r="F184" i="25"/>
  <c r="C184" i="25" s="1"/>
  <c r="I238" i="25"/>
  <c r="C287" i="25"/>
  <c r="L286" i="25"/>
  <c r="L292" i="25" s="1"/>
  <c r="L291" i="25" s="1"/>
  <c r="I188" i="25"/>
  <c r="C188" i="25" s="1"/>
  <c r="C189" i="25"/>
  <c r="C43" i="25"/>
  <c r="C65" i="25"/>
  <c r="F131" i="25"/>
  <c r="C132" i="25"/>
  <c r="C23" i="25"/>
  <c r="C60" i="25"/>
  <c r="N20" i="25"/>
  <c r="H54" i="25"/>
  <c r="H53" i="25" s="1"/>
  <c r="J53" i="25"/>
  <c r="C97" i="25"/>
  <c r="C101" i="25"/>
  <c r="C105" i="25"/>
  <c r="C211" i="25"/>
  <c r="C218" i="25"/>
  <c r="F260" i="25"/>
  <c r="C271" i="25"/>
  <c r="G130" i="25"/>
  <c r="C138" i="25"/>
  <c r="C156" i="25"/>
  <c r="C158" i="25"/>
  <c r="C167" i="25"/>
  <c r="L174" i="25"/>
  <c r="L173" i="25" s="1"/>
  <c r="C178" i="25"/>
  <c r="N204" i="25"/>
  <c r="N195" i="25" s="1"/>
  <c r="C236" i="25"/>
  <c r="C250" i="25"/>
  <c r="H291" i="25"/>
  <c r="D54" i="25"/>
  <c r="D53" i="25" s="1"/>
  <c r="I58" i="25"/>
  <c r="C62" i="25"/>
  <c r="C63" i="25"/>
  <c r="K53" i="25"/>
  <c r="C71" i="25"/>
  <c r="N76" i="25"/>
  <c r="O84" i="25"/>
  <c r="N83" i="25"/>
  <c r="C93" i="25"/>
  <c r="C98" i="25"/>
  <c r="C99" i="25"/>
  <c r="C102" i="25"/>
  <c r="D83" i="25"/>
  <c r="C109" i="25"/>
  <c r="H130" i="25"/>
  <c r="C133" i="25"/>
  <c r="N130" i="25"/>
  <c r="C157" i="25"/>
  <c r="F166" i="25"/>
  <c r="F165" i="25" s="1"/>
  <c r="I166" i="25"/>
  <c r="I165" i="25" s="1"/>
  <c r="C172" i="25"/>
  <c r="C193" i="25"/>
  <c r="E204" i="25"/>
  <c r="E195" i="25" s="1"/>
  <c r="C210" i="25"/>
  <c r="C215" i="25"/>
  <c r="F216" i="25"/>
  <c r="J204" i="25"/>
  <c r="J195" i="25" s="1"/>
  <c r="C217" i="25"/>
  <c r="O216" i="25"/>
  <c r="C234" i="25"/>
  <c r="C243" i="25"/>
  <c r="I246" i="25"/>
  <c r="I231" i="25" s="1"/>
  <c r="L252" i="25"/>
  <c r="L251" i="25" s="1"/>
  <c r="M259" i="25"/>
  <c r="M230" i="25" s="1"/>
  <c r="C265" i="25"/>
  <c r="O264" i="25"/>
  <c r="O259" i="25" s="1"/>
  <c r="O272" i="25"/>
  <c r="C288" i="25"/>
  <c r="I131" i="25"/>
  <c r="H174" i="25"/>
  <c r="H173" i="25" s="1"/>
  <c r="M187" i="25"/>
  <c r="D204" i="25"/>
  <c r="D195" i="25" s="1"/>
  <c r="E231" i="25"/>
  <c r="E230" i="25" s="1"/>
  <c r="C237" i="25"/>
  <c r="C295" i="25"/>
  <c r="E20" i="25"/>
  <c r="G20" i="25"/>
  <c r="J76" i="25"/>
  <c r="O76" i="25"/>
  <c r="I84" i="25"/>
  <c r="J83" i="25"/>
  <c r="C90" i="25"/>
  <c r="C91" i="25"/>
  <c r="O89" i="25"/>
  <c r="H83" i="25"/>
  <c r="I95" i="25"/>
  <c r="C107" i="25"/>
  <c r="E83" i="25"/>
  <c r="C127" i="25"/>
  <c r="D130" i="25"/>
  <c r="J130" i="25"/>
  <c r="L151" i="25"/>
  <c r="C180" i="25"/>
  <c r="G187" i="25"/>
  <c r="C190" i="25"/>
  <c r="C202" i="25"/>
  <c r="I205" i="25"/>
  <c r="I204" i="25" s="1"/>
  <c r="C212" i="25"/>
  <c r="C213" i="25"/>
  <c r="C222" i="25"/>
  <c r="K204" i="25"/>
  <c r="K195" i="25" s="1"/>
  <c r="K194" i="25" s="1"/>
  <c r="C228" i="25"/>
  <c r="C229" i="25"/>
  <c r="G231" i="25"/>
  <c r="G230" i="25" s="1"/>
  <c r="C240" i="25"/>
  <c r="F264" i="25"/>
  <c r="C274" i="25"/>
  <c r="L276" i="25"/>
  <c r="L270" i="25" s="1"/>
  <c r="L269" i="25" s="1"/>
  <c r="I286" i="25"/>
  <c r="I292" i="25" s="1"/>
  <c r="I291" i="25" s="1"/>
  <c r="F293" i="25"/>
  <c r="C298" i="25"/>
  <c r="C129" i="25"/>
  <c r="L128" i="25"/>
  <c r="C128" i="25" s="1"/>
  <c r="C145" i="25"/>
  <c r="L144" i="25"/>
  <c r="F151" i="25"/>
  <c r="C152" i="25"/>
  <c r="C301" i="25"/>
  <c r="C21" i="25"/>
  <c r="F292" i="25"/>
  <c r="E53" i="25"/>
  <c r="L80" i="25"/>
  <c r="L84" i="25"/>
  <c r="C85" i="25"/>
  <c r="L122" i="25"/>
  <c r="C125" i="25"/>
  <c r="L166" i="25"/>
  <c r="L165" i="25" s="1"/>
  <c r="C169" i="25"/>
  <c r="D174" i="25"/>
  <c r="D173" i="25" s="1"/>
  <c r="M174" i="25"/>
  <c r="M173" i="25" s="1"/>
  <c r="K230" i="25"/>
  <c r="E292" i="25"/>
  <c r="E291" i="25" s="1"/>
  <c r="O20" i="25"/>
  <c r="C22" i="25"/>
  <c r="C44" i="25"/>
  <c r="F67" i="25"/>
  <c r="I69" i="25"/>
  <c r="I67" i="25" s="1"/>
  <c r="C70" i="25"/>
  <c r="C77" i="25"/>
  <c r="I76" i="25"/>
  <c r="C82" i="25"/>
  <c r="F89" i="25"/>
  <c r="I89" i="25"/>
  <c r="C94" i="25"/>
  <c r="O103" i="25"/>
  <c r="C114" i="25"/>
  <c r="C115" i="25"/>
  <c r="F112" i="25"/>
  <c r="C117" i="25"/>
  <c r="L116" i="25"/>
  <c r="C123" i="25"/>
  <c r="F122" i="25"/>
  <c r="K130" i="25"/>
  <c r="C146" i="25"/>
  <c r="C147" i="25"/>
  <c r="F144" i="25"/>
  <c r="I191" i="25"/>
  <c r="C200" i="25"/>
  <c r="I198" i="25"/>
  <c r="I20" i="25"/>
  <c r="M20" i="25"/>
  <c r="M292" i="25"/>
  <c r="M291" i="25" s="1"/>
  <c r="L112" i="25"/>
  <c r="C113" i="25"/>
  <c r="C119" i="25"/>
  <c r="F116" i="25"/>
  <c r="O67" i="25"/>
  <c r="C139" i="25"/>
  <c r="F136" i="25"/>
  <c r="J20" i="25"/>
  <c r="C56" i="25"/>
  <c r="O55" i="25"/>
  <c r="F58" i="25"/>
  <c r="F54" i="25" s="1"/>
  <c r="C59" i="25"/>
  <c r="O58" i="25"/>
  <c r="L58" i="25"/>
  <c r="C66" i="25"/>
  <c r="L69" i="25"/>
  <c r="L67" i="25" s="1"/>
  <c r="C74" i="25"/>
  <c r="K83" i="25"/>
  <c r="C86" i="25"/>
  <c r="C87" i="25"/>
  <c r="F84" i="25"/>
  <c r="L89" i="25"/>
  <c r="O95" i="25"/>
  <c r="L103" i="25"/>
  <c r="F103" i="25"/>
  <c r="C106" i="25"/>
  <c r="C126" i="25"/>
  <c r="L131" i="25"/>
  <c r="C134" i="25"/>
  <c r="C137" i="25"/>
  <c r="L136" i="25"/>
  <c r="I144" i="25"/>
  <c r="C150" i="25"/>
  <c r="O151" i="25"/>
  <c r="O130" i="25" s="1"/>
  <c r="L160" i="25"/>
  <c r="C160" i="25" s="1"/>
  <c r="C161" i="25"/>
  <c r="C241" i="25"/>
  <c r="F238" i="25"/>
  <c r="C247" i="25"/>
  <c r="L246" i="25"/>
  <c r="N187" i="25"/>
  <c r="C199" i="25"/>
  <c r="L198" i="25"/>
  <c r="L196" i="25" s="1"/>
  <c r="C227" i="25"/>
  <c r="C235" i="25"/>
  <c r="C284" i="25"/>
  <c r="F283" i="25"/>
  <c r="C283" i="25" s="1"/>
  <c r="C162" i="25"/>
  <c r="C163" i="25"/>
  <c r="C170" i="25"/>
  <c r="C171" i="25"/>
  <c r="C176" i="25"/>
  <c r="O175" i="25"/>
  <c r="O179" i="25"/>
  <c r="F187" i="25"/>
  <c r="K187" i="25"/>
  <c r="L192" i="25"/>
  <c r="L191" i="25" s="1"/>
  <c r="L187" i="25" s="1"/>
  <c r="F196" i="25"/>
  <c r="O196" i="25"/>
  <c r="C207" i="25"/>
  <c r="L205" i="25"/>
  <c r="C220" i="25"/>
  <c r="L231" i="25"/>
  <c r="C254" i="25"/>
  <c r="F252" i="25"/>
  <c r="L264" i="25"/>
  <c r="C267" i="25"/>
  <c r="J187" i="25"/>
  <c r="O166" i="25"/>
  <c r="O165" i="25" s="1"/>
  <c r="F179" i="25"/>
  <c r="O205" i="25"/>
  <c r="L216" i="25"/>
  <c r="C219" i="25"/>
  <c r="N230" i="25"/>
  <c r="O238" i="25"/>
  <c r="O231" i="25" s="1"/>
  <c r="L260" i="25"/>
  <c r="C263" i="25"/>
  <c r="C273" i="25"/>
  <c r="F272" i="25"/>
  <c r="F276" i="25"/>
  <c r="C279" i="25"/>
  <c r="F205" i="25"/>
  <c r="C224" i="25"/>
  <c r="H231" i="25"/>
  <c r="H230" i="25" s="1"/>
  <c r="C233" i="25"/>
  <c r="E270" i="25"/>
  <c r="E269" i="25" s="1"/>
  <c r="C280" i="25"/>
  <c r="C296" i="25"/>
  <c r="C297" i="25"/>
  <c r="C197" i="25"/>
  <c r="C201" i="25"/>
  <c r="C208" i="25"/>
  <c r="C209" i="25"/>
  <c r="C221" i="25"/>
  <c r="C232" i="25"/>
  <c r="D231" i="25"/>
  <c r="D230" i="25" s="1"/>
  <c r="C244" i="25"/>
  <c r="C245" i="25"/>
  <c r="C248" i="25"/>
  <c r="C249" i="25"/>
  <c r="F246" i="25"/>
  <c r="C253" i="25"/>
  <c r="O252" i="25"/>
  <c r="O251" i="25" s="1"/>
  <c r="C268" i="25"/>
  <c r="J270" i="25"/>
  <c r="J269" i="25" s="1"/>
  <c r="C285" i="25"/>
  <c r="C276" i="25" l="1"/>
  <c r="L54" i="25"/>
  <c r="L53" i="25" s="1"/>
  <c r="I130" i="25"/>
  <c r="C131" i="25"/>
  <c r="O270" i="25"/>
  <c r="O269" i="25" s="1"/>
  <c r="I54" i="25"/>
  <c r="I53" i="25" s="1"/>
  <c r="C175" i="25"/>
  <c r="C293" i="25"/>
  <c r="C264" i="25"/>
  <c r="C95" i="25"/>
  <c r="C286" i="25"/>
  <c r="K75" i="25"/>
  <c r="K289" i="25" s="1"/>
  <c r="N75" i="25"/>
  <c r="N52" i="25" s="1"/>
  <c r="M75" i="25"/>
  <c r="M289" i="25" s="1"/>
  <c r="C103" i="25"/>
  <c r="O54" i="25"/>
  <c r="O53" i="25" s="1"/>
  <c r="L26" i="25"/>
  <c r="C26" i="25" s="1"/>
  <c r="C165" i="25"/>
  <c r="F259" i="25"/>
  <c r="G75" i="25"/>
  <c r="G52" i="25" s="1"/>
  <c r="I230" i="25"/>
  <c r="F130" i="25"/>
  <c r="J230" i="25"/>
  <c r="J194" i="25" s="1"/>
  <c r="C246" i="25"/>
  <c r="C69" i="25"/>
  <c r="G194" i="25"/>
  <c r="E75" i="25"/>
  <c r="E52" i="25" s="1"/>
  <c r="N194" i="25"/>
  <c r="O204" i="25"/>
  <c r="O195" i="25" s="1"/>
  <c r="C198" i="25"/>
  <c r="F291" i="25"/>
  <c r="C291" i="25" s="1"/>
  <c r="H194" i="25"/>
  <c r="C216" i="25"/>
  <c r="O83" i="25"/>
  <c r="O75" i="25" s="1"/>
  <c r="F20" i="25"/>
  <c r="J75" i="25"/>
  <c r="J52" i="25" s="1"/>
  <c r="I196" i="25"/>
  <c r="I195" i="25" s="1"/>
  <c r="I194" i="25" s="1"/>
  <c r="L204" i="25"/>
  <c r="L195" i="25" s="1"/>
  <c r="C192" i="25"/>
  <c r="M52" i="25"/>
  <c r="H75" i="25"/>
  <c r="H289" i="25" s="1"/>
  <c r="D75" i="25"/>
  <c r="D52" i="25" s="1"/>
  <c r="L259" i="25"/>
  <c r="L230" i="25" s="1"/>
  <c r="I83" i="25"/>
  <c r="I75" i="25" s="1"/>
  <c r="I187" i="25"/>
  <c r="C187" i="25" s="1"/>
  <c r="C238" i="25"/>
  <c r="F231" i="25"/>
  <c r="F83" i="25"/>
  <c r="C84" i="25"/>
  <c r="C205" i="25"/>
  <c r="F204" i="25"/>
  <c r="O230" i="25"/>
  <c r="L130" i="25"/>
  <c r="C260" i="25"/>
  <c r="C179" i="25"/>
  <c r="F174" i="25"/>
  <c r="C191" i="25"/>
  <c r="O174" i="25"/>
  <c r="O173" i="25" s="1"/>
  <c r="C166" i="25"/>
  <c r="C144" i="25"/>
  <c r="L20" i="25"/>
  <c r="F270" i="25"/>
  <c r="C272" i="25"/>
  <c r="C55" i="25"/>
  <c r="L76" i="25"/>
  <c r="C80" i="25"/>
  <c r="F53" i="25"/>
  <c r="E194" i="25"/>
  <c r="C89" i="25"/>
  <c r="C252" i="25"/>
  <c r="F251" i="25"/>
  <c r="C251" i="25" s="1"/>
  <c r="D194" i="25"/>
  <c r="C58" i="25"/>
  <c r="C136" i="25"/>
  <c r="C116" i="25"/>
  <c r="M194" i="25"/>
  <c r="C122" i="25"/>
  <c r="C112" i="25"/>
  <c r="C67" i="25"/>
  <c r="L83" i="25"/>
  <c r="C292" i="25"/>
  <c r="C151" i="25"/>
  <c r="C204" i="25" l="1"/>
  <c r="E51" i="25"/>
  <c r="E290" i="25" s="1"/>
  <c r="M51" i="25"/>
  <c r="M290" i="25" s="1"/>
  <c r="C54" i="25"/>
  <c r="K52" i="25"/>
  <c r="K51" i="25" s="1"/>
  <c r="G51" i="25"/>
  <c r="G290" i="25" s="1"/>
  <c r="N289" i="25"/>
  <c r="E289" i="25"/>
  <c r="C20" i="25"/>
  <c r="I289" i="25"/>
  <c r="J51" i="25"/>
  <c r="J50" i="25" s="1"/>
  <c r="N51" i="25"/>
  <c r="N290" i="25" s="1"/>
  <c r="G289" i="25"/>
  <c r="J289" i="25"/>
  <c r="O194" i="25"/>
  <c r="L75" i="25"/>
  <c r="L52" i="25" s="1"/>
  <c r="D51" i="25"/>
  <c r="D50" i="25" s="1"/>
  <c r="C130" i="25"/>
  <c r="C259" i="25"/>
  <c r="C196" i="25"/>
  <c r="D289" i="25"/>
  <c r="I52" i="25"/>
  <c r="I51" i="25" s="1"/>
  <c r="H52" i="25"/>
  <c r="H51" i="25" s="1"/>
  <c r="O52" i="25"/>
  <c r="J290" i="25"/>
  <c r="F195" i="25"/>
  <c r="C195" i="25" s="1"/>
  <c r="M50" i="25"/>
  <c r="D290" i="25"/>
  <c r="E50" i="25"/>
  <c r="C76" i="25"/>
  <c r="C53" i="25"/>
  <c r="O289" i="25"/>
  <c r="L194" i="25"/>
  <c r="C83" i="25"/>
  <c r="F75" i="25"/>
  <c r="F269" i="25"/>
  <c r="C270" i="25"/>
  <c r="C174" i="25"/>
  <c r="F173" i="25"/>
  <c r="C173" i="25" s="1"/>
  <c r="F230" i="25"/>
  <c r="C230" i="25" s="1"/>
  <c r="C231" i="25"/>
  <c r="N50" i="25" l="1"/>
  <c r="G50" i="25"/>
  <c r="L51" i="25"/>
  <c r="K50" i="25"/>
  <c r="K290" i="25"/>
  <c r="O51" i="25"/>
  <c r="O50" i="25" s="1"/>
  <c r="C75" i="25"/>
  <c r="L289" i="25"/>
  <c r="H290" i="25"/>
  <c r="H50" i="25"/>
  <c r="C269" i="25"/>
  <c r="F289" i="25"/>
  <c r="C289" i="25" s="1"/>
  <c r="F52" i="25"/>
  <c r="L50" i="25"/>
  <c r="L290" i="25"/>
  <c r="I290" i="25"/>
  <c r="I50" i="25"/>
  <c r="F194" i="25"/>
  <c r="C194" i="25" s="1"/>
  <c r="O290" i="25" l="1"/>
  <c r="F51" i="25"/>
  <c r="C52" i="25"/>
  <c r="F290" i="25" l="1"/>
  <c r="C290" i="25" s="1"/>
  <c r="C51" i="25"/>
  <c r="F50" i="25"/>
  <c r="C50" i="25" s="1"/>
  <c r="O301" i="24" l="1"/>
  <c r="L301" i="24"/>
  <c r="I301" i="24"/>
  <c r="F301" i="24"/>
  <c r="C301" i="24" s="1"/>
  <c r="O300" i="24"/>
  <c r="L300" i="24"/>
  <c r="I300" i="24"/>
  <c r="F300" i="24"/>
  <c r="O299" i="24"/>
  <c r="L299" i="24"/>
  <c r="I299" i="24"/>
  <c r="F299" i="24"/>
  <c r="O298" i="24"/>
  <c r="L298" i="24"/>
  <c r="I298" i="24"/>
  <c r="F298" i="24"/>
  <c r="O297" i="24"/>
  <c r="L297" i="24"/>
  <c r="I297" i="24"/>
  <c r="F297" i="24"/>
  <c r="O296" i="24"/>
  <c r="L296" i="24"/>
  <c r="I296" i="24"/>
  <c r="F296" i="24"/>
  <c r="O295" i="24"/>
  <c r="L295" i="24"/>
  <c r="I295" i="24"/>
  <c r="F295" i="24"/>
  <c r="O294" i="24"/>
  <c r="L294" i="24"/>
  <c r="L293" i="24" s="1"/>
  <c r="I294" i="24"/>
  <c r="F294" i="24"/>
  <c r="F293" i="24" s="1"/>
  <c r="N293" i="24"/>
  <c r="M293" i="24"/>
  <c r="K293" i="24"/>
  <c r="J293" i="24"/>
  <c r="H293" i="24"/>
  <c r="G293" i="24"/>
  <c r="E293" i="24"/>
  <c r="D293" i="24"/>
  <c r="O288" i="24"/>
  <c r="L288" i="24"/>
  <c r="I288" i="24"/>
  <c r="F288" i="24"/>
  <c r="O287" i="24"/>
  <c r="O286" i="24" s="1"/>
  <c r="L287" i="24"/>
  <c r="L286" i="24" s="1"/>
  <c r="I287" i="24"/>
  <c r="F287" i="24"/>
  <c r="F286" i="24" s="1"/>
  <c r="N286" i="24"/>
  <c r="M286" i="24"/>
  <c r="K286" i="24"/>
  <c r="J286" i="24"/>
  <c r="H286" i="24"/>
  <c r="G286" i="24"/>
  <c r="E286" i="24"/>
  <c r="D286" i="24"/>
  <c r="O285" i="24"/>
  <c r="O284" i="24" s="1"/>
  <c r="O283" i="24" s="1"/>
  <c r="L285" i="24"/>
  <c r="L284" i="24" s="1"/>
  <c r="L283" i="24" s="1"/>
  <c r="I285" i="24"/>
  <c r="I284" i="24" s="1"/>
  <c r="I283" i="24" s="1"/>
  <c r="F285" i="24"/>
  <c r="F284" i="24" s="1"/>
  <c r="N284" i="24"/>
  <c r="N283" i="24" s="1"/>
  <c r="M284" i="24"/>
  <c r="M283" i="24" s="1"/>
  <c r="K284" i="24"/>
  <c r="K283" i="24" s="1"/>
  <c r="J284" i="24"/>
  <c r="J283" i="24" s="1"/>
  <c r="H284" i="24"/>
  <c r="H283" i="24" s="1"/>
  <c r="G284" i="24"/>
  <c r="G283" i="24" s="1"/>
  <c r="E284" i="24"/>
  <c r="E283" i="24" s="1"/>
  <c r="D284" i="24"/>
  <c r="D283" i="24" s="1"/>
  <c r="O282" i="24"/>
  <c r="L282" i="24"/>
  <c r="L281" i="24" s="1"/>
  <c r="I282" i="24"/>
  <c r="I281" i="24" s="1"/>
  <c r="F282" i="24"/>
  <c r="F281" i="24" s="1"/>
  <c r="O281" i="24"/>
  <c r="N281" i="24"/>
  <c r="M281" i="24"/>
  <c r="K281" i="24"/>
  <c r="J281" i="24"/>
  <c r="H281" i="24"/>
  <c r="G281" i="24"/>
  <c r="E281" i="24"/>
  <c r="D281" i="24"/>
  <c r="O280" i="24"/>
  <c r="L280" i="24"/>
  <c r="I280" i="24"/>
  <c r="F280" i="24"/>
  <c r="O279" i="24"/>
  <c r="L279" i="24"/>
  <c r="I279" i="24"/>
  <c r="F279" i="24"/>
  <c r="O278" i="24"/>
  <c r="L278" i="24"/>
  <c r="I278" i="24"/>
  <c r="F278" i="24"/>
  <c r="O277" i="24"/>
  <c r="O276" i="24" s="1"/>
  <c r="L277" i="24"/>
  <c r="I277" i="24"/>
  <c r="I276" i="24" s="1"/>
  <c r="F277" i="24"/>
  <c r="F276" i="24" s="1"/>
  <c r="N276" i="24"/>
  <c r="M276" i="24"/>
  <c r="K276" i="24"/>
  <c r="J276" i="24"/>
  <c r="H276" i="24"/>
  <c r="G276" i="24"/>
  <c r="E276" i="24"/>
  <c r="D276" i="24"/>
  <c r="O275" i="24"/>
  <c r="J275" i="24"/>
  <c r="L275" i="24" s="1"/>
  <c r="I275" i="24"/>
  <c r="F275" i="24"/>
  <c r="O274" i="24"/>
  <c r="L274" i="24"/>
  <c r="I274" i="24"/>
  <c r="F274" i="24"/>
  <c r="O273" i="24"/>
  <c r="L273" i="24"/>
  <c r="L272" i="24" s="1"/>
  <c r="I273" i="24"/>
  <c r="I272" i="24" s="1"/>
  <c r="F273" i="24"/>
  <c r="N272" i="24"/>
  <c r="M272" i="24"/>
  <c r="M270" i="24" s="1"/>
  <c r="M269" i="24" s="1"/>
  <c r="K272" i="24"/>
  <c r="K270" i="24" s="1"/>
  <c r="K269" i="24" s="1"/>
  <c r="J272" i="24"/>
  <c r="H272" i="24"/>
  <c r="G272" i="24"/>
  <c r="G270" i="24" s="1"/>
  <c r="G269" i="24" s="1"/>
  <c r="E272" i="24"/>
  <c r="D272" i="24"/>
  <c r="O271" i="24"/>
  <c r="L271" i="24"/>
  <c r="I271" i="24"/>
  <c r="F271" i="24"/>
  <c r="O268" i="24"/>
  <c r="L268" i="24"/>
  <c r="I268" i="24"/>
  <c r="F268" i="24"/>
  <c r="O267" i="24"/>
  <c r="L267" i="24"/>
  <c r="I267" i="24"/>
  <c r="F267" i="24"/>
  <c r="O266" i="24"/>
  <c r="L266" i="24"/>
  <c r="I266" i="24"/>
  <c r="F266" i="24"/>
  <c r="O265" i="24"/>
  <c r="L265" i="24"/>
  <c r="I265" i="24"/>
  <c r="F265" i="24"/>
  <c r="N264" i="24"/>
  <c r="M264" i="24"/>
  <c r="K264" i="24"/>
  <c r="J264" i="24"/>
  <c r="H264" i="24"/>
  <c r="G264" i="24"/>
  <c r="E264" i="24"/>
  <c r="D264" i="24"/>
  <c r="O263" i="24"/>
  <c r="L263" i="24"/>
  <c r="I263" i="24"/>
  <c r="F263" i="24"/>
  <c r="O262" i="24"/>
  <c r="L262" i="24"/>
  <c r="I262" i="24"/>
  <c r="F262" i="24"/>
  <c r="O261" i="24"/>
  <c r="L261" i="24"/>
  <c r="I261" i="24"/>
  <c r="F261" i="24"/>
  <c r="N260" i="24"/>
  <c r="M260" i="24"/>
  <c r="K260" i="24"/>
  <c r="J260" i="24"/>
  <c r="H260" i="24"/>
  <c r="H259" i="24" s="1"/>
  <c r="G260" i="24"/>
  <c r="E260" i="24"/>
  <c r="D260" i="24"/>
  <c r="D259" i="24" s="1"/>
  <c r="N259" i="24"/>
  <c r="G259" i="24"/>
  <c r="O258" i="24"/>
  <c r="L258" i="24"/>
  <c r="I258" i="24"/>
  <c r="F258" i="24"/>
  <c r="O257" i="24"/>
  <c r="L257" i="24"/>
  <c r="I257" i="24"/>
  <c r="F257" i="24"/>
  <c r="O256" i="24"/>
  <c r="L256" i="24"/>
  <c r="I256" i="24"/>
  <c r="F256" i="24"/>
  <c r="O255" i="24"/>
  <c r="L255" i="24"/>
  <c r="I255" i="24"/>
  <c r="F255" i="24"/>
  <c r="O254" i="24"/>
  <c r="L254" i="24"/>
  <c r="I254" i="24"/>
  <c r="F254" i="24"/>
  <c r="O253" i="24"/>
  <c r="L253" i="24"/>
  <c r="I253" i="24"/>
  <c r="F253" i="24"/>
  <c r="N252" i="24"/>
  <c r="N251" i="24" s="1"/>
  <c r="M252" i="24"/>
  <c r="M251" i="24" s="1"/>
  <c r="K252" i="24"/>
  <c r="J252" i="24"/>
  <c r="J251" i="24" s="1"/>
  <c r="I252" i="24"/>
  <c r="I251" i="24" s="1"/>
  <c r="H252" i="24"/>
  <c r="G252" i="24"/>
  <c r="E252" i="24"/>
  <c r="E251" i="24" s="1"/>
  <c r="D252" i="24"/>
  <c r="D251" i="24" s="1"/>
  <c r="K251" i="24"/>
  <c r="H251" i="24"/>
  <c r="G251" i="24"/>
  <c r="O250" i="24"/>
  <c r="L250" i="24"/>
  <c r="I250" i="24"/>
  <c r="F250" i="24"/>
  <c r="O249" i="24"/>
  <c r="L249" i="24"/>
  <c r="I249" i="24"/>
  <c r="F249" i="24"/>
  <c r="O248" i="24"/>
  <c r="L248" i="24"/>
  <c r="I248" i="24"/>
  <c r="F248" i="24"/>
  <c r="O247" i="24"/>
  <c r="L247" i="24"/>
  <c r="I247" i="24"/>
  <c r="F247" i="24"/>
  <c r="F246" i="24" s="1"/>
  <c r="N246" i="24"/>
  <c r="M246" i="24"/>
  <c r="K246" i="24"/>
  <c r="J246" i="24"/>
  <c r="H246" i="24"/>
  <c r="G246" i="24"/>
  <c r="E246" i="24"/>
  <c r="D246" i="24"/>
  <c r="O245" i="24"/>
  <c r="L245" i="24"/>
  <c r="I245" i="24"/>
  <c r="F245" i="24"/>
  <c r="O244" i="24"/>
  <c r="L244" i="24"/>
  <c r="I244" i="24"/>
  <c r="F244" i="24"/>
  <c r="O243" i="24"/>
  <c r="L243" i="24"/>
  <c r="I243" i="24"/>
  <c r="F243" i="24"/>
  <c r="O242" i="24"/>
  <c r="L242" i="24"/>
  <c r="I242" i="24"/>
  <c r="F242" i="24"/>
  <c r="O241" i="24"/>
  <c r="L241" i="24"/>
  <c r="I241" i="24"/>
  <c r="F241" i="24"/>
  <c r="O240" i="24"/>
  <c r="L240" i="24"/>
  <c r="I240" i="24"/>
  <c r="F240" i="24"/>
  <c r="O239" i="24"/>
  <c r="L239" i="24"/>
  <c r="I239" i="24"/>
  <c r="F239" i="24"/>
  <c r="F238" i="24" s="1"/>
  <c r="N238" i="24"/>
  <c r="M238" i="24"/>
  <c r="K238" i="24"/>
  <c r="J238" i="24"/>
  <c r="H238" i="24"/>
  <c r="G238" i="24"/>
  <c r="E238" i="24"/>
  <c r="D238" i="24"/>
  <c r="O237" i="24"/>
  <c r="L237" i="24"/>
  <c r="I237" i="24"/>
  <c r="F237" i="24"/>
  <c r="O236" i="24"/>
  <c r="L236" i="24"/>
  <c r="L235" i="24" s="1"/>
  <c r="I236" i="24"/>
  <c r="F236" i="24"/>
  <c r="O235" i="24"/>
  <c r="N235" i="24"/>
  <c r="M235" i="24"/>
  <c r="K235" i="24"/>
  <c r="J235" i="24"/>
  <c r="H235" i="24"/>
  <c r="G235" i="24"/>
  <c r="F235" i="24"/>
  <c r="E235" i="24"/>
  <c r="D235" i="24"/>
  <c r="O234" i="24"/>
  <c r="O233" i="24" s="1"/>
  <c r="L234" i="24"/>
  <c r="L233" i="24" s="1"/>
  <c r="I234" i="24"/>
  <c r="F234" i="24"/>
  <c r="N233" i="24"/>
  <c r="M233" i="24"/>
  <c r="K233" i="24"/>
  <c r="J233" i="24"/>
  <c r="I233" i="24"/>
  <c r="H233" i="24"/>
  <c r="H231" i="24" s="1"/>
  <c r="G233" i="24"/>
  <c r="E233" i="24"/>
  <c r="D233" i="24"/>
  <c r="D231" i="24" s="1"/>
  <c r="O232" i="24"/>
  <c r="L232" i="24"/>
  <c r="I232" i="24"/>
  <c r="F232" i="24"/>
  <c r="O229" i="24"/>
  <c r="L229" i="24"/>
  <c r="I229" i="24"/>
  <c r="F229" i="24"/>
  <c r="O228" i="24"/>
  <c r="L228" i="24"/>
  <c r="I228" i="24"/>
  <c r="F228" i="24"/>
  <c r="F227" i="24" s="1"/>
  <c r="O227" i="24"/>
  <c r="N227" i="24"/>
  <c r="M227" i="24"/>
  <c r="L227" i="24"/>
  <c r="K227" i="24"/>
  <c r="J227" i="24"/>
  <c r="H227" i="24"/>
  <c r="G227" i="24"/>
  <c r="E227" i="24"/>
  <c r="D227" i="24"/>
  <c r="O226" i="24"/>
  <c r="L226" i="24"/>
  <c r="I226" i="24"/>
  <c r="F226" i="24"/>
  <c r="O225" i="24"/>
  <c r="L225" i="24"/>
  <c r="I225" i="24"/>
  <c r="F225" i="24"/>
  <c r="O224" i="24"/>
  <c r="L224" i="24"/>
  <c r="I224" i="24"/>
  <c r="F224" i="24"/>
  <c r="O223" i="24"/>
  <c r="L223" i="24"/>
  <c r="I223" i="24"/>
  <c r="F223" i="24"/>
  <c r="O222" i="24"/>
  <c r="L222" i="24"/>
  <c r="I222" i="24"/>
  <c r="F222" i="24"/>
  <c r="O221" i="24"/>
  <c r="L221" i="24"/>
  <c r="I221" i="24"/>
  <c r="F221" i="24"/>
  <c r="O220" i="24"/>
  <c r="L220" i="24"/>
  <c r="I220" i="24"/>
  <c r="F220" i="24"/>
  <c r="O219" i="24"/>
  <c r="L219" i="24"/>
  <c r="I219" i="24"/>
  <c r="F219" i="24"/>
  <c r="O218" i="24"/>
  <c r="L218" i="24"/>
  <c r="I218" i="24"/>
  <c r="F218" i="24"/>
  <c r="O217" i="24"/>
  <c r="L217" i="24"/>
  <c r="I217" i="24"/>
  <c r="I216" i="24" s="1"/>
  <c r="F217" i="24"/>
  <c r="N216" i="24"/>
  <c r="M216" i="24"/>
  <c r="K216" i="24"/>
  <c r="J216" i="24"/>
  <c r="H216" i="24"/>
  <c r="G216" i="24"/>
  <c r="E216" i="24"/>
  <c r="D216" i="24"/>
  <c r="O215" i="24"/>
  <c r="L215" i="24"/>
  <c r="I215" i="24"/>
  <c r="F215" i="24"/>
  <c r="O214" i="24"/>
  <c r="L214" i="24"/>
  <c r="I214" i="24"/>
  <c r="F214" i="24"/>
  <c r="O213" i="24"/>
  <c r="L213" i="24"/>
  <c r="I213" i="24"/>
  <c r="F213" i="24"/>
  <c r="O212" i="24"/>
  <c r="L212" i="24"/>
  <c r="I212" i="24"/>
  <c r="F212" i="24"/>
  <c r="O211" i="24"/>
  <c r="L211" i="24"/>
  <c r="I211" i="24"/>
  <c r="F211" i="24"/>
  <c r="O210" i="24"/>
  <c r="L210" i="24"/>
  <c r="I210" i="24"/>
  <c r="F210" i="24"/>
  <c r="O209" i="24"/>
  <c r="L209" i="24"/>
  <c r="I209" i="24"/>
  <c r="F209" i="24"/>
  <c r="O208" i="24"/>
  <c r="L208" i="24"/>
  <c r="I208" i="24"/>
  <c r="F208" i="24"/>
  <c r="O207" i="24"/>
  <c r="L207" i="24"/>
  <c r="I207" i="24"/>
  <c r="F207" i="24"/>
  <c r="O206" i="24"/>
  <c r="L206" i="24"/>
  <c r="L205" i="24" s="1"/>
  <c r="I206" i="24"/>
  <c r="F206" i="24"/>
  <c r="N205" i="24"/>
  <c r="M205" i="24"/>
  <c r="K205" i="24"/>
  <c r="J205" i="24"/>
  <c r="H205" i="24"/>
  <c r="H204" i="24" s="1"/>
  <c r="H195" i="24" s="1"/>
  <c r="G205" i="24"/>
  <c r="E205" i="24"/>
  <c r="D205" i="24"/>
  <c r="M204" i="24"/>
  <c r="O203" i="24"/>
  <c r="L203" i="24"/>
  <c r="I203" i="24"/>
  <c r="F203" i="24"/>
  <c r="O202" i="24"/>
  <c r="L202" i="24"/>
  <c r="I202" i="24"/>
  <c r="F202" i="24"/>
  <c r="O201" i="24"/>
  <c r="L201" i="24"/>
  <c r="I201" i="24"/>
  <c r="F201" i="24"/>
  <c r="O200" i="24"/>
  <c r="L200" i="24"/>
  <c r="I200" i="24"/>
  <c r="F200" i="24"/>
  <c r="O199" i="24"/>
  <c r="O198" i="24" s="1"/>
  <c r="L199" i="24"/>
  <c r="L198" i="24" s="1"/>
  <c r="I199" i="24"/>
  <c r="I198" i="24" s="1"/>
  <c r="F199" i="24"/>
  <c r="F198" i="24" s="1"/>
  <c r="N198" i="24"/>
  <c r="N196" i="24" s="1"/>
  <c r="M198" i="24"/>
  <c r="K198" i="24"/>
  <c r="J198" i="24"/>
  <c r="J196" i="24" s="1"/>
  <c r="H198" i="24"/>
  <c r="H196" i="24" s="1"/>
  <c r="G198" i="24"/>
  <c r="G196" i="24" s="1"/>
  <c r="E198" i="24"/>
  <c r="E196" i="24" s="1"/>
  <c r="D198" i="24"/>
  <c r="D196" i="24" s="1"/>
  <c r="O197" i="24"/>
  <c r="L197" i="24"/>
  <c r="I197" i="24"/>
  <c r="F197" i="24"/>
  <c r="M196" i="24"/>
  <c r="K196" i="24"/>
  <c r="O193" i="24"/>
  <c r="L193" i="24"/>
  <c r="L192" i="24" s="1"/>
  <c r="L191" i="24" s="1"/>
  <c r="I193" i="24"/>
  <c r="I192" i="24" s="1"/>
  <c r="I191" i="24" s="1"/>
  <c r="F193" i="24"/>
  <c r="O192" i="24"/>
  <c r="O191" i="24" s="1"/>
  <c r="N192" i="24"/>
  <c r="M192" i="24"/>
  <c r="M191" i="24" s="1"/>
  <c r="K192" i="24"/>
  <c r="K191" i="24" s="1"/>
  <c r="J192" i="24"/>
  <c r="J191" i="24" s="1"/>
  <c r="H192" i="24"/>
  <c r="H191" i="24" s="1"/>
  <c r="G192" i="24"/>
  <c r="G191" i="24" s="1"/>
  <c r="E192" i="24"/>
  <c r="E191" i="24" s="1"/>
  <c r="D192" i="24"/>
  <c r="D191" i="24" s="1"/>
  <c r="N191" i="24"/>
  <c r="O190" i="24"/>
  <c r="L190" i="24"/>
  <c r="I190" i="24"/>
  <c r="F190" i="24"/>
  <c r="O189" i="24"/>
  <c r="L189" i="24"/>
  <c r="I189" i="24"/>
  <c r="F189" i="24"/>
  <c r="N188" i="24"/>
  <c r="M188" i="24"/>
  <c r="K188" i="24"/>
  <c r="J188" i="24"/>
  <c r="I188" i="24"/>
  <c r="H188" i="24"/>
  <c r="G188" i="24"/>
  <c r="E188" i="24"/>
  <c r="E187" i="24" s="1"/>
  <c r="D188" i="24"/>
  <c r="O186" i="24"/>
  <c r="L186" i="24"/>
  <c r="I186" i="24"/>
  <c r="F186" i="24"/>
  <c r="O185" i="24"/>
  <c r="L185" i="24"/>
  <c r="I185" i="24"/>
  <c r="I184" i="24" s="1"/>
  <c r="F185" i="24"/>
  <c r="N184" i="24"/>
  <c r="M184" i="24"/>
  <c r="K184" i="24"/>
  <c r="J184" i="24"/>
  <c r="H184" i="24"/>
  <c r="G184" i="24"/>
  <c r="E184" i="24"/>
  <c r="D184" i="24"/>
  <c r="O183" i="24"/>
  <c r="L183" i="24"/>
  <c r="I183" i="24"/>
  <c r="F183" i="24"/>
  <c r="O182" i="24"/>
  <c r="L182" i="24"/>
  <c r="I182" i="24"/>
  <c r="F182" i="24"/>
  <c r="O181" i="24"/>
  <c r="L181" i="24"/>
  <c r="I181" i="24"/>
  <c r="F181" i="24"/>
  <c r="O180" i="24"/>
  <c r="O179" i="24" s="1"/>
  <c r="L180" i="24"/>
  <c r="I180" i="24"/>
  <c r="F180" i="24"/>
  <c r="N179" i="24"/>
  <c r="M179" i="24"/>
  <c r="K179" i="24"/>
  <c r="J179" i="24"/>
  <c r="H179" i="24"/>
  <c r="G179" i="24"/>
  <c r="F179" i="24"/>
  <c r="E179" i="24"/>
  <c r="D179" i="24"/>
  <c r="O178" i="24"/>
  <c r="L178" i="24"/>
  <c r="C178" i="24" s="1"/>
  <c r="I178" i="24"/>
  <c r="F178" i="24"/>
  <c r="O177" i="24"/>
  <c r="L177" i="24"/>
  <c r="I177" i="24"/>
  <c r="F177" i="24"/>
  <c r="O176" i="24"/>
  <c r="L176" i="24"/>
  <c r="L175" i="24" s="1"/>
  <c r="I176" i="24"/>
  <c r="F176" i="24"/>
  <c r="N175" i="24"/>
  <c r="M175" i="24"/>
  <c r="K175" i="24"/>
  <c r="J175" i="24"/>
  <c r="J174" i="24" s="1"/>
  <c r="H175" i="24"/>
  <c r="G175" i="24"/>
  <c r="F175" i="24"/>
  <c r="E175" i="24"/>
  <c r="E174" i="24" s="1"/>
  <c r="D175" i="24"/>
  <c r="O172" i="24"/>
  <c r="L172" i="24"/>
  <c r="I172" i="24"/>
  <c r="F172" i="24"/>
  <c r="O171" i="24"/>
  <c r="L171" i="24"/>
  <c r="I171" i="24"/>
  <c r="F171" i="24"/>
  <c r="O170" i="24"/>
  <c r="L170" i="24"/>
  <c r="I170" i="24"/>
  <c r="F170" i="24"/>
  <c r="O169" i="24"/>
  <c r="L169" i="24"/>
  <c r="I169" i="24"/>
  <c r="F169" i="24"/>
  <c r="O168" i="24"/>
  <c r="L168" i="24"/>
  <c r="I168" i="24"/>
  <c r="F168" i="24"/>
  <c r="O167" i="24"/>
  <c r="L167" i="24"/>
  <c r="L166" i="24" s="1"/>
  <c r="L165" i="24" s="1"/>
  <c r="I167" i="24"/>
  <c r="F167" i="24"/>
  <c r="O166" i="24"/>
  <c r="O165" i="24" s="1"/>
  <c r="N166" i="24"/>
  <c r="M166" i="24"/>
  <c r="M165" i="24" s="1"/>
  <c r="K166" i="24"/>
  <c r="K165" i="24" s="1"/>
  <c r="J166" i="24"/>
  <c r="J165" i="24" s="1"/>
  <c r="H166" i="24"/>
  <c r="H165" i="24" s="1"/>
  <c r="G166" i="24"/>
  <c r="E166" i="24"/>
  <c r="E165" i="24" s="1"/>
  <c r="D166" i="24"/>
  <c r="D165" i="24" s="1"/>
  <c r="N165" i="24"/>
  <c r="G165" i="24"/>
  <c r="O164" i="24"/>
  <c r="L164" i="24"/>
  <c r="I164" i="24"/>
  <c r="F164" i="24"/>
  <c r="O163" i="24"/>
  <c r="L163" i="24"/>
  <c r="I163" i="24"/>
  <c r="F163" i="24"/>
  <c r="O162" i="24"/>
  <c r="L162" i="24"/>
  <c r="I162" i="24"/>
  <c r="F162" i="24"/>
  <c r="O161" i="24"/>
  <c r="O160" i="24" s="1"/>
  <c r="L161" i="24"/>
  <c r="I161" i="24"/>
  <c r="F161" i="24"/>
  <c r="N160" i="24"/>
  <c r="M160" i="24"/>
  <c r="K160" i="24"/>
  <c r="J160" i="24"/>
  <c r="H160" i="24"/>
  <c r="G160" i="24"/>
  <c r="E160" i="24"/>
  <c r="D160" i="24"/>
  <c r="O159" i="24"/>
  <c r="L159" i="24"/>
  <c r="I159" i="24"/>
  <c r="F159" i="24"/>
  <c r="O158" i="24"/>
  <c r="L158" i="24"/>
  <c r="I158" i="24"/>
  <c r="F158" i="24"/>
  <c r="O157" i="24"/>
  <c r="L157" i="24"/>
  <c r="I157" i="24"/>
  <c r="F157" i="24"/>
  <c r="O156" i="24"/>
  <c r="L156" i="24"/>
  <c r="I156" i="24"/>
  <c r="F156" i="24"/>
  <c r="O155" i="24"/>
  <c r="L155" i="24"/>
  <c r="I155" i="24"/>
  <c r="F155" i="24"/>
  <c r="O154" i="24"/>
  <c r="L154" i="24"/>
  <c r="I154" i="24"/>
  <c r="F154" i="24"/>
  <c r="O153" i="24"/>
  <c r="L153" i="24"/>
  <c r="I153" i="24"/>
  <c r="F153" i="24"/>
  <c r="O152" i="24"/>
  <c r="L152" i="24"/>
  <c r="I152" i="24"/>
  <c r="I151" i="24" s="1"/>
  <c r="F152" i="24"/>
  <c r="F151" i="24" s="1"/>
  <c r="N151" i="24"/>
  <c r="M151" i="24"/>
  <c r="K151" i="24"/>
  <c r="J151" i="24"/>
  <c r="H151" i="24"/>
  <c r="G151" i="24"/>
  <c r="E151" i="24"/>
  <c r="D151" i="24"/>
  <c r="O150" i="24"/>
  <c r="L150" i="24"/>
  <c r="I150" i="24"/>
  <c r="F150" i="24"/>
  <c r="O149" i="24"/>
  <c r="L149" i="24"/>
  <c r="I149" i="24"/>
  <c r="F149" i="24"/>
  <c r="O148" i="24"/>
  <c r="L148" i="24"/>
  <c r="I148" i="24"/>
  <c r="F148" i="24"/>
  <c r="O147" i="24"/>
  <c r="L147" i="24"/>
  <c r="I147" i="24"/>
  <c r="F147" i="24"/>
  <c r="O146" i="24"/>
  <c r="J146" i="24"/>
  <c r="L146" i="24" s="1"/>
  <c r="I146" i="24"/>
  <c r="F146" i="24"/>
  <c r="O145" i="24"/>
  <c r="L145" i="24"/>
  <c r="I145" i="24"/>
  <c r="F145" i="24"/>
  <c r="N144" i="24"/>
  <c r="M144" i="24"/>
  <c r="K144" i="24"/>
  <c r="J144" i="24"/>
  <c r="H144" i="24"/>
  <c r="G144" i="24"/>
  <c r="E144" i="24"/>
  <c r="D144" i="24"/>
  <c r="O143" i="24"/>
  <c r="L143" i="24"/>
  <c r="I143" i="24"/>
  <c r="F143" i="24"/>
  <c r="O142" i="24"/>
  <c r="O141" i="24" s="1"/>
  <c r="L142" i="24"/>
  <c r="I142" i="24"/>
  <c r="F142" i="24"/>
  <c r="F141" i="24" s="1"/>
  <c r="N141" i="24"/>
  <c r="M141" i="24"/>
  <c r="L141" i="24"/>
  <c r="K141" i="24"/>
  <c r="J141" i="24"/>
  <c r="H141" i="24"/>
  <c r="G141" i="24"/>
  <c r="E141" i="24"/>
  <c r="D141" i="24"/>
  <c r="O140" i="24"/>
  <c r="L140" i="24"/>
  <c r="I140" i="24"/>
  <c r="F140" i="24"/>
  <c r="O139" i="24"/>
  <c r="L139" i="24"/>
  <c r="I139" i="24"/>
  <c r="F139" i="24"/>
  <c r="O138" i="24"/>
  <c r="L138" i="24"/>
  <c r="I138" i="24"/>
  <c r="F138" i="24"/>
  <c r="O137" i="24"/>
  <c r="L137" i="24"/>
  <c r="L136" i="24" s="1"/>
  <c r="I137" i="24"/>
  <c r="F137" i="24"/>
  <c r="N136" i="24"/>
  <c r="M136" i="24"/>
  <c r="K136" i="24"/>
  <c r="J136" i="24"/>
  <c r="H136" i="24"/>
  <c r="G136" i="24"/>
  <c r="F136" i="24"/>
  <c r="E136" i="24"/>
  <c r="D136" i="24"/>
  <c r="O135" i="24"/>
  <c r="L135" i="24"/>
  <c r="I135" i="24"/>
  <c r="F135" i="24"/>
  <c r="O134" i="24"/>
  <c r="L134" i="24"/>
  <c r="I134" i="24"/>
  <c r="F134" i="24"/>
  <c r="O133" i="24"/>
  <c r="J133" i="24"/>
  <c r="L133" i="24" s="1"/>
  <c r="I133" i="24"/>
  <c r="F133" i="24"/>
  <c r="O132" i="24"/>
  <c r="L132" i="24"/>
  <c r="I132" i="24"/>
  <c r="F132" i="24"/>
  <c r="N131" i="24"/>
  <c r="M131" i="24"/>
  <c r="K131" i="24"/>
  <c r="H131" i="24"/>
  <c r="G131" i="24"/>
  <c r="G130" i="24" s="1"/>
  <c r="E131" i="24"/>
  <c r="D131" i="24"/>
  <c r="O129" i="24"/>
  <c r="L129" i="24"/>
  <c r="L128" i="24" s="1"/>
  <c r="I129" i="24"/>
  <c r="I128" i="24" s="1"/>
  <c r="F129" i="24"/>
  <c r="O128" i="24"/>
  <c r="N128" i="24"/>
  <c r="M128" i="24"/>
  <c r="K128" i="24"/>
  <c r="J128" i="24"/>
  <c r="H128" i="24"/>
  <c r="G128" i="24"/>
  <c r="F128" i="24"/>
  <c r="E128" i="24"/>
  <c r="D128" i="24"/>
  <c r="O127" i="24"/>
  <c r="L127" i="24"/>
  <c r="I127" i="24"/>
  <c r="F127" i="24"/>
  <c r="C127" i="24" s="1"/>
  <c r="O126" i="24"/>
  <c r="L126" i="24"/>
  <c r="I126" i="24"/>
  <c r="F126" i="24"/>
  <c r="O125" i="24"/>
  <c r="L125" i="24"/>
  <c r="I125" i="24"/>
  <c r="F125" i="24"/>
  <c r="O124" i="24"/>
  <c r="L124" i="24"/>
  <c r="I124" i="24"/>
  <c r="F124" i="24"/>
  <c r="O123" i="24"/>
  <c r="L123" i="24"/>
  <c r="L122" i="24" s="1"/>
  <c r="I123" i="24"/>
  <c r="F123" i="24"/>
  <c r="N122" i="24"/>
  <c r="M122" i="24"/>
  <c r="K122" i="24"/>
  <c r="J122" i="24"/>
  <c r="H122" i="24"/>
  <c r="G122" i="24"/>
  <c r="E122" i="24"/>
  <c r="D122" i="24"/>
  <c r="O121" i="24"/>
  <c r="L121" i="24"/>
  <c r="I121" i="24"/>
  <c r="F121" i="24"/>
  <c r="C121" i="24" s="1"/>
  <c r="O120" i="24"/>
  <c r="L120" i="24"/>
  <c r="I120" i="24"/>
  <c r="F120" i="24"/>
  <c r="O119" i="24"/>
  <c r="L119" i="24"/>
  <c r="I119" i="24"/>
  <c r="F119" i="24"/>
  <c r="O118" i="24"/>
  <c r="L118" i="24"/>
  <c r="I118" i="24"/>
  <c r="F118" i="24"/>
  <c r="O117" i="24"/>
  <c r="L117" i="24"/>
  <c r="I117" i="24"/>
  <c r="F117" i="24"/>
  <c r="N116" i="24"/>
  <c r="M116" i="24"/>
  <c r="K116" i="24"/>
  <c r="J116" i="24"/>
  <c r="H116" i="24"/>
  <c r="G116" i="24"/>
  <c r="E116" i="24"/>
  <c r="D116" i="24"/>
  <c r="O115" i="24"/>
  <c r="L115" i="24"/>
  <c r="I115" i="24"/>
  <c r="F115" i="24"/>
  <c r="O114" i="24"/>
  <c r="L114" i="24"/>
  <c r="I114" i="24"/>
  <c r="F114" i="24"/>
  <c r="O113" i="24"/>
  <c r="O112" i="24" s="1"/>
  <c r="L113" i="24"/>
  <c r="I113" i="24"/>
  <c r="I112" i="24" s="1"/>
  <c r="F113" i="24"/>
  <c r="C113" i="24" s="1"/>
  <c r="N112" i="24"/>
  <c r="M112" i="24"/>
  <c r="L112" i="24"/>
  <c r="K112" i="24"/>
  <c r="J112" i="24"/>
  <c r="H112" i="24"/>
  <c r="G112" i="24"/>
  <c r="E112" i="24"/>
  <c r="D112" i="24"/>
  <c r="O111" i="24"/>
  <c r="L111" i="24"/>
  <c r="I111" i="24"/>
  <c r="F111" i="24"/>
  <c r="O110" i="24"/>
  <c r="L110" i="24"/>
  <c r="I110" i="24"/>
  <c r="F110" i="24"/>
  <c r="O109" i="24"/>
  <c r="L109" i="24"/>
  <c r="I109" i="24"/>
  <c r="F109" i="24"/>
  <c r="O108" i="24"/>
  <c r="L108" i="24"/>
  <c r="I108" i="24"/>
  <c r="F108" i="24"/>
  <c r="O107" i="24"/>
  <c r="L107" i="24"/>
  <c r="I107" i="24"/>
  <c r="F107" i="24"/>
  <c r="O106" i="24"/>
  <c r="L106" i="24"/>
  <c r="I106" i="24"/>
  <c r="F106" i="24"/>
  <c r="O105" i="24"/>
  <c r="L105" i="24"/>
  <c r="I105" i="24"/>
  <c r="F105" i="24"/>
  <c r="C105" i="24" s="1"/>
  <c r="O104" i="24"/>
  <c r="L104" i="24"/>
  <c r="I104" i="24"/>
  <c r="F104" i="24"/>
  <c r="N103" i="24"/>
  <c r="M103" i="24"/>
  <c r="K103" i="24"/>
  <c r="J103" i="24"/>
  <c r="H103" i="24"/>
  <c r="G103" i="24"/>
  <c r="E103" i="24"/>
  <c r="D103" i="24"/>
  <c r="O102" i="24"/>
  <c r="L102" i="24"/>
  <c r="I102" i="24"/>
  <c r="F102" i="24"/>
  <c r="O101" i="24"/>
  <c r="L101" i="24"/>
  <c r="I101" i="24"/>
  <c r="F101" i="24"/>
  <c r="O100" i="24"/>
  <c r="L100" i="24"/>
  <c r="I100" i="24"/>
  <c r="F100" i="24"/>
  <c r="O99" i="24"/>
  <c r="L99" i="24"/>
  <c r="I99" i="24"/>
  <c r="F99" i="24"/>
  <c r="O98" i="24"/>
  <c r="L98" i="24"/>
  <c r="I98" i="24"/>
  <c r="F98" i="24"/>
  <c r="O97" i="24"/>
  <c r="L97" i="24"/>
  <c r="I97" i="24"/>
  <c r="F97" i="24"/>
  <c r="O96" i="24"/>
  <c r="L96" i="24"/>
  <c r="I96" i="24"/>
  <c r="I95" i="24" s="1"/>
  <c r="F96" i="24"/>
  <c r="N95" i="24"/>
  <c r="M95" i="24"/>
  <c r="K95" i="24"/>
  <c r="J95" i="24"/>
  <c r="H95" i="24"/>
  <c r="G95" i="24"/>
  <c r="E95" i="24"/>
  <c r="D95" i="24"/>
  <c r="O94" i="24"/>
  <c r="L94" i="24"/>
  <c r="I94" i="24"/>
  <c r="F94" i="24"/>
  <c r="O93" i="24"/>
  <c r="L93" i="24"/>
  <c r="I93" i="24"/>
  <c r="F93" i="24"/>
  <c r="O92" i="24"/>
  <c r="L92" i="24"/>
  <c r="I92" i="24"/>
  <c r="F92" i="24"/>
  <c r="O91" i="24"/>
  <c r="L91" i="24"/>
  <c r="I91" i="24"/>
  <c r="F91" i="24"/>
  <c r="O90" i="24"/>
  <c r="J90" i="24"/>
  <c r="L90" i="24" s="1"/>
  <c r="I90" i="24"/>
  <c r="F90" i="24"/>
  <c r="N89" i="24"/>
  <c r="M89" i="24"/>
  <c r="K89" i="24"/>
  <c r="H89" i="24"/>
  <c r="G89" i="24"/>
  <c r="E89" i="24"/>
  <c r="D89" i="24"/>
  <c r="O88" i="24"/>
  <c r="L88" i="24"/>
  <c r="I88" i="24"/>
  <c r="F88" i="24"/>
  <c r="O87" i="24"/>
  <c r="L87" i="24"/>
  <c r="I87" i="24"/>
  <c r="F87" i="24"/>
  <c r="O86" i="24"/>
  <c r="L86" i="24"/>
  <c r="I86" i="24"/>
  <c r="F86" i="24"/>
  <c r="C86" i="24" s="1"/>
  <c r="O85" i="24"/>
  <c r="L85" i="24"/>
  <c r="I85" i="24"/>
  <c r="F85" i="24"/>
  <c r="N84" i="24"/>
  <c r="M84" i="24"/>
  <c r="M83" i="24" s="1"/>
  <c r="K84" i="24"/>
  <c r="J84" i="24"/>
  <c r="H84" i="24"/>
  <c r="G84" i="24"/>
  <c r="E84" i="24"/>
  <c r="D84" i="24"/>
  <c r="O82" i="24"/>
  <c r="L82" i="24"/>
  <c r="I82" i="24"/>
  <c r="F82" i="24"/>
  <c r="O81" i="24"/>
  <c r="L81" i="24"/>
  <c r="I81" i="24"/>
  <c r="I80" i="24" s="1"/>
  <c r="F81" i="24"/>
  <c r="N80" i="24"/>
  <c r="M80" i="24"/>
  <c r="K80" i="24"/>
  <c r="J80" i="24"/>
  <c r="H80" i="24"/>
  <c r="G80" i="24"/>
  <c r="E80" i="24"/>
  <c r="E76" i="24" s="1"/>
  <c r="D80" i="24"/>
  <c r="O79" i="24"/>
  <c r="L79" i="24"/>
  <c r="I79" i="24"/>
  <c r="F79" i="24"/>
  <c r="O78" i="24"/>
  <c r="O77" i="24" s="1"/>
  <c r="L78" i="24"/>
  <c r="I78" i="24"/>
  <c r="I77" i="24" s="1"/>
  <c r="F78" i="24"/>
  <c r="N77" i="24"/>
  <c r="M77" i="24"/>
  <c r="L77" i="24"/>
  <c r="K77" i="24"/>
  <c r="J77" i="24"/>
  <c r="H77" i="24"/>
  <c r="H76" i="24" s="1"/>
  <c r="G77" i="24"/>
  <c r="G76" i="24" s="1"/>
  <c r="E77" i="24"/>
  <c r="D77" i="24"/>
  <c r="M76" i="24"/>
  <c r="K76" i="24"/>
  <c r="O74" i="24"/>
  <c r="L74" i="24"/>
  <c r="I74" i="24"/>
  <c r="F74" i="24"/>
  <c r="O73" i="24"/>
  <c r="L73" i="24"/>
  <c r="I73" i="24"/>
  <c r="F73" i="24"/>
  <c r="O72" i="24"/>
  <c r="L72" i="24"/>
  <c r="I72" i="24"/>
  <c r="F72" i="24"/>
  <c r="O71" i="24"/>
  <c r="L71" i="24"/>
  <c r="I71" i="24"/>
  <c r="F71" i="24"/>
  <c r="O70" i="24"/>
  <c r="L70" i="24"/>
  <c r="L69" i="24" s="1"/>
  <c r="I70" i="24"/>
  <c r="F70" i="24"/>
  <c r="N69" i="24"/>
  <c r="M69" i="24"/>
  <c r="M67" i="24" s="1"/>
  <c r="K69" i="24"/>
  <c r="K67" i="24" s="1"/>
  <c r="J69" i="24"/>
  <c r="J67" i="24" s="1"/>
  <c r="H69" i="24"/>
  <c r="H67" i="24" s="1"/>
  <c r="G69" i="24"/>
  <c r="G67" i="24" s="1"/>
  <c r="E69" i="24"/>
  <c r="D69" i="24"/>
  <c r="D67" i="24" s="1"/>
  <c r="O68" i="24"/>
  <c r="L68" i="24"/>
  <c r="I68" i="24"/>
  <c r="F68" i="24"/>
  <c r="N67" i="24"/>
  <c r="E67" i="24"/>
  <c r="O66" i="24"/>
  <c r="L66" i="24"/>
  <c r="I66" i="24"/>
  <c r="F66" i="24"/>
  <c r="O65" i="24"/>
  <c r="L65" i="24"/>
  <c r="I65" i="24"/>
  <c r="F65" i="24"/>
  <c r="O64" i="24"/>
  <c r="L64" i="24"/>
  <c r="I64" i="24"/>
  <c r="F64" i="24"/>
  <c r="O63" i="24"/>
  <c r="L63" i="24"/>
  <c r="I63" i="24"/>
  <c r="F63" i="24"/>
  <c r="O62" i="24"/>
  <c r="L62" i="24"/>
  <c r="I62" i="24"/>
  <c r="F62" i="24"/>
  <c r="O61" i="24"/>
  <c r="L61" i="24"/>
  <c r="I61" i="24"/>
  <c r="F61" i="24"/>
  <c r="O60" i="24"/>
  <c r="L60" i="24"/>
  <c r="I60" i="24"/>
  <c r="F60" i="24"/>
  <c r="O59" i="24"/>
  <c r="L59" i="24"/>
  <c r="I59" i="24"/>
  <c r="F59" i="24"/>
  <c r="N58" i="24"/>
  <c r="M58" i="24"/>
  <c r="K58" i="24"/>
  <c r="J58" i="24"/>
  <c r="H58" i="24"/>
  <c r="G58" i="24"/>
  <c r="E58" i="24"/>
  <c r="D58" i="24"/>
  <c r="O57" i="24"/>
  <c r="L57" i="24"/>
  <c r="I57" i="24"/>
  <c r="F57" i="24"/>
  <c r="O56" i="24"/>
  <c r="O55" i="24" s="1"/>
  <c r="L56" i="24"/>
  <c r="I56" i="24"/>
  <c r="F56" i="24"/>
  <c r="N55" i="24"/>
  <c r="N54" i="24" s="1"/>
  <c r="M55" i="24"/>
  <c r="L55" i="24"/>
  <c r="K55" i="24"/>
  <c r="J55" i="24"/>
  <c r="H55" i="24"/>
  <c r="G55" i="24"/>
  <c r="F55" i="24"/>
  <c r="E55" i="24"/>
  <c r="D55" i="24"/>
  <c r="M54" i="24"/>
  <c r="K54" i="24"/>
  <c r="K53" i="24" s="1"/>
  <c r="E54" i="24"/>
  <c r="E53" i="24" s="1"/>
  <c r="O47" i="24"/>
  <c r="C47" i="24"/>
  <c r="O46" i="24"/>
  <c r="C46" i="24" s="1"/>
  <c r="N45" i="24"/>
  <c r="M45" i="24"/>
  <c r="L44" i="24"/>
  <c r="L43" i="24" s="1"/>
  <c r="I44" i="24"/>
  <c r="F44" i="24"/>
  <c r="F43" i="24" s="1"/>
  <c r="K43" i="24"/>
  <c r="J43" i="24"/>
  <c r="H43" i="24"/>
  <c r="G43" i="24"/>
  <c r="E43" i="24"/>
  <c r="D43" i="24"/>
  <c r="F42" i="24"/>
  <c r="E41" i="24"/>
  <c r="D41" i="24"/>
  <c r="L40" i="24"/>
  <c r="C40" i="24" s="1"/>
  <c r="L39" i="24"/>
  <c r="C39" i="24" s="1"/>
  <c r="L38" i="24"/>
  <c r="C38" i="24" s="1"/>
  <c r="L37" i="24"/>
  <c r="K36" i="24"/>
  <c r="J36" i="24"/>
  <c r="L35" i="24"/>
  <c r="C35" i="24" s="1"/>
  <c r="L34" i="24"/>
  <c r="K33" i="24"/>
  <c r="J33" i="24"/>
  <c r="L32" i="24"/>
  <c r="L31" i="24" s="1"/>
  <c r="K31" i="24"/>
  <c r="J31" i="24"/>
  <c r="L30" i="24"/>
  <c r="C30" i="24" s="1"/>
  <c r="L29" i="24"/>
  <c r="C29" i="24" s="1"/>
  <c r="L28" i="24"/>
  <c r="C28" i="24" s="1"/>
  <c r="K27" i="24"/>
  <c r="J27" i="24"/>
  <c r="F25" i="24"/>
  <c r="C25" i="24" s="1"/>
  <c r="I24" i="24"/>
  <c r="F24" i="24"/>
  <c r="C24" i="24" s="1"/>
  <c r="O23" i="24"/>
  <c r="J23" i="24"/>
  <c r="L23" i="24" s="1"/>
  <c r="I23" i="24"/>
  <c r="F23" i="24"/>
  <c r="O22" i="24"/>
  <c r="O21" i="24" s="1"/>
  <c r="L22" i="24"/>
  <c r="L21" i="24" s="1"/>
  <c r="I22" i="24"/>
  <c r="I21" i="24" s="1"/>
  <c r="F22" i="24"/>
  <c r="C22" i="24"/>
  <c r="N21" i="24"/>
  <c r="M21" i="24"/>
  <c r="M292" i="24" s="1"/>
  <c r="M291" i="24" s="1"/>
  <c r="K21" i="24"/>
  <c r="J21" i="24"/>
  <c r="H21" i="24"/>
  <c r="H292" i="24" s="1"/>
  <c r="H291" i="24" s="1"/>
  <c r="G21" i="24"/>
  <c r="G292" i="24" s="1"/>
  <c r="E21" i="24"/>
  <c r="D21" i="24"/>
  <c r="D292" i="24" s="1"/>
  <c r="D291" i="24" s="1"/>
  <c r="M20" i="24"/>
  <c r="H20" i="24"/>
  <c r="C146" i="24" l="1"/>
  <c r="C57" i="24"/>
  <c r="C61" i="24"/>
  <c r="C74" i="24"/>
  <c r="J187" i="24"/>
  <c r="C202" i="24"/>
  <c r="C210" i="24"/>
  <c r="C222" i="24"/>
  <c r="O264" i="24"/>
  <c r="H54" i="24"/>
  <c r="H53" i="24" s="1"/>
  <c r="C82" i="24"/>
  <c r="O84" i="24"/>
  <c r="C101" i="24"/>
  <c r="C172" i="24"/>
  <c r="E173" i="24"/>
  <c r="O184" i="24"/>
  <c r="H187" i="24"/>
  <c r="K195" i="24"/>
  <c r="K204" i="24"/>
  <c r="O58" i="24"/>
  <c r="I76" i="24"/>
  <c r="C91" i="24"/>
  <c r="I103" i="24"/>
  <c r="C186" i="24"/>
  <c r="N187" i="24"/>
  <c r="G204" i="24"/>
  <c r="C266" i="24"/>
  <c r="C274" i="24"/>
  <c r="C275" i="24"/>
  <c r="H270" i="24"/>
  <c r="H269" i="24" s="1"/>
  <c r="L89" i="24"/>
  <c r="C90" i="24"/>
  <c r="D187" i="24"/>
  <c r="K292" i="24"/>
  <c r="K291" i="24" s="1"/>
  <c r="J89" i="24"/>
  <c r="C154" i="24"/>
  <c r="K174" i="24"/>
  <c r="K173" i="24" s="1"/>
  <c r="C177" i="24"/>
  <c r="M174" i="24"/>
  <c r="M195" i="24"/>
  <c r="C200" i="24"/>
  <c r="D204" i="24"/>
  <c r="D195" i="24" s="1"/>
  <c r="C214" i="24"/>
  <c r="C215" i="24"/>
  <c r="C234" i="24"/>
  <c r="N231" i="24"/>
  <c r="N230" i="24" s="1"/>
  <c r="G231" i="24"/>
  <c r="G230" i="24" s="1"/>
  <c r="G194" i="24" s="1"/>
  <c r="C250" i="24"/>
  <c r="C258" i="24"/>
  <c r="C297" i="24"/>
  <c r="C299" i="24"/>
  <c r="C62" i="24"/>
  <c r="J83" i="24"/>
  <c r="C70" i="24"/>
  <c r="C71" i="24"/>
  <c r="J76" i="24"/>
  <c r="G83" i="24"/>
  <c r="G75" i="24" s="1"/>
  <c r="L84" i="24"/>
  <c r="C97" i="24"/>
  <c r="C117" i="24"/>
  <c r="C134" i="24"/>
  <c r="C138" i="24"/>
  <c r="C148" i="24"/>
  <c r="C149" i="24"/>
  <c r="C206" i="24"/>
  <c r="C226" i="24"/>
  <c r="J231" i="24"/>
  <c r="O238" i="24"/>
  <c r="C254" i="24"/>
  <c r="C255" i="24"/>
  <c r="C262" i="24"/>
  <c r="J259" i="24"/>
  <c r="D270" i="24"/>
  <c r="D269" i="24" s="1"/>
  <c r="L292" i="24"/>
  <c r="D20" i="24"/>
  <c r="N53" i="24"/>
  <c r="C66" i="24"/>
  <c r="I69" i="24"/>
  <c r="C79" i="24"/>
  <c r="C93" i="24"/>
  <c r="C94" i="24"/>
  <c r="C109" i="24"/>
  <c r="F112" i="24"/>
  <c r="C132" i="24"/>
  <c r="I136" i="24"/>
  <c r="C142" i="24"/>
  <c r="C157" i="24"/>
  <c r="C170" i="24"/>
  <c r="C190" i="24"/>
  <c r="I196" i="24"/>
  <c r="C218" i="24"/>
  <c r="C219" i="24"/>
  <c r="C221" i="24"/>
  <c r="C241" i="24"/>
  <c r="I260" i="24"/>
  <c r="K259" i="24"/>
  <c r="I264" i="24"/>
  <c r="I259" i="24" s="1"/>
  <c r="C277" i="24"/>
  <c r="C78" i="24"/>
  <c r="F77" i="24"/>
  <c r="E292" i="24"/>
  <c r="E291" i="24" s="1"/>
  <c r="E20" i="24"/>
  <c r="E130" i="24"/>
  <c r="F160" i="24"/>
  <c r="C161" i="24"/>
  <c r="O292" i="24"/>
  <c r="C44" i="24"/>
  <c r="I43" i="24"/>
  <c r="C43" i="24" s="1"/>
  <c r="L67" i="24"/>
  <c r="H83" i="24"/>
  <c r="L27" i="24"/>
  <c r="C27" i="24" s="1"/>
  <c r="C42" i="24"/>
  <c r="F41" i="24"/>
  <c r="C41" i="24" s="1"/>
  <c r="M130" i="24"/>
  <c r="M75" i="24" s="1"/>
  <c r="G174" i="24"/>
  <c r="G173" i="24" s="1"/>
  <c r="N83" i="24"/>
  <c r="C34" i="24"/>
  <c r="L33" i="24"/>
  <c r="C33" i="24" s="1"/>
  <c r="C37" i="24"/>
  <c r="L36" i="24"/>
  <c r="C36" i="24" s="1"/>
  <c r="L116" i="24"/>
  <c r="C182" i="24"/>
  <c r="L276" i="24"/>
  <c r="G291" i="24"/>
  <c r="C23" i="24"/>
  <c r="C32" i="24"/>
  <c r="O45" i="24"/>
  <c r="C45" i="24" s="1"/>
  <c r="M53" i="24"/>
  <c r="C63" i="24"/>
  <c r="C65" i="24"/>
  <c r="C72" i="24"/>
  <c r="D76" i="24"/>
  <c r="O80" i="24"/>
  <c r="C87" i="24"/>
  <c r="O95" i="24"/>
  <c r="C106" i="24"/>
  <c r="C108" i="24"/>
  <c r="C114" i="24"/>
  <c r="C139" i="24"/>
  <c r="C145" i="24"/>
  <c r="I144" i="24"/>
  <c r="C150" i="24"/>
  <c r="C153" i="24"/>
  <c r="C158" i="24"/>
  <c r="C164" i="24"/>
  <c r="L179" i="24"/>
  <c r="L174" i="24" s="1"/>
  <c r="O188" i="24"/>
  <c r="O187" i="24" s="1"/>
  <c r="G195" i="24"/>
  <c r="L196" i="24"/>
  <c r="C199" i="24"/>
  <c r="C213" i="24"/>
  <c r="C220" i="24"/>
  <c r="C225" i="24"/>
  <c r="C229" i="24"/>
  <c r="E231" i="24"/>
  <c r="M231" i="24"/>
  <c r="C245" i="24"/>
  <c r="C249" i="24"/>
  <c r="O246" i="24"/>
  <c r="O252" i="24"/>
  <c r="C263" i="24"/>
  <c r="C288" i="24"/>
  <c r="H230" i="24"/>
  <c r="H194" i="24" s="1"/>
  <c r="C242" i="24"/>
  <c r="D54" i="24"/>
  <c r="D53" i="24" s="1"/>
  <c r="G54" i="24"/>
  <c r="G53" i="24" s="1"/>
  <c r="C64" i="24"/>
  <c r="N76" i="24"/>
  <c r="C88" i="24"/>
  <c r="C100" i="24"/>
  <c r="C107" i="24"/>
  <c r="C115" i="24"/>
  <c r="H130" i="24"/>
  <c r="H75" i="24" s="1"/>
  <c r="O131" i="24"/>
  <c r="C137" i="24"/>
  <c r="L144" i="24"/>
  <c r="C152" i="24"/>
  <c r="C156" i="24"/>
  <c r="L160" i="24"/>
  <c r="D174" i="24"/>
  <c r="D173" i="24" s="1"/>
  <c r="H174" i="24"/>
  <c r="H173" i="24" s="1"/>
  <c r="C181" i="24"/>
  <c r="L184" i="24"/>
  <c r="C207" i="24"/>
  <c r="C212" i="24"/>
  <c r="C224" i="24"/>
  <c r="F233" i="24"/>
  <c r="C244" i="24"/>
  <c r="C257" i="24"/>
  <c r="E259" i="24"/>
  <c r="O260" i="24"/>
  <c r="O259" i="24" s="1"/>
  <c r="C268" i="24"/>
  <c r="N270" i="24"/>
  <c r="N269" i="24" s="1"/>
  <c r="C280" i="24"/>
  <c r="C284" i="24"/>
  <c r="C285" i="24"/>
  <c r="C296" i="24"/>
  <c r="O293" i="24"/>
  <c r="D230" i="24"/>
  <c r="K26" i="24"/>
  <c r="K20" i="24" s="1"/>
  <c r="J26" i="24"/>
  <c r="J20" i="24" s="1"/>
  <c r="J54" i="24"/>
  <c r="J53" i="24" s="1"/>
  <c r="O54" i="24"/>
  <c r="O76" i="24"/>
  <c r="L80" i="24"/>
  <c r="L76" i="24" s="1"/>
  <c r="C99" i="24"/>
  <c r="C111" i="24"/>
  <c r="I116" i="24"/>
  <c r="C119" i="24"/>
  <c r="C123" i="24"/>
  <c r="C126" i="24"/>
  <c r="O122" i="24"/>
  <c r="D130" i="24"/>
  <c r="K130" i="24"/>
  <c r="C140" i="24"/>
  <c r="C147" i="24"/>
  <c r="L151" i="24"/>
  <c r="C159" i="24"/>
  <c r="J173" i="24"/>
  <c r="N174" i="24"/>
  <c r="N173" i="24" s="1"/>
  <c r="O175" i="24"/>
  <c r="O174" i="24" s="1"/>
  <c r="O173" i="24" s="1"/>
  <c r="C183" i="24"/>
  <c r="M187" i="24"/>
  <c r="L188" i="24"/>
  <c r="L187" i="24" s="1"/>
  <c r="C211" i="24"/>
  <c r="E204" i="24"/>
  <c r="E195" i="24" s="1"/>
  <c r="J204" i="24"/>
  <c r="J195" i="24" s="1"/>
  <c r="N204" i="24"/>
  <c r="N195" i="24" s="1"/>
  <c r="C237" i="24"/>
  <c r="C243" i="24"/>
  <c r="C256" i="24"/>
  <c r="C267" i="24"/>
  <c r="E270" i="24"/>
  <c r="E269" i="24" s="1"/>
  <c r="J270" i="24"/>
  <c r="J269" i="24" s="1"/>
  <c r="O272" i="24"/>
  <c r="O270" i="24" s="1"/>
  <c r="C279" i="24"/>
  <c r="C281" i="24"/>
  <c r="C298" i="24"/>
  <c r="C73" i="24"/>
  <c r="F69" i="24"/>
  <c r="C96" i="24"/>
  <c r="F95" i="24"/>
  <c r="C133" i="24"/>
  <c r="F131" i="24"/>
  <c r="G20" i="24"/>
  <c r="L58" i="24"/>
  <c r="L54" i="24" s="1"/>
  <c r="L53" i="24" s="1"/>
  <c r="C81" i="24"/>
  <c r="F80" i="24"/>
  <c r="I84" i="24"/>
  <c r="O89" i="24"/>
  <c r="C98" i="24"/>
  <c r="L103" i="24"/>
  <c r="C110" i="24"/>
  <c r="O116" i="24"/>
  <c r="C124" i="24"/>
  <c r="I122" i="24"/>
  <c r="C143" i="24"/>
  <c r="I179" i="24"/>
  <c r="C179" i="24" s="1"/>
  <c r="C180" i="24"/>
  <c r="C60" i="24"/>
  <c r="I58" i="24"/>
  <c r="J292" i="24"/>
  <c r="J291" i="24" s="1"/>
  <c r="N292" i="24"/>
  <c r="N291" i="24" s="1"/>
  <c r="N20" i="24"/>
  <c r="I55" i="24"/>
  <c r="C55" i="24" s="1"/>
  <c r="C56" i="24"/>
  <c r="E83" i="24"/>
  <c r="E75" i="24" s="1"/>
  <c r="C85" i="24"/>
  <c r="F84" i="24"/>
  <c r="I89" i="24"/>
  <c r="C92" i="24"/>
  <c r="F89" i="24"/>
  <c r="L95" i="24"/>
  <c r="C102" i="24"/>
  <c r="C118" i="24"/>
  <c r="C120" i="24"/>
  <c r="F116" i="24"/>
  <c r="C135" i="24"/>
  <c r="F144" i="24"/>
  <c r="C193" i="24"/>
  <c r="F192" i="24"/>
  <c r="C31" i="24"/>
  <c r="I20" i="24"/>
  <c r="F21" i="24"/>
  <c r="F58" i="24"/>
  <c r="I67" i="24"/>
  <c r="C68" i="24"/>
  <c r="O69" i="24"/>
  <c r="O67" i="24" s="1"/>
  <c r="O53" i="24" s="1"/>
  <c r="C77" i="24"/>
  <c r="K83" i="24"/>
  <c r="K75" i="24" s="1"/>
  <c r="K52" i="24" s="1"/>
  <c r="D83" i="24"/>
  <c r="C104" i="24"/>
  <c r="F103" i="24"/>
  <c r="O103" i="24"/>
  <c r="C112" i="24"/>
  <c r="C128" i="24"/>
  <c r="C162" i="24"/>
  <c r="C189" i="24"/>
  <c r="F188" i="24"/>
  <c r="C201" i="24"/>
  <c r="F196" i="24"/>
  <c r="C59" i="24"/>
  <c r="F76" i="24"/>
  <c r="C129" i="24"/>
  <c r="J131" i="24"/>
  <c r="J130" i="24" s="1"/>
  <c r="N130" i="24"/>
  <c r="N75" i="24" s="1"/>
  <c r="I131" i="24"/>
  <c r="O136" i="24"/>
  <c r="I141" i="24"/>
  <c r="C141" i="24" s="1"/>
  <c r="O144" i="24"/>
  <c r="C155" i="24"/>
  <c r="I160" i="24"/>
  <c r="C160" i="24" s="1"/>
  <c r="C167" i="24"/>
  <c r="C169" i="24"/>
  <c r="F166" i="24"/>
  <c r="M173" i="24"/>
  <c r="F174" i="24"/>
  <c r="C185" i="24"/>
  <c r="F184" i="24"/>
  <c r="C184" i="24" s="1"/>
  <c r="G187" i="24"/>
  <c r="K187" i="24"/>
  <c r="F231" i="24"/>
  <c r="F122" i="24"/>
  <c r="O151" i="24"/>
  <c r="C163" i="24"/>
  <c r="C168" i="24"/>
  <c r="I166" i="24"/>
  <c r="I165" i="24" s="1"/>
  <c r="C171" i="24"/>
  <c r="I175" i="24"/>
  <c r="I174" i="24" s="1"/>
  <c r="I173" i="24" s="1"/>
  <c r="C176" i="24"/>
  <c r="C209" i="24"/>
  <c r="F205" i="24"/>
  <c r="O269" i="24"/>
  <c r="C125" i="24"/>
  <c r="L131" i="24"/>
  <c r="I187" i="24"/>
  <c r="C198" i="24"/>
  <c r="O196" i="24"/>
  <c r="I235" i="24"/>
  <c r="C236" i="24"/>
  <c r="I286" i="24"/>
  <c r="C286" i="24" s="1"/>
  <c r="C287" i="24"/>
  <c r="C203" i="24"/>
  <c r="C208" i="24"/>
  <c r="I205" i="24"/>
  <c r="L216" i="24"/>
  <c r="L204" i="24" s="1"/>
  <c r="L195" i="24" s="1"/>
  <c r="C223" i="24"/>
  <c r="C232" i="24"/>
  <c r="K231" i="24"/>
  <c r="K230" i="24" s="1"/>
  <c r="K194" i="24" s="1"/>
  <c r="C248" i="24"/>
  <c r="I246" i="24"/>
  <c r="C253" i="24"/>
  <c r="F252" i="24"/>
  <c r="O251" i="24"/>
  <c r="M259" i="24"/>
  <c r="M230" i="24" s="1"/>
  <c r="L260" i="24"/>
  <c r="C265" i="24"/>
  <c r="F264" i="24"/>
  <c r="I270" i="24"/>
  <c r="I269" i="24" s="1"/>
  <c r="C276" i="24"/>
  <c r="L291" i="24"/>
  <c r="C197" i="24"/>
  <c r="I227" i="24"/>
  <c r="C227" i="24" s="1"/>
  <c r="C228" i="24"/>
  <c r="C233" i="24"/>
  <c r="C240" i="24"/>
  <c r="I238" i="24"/>
  <c r="C247" i="24"/>
  <c r="L246" i="24"/>
  <c r="C273" i="24"/>
  <c r="F272" i="24"/>
  <c r="C272" i="24" s="1"/>
  <c r="C278" i="24"/>
  <c r="O205" i="24"/>
  <c r="C217" i="24"/>
  <c r="F216" i="24"/>
  <c r="O216" i="24"/>
  <c r="C239" i="24"/>
  <c r="L238" i="24"/>
  <c r="L252" i="24"/>
  <c r="L251" i="24" s="1"/>
  <c r="C261" i="24"/>
  <c r="F260" i="24"/>
  <c r="L264" i="24"/>
  <c r="L270" i="24"/>
  <c r="L269" i="24" s="1"/>
  <c r="C295" i="24"/>
  <c r="I293" i="24"/>
  <c r="C300" i="24"/>
  <c r="C271" i="24"/>
  <c r="C282" i="24"/>
  <c r="F283" i="24"/>
  <c r="C283" i="24" s="1"/>
  <c r="C294" i="24"/>
  <c r="C122" i="24" l="1"/>
  <c r="H289" i="24"/>
  <c r="D194" i="24"/>
  <c r="G52" i="24"/>
  <c r="D75" i="24"/>
  <c r="D52" i="24" s="1"/>
  <c r="O83" i="24"/>
  <c r="K51" i="24"/>
  <c r="O231" i="24"/>
  <c r="O230" i="24" s="1"/>
  <c r="D51" i="24"/>
  <c r="E230" i="24"/>
  <c r="E194" i="24" s="1"/>
  <c r="H52" i="24"/>
  <c r="H51" i="24" s="1"/>
  <c r="C293" i="24"/>
  <c r="I231" i="24"/>
  <c r="I230" i="24" s="1"/>
  <c r="J75" i="24"/>
  <c r="C235" i="24"/>
  <c r="G289" i="24"/>
  <c r="I83" i="24"/>
  <c r="J230" i="24"/>
  <c r="J194" i="24" s="1"/>
  <c r="O291" i="24"/>
  <c r="M52" i="24"/>
  <c r="C246" i="24"/>
  <c r="L231" i="24"/>
  <c r="C216" i="24"/>
  <c r="O130" i="24"/>
  <c r="O75" i="24" s="1"/>
  <c r="O52" i="24" s="1"/>
  <c r="C136" i="24"/>
  <c r="C103" i="24"/>
  <c r="C58" i="24"/>
  <c r="C80" i="24"/>
  <c r="L26" i="24"/>
  <c r="N194" i="24"/>
  <c r="L130" i="24"/>
  <c r="C151" i="24"/>
  <c r="C116" i="24"/>
  <c r="L83" i="24"/>
  <c r="L75" i="24" s="1"/>
  <c r="L52" i="24" s="1"/>
  <c r="L173" i="24"/>
  <c r="O204" i="24"/>
  <c r="O195" i="24" s="1"/>
  <c r="C175" i="24"/>
  <c r="O20" i="24"/>
  <c r="N52" i="24"/>
  <c r="N289" i="24"/>
  <c r="M194" i="24"/>
  <c r="M51" i="24" s="1"/>
  <c r="M289" i="24"/>
  <c r="J52" i="24"/>
  <c r="K50" i="24"/>
  <c r="K290" i="24"/>
  <c r="D290" i="24"/>
  <c r="D50" i="24"/>
  <c r="E52" i="24"/>
  <c r="E51" i="24" s="1"/>
  <c r="E289" i="24"/>
  <c r="F292" i="24"/>
  <c r="F20" i="24"/>
  <c r="C21" i="24"/>
  <c r="C192" i="24"/>
  <c r="F191" i="24"/>
  <c r="C191" i="24" s="1"/>
  <c r="L259" i="24"/>
  <c r="F173" i="24"/>
  <c r="C173" i="24" s="1"/>
  <c r="C174" i="24"/>
  <c r="C188" i="24"/>
  <c r="C89" i="24"/>
  <c r="C84" i="24"/>
  <c r="F83" i="24"/>
  <c r="I54" i="24"/>
  <c r="I53" i="24" s="1"/>
  <c r="F54" i="24"/>
  <c r="C95" i="24"/>
  <c r="C238" i="24"/>
  <c r="F270" i="24"/>
  <c r="C205" i="24"/>
  <c r="F204" i="24"/>
  <c r="F195" i="24" s="1"/>
  <c r="C144" i="24"/>
  <c r="C69" i="24"/>
  <c r="F67" i="24"/>
  <c r="C67" i="24" s="1"/>
  <c r="G51" i="24"/>
  <c r="C252" i="24"/>
  <c r="F251" i="24"/>
  <c r="C251" i="24" s="1"/>
  <c r="K289" i="24"/>
  <c r="C260" i="24"/>
  <c r="F259" i="24"/>
  <c r="D289" i="24"/>
  <c r="C264" i="24"/>
  <c r="I204" i="24"/>
  <c r="I195" i="24" s="1"/>
  <c r="I194" i="24" s="1"/>
  <c r="C166" i="24"/>
  <c r="F165" i="24"/>
  <c r="C165" i="24" s="1"/>
  <c r="I130" i="24"/>
  <c r="I75" i="24" s="1"/>
  <c r="C76" i="24"/>
  <c r="C196" i="24"/>
  <c r="I292" i="24"/>
  <c r="I291" i="24" s="1"/>
  <c r="F130" i="24"/>
  <c r="C131" i="24"/>
  <c r="J289" i="24" l="1"/>
  <c r="C231" i="24"/>
  <c r="J51" i="24"/>
  <c r="H50" i="24"/>
  <c r="H290" i="24"/>
  <c r="L230" i="24"/>
  <c r="L289" i="24" s="1"/>
  <c r="O194" i="24"/>
  <c r="O51" i="24" s="1"/>
  <c r="O289" i="24"/>
  <c r="F187" i="24"/>
  <c r="C187" i="24" s="1"/>
  <c r="C26" i="24"/>
  <c r="L20" i="24"/>
  <c r="C83" i="24"/>
  <c r="F230" i="24"/>
  <c r="C130" i="24"/>
  <c r="C20" i="24"/>
  <c r="N51" i="24"/>
  <c r="M50" i="24"/>
  <c r="M290" i="24"/>
  <c r="C195" i="24"/>
  <c r="F269" i="24"/>
  <c r="C270" i="24"/>
  <c r="G290" i="24"/>
  <c r="G50" i="24"/>
  <c r="F75" i="24"/>
  <c r="C75" i="24" s="1"/>
  <c r="C204" i="24"/>
  <c r="J50" i="24"/>
  <c r="J290" i="24"/>
  <c r="I289" i="24"/>
  <c r="C259" i="24"/>
  <c r="F53" i="24"/>
  <c r="C54" i="24"/>
  <c r="E290" i="24"/>
  <c r="E50" i="24"/>
  <c r="I52" i="24"/>
  <c r="I51" i="24" s="1"/>
  <c r="C292" i="24"/>
  <c r="F291" i="24"/>
  <c r="C291" i="24" s="1"/>
  <c r="N50" i="24"/>
  <c r="N290" i="24"/>
  <c r="L194" i="24"/>
  <c r="L51" i="24" s="1"/>
  <c r="C230" i="24" l="1"/>
  <c r="O290" i="24"/>
  <c r="O50" i="24"/>
  <c r="F194" i="24"/>
  <c r="C194" i="24" s="1"/>
  <c r="C53" i="24"/>
  <c r="F52" i="24"/>
  <c r="I290" i="24"/>
  <c r="I50" i="24"/>
  <c r="L50" i="24"/>
  <c r="L290" i="24"/>
  <c r="C269" i="24"/>
  <c r="F289" i="24"/>
  <c r="C289" i="24" s="1"/>
  <c r="C52" i="24" l="1"/>
  <c r="F51" i="24"/>
  <c r="F290" i="24" l="1"/>
  <c r="C290" i="24" s="1"/>
  <c r="F50" i="24"/>
  <c r="C50" i="24" s="1"/>
  <c r="C51" i="24"/>
  <c r="O301" i="22" l="1"/>
  <c r="L301" i="22"/>
  <c r="I301" i="22"/>
  <c r="F301" i="22"/>
  <c r="O300" i="22"/>
  <c r="L300" i="22"/>
  <c r="I300" i="22"/>
  <c r="F300" i="22"/>
  <c r="O299" i="22"/>
  <c r="L299" i="22"/>
  <c r="I299" i="22"/>
  <c r="F299" i="22"/>
  <c r="O298" i="22"/>
  <c r="L298" i="22"/>
  <c r="I298" i="22"/>
  <c r="F298" i="22"/>
  <c r="O297" i="22"/>
  <c r="L297" i="22"/>
  <c r="I297" i="22"/>
  <c r="F297" i="22"/>
  <c r="O296" i="22"/>
  <c r="L296" i="22"/>
  <c r="I296" i="22"/>
  <c r="F296" i="22"/>
  <c r="O295" i="22"/>
  <c r="L295" i="22"/>
  <c r="I295" i="22"/>
  <c r="F295" i="22"/>
  <c r="O294" i="22"/>
  <c r="L294" i="22"/>
  <c r="L293" i="22" s="1"/>
  <c r="I294" i="22"/>
  <c r="F294" i="22"/>
  <c r="N293" i="22"/>
  <c r="M293" i="22"/>
  <c r="K293" i="22"/>
  <c r="J293" i="22"/>
  <c r="H293" i="22"/>
  <c r="G293" i="22"/>
  <c r="E293" i="22"/>
  <c r="D293" i="22"/>
  <c r="O288" i="22"/>
  <c r="L288" i="22"/>
  <c r="I288" i="22"/>
  <c r="F288" i="22"/>
  <c r="O287" i="22"/>
  <c r="O286" i="22" s="1"/>
  <c r="L287" i="22"/>
  <c r="L286" i="22" s="1"/>
  <c r="I287" i="22"/>
  <c r="F287" i="22"/>
  <c r="N286" i="22"/>
  <c r="M286" i="22"/>
  <c r="K286" i="22"/>
  <c r="J286" i="22"/>
  <c r="H286" i="22"/>
  <c r="G286" i="22"/>
  <c r="E286" i="22"/>
  <c r="D286" i="22"/>
  <c r="O285" i="22"/>
  <c r="O284" i="22" s="1"/>
  <c r="O283" i="22" s="1"/>
  <c r="L285" i="22"/>
  <c r="L284" i="22" s="1"/>
  <c r="L283" i="22" s="1"/>
  <c r="I285" i="22"/>
  <c r="I284" i="22" s="1"/>
  <c r="I283" i="22" s="1"/>
  <c r="F285" i="22"/>
  <c r="N284" i="22"/>
  <c r="N283" i="22" s="1"/>
  <c r="M284" i="22"/>
  <c r="M283" i="22" s="1"/>
  <c r="K284" i="22"/>
  <c r="K283" i="22" s="1"/>
  <c r="J284" i="22"/>
  <c r="J283" i="22" s="1"/>
  <c r="H284" i="22"/>
  <c r="H283" i="22" s="1"/>
  <c r="G284" i="22"/>
  <c r="G283" i="22" s="1"/>
  <c r="F284" i="22"/>
  <c r="F283" i="22" s="1"/>
  <c r="E284" i="22"/>
  <c r="E283" i="22" s="1"/>
  <c r="D284" i="22"/>
  <c r="D283" i="22" s="1"/>
  <c r="O282" i="22"/>
  <c r="O281" i="22" s="1"/>
  <c r="L282" i="22"/>
  <c r="L281" i="22" s="1"/>
  <c r="I282" i="22"/>
  <c r="I281" i="22" s="1"/>
  <c r="F282" i="22"/>
  <c r="F281" i="22" s="1"/>
  <c r="N281" i="22"/>
  <c r="M281" i="22"/>
  <c r="K281" i="22"/>
  <c r="J281" i="22"/>
  <c r="H281" i="22"/>
  <c r="G281" i="22"/>
  <c r="E281" i="22"/>
  <c r="D281" i="22"/>
  <c r="O280" i="22"/>
  <c r="L280" i="22"/>
  <c r="I280" i="22"/>
  <c r="F280" i="22"/>
  <c r="O279" i="22"/>
  <c r="L279" i="22"/>
  <c r="I279" i="22"/>
  <c r="F279" i="22"/>
  <c r="O278" i="22"/>
  <c r="L278" i="22"/>
  <c r="I278" i="22"/>
  <c r="F278" i="22"/>
  <c r="O277" i="22"/>
  <c r="O276" i="22" s="1"/>
  <c r="L277" i="22"/>
  <c r="I277" i="22"/>
  <c r="F277" i="22"/>
  <c r="N276" i="22"/>
  <c r="M276" i="22"/>
  <c r="K276" i="22"/>
  <c r="K270" i="22" s="1"/>
  <c r="J276" i="22"/>
  <c r="H276" i="22"/>
  <c r="G276" i="22"/>
  <c r="F276" i="22"/>
  <c r="E276" i="22"/>
  <c r="D276" i="22"/>
  <c r="O275" i="22"/>
  <c r="L275" i="22"/>
  <c r="I275" i="22"/>
  <c r="F275" i="22"/>
  <c r="O274" i="22"/>
  <c r="L274" i="22"/>
  <c r="I274" i="22"/>
  <c r="F274" i="22"/>
  <c r="O273" i="22"/>
  <c r="O272" i="22" s="1"/>
  <c r="L273" i="22"/>
  <c r="L272" i="22" s="1"/>
  <c r="I273" i="22"/>
  <c r="I272" i="22" s="1"/>
  <c r="F273" i="22"/>
  <c r="N272" i="22"/>
  <c r="M272" i="22"/>
  <c r="M270" i="22" s="1"/>
  <c r="M269" i="22" s="1"/>
  <c r="K272" i="22"/>
  <c r="J272" i="22"/>
  <c r="J270" i="22" s="1"/>
  <c r="H272" i="22"/>
  <c r="G272" i="22"/>
  <c r="E272" i="22"/>
  <c r="D272" i="22"/>
  <c r="O271" i="22"/>
  <c r="L271" i="22"/>
  <c r="I271" i="22"/>
  <c r="F271" i="22"/>
  <c r="G270" i="22"/>
  <c r="E270" i="22"/>
  <c r="O268" i="22"/>
  <c r="L268" i="22"/>
  <c r="I268" i="22"/>
  <c r="F268" i="22"/>
  <c r="O267" i="22"/>
  <c r="L267" i="22"/>
  <c r="I267" i="22"/>
  <c r="F267" i="22"/>
  <c r="O266" i="22"/>
  <c r="L266" i="22"/>
  <c r="I266" i="22"/>
  <c r="F266" i="22"/>
  <c r="O265" i="22"/>
  <c r="O264" i="22" s="1"/>
  <c r="L265" i="22"/>
  <c r="I265" i="22"/>
  <c r="F265" i="22"/>
  <c r="N264" i="22"/>
  <c r="M264" i="22"/>
  <c r="K264" i="22"/>
  <c r="J264" i="22"/>
  <c r="H264" i="22"/>
  <c r="G264" i="22"/>
  <c r="E264" i="22"/>
  <c r="D264" i="22"/>
  <c r="O263" i="22"/>
  <c r="L263" i="22"/>
  <c r="I263" i="22"/>
  <c r="F263" i="22"/>
  <c r="O262" i="22"/>
  <c r="L262" i="22"/>
  <c r="I262" i="22"/>
  <c r="F262" i="22"/>
  <c r="O261" i="22"/>
  <c r="O260" i="22" s="1"/>
  <c r="L261" i="22"/>
  <c r="L260" i="22" s="1"/>
  <c r="I261" i="22"/>
  <c r="F261" i="22"/>
  <c r="N260" i="22"/>
  <c r="M260" i="22"/>
  <c r="M259" i="22" s="1"/>
  <c r="K260" i="22"/>
  <c r="K259" i="22" s="1"/>
  <c r="J260" i="22"/>
  <c r="H260" i="22"/>
  <c r="G260" i="22"/>
  <c r="E260" i="22"/>
  <c r="E259" i="22" s="1"/>
  <c r="D260" i="22"/>
  <c r="N259" i="22"/>
  <c r="G259" i="22"/>
  <c r="O258" i="22"/>
  <c r="L258" i="22"/>
  <c r="I258" i="22"/>
  <c r="F258" i="22"/>
  <c r="O257" i="22"/>
  <c r="L257" i="22"/>
  <c r="I257" i="22"/>
  <c r="F257" i="22"/>
  <c r="O256" i="22"/>
  <c r="L256" i="22"/>
  <c r="I256" i="22"/>
  <c r="F256" i="22"/>
  <c r="O255" i="22"/>
  <c r="L255" i="22"/>
  <c r="I255" i="22"/>
  <c r="F255" i="22"/>
  <c r="O254" i="22"/>
  <c r="L254" i="22"/>
  <c r="I254" i="22"/>
  <c r="F254" i="22"/>
  <c r="O253" i="22"/>
  <c r="O252" i="22" s="1"/>
  <c r="O251" i="22" s="1"/>
  <c r="L253" i="22"/>
  <c r="I253" i="22"/>
  <c r="F253" i="22"/>
  <c r="N252" i="22"/>
  <c r="M252" i="22"/>
  <c r="K252" i="22"/>
  <c r="J252" i="22"/>
  <c r="H252" i="22"/>
  <c r="H251" i="22" s="1"/>
  <c r="G252" i="22"/>
  <c r="G251" i="22" s="1"/>
  <c r="E252" i="22"/>
  <c r="E251" i="22" s="1"/>
  <c r="D252" i="22"/>
  <c r="D251" i="22" s="1"/>
  <c r="N251" i="22"/>
  <c r="M251" i="22"/>
  <c r="K251" i="22"/>
  <c r="J251" i="22"/>
  <c r="O250" i="22"/>
  <c r="L250" i="22"/>
  <c r="I250" i="22"/>
  <c r="F250" i="22"/>
  <c r="O249" i="22"/>
  <c r="L249" i="22"/>
  <c r="I249" i="22"/>
  <c r="F249" i="22"/>
  <c r="O248" i="22"/>
  <c r="L248" i="22"/>
  <c r="I248" i="22"/>
  <c r="F248" i="22"/>
  <c r="O247" i="22"/>
  <c r="L247" i="22"/>
  <c r="I247" i="22"/>
  <c r="F247" i="22"/>
  <c r="F246" i="22" s="1"/>
  <c r="N246" i="22"/>
  <c r="M246" i="22"/>
  <c r="K246" i="22"/>
  <c r="J246" i="22"/>
  <c r="H246" i="22"/>
  <c r="G246" i="22"/>
  <c r="E246" i="22"/>
  <c r="D246" i="22"/>
  <c r="O245" i="22"/>
  <c r="L245" i="22"/>
  <c r="I245" i="22"/>
  <c r="F245" i="22"/>
  <c r="O244" i="22"/>
  <c r="L244" i="22"/>
  <c r="I244" i="22"/>
  <c r="F244" i="22"/>
  <c r="C244" i="22" s="1"/>
  <c r="O243" i="22"/>
  <c r="L243" i="22"/>
  <c r="I243" i="22"/>
  <c r="F243" i="22"/>
  <c r="O242" i="22"/>
  <c r="L242" i="22"/>
  <c r="I242" i="22"/>
  <c r="F242" i="22"/>
  <c r="O241" i="22"/>
  <c r="L241" i="22"/>
  <c r="I241" i="22"/>
  <c r="F241" i="22"/>
  <c r="C241" i="22" s="1"/>
  <c r="O240" i="22"/>
  <c r="L240" i="22"/>
  <c r="I240" i="22"/>
  <c r="F240" i="22"/>
  <c r="O239" i="22"/>
  <c r="L239" i="22"/>
  <c r="I239" i="22"/>
  <c r="F239" i="22"/>
  <c r="N238" i="22"/>
  <c r="M238" i="22"/>
  <c r="K238" i="22"/>
  <c r="J238" i="22"/>
  <c r="H238" i="22"/>
  <c r="G238" i="22"/>
  <c r="E238" i="22"/>
  <c r="D238" i="22"/>
  <c r="O237" i="22"/>
  <c r="L237" i="22"/>
  <c r="I237" i="22"/>
  <c r="F237" i="22"/>
  <c r="O236" i="22"/>
  <c r="L236" i="22"/>
  <c r="L235" i="22" s="1"/>
  <c r="I236" i="22"/>
  <c r="I235" i="22" s="1"/>
  <c r="F236" i="22"/>
  <c r="N235" i="22"/>
  <c r="M235" i="22"/>
  <c r="K235" i="22"/>
  <c r="J235" i="22"/>
  <c r="H235" i="22"/>
  <c r="G235" i="22"/>
  <c r="E235" i="22"/>
  <c r="D235" i="22"/>
  <c r="O234" i="22"/>
  <c r="L234" i="22"/>
  <c r="L233" i="22" s="1"/>
  <c r="I234" i="22"/>
  <c r="F234" i="22"/>
  <c r="F233" i="22" s="1"/>
  <c r="O233" i="22"/>
  <c r="N233" i="22"/>
  <c r="M233" i="22"/>
  <c r="K233" i="22"/>
  <c r="J233" i="22"/>
  <c r="I233" i="22"/>
  <c r="H233" i="22"/>
  <c r="G233" i="22"/>
  <c r="E233" i="22"/>
  <c r="E231" i="22" s="1"/>
  <c r="D233" i="22"/>
  <c r="O232" i="22"/>
  <c r="L232" i="22"/>
  <c r="I232" i="22"/>
  <c r="F232" i="22"/>
  <c r="O229" i="22"/>
  <c r="L229" i="22"/>
  <c r="I229" i="22"/>
  <c r="F229" i="22"/>
  <c r="O228" i="22"/>
  <c r="O227" i="22" s="1"/>
  <c r="L228" i="22"/>
  <c r="L227" i="22" s="1"/>
  <c r="I228" i="22"/>
  <c r="I227" i="22" s="1"/>
  <c r="F228" i="22"/>
  <c r="N227" i="22"/>
  <c r="M227" i="22"/>
  <c r="K227" i="22"/>
  <c r="J227" i="22"/>
  <c r="H227" i="22"/>
  <c r="G227" i="22"/>
  <c r="E227" i="22"/>
  <c r="D227" i="22"/>
  <c r="O226" i="22"/>
  <c r="L226" i="22"/>
  <c r="I226" i="22"/>
  <c r="F226" i="22"/>
  <c r="O225" i="22"/>
  <c r="L225" i="22"/>
  <c r="I225" i="22"/>
  <c r="F225" i="22"/>
  <c r="O224" i="22"/>
  <c r="L224" i="22"/>
  <c r="I224" i="22"/>
  <c r="F224" i="22"/>
  <c r="O223" i="22"/>
  <c r="L223" i="22"/>
  <c r="I223" i="22"/>
  <c r="F223" i="22"/>
  <c r="O222" i="22"/>
  <c r="L222" i="22"/>
  <c r="I222" i="22"/>
  <c r="F222" i="22"/>
  <c r="O221" i="22"/>
  <c r="L221" i="22"/>
  <c r="I221" i="22"/>
  <c r="F221" i="22"/>
  <c r="O220" i="22"/>
  <c r="L220" i="22"/>
  <c r="I220" i="22"/>
  <c r="F220" i="22"/>
  <c r="O219" i="22"/>
  <c r="L219" i="22"/>
  <c r="I219" i="22"/>
  <c r="F219" i="22"/>
  <c r="O218" i="22"/>
  <c r="L218" i="22"/>
  <c r="I218" i="22"/>
  <c r="F218" i="22"/>
  <c r="O217" i="22"/>
  <c r="L217" i="22"/>
  <c r="I217" i="22"/>
  <c r="F217" i="22"/>
  <c r="N216" i="22"/>
  <c r="M216" i="22"/>
  <c r="K216" i="22"/>
  <c r="J216" i="22"/>
  <c r="H216" i="22"/>
  <c r="G216" i="22"/>
  <c r="E216" i="22"/>
  <c r="D216" i="22"/>
  <c r="O215" i="22"/>
  <c r="L215" i="22"/>
  <c r="I215" i="22"/>
  <c r="F215" i="22"/>
  <c r="O214" i="22"/>
  <c r="L214" i="22"/>
  <c r="I214" i="22"/>
  <c r="F214" i="22"/>
  <c r="O213" i="22"/>
  <c r="L213" i="22"/>
  <c r="I213" i="22"/>
  <c r="F213" i="22"/>
  <c r="O212" i="22"/>
  <c r="L212" i="22"/>
  <c r="I212" i="22"/>
  <c r="F212" i="22"/>
  <c r="O211" i="22"/>
  <c r="L211" i="22"/>
  <c r="I211" i="22"/>
  <c r="F211" i="22"/>
  <c r="O210" i="22"/>
  <c r="L210" i="22"/>
  <c r="C210" i="22" s="1"/>
  <c r="I210" i="22"/>
  <c r="F210" i="22"/>
  <c r="O209" i="22"/>
  <c r="L209" i="22"/>
  <c r="C209" i="22" s="1"/>
  <c r="I209" i="22"/>
  <c r="F209" i="22"/>
  <c r="O208" i="22"/>
  <c r="L208" i="22"/>
  <c r="I208" i="22"/>
  <c r="F208" i="22"/>
  <c r="O207" i="22"/>
  <c r="L207" i="22"/>
  <c r="I207" i="22"/>
  <c r="F207" i="22"/>
  <c r="O206" i="22"/>
  <c r="L206" i="22"/>
  <c r="I206" i="22"/>
  <c r="F206" i="22"/>
  <c r="N205" i="22"/>
  <c r="M205" i="22"/>
  <c r="K205" i="22"/>
  <c r="J205" i="22"/>
  <c r="H205" i="22"/>
  <c r="G205" i="22"/>
  <c r="G204" i="22" s="1"/>
  <c r="E205" i="22"/>
  <c r="D205" i="22"/>
  <c r="N204" i="22"/>
  <c r="D204" i="22"/>
  <c r="O203" i="22"/>
  <c r="L203" i="22"/>
  <c r="I203" i="22"/>
  <c r="F203" i="22"/>
  <c r="O202" i="22"/>
  <c r="L202" i="22"/>
  <c r="I202" i="22"/>
  <c r="F202" i="22"/>
  <c r="O201" i="22"/>
  <c r="L201" i="22"/>
  <c r="I201" i="22"/>
  <c r="F201" i="22"/>
  <c r="C201" i="22" s="1"/>
  <c r="O200" i="22"/>
  <c r="L200" i="22"/>
  <c r="I200" i="22"/>
  <c r="F200" i="22"/>
  <c r="O199" i="22"/>
  <c r="O198" i="22" s="1"/>
  <c r="L199" i="22"/>
  <c r="L198" i="22" s="1"/>
  <c r="I199" i="22"/>
  <c r="F199" i="22"/>
  <c r="F198" i="22" s="1"/>
  <c r="N198" i="22"/>
  <c r="N196" i="22" s="1"/>
  <c r="N195" i="22" s="1"/>
  <c r="M198" i="22"/>
  <c r="M196" i="22" s="1"/>
  <c r="K198" i="22"/>
  <c r="J198" i="22"/>
  <c r="J196" i="22" s="1"/>
  <c r="H198" i="22"/>
  <c r="H196" i="22" s="1"/>
  <c r="G198" i="22"/>
  <c r="G196" i="22" s="1"/>
  <c r="E198" i="22"/>
  <c r="E196" i="22" s="1"/>
  <c r="D198" i="22"/>
  <c r="D196" i="22" s="1"/>
  <c r="O197" i="22"/>
  <c r="L197" i="22"/>
  <c r="I197" i="22"/>
  <c r="F197" i="22"/>
  <c r="K196" i="22"/>
  <c r="O193" i="22"/>
  <c r="O192" i="22" s="1"/>
  <c r="L193" i="22"/>
  <c r="L192" i="22" s="1"/>
  <c r="L191" i="22" s="1"/>
  <c r="I193" i="22"/>
  <c r="F193" i="22"/>
  <c r="F192" i="22" s="1"/>
  <c r="F191" i="22" s="1"/>
  <c r="N192" i="22"/>
  <c r="N191" i="22" s="1"/>
  <c r="M192" i="22"/>
  <c r="M191" i="22" s="1"/>
  <c r="K192" i="22"/>
  <c r="K191" i="22" s="1"/>
  <c r="J192" i="22"/>
  <c r="J191" i="22" s="1"/>
  <c r="I192" i="22"/>
  <c r="I191" i="22" s="1"/>
  <c r="H192" i="22"/>
  <c r="H191" i="22" s="1"/>
  <c r="G192" i="22"/>
  <c r="G191" i="22" s="1"/>
  <c r="E192" i="22"/>
  <c r="E191" i="22" s="1"/>
  <c r="D192" i="22"/>
  <c r="D191" i="22" s="1"/>
  <c r="O191" i="22"/>
  <c r="O190" i="22"/>
  <c r="L190" i="22"/>
  <c r="I190" i="22"/>
  <c r="F190" i="22"/>
  <c r="O189" i="22"/>
  <c r="L189" i="22"/>
  <c r="L188" i="22" s="1"/>
  <c r="I189" i="22"/>
  <c r="I188" i="22" s="1"/>
  <c r="F189" i="22"/>
  <c r="F188" i="22" s="1"/>
  <c r="N188" i="22"/>
  <c r="M188" i="22"/>
  <c r="K188" i="22"/>
  <c r="J188" i="22"/>
  <c r="H188" i="22"/>
  <c r="G188" i="22"/>
  <c r="E188" i="22"/>
  <c r="E187" i="22" s="1"/>
  <c r="D188" i="22"/>
  <c r="O186" i="22"/>
  <c r="L186" i="22"/>
  <c r="I186" i="22"/>
  <c r="F186" i="22"/>
  <c r="O185" i="22"/>
  <c r="L185" i="22"/>
  <c r="L184" i="22" s="1"/>
  <c r="I185" i="22"/>
  <c r="I184" i="22" s="1"/>
  <c r="F185" i="22"/>
  <c r="N184" i="22"/>
  <c r="M184" i="22"/>
  <c r="K184" i="22"/>
  <c r="J184" i="22"/>
  <c r="H184" i="22"/>
  <c r="G184" i="22"/>
  <c r="E184" i="22"/>
  <c r="D184" i="22"/>
  <c r="O183" i="22"/>
  <c r="L183" i="22"/>
  <c r="I183" i="22"/>
  <c r="F183" i="22"/>
  <c r="O182" i="22"/>
  <c r="L182" i="22"/>
  <c r="I182" i="22"/>
  <c r="F182" i="22"/>
  <c r="O181" i="22"/>
  <c r="L181" i="22"/>
  <c r="I181" i="22"/>
  <c r="F181" i="22"/>
  <c r="O180" i="22"/>
  <c r="L180" i="22"/>
  <c r="I180" i="22"/>
  <c r="I179" i="22" s="1"/>
  <c r="F180" i="22"/>
  <c r="N179" i="22"/>
  <c r="M179" i="22"/>
  <c r="K179" i="22"/>
  <c r="J179" i="22"/>
  <c r="H179" i="22"/>
  <c r="G179" i="22"/>
  <c r="E179" i="22"/>
  <c r="D179" i="22"/>
  <c r="O178" i="22"/>
  <c r="L178" i="22"/>
  <c r="I178" i="22"/>
  <c r="F178" i="22"/>
  <c r="O177" i="22"/>
  <c r="L177" i="22"/>
  <c r="I177" i="22"/>
  <c r="F177" i="22"/>
  <c r="O176" i="22"/>
  <c r="O175" i="22" s="1"/>
  <c r="L176" i="22"/>
  <c r="L175" i="22" s="1"/>
  <c r="I176" i="22"/>
  <c r="I175" i="22" s="1"/>
  <c r="I174" i="22" s="1"/>
  <c r="I173" i="22" s="1"/>
  <c r="F176" i="22"/>
  <c r="N175" i="22"/>
  <c r="M175" i="22"/>
  <c r="M174" i="22" s="1"/>
  <c r="K175" i="22"/>
  <c r="J175" i="22"/>
  <c r="J174" i="22" s="1"/>
  <c r="H175" i="22"/>
  <c r="G175" i="22"/>
  <c r="G174" i="22" s="1"/>
  <c r="E175" i="22"/>
  <c r="E174" i="22" s="1"/>
  <c r="E173" i="22" s="1"/>
  <c r="D175" i="22"/>
  <c r="D174" i="22" s="1"/>
  <c r="D173" i="22" s="1"/>
  <c r="O172" i="22"/>
  <c r="L172" i="22"/>
  <c r="I172" i="22"/>
  <c r="F172" i="22"/>
  <c r="O171" i="22"/>
  <c r="L171" i="22"/>
  <c r="I171" i="22"/>
  <c r="F171" i="22"/>
  <c r="O170" i="22"/>
  <c r="L170" i="22"/>
  <c r="I170" i="22"/>
  <c r="F170" i="22"/>
  <c r="O169" i="22"/>
  <c r="L169" i="22"/>
  <c r="I169" i="22"/>
  <c r="F169" i="22"/>
  <c r="O168" i="22"/>
  <c r="L168" i="22"/>
  <c r="I168" i="22"/>
  <c r="F168" i="22"/>
  <c r="O167" i="22"/>
  <c r="O166" i="22" s="1"/>
  <c r="O165" i="22" s="1"/>
  <c r="L167" i="22"/>
  <c r="I167" i="22"/>
  <c r="F167" i="22"/>
  <c r="F166" i="22" s="1"/>
  <c r="N166" i="22"/>
  <c r="N165" i="22" s="1"/>
  <c r="M166" i="22"/>
  <c r="L166" i="22"/>
  <c r="K166" i="22"/>
  <c r="K165" i="22" s="1"/>
  <c r="J166" i="22"/>
  <c r="J165" i="22" s="1"/>
  <c r="H166" i="22"/>
  <c r="H165" i="22" s="1"/>
  <c r="G166" i="22"/>
  <c r="G165" i="22" s="1"/>
  <c r="E166" i="22"/>
  <c r="E165" i="22" s="1"/>
  <c r="D166" i="22"/>
  <c r="D165" i="22" s="1"/>
  <c r="M165" i="22"/>
  <c r="O164" i="22"/>
  <c r="L164" i="22"/>
  <c r="I164" i="22"/>
  <c r="F164" i="22"/>
  <c r="O163" i="22"/>
  <c r="L163" i="22"/>
  <c r="I163" i="22"/>
  <c r="F163" i="22"/>
  <c r="O162" i="22"/>
  <c r="L162" i="22"/>
  <c r="I162" i="22"/>
  <c r="F162" i="22"/>
  <c r="O161" i="22"/>
  <c r="L161" i="22"/>
  <c r="L160" i="22" s="1"/>
  <c r="I161" i="22"/>
  <c r="I160" i="22" s="1"/>
  <c r="F161" i="22"/>
  <c r="F160" i="22" s="1"/>
  <c r="N160" i="22"/>
  <c r="M160" i="22"/>
  <c r="K160" i="22"/>
  <c r="J160" i="22"/>
  <c r="H160" i="22"/>
  <c r="G160" i="22"/>
  <c r="E160" i="22"/>
  <c r="D160" i="22"/>
  <c r="O159" i="22"/>
  <c r="L159" i="22"/>
  <c r="I159" i="22"/>
  <c r="F159" i="22"/>
  <c r="O158" i="22"/>
  <c r="L158" i="22"/>
  <c r="I158" i="22"/>
  <c r="F158" i="22"/>
  <c r="O157" i="22"/>
  <c r="L157" i="22"/>
  <c r="I157" i="22"/>
  <c r="F157" i="22"/>
  <c r="O156" i="22"/>
  <c r="L156" i="22"/>
  <c r="I156" i="22"/>
  <c r="F156" i="22"/>
  <c r="O155" i="22"/>
  <c r="L155" i="22"/>
  <c r="I155" i="22"/>
  <c r="F155" i="22"/>
  <c r="O154" i="22"/>
  <c r="L154" i="22"/>
  <c r="I154" i="22"/>
  <c r="F154" i="22"/>
  <c r="O153" i="22"/>
  <c r="L153" i="22"/>
  <c r="I153" i="22"/>
  <c r="F153" i="22"/>
  <c r="O152" i="22"/>
  <c r="L152" i="22"/>
  <c r="L151" i="22" s="1"/>
  <c r="I152" i="22"/>
  <c r="F152" i="22"/>
  <c r="N151" i="22"/>
  <c r="M151" i="22"/>
  <c r="K151" i="22"/>
  <c r="J151" i="22"/>
  <c r="H151" i="22"/>
  <c r="G151" i="22"/>
  <c r="E151" i="22"/>
  <c r="D151" i="22"/>
  <c r="O150" i="22"/>
  <c r="L150" i="22"/>
  <c r="I150" i="22"/>
  <c r="F150" i="22"/>
  <c r="O149" i="22"/>
  <c r="L149" i="22"/>
  <c r="I149" i="22"/>
  <c r="F149" i="22"/>
  <c r="O148" i="22"/>
  <c r="L148" i="22"/>
  <c r="I148" i="22"/>
  <c r="F148" i="22"/>
  <c r="O147" i="22"/>
  <c r="L147" i="22"/>
  <c r="I147" i="22"/>
  <c r="F147" i="22"/>
  <c r="O146" i="22"/>
  <c r="L146" i="22"/>
  <c r="I146" i="22"/>
  <c r="F146" i="22"/>
  <c r="O145" i="22"/>
  <c r="L145" i="22"/>
  <c r="I145" i="22"/>
  <c r="F145" i="22"/>
  <c r="F144" i="22" s="1"/>
  <c r="N144" i="22"/>
  <c r="M144" i="22"/>
  <c r="K144" i="22"/>
  <c r="J144" i="22"/>
  <c r="H144" i="22"/>
  <c r="G144" i="22"/>
  <c r="E144" i="22"/>
  <c r="D144" i="22"/>
  <c r="O143" i="22"/>
  <c r="L143" i="22"/>
  <c r="I143" i="22"/>
  <c r="F143" i="22"/>
  <c r="C143" i="22" s="1"/>
  <c r="O142" i="22"/>
  <c r="L142" i="22"/>
  <c r="L141" i="22" s="1"/>
  <c r="I142" i="22"/>
  <c r="F142" i="22"/>
  <c r="N141" i="22"/>
  <c r="M141" i="22"/>
  <c r="K141" i="22"/>
  <c r="J141" i="22"/>
  <c r="H141" i="22"/>
  <c r="G141" i="22"/>
  <c r="E141" i="22"/>
  <c r="D141" i="22"/>
  <c r="O140" i="22"/>
  <c r="L140" i="22"/>
  <c r="I140" i="22"/>
  <c r="F140" i="22"/>
  <c r="O139" i="22"/>
  <c r="L139" i="22"/>
  <c r="I139" i="22"/>
  <c r="F139" i="22"/>
  <c r="O138" i="22"/>
  <c r="L138" i="22"/>
  <c r="I138" i="22"/>
  <c r="F138" i="22"/>
  <c r="O137" i="22"/>
  <c r="L137" i="22"/>
  <c r="L136" i="22" s="1"/>
  <c r="I137" i="22"/>
  <c r="I136" i="22" s="1"/>
  <c r="F137" i="22"/>
  <c r="N136" i="22"/>
  <c r="M136" i="22"/>
  <c r="K136" i="22"/>
  <c r="J136" i="22"/>
  <c r="H136" i="22"/>
  <c r="G136" i="22"/>
  <c r="E136" i="22"/>
  <c r="D136" i="22"/>
  <c r="O135" i="22"/>
  <c r="L135" i="22"/>
  <c r="I135" i="22"/>
  <c r="F135" i="22"/>
  <c r="O134" i="22"/>
  <c r="L134" i="22"/>
  <c r="I134" i="22"/>
  <c r="F134" i="22"/>
  <c r="O133" i="22"/>
  <c r="L133" i="22"/>
  <c r="I133" i="22"/>
  <c r="F133" i="22"/>
  <c r="O132" i="22"/>
  <c r="L132" i="22"/>
  <c r="I132" i="22"/>
  <c r="F132" i="22"/>
  <c r="N131" i="22"/>
  <c r="M131" i="22"/>
  <c r="K131" i="22"/>
  <c r="J131" i="22"/>
  <c r="H131" i="22"/>
  <c r="G131" i="22"/>
  <c r="E131" i="22"/>
  <c r="D131" i="22"/>
  <c r="H130" i="22"/>
  <c r="D130" i="22"/>
  <c r="O129" i="22"/>
  <c r="L129" i="22"/>
  <c r="L128" i="22" s="1"/>
  <c r="I129" i="22"/>
  <c r="I128" i="22" s="1"/>
  <c r="F129" i="22"/>
  <c r="O128" i="22"/>
  <c r="N128" i="22"/>
  <c r="M128" i="22"/>
  <c r="K128" i="22"/>
  <c r="J128" i="22"/>
  <c r="H128" i="22"/>
  <c r="G128" i="22"/>
  <c r="F128" i="22"/>
  <c r="E128" i="22"/>
  <c r="D128" i="22"/>
  <c r="O127" i="22"/>
  <c r="L127" i="22"/>
  <c r="I127" i="22"/>
  <c r="F127" i="22"/>
  <c r="O126" i="22"/>
  <c r="L126" i="22"/>
  <c r="I126" i="22"/>
  <c r="F126" i="22"/>
  <c r="O125" i="22"/>
  <c r="L125" i="22"/>
  <c r="I125" i="22"/>
  <c r="F125" i="22"/>
  <c r="O124" i="22"/>
  <c r="L124" i="22"/>
  <c r="I124" i="22"/>
  <c r="F124" i="22"/>
  <c r="O123" i="22"/>
  <c r="L123" i="22"/>
  <c r="I123" i="22"/>
  <c r="F123" i="22"/>
  <c r="F122" i="22" s="1"/>
  <c r="N122" i="22"/>
  <c r="M122" i="22"/>
  <c r="K122" i="22"/>
  <c r="J122" i="22"/>
  <c r="H122" i="22"/>
  <c r="G122" i="22"/>
  <c r="E122" i="22"/>
  <c r="D122" i="22"/>
  <c r="O121" i="22"/>
  <c r="L121" i="22"/>
  <c r="I121" i="22"/>
  <c r="F121" i="22"/>
  <c r="O120" i="22"/>
  <c r="L120" i="22"/>
  <c r="I120" i="22"/>
  <c r="F120" i="22"/>
  <c r="O119" i="22"/>
  <c r="L119" i="22"/>
  <c r="I119" i="22"/>
  <c r="F119" i="22"/>
  <c r="O118" i="22"/>
  <c r="L118" i="22"/>
  <c r="I118" i="22"/>
  <c r="F118" i="22"/>
  <c r="O117" i="22"/>
  <c r="L117" i="22"/>
  <c r="I117" i="22"/>
  <c r="F117" i="22"/>
  <c r="F116" i="22" s="1"/>
  <c r="N116" i="22"/>
  <c r="M116" i="22"/>
  <c r="K116" i="22"/>
  <c r="J116" i="22"/>
  <c r="H116" i="22"/>
  <c r="G116" i="22"/>
  <c r="E116" i="22"/>
  <c r="D116" i="22"/>
  <c r="O115" i="22"/>
  <c r="L115" i="22"/>
  <c r="I115" i="22"/>
  <c r="F115" i="22"/>
  <c r="O114" i="22"/>
  <c r="L114" i="22"/>
  <c r="I114" i="22"/>
  <c r="F114" i="22"/>
  <c r="O113" i="22"/>
  <c r="L113" i="22"/>
  <c r="I113" i="22"/>
  <c r="F113" i="22"/>
  <c r="N112" i="22"/>
  <c r="M112" i="22"/>
  <c r="K112" i="22"/>
  <c r="J112" i="22"/>
  <c r="I112" i="22"/>
  <c r="H112" i="22"/>
  <c r="G112" i="22"/>
  <c r="F112" i="22"/>
  <c r="E112" i="22"/>
  <c r="D112" i="22"/>
  <c r="O111" i="22"/>
  <c r="L111" i="22"/>
  <c r="I111" i="22"/>
  <c r="F111" i="22"/>
  <c r="O110" i="22"/>
  <c r="L110" i="22"/>
  <c r="I110" i="22"/>
  <c r="F110" i="22"/>
  <c r="O109" i="22"/>
  <c r="L109" i="22"/>
  <c r="I109" i="22"/>
  <c r="F109" i="22"/>
  <c r="O108" i="22"/>
  <c r="L108" i="22"/>
  <c r="I108" i="22"/>
  <c r="F108" i="22"/>
  <c r="O107" i="22"/>
  <c r="L107" i="22"/>
  <c r="I107" i="22"/>
  <c r="F107" i="22"/>
  <c r="O106" i="22"/>
  <c r="L106" i="22"/>
  <c r="I106" i="22"/>
  <c r="F106" i="22"/>
  <c r="O105" i="22"/>
  <c r="L105" i="22"/>
  <c r="I105" i="22"/>
  <c r="F105" i="22"/>
  <c r="O104" i="22"/>
  <c r="L104" i="22"/>
  <c r="I104" i="22"/>
  <c r="F104" i="22"/>
  <c r="N103" i="22"/>
  <c r="M103" i="22"/>
  <c r="K103" i="22"/>
  <c r="J103" i="22"/>
  <c r="H103" i="22"/>
  <c r="G103" i="22"/>
  <c r="E103" i="22"/>
  <c r="D103" i="22"/>
  <c r="O102" i="22"/>
  <c r="L102" i="22"/>
  <c r="I102" i="22"/>
  <c r="F102" i="22"/>
  <c r="O101" i="22"/>
  <c r="L101" i="22"/>
  <c r="I101" i="22"/>
  <c r="F101" i="22"/>
  <c r="O100" i="22"/>
  <c r="L100" i="22"/>
  <c r="I100" i="22"/>
  <c r="F100" i="22"/>
  <c r="O99" i="22"/>
  <c r="L99" i="22"/>
  <c r="I99" i="22"/>
  <c r="F99" i="22"/>
  <c r="O98" i="22"/>
  <c r="L98" i="22"/>
  <c r="I98" i="22"/>
  <c r="F98" i="22"/>
  <c r="O97" i="22"/>
  <c r="L97" i="22"/>
  <c r="I97" i="22"/>
  <c r="F97" i="22"/>
  <c r="O96" i="22"/>
  <c r="L96" i="22"/>
  <c r="L95" i="22" s="1"/>
  <c r="I96" i="22"/>
  <c r="F96" i="22"/>
  <c r="N95" i="22"/>
  <c r="M95" i="22"/>
  <c r="K95" i="22"/>
  <c r="J95" i="22"/>
  <c r="H95" i="22"/>
  <c r="G95" i="22"/>
  <c r="E95" i="22"/>
  <c r="D95" i="22"/>
  <c r="O94" i="22"/>
  <c r="L94" i="22"/>
  <c r="I94" i="22"/>
  <c r="F94" i="22"/>
  <c r="O93" i="22"/>
  <c r="L93" i="22"/>
  <c r="I93" i="22"/>
  <c r="F93" i="22"/>
  <c r="O92" i="22"/>
  <c r="L92" i="22"/>
  <c r="I92" i="22"/>
  <c r="F92" i="22"/>
  <c r="O91" i="22"/>
  <c r="L91" i="22"/>
  <c r="I91" i="22"/>
  <c r="C91" i="22" s="1"/>
  <c r="F91" i="22"/>
  <c r="O90" i="22"/>
  <c r="L90" i="22"/>
  <c r="L89" i="22" s="1"/>
  <c r="I90" i="22"/>
  <c r="F90" i="22"/>
  <c r="N89" i="22"/>
  <c r="M89" i="22"/>
  <c r="K89" i="22"/>
  <c r="J89" i="22"/>
  <c r="H89" i="22"/>
  <c r="G89" i="22"/>
  <c r="E89" i="22"/>
  <c r="D89" i="22"/>
  <c r="O88" i="22"/>
  <c r="L88" i="22"/>
  <c r="I88" i="22"/>
  <c r="F88" i="22"/>
  <c r="O87" i="22"/>
  <c r="L87" i="22"/>
  <c r="I87" i="22"/>
  <c r="F87" i="22"/>
  <c r="O86" i="22"/>
  <c r="L86" i="22"/>
  <c r="I86" i="22"/>
  <c r="F86" i="22"/>
  <c r="O85" i="22"/>
  <c r="L85" i="22"/>
  <c r="I85" i="22"/>
  <c r="I84" i="22" s="1"/>
  <c r="F85" i="22"/>
  <c r="N84" i="22"/>
  <c r="M84" i="22"/>
  <c r="K84" i="22"/>
  <c r="K83" i="22" s="1"/>
  <c r="J84" i="22"/>
  <c r="H84" i="22"/>
  <c r="G84" i="22"/>
  <c r="E84" i="22"/>
  <c r="D84" i="22"/>
  <c r="O82" i="22"/>
  <c r="L82" i="22"/>
  <c r="I82" i="22"/>
  <c r="C82" i="22" s="1"/>
  <c r="F82" i="22"/>
  <c r="O81" i="22"/>
  <c r="L81" i="22"/>
  <c r="I81" i="22"/>
  <c r="F81" i="22"/>
  <c r="N80" i="22"/>
  <c r="M80" i="22"/>
  <c r="K80" i="22"/>
  <c r="J80" i="22"/>
  <c r="H80" i="22"/>
  <c r="G80" i="22"/>
  <c r="E80" i="22"/>
  <c r="D80" i="22"/>
  <c r="O79" i="22"/>
  <c r="L79" i="22"/>
  <c r="I79" i="22"/>
  <c r="F79" i="22"/>
  <c r="O78" i="22"/>
  <c r="O77" i="22" s="1"/>
  <c r="L78" i="22"/>
  <c r="I78" i="22"/>
  <c r="F78" i="22"/>
  <c r="F77" i="22" s="1"/>
  <c r="N77" i="22"/>
  <c r="M77" i="22"/>
  <c r="K77" i="22"/>
  <c r="J77" i="22"/>
  <c r="J76" i="22" s="1"/>
  <c r="H77" i="22"/>
  <c r="H76" i="22" s="1"/>
  <c r="G77" i="22"/>
  <c r="E77" i="22"/>
  <c r="D77" i="22"/>
  <c r="M76" i="22"/>
  <c r="O74" i="22"/>
  <c r="L74" i="22"/>
  <c r="I74" i="22"/>
  <c r="F74" i="22"/>
  <c r="O73" i="22"/>
  <c r="L73" i="22"/>
  <c r="I73" i="22"/>
  <c r="F73" i="22"/>
  <c r="O72" i="22"/>
  <c r="L72" i="22"/>
  <c r="I72" i="22"/>
  <c r="F72" i="22"/>
  <c r="O71" i="22"/>
  <c r="L71" i="22"/>
  <c r="I71" i="22"/>
  <c r="F71" i="22"/>
  <c r="O70" i="22"/>
  <c r="L70" i="22"/>
  <c r="I70" i="22"/>
  <c r="I69" i="22" s="1"/>
  <c r="F70" i="22"/>
  <c r="N69" i="22"/>
  <c r="M69" i="22"/>
  <c r="M67" i="22" s="1"/>
  <c r="K69" i="22"/>
  <c r="K67" i="22" s="1"/>
  <c r="J69" i="22"/>
  <c r="J67" i="22" s="1"/>
  <c r="H69" i="22"/>
  <c r="H67" i="22" s="1"/>
  <c r="G69" i="22"/>
  <c r="G67" i="22" s="1"/>
  <c r="E69" i="22"/>
  <c r="E67" i="22" s="1"/>
  <c r="D69" i="22"/>
  <c r="D67" i="22" s="1"/>
  <c r="O68" i="22"/>
  <c r="L68" i="22"/>
  <c r="I68" i="22"/>
  <c r="F68" i="22"/>
  <c r="N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L59" i="22"/>
  <c r="I59" i="22"/>
  <c r="F59" i="22"/>
  <c r="N58" i="22"/>
  <c r="M58" i="22"/>
  <c r="K58" i="22"/>
  <c r="J58" i="22"/>
  <c r="H58" i="22"/>
  <c r="G58" i="22"/>
  <c r="E58" i="22"/>
  <c r="D58" i="22"/>
  <c r="O57" i="22"/>
  <c r="L57" i="22"/>
  <c r="I57" i="22"/>
  <c r="F57" i="22"/>
  <c r="O56" i="22"/>
  <c r="O55" i="22" s="1"/>
  <c r="L56" i="22"/>
  <c r="L55" i="22" s="1"/>
  <c r="I56" i="22"/>
  <c r="F56" i="22"/>
  <c r="N55" i="22"/>
  <c r="M55" i="22"/>
  <c r="M54" i="22" s="1"/>
  <c r="K55" i="22"/>
  <c r="J55" i="22"/>
  <c r="J54" i="22" s="1"/>
  <c r="H55" i="22"/>
  <c r="G55" i="22"/>
  <c r="G54" i="22" s="1"/>
  <c r="E55" i="22"/>
  <c r="D55" i="22"/>
  <c r="O47" i="22"/>
  <c r="C47" i="22" s="1"/>
  <c r="O46" i="22"/>
  <c r="N45" i="22"/>
  <c r="M45" i="22"/>
  <c r="L44" i="22"/>
  <c r="L43" i="22" s="1"/>
  <c r="I44" i="22"/>
  <c r="I43" i="22" s="1"/>
  <c r="F44" i="22"/>
  <c r="K43" i="22"/>
  <c r="J43" i="22"/>
  <c r="H43" i="22"/>
  <c r="G43" i="22"/>
  <c r="E43" i="22"/>
  <c r="D43" i="22"/>
  <c r="F42" i="22"/>
  <c r="C42" i="22" s="1"/>
  <c r="E41" i="22"/>
  <c r="D41" i="22"/>
  <c r="L40" i="22"/>
  <c r="C40" i="22" s="1"/>
  <c r="L39" i="22"/>
  <c r="C39" i="22" s="1"/>
  <c r="L38" i="22"/>
  <c r="C38" i="22" s="1"/>
  <c r="L37" i="22"/>
  <c r="C37" i="22" s="1"/>
  <c r="K36" i="22"/>
  <c r="J36" i="22"/>
  <c r="L35" i="22"/>
  <c r="C35" i="22" s="1"/>
  <c r="L34" i="22"/>
  <c r="C34" i="22" s="1"/>
  <c r="K33" i="22"/>
  <c r="J33" i="22"/>
  <c r="L32" i="22"/>
  <c r="C32" i="22" s="1"/>
  <c r="K31" i="22"/>
  <c r="J31" i="22"/>
  <c r="L30" i="22"/>
  <c r="C30" i="22" s="1"/>
  <c r="L29" i="22"/>
  <c r="C29" i="22" s="1"/>
  <c r="L28" i="22"/>
  <c r="C28" i="22" s="1"/>
  <c r="K27" i="22"/>
  <c r="J27" i="22"/>
  <c r="F25" i="22"/>
  <c r="C25" i="22" s="1"/>
  <c r="I24" i="22"/>
  <c r="F24" i="22"/>
  <c r="O23" i="22"/>
  <c r="L23" i="22"/>
  <c r="I23" i="22"/>
  <c r="F23" i="22"/>
  <c r="O22" i="22"/>
  <c r="O21" i="22" s="1"/>
  <c r="L22" i="22"/>
  <c r="L21" i="22" s="1"/>
  <c r="I22" i="22"/>
  <c r="I21" i="22" s="1"/>
  <c r="F22" i="22"/>
  <c r="N21" i="22"/>
  <c r="M21" i="22"/>
  <c r="M292" i="22" s="1"/>
  <c r="M291" i="22" s="1"/>
  <c r="K21" i="22"/>
  <c r="J21" i="22"/>
  <c r="H21" i="22"/>
  <c r="H292" i="22" s="1"/>
  <c r="G21" i="22"/>
  <c r="G292" i="22" s="1"/>
  <c r="G291" i="22" s="1"/>
  <c r="E21" i="22"/>
  <c r="D21" i="22"/>
  <c r="C24" i="22" l="1"/>
  <c r="C301" i="22"/>
  <c r="C159" i="22"/>
  <c r="M231" i="22"/>
  <c r="M187" i="22"/>
  <c r="C261" i="22"/>
  <c r="C262" i="22"/>
  <c r="E269" i="22"/>
  <c r="C111" i="22"/>
  <c r="C115" i="22"/>
  <c r="J259" i="22"/>
  <c r="E20" i="22"/>
  <c r="I187" i="22"/>
  <c r="C283" i="22"/>
  <c r="H54" i="22"/>
  <c r="G20" i="22"/>
  <c r="F41" i="22"/>
  <c r="C41" i="22" s="1"/>
  <c r="C127" i="22"/>
  <c r="C135" i="22"/>
  <c r="L196" i="22"/>
  <c r="J204" i="22"/>
  <c r="J195" i="22" s="1"/>
  <c r="D231" i="22"/>
  <c r="N54" i="22"/>
  <c r="D292" i="22"/>
  <c r="C63" i="22"/>
  <c r="I67" i="22"/>
  <c r="I141" i="22"/>
  <c r="C163" i="22"/>
  <c r="N187" i="22"/>
  <c r="C193" i="22"/>
  <c r="C217" i="22"/>
  <c r="D270" i="22"/>
  <c r="D269" i="22" s="1"/>
  <c r="F55" i="22"/>
  <c r="D54" i="22"/>
  <c r="D53" i="22" s="1"/>
  <c r="C59" i="22"/>
  <c r="I80" i="22"/>
  <c r="N76" i="22"/>
  <c r="G83" i="22"/>
  <c r="C114" i="22"/>
  <c r="M130" i="22"/>
  <c r="C183" i="22"/>
  <c r="M173" i="22"/>
  <c r="C221" i="22"/>
  <c r="C237" i="22"/>
  <c r="C249" i="22"/>
  <c r="C253" i="22"/>
  <c r="L252" i="22"/>
  <c r="J269" i="22"/>
  <c r="N270" i="22"/>
  <c r="N269" i="22" s="1"/>
  <c r="L276" i="22"/>
  <c r="L270" i="22" s="1"/>
  <c r="L269" i="22" s="1"/>
  <c r="G269" i="22"/>
  <c r="K269" i="22"/>
  <c r="C281" i="22"/>
  <c r="C297" i="22"/>
  <c r="C298" i="22"/>
  <c r="K187" i="22"/>
  <c r="C265" i="22"/>
  <c r="D20" i="22"/>
  <c r="E292" i="22"/>
  <c r="E291" i="22" s="1"/>
  <c r="K292" i="22"/>
  <c r="K291" i="22" s="1"/>
  <c r="C23" i="22"/>
  <c r="M53" i="22"/>
  <c r="O69" i="22"/>
  <c r="O67" i="22" s="1"/>
  <c r="C78" i="22"/>
  <c r="O80" i="22"/>
  <c r="O76" i="22" s="1"/>
  <c r="H83" i="22"/>
  <c r="H75" i="22" s="1"/>
  <c r="O95" i="22"/>
  <c r="O103" i="22"/>
  <c r="C119" i="22"/>
  <c r="C125" i="22"/>
  <c r="C126" i="22"/>
  <c r="C147" i="22"/>
  <c r="C155" i="22"/>
  <c r="C158" i="22"/>
  <c r="C171" i="22"/>
  <c r="H174" i="22"/>
  <c r="H173" i="22" s="1"/>
  <c r="C213" i="22"/>
  <c r="C229" i="22"/>
  <c r="M230" i="22"/>
  <c r="C273" i="22"/>
  <c r="C274" i="22"/>
  <c r="D291" i="22"/>
  <c r="I20" i="22"/>
  <c r="C71" i="22"/>
  <c r="C87" i="22"/>
  <c r="C99" i="22"/>
  <c r="C102" i="22"/>
  <c r="C197" i="22"/>
  <c r="C225" i="22"/>
  <c r="H231" i="22"/>
  <c r="O235" i="22"/>
  <c r="C245" i="22"/>
  <c r="C257" i="22"/>
  <c r="H270" i="22"/>
  <c r="H269" i="22" s="1"/>
  <c r="C277" i="22"/>
  <c r="O293" i="22"/>
  <c r="G187" i="22"/>
  <c r="J26" i="22"/>
  <c r="J20" i="22" s="1"/>
  <c r="N53" i="22"/>
  <c r="C61" i="22"/>
  <c r="C66" i="22"/>
  <c r="C74" i="22"/>
  <c r="L77" i="22"/>
  <c r="G76" i="22"/>
  <c r="K76" i="22"/>
  <c r="C88" i="22"/>
  <c r="C100" i="22"/>
  <c r="C110" i="22"/>
  <c r="O116" i="22"/>
  <c r="C133" i="22"/>
  <c r="O131" i="22"/>
  <c r="C139" i="22"/>
  <c r="O144" i="22"/>
  <c r="C156" i="22"/>
  <c r="O160" i="22"/>
  <c r="L165" i="22"/>
  <c r="C170" i="22"/>
  <c r="C177" i="22"/>
  <c r="C181" i="22"/>
  <c r="O179" i="22"/>
  <c r="O174" i="22" s="1"/>
  <c r="O184" i="22"/>
  <c r="J187" i="22"/>
  <c r="C190" i="22"/>
  <c r="D187" i="22"/>
  <c r="H187" i="22"/>
  <c r="C191" i="22"/>
  <c r="C200" i="22"/>
  <c r="C206" i="22"/>
  <c r="O205" i="22"/>
  <c r="C214" i="22"/>
  <c r="L216" i="22"/>
  <c r="C218" i="22"/>
  <c r="G231" i="22"/>
  <c r="G230" i="22" s="1"/>
  <c r="K231" i="22"/>
  <c r="K230" i="22" s="1"/>
  <c r="C233" i="22"/>
  <c r="C243" i="22"/>
  <c r="L246" i="22"/>
  <c r="C275" i="22"/>
  <c r="C288" i="22"/>
  <c r="J53" i="22"/>
  <c r="C107" i="22"/>
  <c r="C167" i="22"/>
  <c r="O188" i="22"/>
  <c r="O187" i="22" s="1"/>
  <c r="E204" i="22"/>
  <c r="E195" i="22" s="1"/>
  <c r="H291" i="22"/>
  <c r="K26" i="22"/>
  <c r="K20" i="22" s="1"/>
  <c r="M20" i="22"/>
  <c r="L58" i="22"/>
  <c r="L54" i="22" s="1"/>
  <c r="C65" i="22"/>
  <c r="D76" i="22"/>
  <c r="I77" i="22"/>
  <c r="L80" i="22"/>
  <c r="C94" i="22"/>
  <c r="C108" i="22"/>
  <c r="L112" i="22"/>
  <c r="C118" i="22"/>
  <c r="L122" i="22"/>
  <c r="I131" i="22"/>
  <c r="C137" i="22"/>
  <c r="C146" i="22"/>
  <c r="C162" i="22"/>
  <c r="C168" i="22"/>
  <c r="G173" i="22"/>
  <c r="C185" i="22"/>
  <c r="C186" i="22"/>
  <c r="K204" i="22"/>
  <c r="K195" i="22" s="1"/>
  <c r="C211" i="22"/>
  <c r="C212" i="22"/>
  <c r="H204" i="22"/>
  <c r="C224" i="22"/>
  <c r="N231" i="22"/>
  <c r="N230" i="22" s="1"/>
  <c r="L238" i="22"/>
  <c r="C248" i="22"/>
  <c r="O246" i="22"/>
  <c r="F272" i="22"/>
  <c r="F270" i="22" s="1"/>
  <c r="F269" i="22" s="1"/>
  <c r="C280" i="22"/>
  <c r="C285" i="22"/>
  <c r="G53" i="22"/>
  <c r="O292" i="22"/>
  <c r="L31" i="22"/>
  <c r="C31" i="22" s="1"/>
  <c r="C44" i="22"/>
  <c r="E54" i="22"/>
  <c r="E53" i="22" s="1"/>
  <c r="K54" i="22"/>
  <c r="K53" i="22" s="1"/>
  <c r="O58" i="22"/>
  <c r="O54" i="22" s="1"/>
  <c r="O53" i="22" s="1"/>
  <c r="E76" i="22"/>
  <c r="C79" i="22"/>
  <c r="J83" i="22"/>
  <c r="C92" i="22"/>
  <c r="C98" i="22"/>
  <c r="O112" i="22"/>
  <c r="I116" i="22"/>
  <c r="C121" i="22"/>
  <c r="D83" i="22"/>
  <c r="C123" i="22"/>
  <c r="G130" i="22"/>
  <c r="L131" i="22"/>
  <c r="E130" i="22"/>
  <c r="C140" i="22"/>
  <c r="O141" i="22"/>
  <c r="I144" i="22"/>
  <c r="C149" i="22"/>
  <c r="C150" i="22"/>
  <c r="C153" i="22"/>
  <c r="O151" i="22"/>
  <c r="C160" i="22"/>
  <c r="N174" i="22"/>
  <c r="N173" i="22" s="1"/>
  <c r="L179" i="22"/>
  <c r="L174" i="22" s="1"/>
  <c r="L173" i="22" s="1"/>
  <c r="C203" i="22"/>
  <c r="G195" i="22"/>
  <c r="C223" i="22"/>
  <c r="M204" i="22"/>
  <c r="M195" i="22" s="1"/>
  <c r="M194" i="22" s="1"/>
  <c r="J231" i="22"/>
  <c r="J230" i="22" s="1"/>
  <c r="C250" i="22"/>
  <c r="F260" i="22"/>
  <c r="O259" i="22"/>
  <c r="L264" i="22"/>
  <c r="L259" i="22" s="1"/>
  <c r="C57" i="22"/>
  <c r="I55" i="22"/>
  <c r="J292" i="22"/>
  <c r="J291" i="22" s="1"/>
  <c r="N292" i="22"/>
  <c r="N291" i="22" s="1"/>
  <c r="N20" i="22"/>
  <c r="L33" i="22"/>
  <c r="C33" i="22" s="1"/>
  <c r="F43" i="22"/>
  <c r="C43" i="22" s="1"/>
  <c r="C46" i="22"/>
  <c r="O45" i="22"/>
  <c r="H53" i="22"/>
  <c r="C60" i="22"/>
  <c r="C62" i="22"/>
  <c r="F58" i="22"/>
  <c r="C70" i="22"/>
  <c r="F69" i="22"/>
  <c r="F89" i="22"/>
  <c r="C90" i="22"/>
  <c r="C106" i="22"/>
  <c r="F103" i="22"/>
  <c r="C182" i="22"/>
  <c r="F179" i="22"/>
  <c r="C138" i="22"/>
  <c r="F136" i="22"/>
  <c r="F21" i="22"/>
  <c r="C22" i="22"/>
  <c r="L36" i="22"/>
  <c r="C36" i="22" s="1"/>
  <c r="I58" i="22"/>
  <c r="C64" i="22"/>
  <c r="N83" i="22"/>
  <c r="I103" i="22"/>
  <c r="C104" i="22"/>
  <c r="N130" i="22"/>
  <c r="C154" i="22"/>
  <c r="F151" i="22"/>
  <c r="F187" i="22"/>
  <c r="C188" i="22"/>
  <c r="H20" i="22"/>
  <c r="L292" i="22"/>
  <c r="L291" i="22" s="1"/>
  <c r="L27" i="22"/>
  <c r="F54" i="22"/>
  <c r="L69" i="22"/>
  <c r="L67" i="22" s="1"/>
  <c r="C72" i="22"/>
  <c r="C81" i="22"/>
  <c r="F80" i="22"/>
  <c r="C80" i="22" s="1"/>
  <c r="C86" i="22"/>
  <c r="F84" i="22"/>
  <c r="C56" i="22"/>
  <c r="C68" i="22"/>
  <c r="M83" i="22"/>
  <c r="M75" i="22" s="1"/>
  <c r="L84" i="22"/>
  <c r="I89" i="22"/>
  <c r="C93" i="22"/>
  <c r="F95" i="22"/>
  <c r="C97" i="22"/>
  <c r="L103" i="22"/>
  <c r="C109" i="22"/>
  <c r="C113" i="22"/>
  <c r="L116" i="22"/>
  <c r="C120" i="22"/>
  <c r="O122" i="22"/>
  <c r="C128" i="22"/>
  <c r="C129" i="22"/>
  <c r="J130" i="22"/>
  <c r="J75" i="22" s="1"/>
  <c r="C145" i="22"/>
  <c r="I151" i="22"/>
  <c r="C157" i="22"/>
  <c r="C164" i="22"/>
  <c r="C172" i="22"/>
  <c r="J173" i="22"/>
  <c r="L187" i="22"/>
  <c r="C271" i="22"/>
  <c r="C73" i="22"/>
  <c r="E83" i="22"/>
  <c r="I95" i="22"/>
  <c r="C96" i="22"/>
  <c r="K130" i="22"/>
  <c r="C134" i="22"/>
  <c r="F131" i="22"/>
  <c r="K174" i="22"/>
  <c r="K173" i="22" s="1"/>
  <c r="C178" i="22"/>
  <c r="F175" i="22"/>
  <c r="F196" i="22"/>
  <c r="C240" i="22"/>
  <c r="F238" i="22"/>
  <c r="I246" i="22"/>
  <c r="C247" i="22"/>
  <c r="I286" i="22"/>
  <c r="I292" i="22" s="1"/>
  <c r="C287" i="22"/>
  <c r="C85" i="22"/>
  <c r="O84" i="22"/>
  <c r="O89" i="22"/>
  <c r="C101" i="22"/>
  <c r="C105" i="22"/>
  <c r="C117" i="22"/>
  <c r="C124" i="22"/>
  <c r="O136" i="22"/>
  <c r="C142" i="22"/>
  <c r="F141" i="22"/>
  <c r="C141" i="22" s="1"/>
  <c r="L144" i="22"/>
  <c r="C148" i="22"/>
  <c r="C161" i="22"/>
  <c r="F165" i="22"/>
  <c r="C169" i="22"/>
  <c r="F184" i="22"/>
  <c r="C189" i="22"/>
  <c r="C208" i="22"/>
  <c r="F205" i="22"/>
  <c r="C220" i="22"/>
  <c r="F216" i="22"/>
  <c r="L251" i="22"/>
  <c r="I122" i="22"/>
  <c r="C122" i="22" s="1"/>
  <c r="C132" i="22"/>
  <c r="C152" i="22"/>
  <c r="I166" i="22"/>
  <c r="I165" i="22" s="1"/>
  <c r="C176" i="22"/>
  <c r="C180" i="22"/>
  <c r="H195" i="22"/>
  <c r="O196" i="22"/>
  <c r="I198" i="22"/>
  <c r="C198" i="22" s="1"/>
  <c r="C199" i="22"/>
  <c r="C202" i="22"/>
  <c r="C207" i="22"/>
  <c r="I205" i="22"/>
  <c r="C219" i="22"/>
  <c r="I216" i="22"/>
  <c r="C222" i="22"/>
  <c r="C228" i="22"/>
  <c r="F227" i="22"/>
  <c r="C227" i="22" s="1"/>
  <c r="I238" i="22"/>
  <c r="C239" i="22"/>
  <c r="C242" i="22"/>
  <c r="C254" i="22"/>
  <c r="C256" i="22"/>
  <c r="F252" i="22"/>
  <c r="D259" i="22"/>
  <c r="H259" i="22"/>
  <c r="C263" i="22"/>
  <c r="I260" i="22"/>
  <c r="C272" i="22"/>
  <c r="C192" i="22"/>
  <c r="D195" i="22"/>
  <c r="L205" i="22"/>
  <c r="L204" i="22" s="1"/>
  <c r="L195" i="22" s="1"/>
  <c r="C215" i="22"/>
  <c r="C226" i="22"/>
  <c r="E230" i="22"/>
  <c r="C232" i="22"/>
  <c r="C236" i="22"/>
  <c r="F235" i="22"/>
  <c r="C235" i="22" s="1"/>
  <c r="C255" i="22"/>
  <c r="I252" i="22"/>
  <c r="I251" i="22" s="1"/>
  <c r="C258" i="22"/>
  <c r="C266" i="22"/>
  <c r="C268" i="22"/>
  <c r="F264" i="22"/>
  <c r="O270" i="22"/>
  <c r="O269" i="22" s="1"/>
  <c r="C278" i="22"/>
  <c r="F286" i="22"/>
  <c r="C295" i="22"/>
  <c r="C296" i="22"/>
  <c r="F293" i="22"/>
  <c r="O216" i="22"/>
  <c r="O238" i="22"/>
  <c r="C267" i="22"/>
  <c r="I264" i="22"/>
  <c r="C279" i="22"/>
  <c r="I276" i="22"/>
  <c r="I270" i="22" s="1"/>
  <c r="C284" i="22"/>
  <c r="C294" i="22"/>
  <c r="I293" i="22"/>
  <c r="C299" i="22"/>
  <c r="C300" i="22"/>
  <c r="O291" i="22"/>
  <c r="C234" i="22"/>
  <c r="C282" i="22"/>
  <c r="E24" i="21"/>
  <c r="E68" i="21"/>
  <c r="E57" i="21"/>
  <c r="H230" i="22" l="1"/>
  <c r="H289" i="22" s="1"/>
  <c r="J194" i="22"/>
  <c r="O231" i="22"/>
  <c r="O230" i="22" s="1"/>
  <c r="H52" i="22"/>
  <c r="L231" i="22"/>
  <c r="O173" i="22"/>
  <c r="C246" i="22"/>
  <c r="D230" i="22"/>
  <c r="I204" i="22"/>
  <c r="O130" i="22"/>
  <c r="I130" i="22"/>
  <c r="L53" i="22"/>
  <c r="N75" i="22"/>
  <c r="C179" i="22"/>
  <c r="G194" i="22"/>
  <c r="D75" i="22"/>
  <c r="D52" i="22" s="1"/>
  <c r="N194" i="22"/>
  <c r="C112" i="22"/>
  <c r="I76" i="22"/>
  <c r="I83" i="22"/>
  <c r="I75" i="22" s="1"/>
  <c r="I259" i="22"/>
  <c r="C144" i="22"/>
  <c r="K75" i="22"/>
  <c r="K52" i="22" s="1"/>
  <c r="C116" i="22"/>
  <c r="C151" i="22"/>
  <c r="K194" i="22"/>
  <c r="O204" i="22"/>
  <c r="O195" i="22" s="1"/>
  <c r="O194" i="22" s="1"/>
  <c r="C166" i="22"/>
  <c r="I291" i="22"/>
  <c r="L130" i="22"/>
  <c r="C89" i="22"/>
  <c r="G75" i="22"/>
  <c r="G52" i="22" s="1"/>
  <c r="G51" i="22" s="1"/>
  <c r="C276" i="22"/>
  <c r="I231" i="22"/>
  <c r="C184" i="22"/>
  <c r="O83" i="22"/>
  <c r="C95" i="22"/>
  <c r="C77" i="22"/>
  <c r="L76" i="22"/>
  <c r="L230" i="22"/>
  <c r="L194" i="22" s="1"/>
  <c r="E75" i="22"/>
  <c r="E52" i="22" s="1"/>
  <c r="J52" i="22"/>
  <c r="J51" i="22" s="1"/>
  <c r="J50" i="22" s="1"/>
  <c r="C69" i="22"/>
  <c r="I269" i="22"/>
  <c r="C269" i="22" s="1"/>
  <c r="C270" i="22"/>
  <c r="K289" i="22"/>
  <c r="N52" i="22"/>
  <c r="N51" i="22" s="1"/>
  <c r="N289" i="22"/>
  <c r="M52" i="22"/>
  <c r="M51" i="22" s="1"/>
  <c r="M289" i="22"/>
  <c r="C252" i="22"/>
  <c r="F251" i="22"/>
  <c r="C251" i="22" s="1"/>
  <c r="C286" i="22"/>
  <c r="F231" i="22"/>
  <c r="F204" i="22"/>
  <c r="C205" i="22"/>
  <c r="C238" i="22"/>
  <c r="F174" i="22"/>
  <c r="C175" i="22"/>
  <c r="F130" i="22"/>
  <c r="C131" i="22"/>
  <c r="C27" i="22"/>
  <c r="L26" i="22"/>
  <c r="C136" i="22"/>
  <c r="C103" i="22"/>
  <c r="F76" i="22"/>
  <c r="F292" i="22"/>
  <c r="C21" i="22"/>
  <c r="F20" i="22"/>
  <c r="E194" i="22"/>
  <c r="C293" i="22"/>
  <c r="J289" i="22"/>
  <c r="H194" i="22"/>
  <c r="C216" i="22"/>
  <c r="C165" i="22"/>
  <c r="L83" i="22"/>
  <c r="C84" i="22"/>
  <c r="F83" i="22"/>
  <c r="F67" i="22"/>
  <c r="C67" i="22" s="1"/>
  <c r="C187" i="22"/>
  <c r="C58" i="22"/>
  <c r="C45" i="22"/>
  <c r="O20" i="22"/>
  <c r="C264" i="22"/>
  <c r="F259" i="22"/>
  <c r="C259" i="22" s="1"/>
  <c r="C260" i="22"/>
  <c r="I196" i="22"/>
  <c r="I195" i="22" s="1"/>
  <c r="D194" i="22"/>
  <c r="D51" i="22" s="1"/>
  <c r="I54" i="22"/>
  <c r="I53" i="22" s="1"/>
  <c r="I52" i="22" s="1"/>
  <c r="C55" i="22"/>
  <c r="O301" i="21"/>
  <c r="L301" i="21"/>
  <c r="I301" i="21"/>
  <c r="F301" i="21"/>
  <c r="O300" i="21"/>
  <c r="L300" i="21"/>
  <c r="I300" i="21"/>
  <c r="F300" i="21"/>
  <c r="O299" i="21"/>
  <c r="L299" i="21"/>
  <c r="I299" i="21"/>
  <c r="F299" i="21"/>
  <c r="O298" i="21"/>
  <c r="L298" i="21"/>
  <c r="I298" i="21"/>
  <c r="F298" i="21"/>
  <c r="O297" i="21"/>
  <c r="L297" i="21"/>
  <c r="I297" i="21"/>
  <c r="F297" i="21"/>
  <c r="O296" i="21"/>
  <c r="L296" i="21"/>
  <c r="I296" i="21"/>
  <c r="F296" i="21"/>
  <c r="O295" i="21"/>
  <c r="L295" i="21"/>
  <c r="I295" i="21"/>
  <c r="F295" i="21"/>
  <c r="O294" i="21"/>
  <c r="L294" i="21"/>
  <c r="I294" i="21"/>
  <c r="F294" i="21"/>
  <c r="N293" i="21"/>
  <c r="M293" i="21"/>
  <c r="K293" i="21"/>
  <c r="J293" i="21"/>
  <c r="H293" i="21"/>
  <c r="G293" i="21"/>
  <c r="E293" i="21"/>
  <c r="D293" i="21"/>
  <c r="O288" i="21"/>
  <c r="L288" i="21"/>
  <c r="I288" i="21"/>
  <c r="F288" i="21"/>
  <c r="O287" i="21"/>
  <c r="L287" i="21"/>
  <c r="L286" i="21" s="1"/>
  <c r="I287" i="21"/>
  <c r="F287" i="21"/>
  <c r="F286" i="21" s="1"/>
  <c r="O286" i="21"/>
  <c r="N286" i="21"/>
  <c r="M286" i="21"/>
  <c r="K286" i="21"/>
  <c r="J286" i="21"/>
  <c r="H286" i="21"/>
  <c r="G286" i="21"/>
  <c r="E286" i="21"/>
  <c r="D286" i="21"/>
  <c r="O285" i="21"/>
  <c r="L285" i="21"/>
  <c r="L284" i="21" s="1"/>
  <c r="L283" i="21" s="1"/>
  <c r="I285" i="21"/>
  <c r="F285" i="21"/>
  <c r="O284" i="21"/>
  <c r="O283" i="21" s="1"/>
  <c r="N284" i="21"/>
  <c r="N283" i="21" s="1"/>
  <c r="M284" i="21"/>
  <c r="M283" i="21" s="1"/>
  <c r="K284" i="21"/>
  <c r="K283" i="21" s="1"/>
  <c r="J284" i="21"/>
  <c r="J283" i="21" s="1"/>
  <c r="I284" i="21"/>
  <c r="I283" i="21" s="1"/>
  <c r="H284" i="21"/>
  <c r="G284" i="21"/>
  <c r="G283" i="21" s="1"/>
  <c r="E284" i="21"/>
  <c r="E283" i="21" s="1"/>
  <c r="D284" i="21"/>
  <c r="D283" i="21" s="1"/>
  <c r="H283" i="21"/>
  <c r="O282" i="21"/>
  <c r="O281" i="21" s="1"/>
  <c r="L282" i="21"/>
  <c r="L281" i="21" s="1"/>
  <c r="I282" i="21"/>
  <c r="I281" i="21" s="1"/>
  <c r="F282" i="21"/>
  <c r="N281" i="21"/>
  <c r="M281" i="21"/>
  <c r="K281" i="21"/>
  <c r="J281" i="21"/>
  <c r="H281" i="21"/>
  <c r="G281" i="21"/>
  <c r="E281" i="21"/>
  <c r="D281" i="21"/>
  <c r="O280" i="21"/>
  <c r="L280" i="21"/>
  <c r="I280" i="21"/>
  <c r="F280" i="21"/>
  <c r="O279" i="21"/>
  <c r="L279" i="21"/>
  <c r="I279" i="21"/>
  <c r="F279" i="21"/>
  <c r="O278" i="21"/>
  <c r="L278" i="21"/>
  <c r="I278" i="21"/>
  <c r="F278" i="21"/>
  <c r="O277" i="21"/>
  <c r="L277" i="21"/>
  <c r="I277" i="21"/>
  <c r="I276" i="21" s="1"/>
  <c r="F277" i="21"/>
  <c r="N276" i="21"/>
  <c r="M276" i="21"/>
  <c r="K276" i="21"/>
  <c r="J276" i="21"/>
  <c r="H276" i="21"/>
  <c r="G276" i="21"/>
  <c r="E276" i="21"/>
  <c r="D276" i="21"/>
  <c r="O275" i="21"/>
  <c r="L275" i="21"/>
  <c r="I275" i="21"/>
  <c r="F275" i="21"/>
  <c r="O274" i="21"/>
  <c r="L274" i="21"/>
  <c r="I274" i="21"/>
  <c r="F274" i="21"/>
  <c r="O273" i="21"/>
  <c r="L273" i="21"/>
  <c r="L272" i="21" s="1"/>
  <c r="I273" i="21"/>
  <c r="F273" i="21"/>
  <c r="N272" i="21"/>
  <c r="N270" i="21" s="1"/>
  <c r="M272" i="21"/>
  <c r="K272" i="21"/>
  <c r="J272" i="21"/>
  <c r="I272" i="21"/>
  <c r="H272" i="21"/>
  <c r="G272" i="21"/>
  <c r="E272" i="21"/>
  <c r="D272" i="21"/>
  <c r="O271" i="21"/>
  <c r="L271" i="21"/>
  <c r="I271" i="21"/>
  <c r="F271" i="21"/>
  <c r="K270" i="21"/>
  <c r="K269" i="21" s="1"/>
  <c r="O268" i="21"/>
  <c r="L268" i="21"/>
  <c r="I268" i="21"/>
  <c r="F268" i="21"/>
  <c r="O267" i="21"/>
  <c r="L267" i="21"/>
  <c r="I267" i="21"/>
  <c r="F267" i="21"/>
  <c r="O266" i="21"/>
  <c r="L266" i="21"/>
  <c r="I266" i="21"/>
  <c r="F266" i="21"/>
  <c r="O265" i="21"/>
  <c r="L265" i="21"/>
  <c r="I265" i="21"/>
  <c r="I264" i="21" s="1"/>
  <c r="F265" i="21"/>
  <c r="N264" i="21"/>
  <c r="M264" i="21"/>
  <c r="K264" i="21"/>
  <c r="J264" i="21"/>
  <c r="H264" i="21"/>
  <c r="G264" i="21"/>
  <c r="E264" i="21"/>
  <c r="D264" i="21"/>
  <c r="O263" i="21"/>
  <c r="L263" i="21"/>
  <c r="I263" i="21"/>
  <c r="F263" i="21"/>
  <c r="O262" i="21"/>
  <c r="L262" i="21"/>
  <c r="I262" i="21"/>
  <c r="F262" i="21"/>
  <c r="O261" i="21"/>
  <c r="L261" i="21"/>
  <c r="I261" i="21"/>
  <c r="I260" i="21" s="1"/>
  <c r="F261" i="21"/>
  <c r="N260" i="21"/>
  <c r="N259" i="21" s="1"/>
  <c r="M260" i="21"/>
  <c r="M259" i="21" s="1"/>
  <c r="K260" i="21"/>
  <c r="J260" i="21"/>
  <c r="H260" i="21"/>
  <c r="G260" i="21"/>
  <c r="E260" i="21"/>
  <c r="D260" i="21"/>
  <c r="D259" i="21" s="1"/>
  <c r="J259" i="21"/>
  <c r="O258" i="21"/>
  <c r="L258" i="21"/>
  <c r="I258" i="21"/>
  <c r="F258" i="21"/>
  <c r="O257" i="21"/>
  <c r="L257" i="21"/>
  <c r="I257" i="21"/>
  <c r="F257" i="21"/>
  <c r="O256" i="21"/>
  <c r="L256" i="21"/>
  <c r="I256" i="21"/>
  <c r="F256" i="21"/>
  <c r="O255" i="21"/>
  <c r="L255" i="21"/>
  <c r="I255" i="21"/>
  <c r="F255" i="21"/>
  <c r="O254" i="21"/>
  <c r="L254" i="21"/>
  <c r="I254" i="21"/>
  <c r="F254" i="21"/>
  <c r="O253" i="21"/>
  <c r="L253" i="21"/>
  <c r="I253" i="21"/>
  <c r="I252" i="21" s="1"/>
  <c r="I251" i="21" s="1"/>
  <c r="F253" i="21"/>
  <c r="N252" i="21"/>
  <c r="M252" i="21"/>
  <c r="M251" i="21" s="1"/>
  <c r="K252" i="21"/>
  <c r="K251" i="21" s="1"/>
  <c r="J252" i="21"/>
  <c r="H252" i="21"/>
  <c r="H251" i="21" s="1"/>
  <c r="G252" i="21"/>
  <c r="E252" i="21"/>
  <c r="E251" i="21" s="1"/>
  <c r="D252" i="21"/>
  <c r="N251" i="21"/>
  <c r="J251" i="21"/>
  <c r="G251" i="21"/>
  <c r="D251" i="21"/>
  <c r="O250" i="21"/>
  <c r="L250" i="21"/>
  <c r="I250" i="21"/>
  <c r="F250" i="21"/>
  <c r="O249" i="21"/>
  <c r="L249" i="21"/>
  <c r="I249" i="21"/>
  <c r="F249" i="21"/>
  <c r="O248" i="21"/>
  <c r="L248" i="21"/>
  <c r="I248" i="21"/>
  <c r="F248" i="21"/>
  <c r="O247" i="21"/>
  <c r="L247" i="21"/>
  <c r="L246" i="21" s="1"/>
  <c r="I247" i="21"/>
  <c r="F247" i="21"/>
  <c r="N246" i="21"/>
  <c r="M246" i="21"/>
  <c r="K246" i="21"/>
  <c r="J246" i="21"/>
  <c r="H246" i="21"/>
  <c r="G246" i="21"/>
  <c r="E246" i="21"/>
  <c r="D246" i="21"/>
  <c r="O245" i="21"/>
  <c r="L245" i="21"/>
  <c r="I245" i="21"/>
  <c r="F245" i="21"/>
  <c r="O244" i="21"/>
  <c r="L244" i="21"/>
  <c r="I244" i="21"/>
  <c r="F244" i="21"/>
  <c r="O243" i="21"/>
  <c r="L243" i="21"/>
  <c r="I243" i="21"/>
  <c r="F243" i="21"/>
  <c r="O242" i="21"/>
  <c r="L242" i="21"/>
  <c r="I242" i="21"/>
  <c r="F242" i="21"/>
  <c r="O241" i="21"/>
  <c r="L241" i="21"/>
  <c r="I241" i="21"/>
  <c r="F241" i="21"/>
  <c r="O240" i="21"/>
  <c r="L240" i="21"/>
  <c r="I240" i="21"/>
  <c r="F240" i="21"/>
  <c r="O239" i="21"/>
  <c r="L239" i="21"/>
  <c r="I239" i="21"/>
  <c r="F239" i="21"/>
  <c r="O238" i="21"/>
  <c r="N238" i="21"/>
  <c r="M238" i="21"/>
  <c r="K238" i="21"/>
  <c r="J238" i="21"/>
  <c r="H238" i="21"/>
  <c r="G238" i="21"/>
  <c r="E238" i="21"/>
  <c r="D238" i="21"/>
  <c r="O237" i="21"/>
  <c r="L237" i="21"/>
  <c r="I237" i="21"/>
  <c r="F237" i="21"/>
  <c r="O236" i="21"/>
  <c r="O235" i="21" s="1"/>
  <c r="L236" i="21"/>
  <c r="L235" i="21" s="1"/>
  <c r="I236" i="21"/>
  <c r="I235" i="21" s="1"/>
  <c r="F236" i="21"/>
  <c r="N235" i="21"/>
  <c r="N231" i="21" s="1"/>
  <c r="M235" i="21"/>
  <c r="K235" i="21"/>
  <c r="J235" i="21"/>
  <c r="H235" i="21"/>
  <c r="G235" i="21"/>
  <c r="F235" i="21"/>
  <c r="E235" i="21"/>
  <c r="D235" i="21"/>
  <c r="O234" i="21"/>
  <c r="O233" i="21" s="1"/>
  <c r="L234" i="21"/>
  <c r="L233" i="21" s="1"/>
  <c r="I234" i="21"/>
  <c r="F234" i="21"/>
  <c r="C234" i="21" s="1"/>
  <c r="N233" i="21"/>
  <c r="M233" i="21"/>
  <c r="K233" i="21"/>
  <c r="J233" i="21"/>
  <c r="I233" i="21"/>
  <c r="H233" i="21"/>
  <c r="G233" i="21"/>
  <c r="E233" i="21"/>
  <c r="E231" i="21" s="1"/>
  <c r="D233" i="21"/>
  <c r="O232" i="21"/>
  <c r="L232" i="21"/>
  <c r="I232" i="21"/>
  <c r="F232" i="21"/>
  <c r="O229" i="21"/>
  <c r="L229" i="21"/>
  <c r="I229" i="21"/>
  <c r="F229" i="21"/>
  <c r="O228" i="21"/>
  <c r="L228" i="21"/>
  <c r="L227" i="21" s="1"/>
  <c r="I228" i="21"/>
  <c r="F228" i="21"/>
  <c r="F227" i="21" s="1"/>
  <c r="O227" i="21"/>
  <c r="N227" i="21"/>
  <c r="M227" i="21"/>
  <c r="K227" i="21"/>
  <c r="J227" i="21"/>
  <c r="H227" i="21"/>
  <c r="G227" i="21"/>
  <c r="E227" i="21"/>
  <c r="D227" i="21"/>
  <c r="O226" i="21"/>
  <c r="L226" i="21"/>
  <c r="I226" i="21"/>
  <c r="F226" i="21"/>
  <c r="C226" i="21" s="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F220" i="21"/>
  <c r="O219" i="21"/>
  <c r="L219" i="21"/>
  <c r="I219" i="21"/>
  <c r="F219" i="21"/>
  <c r="O218" i="21"/>
  <c r="L218" i="21"/>
  <c r="I218" i="21"/>
  <c r="F218" i="21"/>
  <c r="O217" i="21"/>
  <c r="O216" i="21" s="1"/>
  <c r="L217" i="21"/>
  <c r="I217" i="21"/>
  <c r="F217" i="21"/>
  <c r="N216" i="21"/>
  <c r="M216" i="21"/>
  <c r="K216" i="21"/>
  <c r="J216" i="21"/>
  <c r="H216" i="21"/>
  <c r="G216" i="21"/>
  <c r="E216" i="21"/>
  <c r="D216" i="21"/>
  <c r="O215" i="21"/>
  <c r="L215" i="21"/>
  <c r="I215" i="21"/>
  <c r="F215" i="21"/>
  <c r="O214" i="21"/>
  <c r="L214" i="21"/>
  <c r="I214" i="21"/>
  <c r="F214" i="21"/>
  <c r="O213" i="21"/>
  <c r="L213" i="21"/>
  <c r="I213" i="21"/>
  <c r="F213" i="21"/>
  <c r="O212" i="21"/>
  <c r="L212" i="21"/>
  <c r="I212" i="21"/>
  <c r="F212" i="21"/>
  <c r="O211" i="21"/>
  <c r="L211" i="21"/>
  <c r="I211" i="21"/>
  <c r="F211" i="21"/>
  <c r="O210" i="21"/>
  <c r="L210" i="21"/>
  <c r="I210" i="21"/>
  <c r="F210" i="21"/>
  <c r="O209" i="21"/>
  <c r="L209" i="21"/>
  <c r="I209" i="21"/>
  <c r="F209" i="21"/>
  <c r="O208" i="21"/>
  <c r="L208" i="21"/>
  <c r="I208" i="21"/>
  <c r="F208" i="21"/>
  <c r="O207" i="21"/>
  <c r="L207" i="21"/>
  <c r="I207" i="21"/>
  <c r="F207" i="21"/>
  <c r="O206" i="21"/>
  <c r="L206" i="21"/>
  <c r="I206" i="21"/>
  <c r="F206" i="21"/>
  <c r="N205" i="21"/>
  <c r="M205" i="21"/>
  <c r="K205" i="21"/>
  <c r="K204" i="21" s="1"/>
  <c r="J205" i="21"/>
  <c r="H205" i="21"/>
  <c r="H204" i="21" s="1"/>
  <c r="G205" i="21"/>
  <c r="E205" i="21"/>
  <c r="E204" i="21" s="1"/>
  <c r="D205" i="21"/>
  <c r="D204" i="21" s="1"/>
  <c r="O203" i="21"/>
  <c r="L203" i="21"/>
  <c r="I203" i="21"/>
  <c r="F203" i="21"/>
  <c r="O202" i="21"/>
  <c r="L202" i="21"/>
  <c r="I202" i="21"/>
  <c r="F202" i="21"/>
  <c r="O201" i="21"/>
  <c r="L201" i="21"/>
  <c r="I201" i="21"/>
  <c r="F201" i="21"/>
  <c r="O200" i="21"/>
  <c r="L200" i="21"/>
  <c r="I200" i="21"/>
  <c r="F200" i="21"/>
  <c r="O199" i="21"/>
  <c r="O198" i="21" s="1"/>
  <c r="L199" i="21"/>
  <c r="L198" i="21" s="1"/>
  <c r="I199" i="21"/>
  <c r="F199" i="21"/>
  <c r="N198" i="21"/>
  <c r="M198" i="21"/>
  <c r="M196" i="21" s="1"/>
  <c r="K198" i="21"/>
  <c r="K196" i="21" s="1"/>
  <c r="J198" i="21"/>
  <c r="J196" i="21" s="1"/>
  <c r="H198" i="21"/>
  <c r="G198" i="21"/>
  <c r="G196" i="21" s="1"/>
  <c r="F198" i="21"/>
  <c r="E198" i="21"/>
  <c r="E196" i="21" s="1"/>
  <c r="D198" i="21"/>
  <c r="O197" i="21"/>
  <c r="L197" i="21"/>
  <c r="I197" i="21"/>
  <c r="F197" i="21"/>
  <c r="N196" i="21"/>
  <c r="H196" i="21"/>
  <c r="D196" i="21"/>
  <c r="D195" i="21" s="1"/>
  <c r="O193" i="21"/>
  <c r="O192" i="21" s="1"/>
  <c r="O191" i="21" s="1"/>
  <c r="L193" i="21"/>
  <c r="L192" i="21" s="1"/>
  <c r="L191" i="21" s="1"/>
  <c r="I193" i="21"/>
  <c r="F193" i="21"/>
  <c r="N192" i="21"/>
  <c r="N191" i="21" s="1"/>
  <c r="M192" i="21"/>
  <c r="M191" i="21" s="1"/>
  <c r="K192" i="21"/>
  <c r="J192" i="21"/>
  <c r="J191" i="21" s="1"/>
  <c r="I192" i="21"/>
  <c r="I191" i="21" s="1"/>
  <c r="H192" i="21"/>
  <c r="H191" i="21" s="1"/>
  <c r="G192" i="21"/>
  <c r="E192" i="21"/>
  <c r="E191" i="21" s="1"/>
  <c r="D192" i="21"/>
  <c r="K191" i="21"/>
  <c r="G191" i="21"/>
  <c r="D191" i="21"/>
  <c r="O190" i="21"/>
  <c r="L190" i="21"/>
  <c r="I190" i="21"/>
  <c r="F190" i="21"/>
  <c r="O189" i="21"/>
  <c r="L189" i="21"/>
  <c r="L188" i="21" s="1"/>
  <c r="I189" i="21"/>
  <c r="I188" i="21" s="1"/>
  <c r="F189" i="21"/>
  <c r="O188" i="21"/>
  <c r="N188" i="21"/>
  <c r="M188" i="21"/>
  <c r="K188" i="21"/>
  <c r="J188" i="21"/>
  <c r="H188" i="21"/>
  <c r="G188" i="21"/>
  <c r="G187" i="21" s="1"/>
  <c r="F188" i="21"/>
  <c r="E188" i="21"/>
  <c r="D188" i="21"/>
  <c r="O186" i="21"/>
  <c r="L186" i="21"/>
  <c r="I186" i="21"/>
  <c r="F186" i="21"/>
  <c r="O185" i="21"/>
  <c r="L185" i="21"/>
  <c r="L184" i="21" s="1"/>
  <c r="I185" i="21"/>
  <c r="I184" i="21" s="1"/>
  <c r="F185" i="21"/>
  <c r="O184" i="21"/>
  <c r="N184" i="21"/>
  <c r="M184" i="21"/>
  <c r="K184" i="21"/>
  <c r="J184" i="21"/>
  <c r="H184" i="21"/>
  <c r="G184" i="21"/>
  <c r="F184" i="21"/>
  <c r="E184" i="21"/>
  <c r="D184" i="21"/>
  <c r="O183" i="21"/>
  <c r="L183" i="21"/>
  <c r="I183" i="21"/>
  <c r="F183" i="21"/>
  <c r="O182" i="21"/>
  <c r="L182" i="21"/>
  <c r="I182" i="21"/>
  <c r="F182" i="21"/>
  <c r="O181" i="21"/>
  <c r="L181" i="21"/>
  <c r="I181" i="21"/>
  <c r="F181" i="21"/>
  <c r="O180" i="21"/>
  <c r="L180" i="21"/>
  <c r="I180" i="21"/>
  <c r="F180" i="21"/>
  <c r="O179" i="21"/>
  <c r="N179" i="21"/>
  <c r="M179" i="21"/>
  <c r="K179" i="21"/>
  <c r="J179" i="21"/>
  <c r="H179" i="21"/>
  <c r="G179" i="21"/>
  <c r="E179" i="21"/>
  <c r="D179" i="21"/>
  <c r="O178" i="21"/>
  <c r="L178" i="21"/>
  <c r="I178" i="21"/>
  <c r="F178" i="21"/>
  <c r="O177" i="21"/>
  <c r="L177" i="21"/>
  <c r="I177" i="21"/>
  <c r="F177" i="21"/>
  <c r="O176" i="21"/>
  <c r="L176" i="21"/>
  <c r="I176" i="21"/>
  <c r="I175" i="21" s="1"/>
  <c r="F176" i="21"/>
  <c r="O175" i="21"/>
  <c r="N175" i="21"/>
  <c r="M175" i="21"/>
  <c r="K175" i="21"/>
  <c r="K174" i="21" s="1"/>
  <c r="K173" i="21" s="1"/>
  <c r="J175" i="21"/>
  <c r="J174" i="21" s="1"/>
  <c r="H175" i="21"/>
  <c r="H174" i="21" s="1"/>
  <c r="H173" i="21" s="1"/>
  <c r="G175" i="21"/>
  <c r="E175" i="21"/>
  <c r="E174" i="21" s="1"/>
  <c r="E173" i="21" s="1"/>
  <c r="D175" i="21"/>
  <c r="M174" i="21"/>
  <c r="M173" i="21" s="1"/>
  <c r="D174" i="21"/>
  <c r="D173" i="21" s="1"/>
  <c r="O172" i="21"/>
  <c r="L172" i="21"/>
  <c r="I172" i="21"/>
  <c r="F172" i="21"/>
  <c r="O171" i="21"/>
  <c r="L171" i="21"/>
  <c r="I171" i="21"/>
  <c r="F171" i="21"/>
  <c r="O170" i="21"/>
  <c r="L170" i="21"/>
  <c r="I170" i="21"/>
  <c r="F170" i="21"/>
  <c r="O169" i="21"/>
  <c r="L169" i="21"/>
  <c r="I169" i="21"/>
  <c r="F169" i="21"/>
  <c r="O168" i="21"/>
  <c r="L168" i="21"/>
  <c r="I168" i="21"/>
  <c r="F168" i="21"/>
  <c r="O167" i="21"/>
  <c r="O166" i="21" s="1"/>
  <c r="L167" i="21"/>
  <c r="I167" i="21"/>
  <c r="F167" i="21"/>
  <c r="F166" i="21" s="1"/>
  <c r="C167" i="21"/>
  <c r="N166" i="21"/>
  <c r="N165" i="21" s="1"/>
  <c r="M166" i="21"/>
  <c r="L166" i="21"/>
  <c r="K166" i="21"/>
  <c r="K165" i="21" s="1"/>
  <c r="J166" i="21"/>
  <c r="H166" i="21"/>
  <c r="H165" i="21" s="1"/>
  <c r="G166" i="21"/>
  <c r="G165" i="21" s="1"/>
  <c r="E166" i="21"/>
  <c r="E165" i="21" s="1"/>
  <c r="D166" i="21"/>
  <c r="D165" i="21" s="1"/>
  <c r="M165" i="21"/>
  <c r="J165" i="21"/>
  <c r="O164" i="21"/>
  <c r="L164" i="21"/>
  <c r="I164" i="21"/>
  <c r="F164" i="21"/>
  <c r="O163" i="21"/>
  <c r="L163" i="21"/>
  <c r="I163" i="21"/>
  <c r="F163" i="21"/>
  <c r="O162" i="21"/>
  <c r="L162" i="21"/>
  <c r="I162" i="21"/>
  <c r="F162" i="21"/>
  <c r="O161" i="21"/>
  <c r="L161" i="21"/>
  <c r="L160" i="21" s="1"/>
  <c r="I161" i="21"/>
  <c r="I160" i="21" s="1"/>
  <c r="F161" i="21"/>
  <c r="O160" i="21"/>
  <c r="N160" i="21"/>
  <c r="M160" i="21"/>
  <c r="K160" i="21"/>
  <c r="J160" i="21"/>
  <c r="H160" i="21"/>
  <c r="G160" i="21"/>
  <c r="F160" i="21"/>
  <c r="E160" i="21"/>
  <c r="D160" i="21"/>
  <c r="O159" i="21"/>
  <c r="L159" i="21"/>
  <c r="I159" i="21"/>
  <c r="F159" i="21"/>
  <c r="O158" i="21"/>
  <c r="L158" i="21"/>
  <c r="I158" i="21"/>
  <c r="F158" i="21"/>
  <c r="O157" i="21"/>
  <c r="L157" i="21"/>
  <c r="I157" i="21"/>
  <c r="F157" i="21"/>
  <c r="O156" i="21"/>
  <c r="L156" i="21"/>
  <c r="I156" i="21"/>
  <c r="F156" i="21"/>
  <c r="O155" i="21"/>
  <c r="L155" i="21"/>
  <c r="I155" i="21"/>
  <c r="F155" i="21"/>
  <c r="O154" i="21"/>
  <c r="L154" i="21"/>
  <c r="I154" i="21"/>
  <c r="F154" i="21"/>
  <c r="O153" i="21"/>
  <c r="L153" i="21"/>
  <c r="I153" i="21"/>
  <c r="F153" i="21"/>
  <c r="O152" i="21"/>
  <c r="L152" i="21"/>
  <c r="I152" i="21"/>
  <c r="F152" i="21"/>
  <c r="N151" i="21"/>
  <c r="M151" i="21"/>
  <c r="K151" i="21"/>
  <c r="J151" i="21"/>
  <c r="H151" i="21"/>
  <c r="G151" i="21"/>
  <c r="E151" i="21"/>
  <c r="D151" i="21"/>
  <c r="O150" i="21"/>
  <c r="L150" i="21"/>
  <c r="I150" i="21"/>
  <c r="F150" i="21"/>
  <c r="O149" i="21"/>
  <c r="L149" i="21"/>
  <c r="I149" i="21"/>
  <c r="F149" i="21"/>
  <c r="O148" i="21"/>
  <c r="L148" i="21"/>
  <c r="I148" i="21"/>
  <c r="F148" i="21"/>
  <c r="O147" i="21"/>
  <c r="L147" i="21"/>
  <c r="I147" i="21"/>
  <c r="F147" i="21"/>
  <c r="O146" i="21"/>
  <c r="L146" i="21"/>
  <c r="I146" i="21"/>
  <c r="F146" i="21"/>
  <c r="O145" i="21"/>
  <c r="L145" i="21"/>
  <c r="I145" i="21"/>
  <c r="F145" i="21"/>
  <c r="O144" i="21"/>
  <c r="N144" i="21"/>
  <c r="M144" i="21"/>
  <c r="K144" i="21"/>
  <c r="J144" i="21"/>
  <c r="H144" i="21"/>
  <c r="G144" i="21"/>
  <c r="E144" i="21"/>
  <c r="D144" i="21"/>
  <c r="O143" i="21"/>
  <c r="L143" i="21"/>
  <c r="I143" i="21"/>
  <c r="F143" i="21"/>
  <c r="O142" i="21"/>
  <c r="O141" i="21" s="1"/>
  <c r="L142" i="21"/>
  <c r="L141" i="21" s="1"/>
  <c r="I142" i="21"/>
  <c r="I141" i="21" s="1"/>
  <c r="F142" i="21"/>
  <c r="F141" i="21" s="1"/>
  <c r="N141" i="21"/>
  <c r="M141" i="21"/>
  <c r="K141" i="21"/>
  <c r="J141" i="21"/>
  <c r="H141" i="21"/>
  <c r="G141" i="21"/>
  <c r="E141" i="21"/>
  <c r="D141" i="21"/>
  <c r="O140" i="21"/>
  <c r="L140" i="21"/>
  <c r="I140" i="21"/>
  <c r="F140" i="21"/>
  <c r="O139" i="21"/>
  <c r="L139" i="21"/>
  <c r="I139" i="21"/>
  <c r="F139" i="21"/>
  <c r="C139" i="21"/>
  <c r="O138" i="21"/>
  <c r="L138" i="21"/>
  <c r="I138" i="21"/>
  <c r="F138" i="21"/>
  <c r="C138" i="21" s="1"/>
  <c r="O137" i="21"/>
  <c r="L137" i="21"/>
  <c r="I137" i="21"/>
  <c r="I136" i="21" s="1"/>
  <c r="F137" i="21"/>
  <c r="C137" i="21" s="1"/>
  <c r="N136" i="21"/>
  <c r="M136" i="21"/>
  <c r="K136" i="21"/>
  <c r="J136" i="21"/>
  <c r="H136" i="21"/>
  <c r="G136" i="21"/>
  <c r="E136" i="21"/>
  <c r="D136" i="21"/>
  <c r="O135" i="21"/>
  <c r="L135" i="21"/>
  <c r="I135" i="21"/>
  <c r="F135" i="21"/>
  <c r="C135" i="21" s="1"/>
  <c r="O134" i="21"/>
  <c r="L134" i="21"/>
  <c r="I134" i="21"/>
  <c r="F134" i="21"/>
  <c r="O133" i="21"/>
  <c r="L133" i="21"/>
  <c r="I133" i="21"/>
  <c r="F133" i="21"/>
  <c r="O132" i="21"/>
  <c r="O131" i="21" s="1"/>
  <c r="L132" i="21"/>
  <c r="L131" i="21" s="1"/>
  <c r="I132" i="21"/>
  <c r="F132" i="21"/>
  <c r="N131" i="21"/>
  <c r="M131" i="21"/>
  <c r="K131" i="21"/>
  <c r="J131" i="21"/>
  <c r="H131" i="21"/>
  <c r="G131" i="21"/>
  <c r="E131" i="21"/>
  <c r="D131" i="21"/>
  <c r="D130" i="21" s="1"/>
  <c r="O129" i="21"/>
  <c r="L129" i="21"/>
  <c r="L128" i="21" s="1"/>
  <c r="I129" i="21"/>
  <c r="I128" i="21" s="1"/>
  <c r="F129" i="21"/>
  <c r="F128" i="21" s="1"/>
  <c r="O128" i="21"/>
  <c r="N128" i="21"/>
  <c r="M128" i="21"/>
  <c r="K128" i="21"/>
  <c r="J128" i="21"/>
  <c r="H128" i="21"/>
  <c r="G128" i="21"/>
  <c r="E128" i="21"/>
  <c r="D128" i="21"/>
  <c r="O127" i="21"/>
  <c r="L127" i="21"/>
  <c r="I127" i="21"/>
  <c r="C127" i="21" s="1"/>
  <c r="F127" i="21"/>
  <c r="O126" i="21"/>
  <c r="L126" i="21"/>
  <c r="I126" i="21"/>
  <c r="F126" i="21"/>
  <c r="O125" i="21"/>
  <c r="L125" i="21"/>
  <c r="I125" i="21"/>
  <c r="F125" i="21"/>
  <c r="O124" i="21"/>
  <c r="L124" i="21"/>
  <c r="I124" i="21"/>
  <c r="F124" i="21"/>
  <c r="O123" i="21"/>
  <c r="L123" i="21"/>
  <c r="I123" i="21"/>
  <c r="F123" i="21"/>
  <c r="N122" i="21"/>
  <c r="M122" i="21"/>
  <c r="K122" i="21"/>
  <c r="J122" i="21"/>
  <c r="H122" i="21"/>
  <c r="G122" i="21"/>
  <c r="E122" i="21"/>
  <c r="D122" i="21"/>
  <c r="O121" i="21"/>
  <c r="L121" i="21"/>
  <c r="I121" i="21"/>
  <c r="F121" i="21"/>
  <c r="O120" i="21"/>
  <c r="L120" i="21"/>
  <c r="I120" i="21"/>
  <c r="F120" i="21"/>
  <c r="O119" i="21"/>
  <c r="L119" i="21"/>
  <c r="I119" i="21"/>
  <c r="F119" i="21"/>
  <c r="O118" i="21"/>
  <c r="L118" i="21"/>
  <c r="I118" i="21"/>
  <c r="F118" i="21"/>
  <c r="O117" i="21"/>
  <c r="L117" i="21"/>
  <c r="L116" i="21" s="1"/>
  <c r="I117" i="21"/>
  <c r="I116" i="21" s="1"/>
  <c r="F117" i="21"/>
  <c r="N116" i="21"/>
  <c r="M116" i="21"/>
  <c r="K116" i="21"/>
  <c r="J116" i="21"/>
  <c r="H116" i="21"/>
  <c r="G116" i="21"/>
  <c r="E116" i="21"/>
  <c r="D116" i="21"/>
  <c r="O115" i="21"/>
  <c r="L115" i="21"/>
  <c r="I115" i="21"/>
  <c r="F115" i="21"/>
  <c r="O114" i="21"/>
  <c r="L114" i="21"/>
  <c r="I114" i="21"/>
  <c r="F114" i="21"/>
  <c r="O113" i="21"/>
  <c r="L113" i="21"/>
  <c r="I113" i="21"/>
  <c r="I112" i="21" s="1"/>
  <c r="F113" i="21"/>
  <c r="N112" i="21"/>
  <c r="M112" i="21"/>
  <c r="K112" i="21"/>
  <c r="J112" i="21"/>
  <c r="H112" i="21"/>
  <c r="G112" i="21"/>
  <c r="E112" i="21"/>
  <c r="D112" i="21"/>
  <c r="O111" i="21"/>
  <c r="L111" i="21"/>
  <c r="I111" i="21"/>
  <c r="F111" i="21"/>
  <c r="O110" i="21"/>
  <c r="L110" i="21"/>
  <c r="I110" i="21"/>
  <c r="F110" i="21"/>
  <c r="O109" i="21"/>
  <c r="L109" i="21"/>
  <c r="I109" i="21"/>
  <c r="F109" i="21"/>
  <c r="O108" i="21"/>
  <c r="L108" i="21"/>
  <c r="I108" i="21"/>
  <c r="F108" i="21"/>
  <c r="O107" i="21"/>
  <c r="L107" i="21"/>
  <c r="I107" i="21"/>
  <c r="F107" i="21"/>
  <c r="O106" i="21"/>
  <c r="L106" i="21"/>
  <c r="I106" i="21"/>
  <c r="F106" i="21"/>
  <c r="O105" i="21"/>
  <c r="L105" i="21"/>
  <c r="I105" i="21"/>
  <c r="F105" i="21"/>
  <c r="O104" i="21"/>
  <c r="L104" i="21"/>
  <c r="I104" i="21"/>
  <c r="F104" i="21"/>
  <c r="N103" i="21"/>
  <c r="M103" i="21"/>
  <c r="K103" i="21"/>
  <c r="J103" i="21"/>
  <c r="H103" i="21"/>
  <c r="G103" i="21"/>
  <c r="E103" i="21"/>
  <c r="D103" i="21"/>
  <c r="O102" i="21"/>
  <c r="L102" i="21"/>
  <c r="I102" i="21"/>
  <c r="F102" i="21"/>
  <c r="O101" i="21"/>
  <c r="L101" i="21"/>
  <c r="I101" i="21"/>
  <c r="F101" i="21"/>
  <c r="O100" i="21"/>
  <c r="L100" i="21"/>
  <c r="I100" i="21"/>
  <c r="F100" i="21"/>
  <c r="O99" i="21"/>
  <c r="L99" i="21"/>
  <c r="I99" i="21"/>
  <c r="F99" i="21"/>
  <c r="O98" i="21"/>
  <c r="L98" i="21"/>
  <c r="I98" i="21"/>
  <c r="F98" i="21"/>
  <c r="O97" i="21"/>
  <c r="L97" i="21"/>
  <c r="I97" i="21"/>
  <c r="F97" i="21"/>
  <c r="O96" i="21"/>
  <c r="L96" i="21"/>
  <c r="L95" i="21" s="1"/>
  <c r="I96" i="21"/>
  <c r="F96" i="21"/>
  <c r="O95" i="21"/>
  <c r="N95" i="21"/>
  <c r="M95" i="21"/>
  <c r="K95" i="21"/>
  <c r="J95" i="21"/>
  <c r="H95" i="21"/>
  <c r="G95" i="21"/>
  <c r="E95" i="21"/>
  <c r="D95" i="21"/>
  <c r="O94" i="21"/>
  <c r="L94" i="21"/>
  <c r="I94" i="21"/>
  <c r="F94" i="21"/>
  <c r="O93" i="21"/>
  <c r="L93" i="21"/>
  <c r="I93" i="21"/>
  <c r="F93" i="21"/>
  <c r="O92" i="21"/>
  <c r="L92" i="21"/>
  <c r="I92" i="21"/>
  <c r="F92" i="21"/>
  <c r="O91" i="21"/>
  <c r="L91" i="21"/>
  <c r="I91" i="21"/>
  <c r="F91" i="21"/>
  <c r="O90" i="21"/>
  <c r="L90" i="21"/>
  <c r="I90" i="21"/>
  <c r="I89" i="21" s="1"/>
  <c r="F90" i="21"/>
  <c r="N89" i="21"/>
  <c r="M89" i="21"/>
  <c r="K89" i="21"/>
  <c r="J89" i="21"/>
  <c r="H89" i="21"/>
  <c r="G89" i="21"/>
  <c r="E89" i="21"/>
  <c r="D89" i="21"/>
  <c r="O88" i="21"/>
  <c r="L88" i="21"/>
  <c r="I88" i="21"/>
  <c r="F88" i="21"/>
  <c r="O87" i="21"/>
  <c r="L87" i="21"/>
  <c r="I87" i="21"/>
  <c r="F87" i="21"/>
  <c r="O86" i="21"/>
  <c r="L86" i="21"/>
  <c r="I86" i="21"/>
  <c r="F86" i="21"/>
  <c r="O85" i="21"/>
  <c r="O84" i="21" s="1"/>
  <c r="L85" i="21"/>
  <c r="L84" i="21" s="1"/>
  <c r="I85" i="21"/>
  <c r="I84" i="21" s="1"/>
  <c r="F85" i="21"/>
  <c r="N84" i="21"/>
  <c r="M84" i="21"/>
  <c r="K84" i="21"/>
  <c r="J84" i="21"/>
  <c r="H84" i="21"/>
  <c r="G84" i="21"/>
  <c r="E84" i="21"/>
  <c r="D84" i="21"/>
  <c r="M83" i="21"/>
  <c r="O82" i="21"/>
  <c r="L82" i="21"/>
  <c r="I82" i="21"/>
  <c r="F82" i="21"/>
  <c r="O81" i="21"/>
  <c r="O80" i="21" s="1"/>
  <c r="L81" i="21"/>
  <c r="L80" i="21" s="1"/>
  <c r="I81" i="21"/>
  <c r="I80" i="21" s="1"/>
  <c r="F81" i="21"/>
  <c r="F80" i="21" s="1"/>
  <c r="N80" i="21"/>
  <c r="M80" i="21"/>
  <c r="K80" i="21"/>
  <c r="J80" i="21"/>
  <c r="H80" i="21"/>
  <c r="G80" i="21"/>
  <c r="E80" i="21"/>
  <c r="D80" i="21"/>
  <c r="O79" i="21"/>
  <c r="L79" i="21"/>
  <c r="I79" i="21"/>
  <c r="F79" i="21"/>
  <c r="O78" i="21"/>
  <c r="L78" i="21"/>
  <c r="L77" i="21" s="1"/>
  <c r="I78" i="21"/>
  <c r="I77" i="21" s="1"/>
  <c r="F78" i="21"/>
  <c r="O77" i="21"/>
  <c r="N77" i="21"/>
  <c r="M77" i="21"/>
  <c r="M76" i="21" s="1"/>
  <c r="K77" i="21"/>
  <c r="J77" i="21"/>
  <c r="H77" i="21"/>
  <c r="H76" i="21" s="1"/>
  <c r="G77" i="21"/>
  <c r="G76" i="21" s="1"/>
  <c r="F77" i="21"/>
  <c r="E77" i="21"/>
  <c r="D77" i="21"/>
  <c r="K76" i="21"/>
  <c r="O74" i="21"/>
  <c r="L74" i="21"/>
  <c r="I74" i="21"/>
  <c r="F74" i="21"/>
  <c r="O73" i="21"/>
  <c r="L73" i="21"/>
  <c r="I73" i="21"/>
  <c r="F73" i="21"/>
  <c r="O72" i="21"/>
  <c r="L72" i="21"/>
  <c r="I72" i="21"/>
  <c r="F72" i="21"/>
  <c r="O71" i="21"/>
  <c r="L71" i="21"/>
  <c r="I71" i="21"/>
  <c r="F71" i="21"/>
  <c r="O70" i="21"/>
  <c r="L70" i="21"/>
  <c r="L69" i="21" s="1"/>
  <c r="I70" i="21"/>
  <c r="I69" i="21" s="1"/>
  <c r="F70" i="21"/>
  <c r="F69" i="21" s="1"/>
  <c r="N69" i="21"/>
  <c r="N67" i="21" s="1"/>
  <c r="M69" i="21"/>
  <c r="K69" i="21"/>
  <c r="K67" i="21" s="1"/>
  <c r="J69" i="21"/>
  <c r="J67" i="21" s="1"/>
  <c r="H69" i="21"/>
  <c r="H67" i="21" s="1"/>
  <c r="G69" i="21"/>
  <c r="E69" i="21"/>
  <c r="E67" i="21" s="1"/>
  <c r="D69" i="21"/>
  <c r="O68" i="21"/>
  <c r="L68" i="21"/>
  <c r="I68" i="21"/>
  <c r="F68" i="21"/>
  <c r="M67" i="21"/>
  <c r="G67" i="21"/>
  <c r="D67" i="21"/>
  <c r="O66" i="21"/>
  <c r="L66" i="21"/>
  <c r="I66" i="21"/>
  <c r="F66" i="21"/>
  <c r="O65" i="21"/>
  <c r="L65" i="21"/>
  <c r="I65" i="21"/>
  <c r="F65" i="21"/>
  <c r="O64" i="21"/>
  <c r="L64" i="21"/>
  <c r="I64" i="21"/>
  <c r="F64" i="21"/>
  <c r="C64" i="21" s="1"/>
  <c r="O63" i="21"/>
  <c r="L63" i="21"/>
  <c r="I63" i="21"/>
  <c r="F63" i="21"/>
  <c r="O62" i="21"/>
  <c r="L62" i="21"/>
  <c r="I62" i="21"/>
  <c r="F62" i="21"/>
  <c r="C62" i="21" s="1"/>
  <c r="O61" i="21"/>
  <c r="L61" i="21"/>
  <c r="I61" i="21"/>
  <c r="F61" i="21"/>
  <c r="O60" i="21"/>
  <c r="L60" i="21"/>
  <c r="I60" i="21"/>
  <c r="F60" i="21"/>
  <c r="C60" i="21" s="1"/>
  <c r="O59" i="21"/>
  <c r="L59" i="21"/>
  <c r="I59" i="21"/>
  <c r="F59" i="21"/>
  <c r="F58" i="21" s="1"/>
  <c r="N58" i="21"/>
  <c r="M58" i="21"/>
  <c r="K58" i="21"/>
  <c r="J58" i="21"/>
  <c r="H58" i="21"/>
  <c r="G58" i="21"/>
  <c r="E58" i="21"/>
  <c r="D58" i="21"/>
  <c r="O57" i="21"/>
  <c r="L57" i="21"/>
  <c r="I57" i="21"/>
  <c r="F57" i="21"/>
  <c r="O56" i="21"/>
  <c r="O55" i="21" s="1"/>
  <c r="L56" i="21"/>
  <c r="L55" i="21" s="1"/>
  <c r="I56" i="21"/>
  <c r="F56" i="21"/>
  <c r="F55" i="21" s="1"/>
  <c r="N55" i="21"/>
  <c r="M55" i="21"/>
  <c r="K55" i="21"/>
  <c r="J55" i="21"/>
  <c r="H55" i="21"/>
  <c r="H54" i="21" s="1"/>
  <c r="G55" i="21"/>
  <c r="E55" i="21"/>
  <c r="E54" i="21" s="1"/>
  <c r="D55" i="21"/>
  <c r="M54" i="21"/>
  <c r="M53" i="21" s="1"/>
  <c r="O47" i="21"/>
  <c r="C47" i="21" s="1"/>
  <c r="O46" i="21"/>
  <c r="C46" i="21" s="1"/>
  <c r="N45" i="21"/>
  <c r="M45" i="21"/>
  <c r="L44" i="21"/>
  <c r="L43" i="21" s="1"/>
  <c r="I44" i="21"/>
  <c r="I43" i="21" s="1"/>
  <c r="F44" i="21"/>
  <c r="K43" i="21"/>
  <c r="J43" i="21"/>
  <c r="H43" i="21"/>
  <c r="G43" i="21"/>
  <c r="E43" i="21"/>
  <c r="D43" i="21"/>
  <c r="F42" i="21"/>
  <c r="F41" i="21" s="1"/>
  <c r="C41" i="21" s="1"/>
  <c r="E41" i="21"/>
  <c r="D41" i="21"/>
  <c r="L40" i="21"/>
  <c r="C40" i="21" s="1"/>
  <c r="L39" i="21"/>
  <c r="C39" i="21" s="1"/>
  <c r="L38" i="21"/>
  <c r="C38" i="21" s="1"/>
  <c r="L37" i="21"/>
  <c r="C37" i="21" s="1"/>
  <c r="K36" i="21"/>
  <c r="J36" i="21"/>
  <c r="L35" i="21"/>
  <c r="C35" i="21" s="1"/>
  <c r="L34" i="21"/>
  <c r="C34" i="21" s="1"/>
  <c r="K33" i="21"/>
  <c r="J33" i="21"/>
  <c r="L32" i="21"/>
  <c r="L31" i="21" s="1"/>
  <c r="K31" i="21"/>
  <c r="J31" i="21"/>
  <c r="J26" i="21" s="1"/>
  <c r="L30" i="21"/>
  <c r="C30" i="21" s="1"/>
  <c r="L29" i="21"/>
  <c r="C29" i="21" s="1"/>
  <c r="L28" i="21"/>
  <c r="C28" i="21" s="1"/>
  <c r="K27" i="21"/>
  <c r="J27" i="21"/>
  <c r="F25" i="21"/>
  <c r="C25" i="21" s="1"/>
  <c r="I24" i="21"/>
  <c r="F24" i="21"/>
  <c r="O23" i="21"/>
  <c r="L23" i="21"/>
  <c r="I23" i="21"/>
  <c r="F23" i="21"/>
  <c r="O22" i="21"/>
  <c r="O21" i="21" s="1"/>
  <c r="O292" i="21" s="1"/>
  <c r="L22" i="21"/>
  <c r="I22" i="21"/>
  <c r="F22" i="21"/>
  <c r="N21" i="21"/>
  <c r="N292" i="21" s="1"/>
  <c r="N291" i="21" s="1"/>
  <c r="M21" i="21"/>
  <c r="K21" i="21"/>
  <c r="K292" i="21" s="1"/>
  <c r="J21" i="21"/>
  <c r="J292" i="21" s="1"/>
  <c r="J291" i="21" s="1"/>
  <c r="H21" i="21"/>
  <c r="G21" i="21"/>
  <c r="F21" i="21"/>
  <c r="F292" i="21" s="1"/>
  <c r="E21" i="21"/>
  <c r="E292" i="21" s="1"/>
  <c r="D21" i="21"/>
  <c r="M130" i="21" l="1"/>
  <c r="C210" i="21"/>
  <c r="C250" i="21"/>
  <c r="C42" i="21"/>
  <c r="C44" i="21"/>
  <c r="O136" i="21"/>
  <c r="D187" i="21"/>
  <c r="H259" i="21"/>
  <c r="I67" i="21"/>
  <c r="O246" i="21"/>
  <c r="H270" i="21"/>
  <c r="C298" i="21"/>
  <c r="E51" i="22"/>
  <c r="E290" i="22" s="1"/>
  <c r="C94" i="21"/>
  <c r="C120" i="21"/>
  <c r="C126" i="21"/>
  <c r="O122" i="21"/>
  <c r="K187" i="21"/>
  <c r="H187" i="21"/>
  <c r="C229" i="21"/>
  <c r="J231" i="21"/>
  <c r="F53" i="22"/>
  <c r="C53" i="22" s="1"/>
  <c r="C130" i="22"/>
  <c r="J290" i="22"/>
  <c r="O75" i="22"/>
  <c r="O52" i="22" s="1"/>
  <c r="O51" i="22" s="1"/>
  <c r="D289" i="22"/>
  <c r="H51" i="22"/>
  <c r="E289" i="22"/>
  <c r="K51" i="22"/>
  <c r="K50" i="22" s="1"/>
  <c r="I230" i="22"/>
  <c r="I289" i="22" s="1"/>
  <c r="C204" i="22"/>
  <c r="G289" i="22"/>
  <c r="L75" i="22"/>
  <c r="L52" i="22" s="1"/>
  <c r="L51" i="22" s="1"/>
  <c r="L50" i="22" s="1"/>
  <c r="H290" i="22"/>
  <c r="H50" i="22"/>
  <c r="G290" i="22"/>
  <c r="G50" i="22"/>
  <c r="C76" i="22"/>
  <c r="F75" i="22"/>
  <c r="C54" i="22"/>
  <c r="C174" i="22"/>
  <c r="F173" i="22"/>
  <c r="C173" i="22" s="1"/>
  <c r="C231" i="22"/>
  <c r="F230" i="22"/>
  <c r="C196" i="22"/>
  <c r="M50" i="22"/>
  <c r="M290" i="22"/>
  <c r="F195" i="22"/>
  <c r="N50" i="22"/>
  <c r="N290" i="22"/>
  <c r="C83" i="22"/>
  <c r="D290" i="22"/>
  <c r="D50" i="22"/>
  <c r="L290" i="22"/>
  <c r="C26" i="22"/>
  <c r="L20" i="22"/>
  <c r="C20" i="22" s="1"/>
  <c r="C292" i="22"/>
  <c r="F291" i="22"/>
  <c r="C291" i="22" s="1"/>
  <c r="E53" i="21"/>
  <c r="F54" i="21"/>
  <c r="D83" i="21"/>
  <c r="C85" i="21"/>
  <c r="C92" i="21"/>
  <c r="C93" i="21"/>
  <c r="O89" i="21"/>
  <c r="E130" i="21"/>
  <c r="C155" i="21"/>
  <c r="C156" i="21"/>
  <c r="C189" i="21"/>
  <c r="C190" i="21"/>
  <c r="O187" i="21"/>
  <c r="C202" i="21"/>
  <c r="C203" i="21"/>
  <c r="C206" i="21"/>
  <c r="C218" i="21"/>
  <c r="C222" i="21"/>
  <c r="C224" i="21"/>
  <c r="C225" i="21"/>
  <c r="H231" i="21"/>
  <c r="H230" i="21" s="1"/>
  <c r="O252" i="21"/>
  <c r="O251" i="21" s="1"/>
  <c r="C266" i="21"/>
  <c r="G270" i="21"/>
  <c r="G269" i="21" s="1"/>
  <c r="C274" i="21"/>
  <c r="C282" i="21"/>
  <c r="L33" i="21"/>
  <c r="C33" i="21" s="1"/>
  <c r="F43" i="21"/>
  <c r="C43" i="21" s="1"/>
  <c r="E83" i="21"/>
  <c r="C114" i="21"/>
  <c r="C128" i="21"/>
  <c r="C141" i="21"/>
  <c r="C143" i="21"/>
  <c r="I216" i="21"/>
  <c r="D231" i="21"/>
  <c r="D230" i="21" s="1"/>
  <c r="C242" i="21"/>
  <c r="C245" i="21"/>
  <c r="C247" i="21"/>
  <c r="C258" i="21"/>
  <c r="K259" i="21"/>
  <c r="J270" i="21"/>
  <c r="J269" i="21" s="1"/>
  <c r="L27" i="21"/>
  <c r="C27" i="21" s="1"/>
  <c r="L36" i="21"/>
  <c r="C36" i="21" s="1"/>
  <c r="J54" i="21"/>
  <c r="J53" i="21" s="1"/>
  <c r="O76" i="21"/>
  <c r="C100" i="21"/>
  <c r="C107" i="21"/>
  <c r="C110" i="21"/>
  <c r="C111" i="21"/>
  <c r="H130" i="21"/>
  <c r="C159" i="21"/>
  <c r="C163" i="21"/>
  <c r="C164" i="21"/>
  <c r="C171" i="21"/>
  <c r="C172" i="21"/>
  <c r="C183" i="21"/>
  <c r="C214" i="21"/>
  <c r="C215" i="21"/>
  <c r="G204" i="21"/>
  <c r="G195" i="21" s="1"/>
  <c r="M204" i="21"/>
  <c r="M231" i="21"/>
  <c r="C262" i="21"/>
  <c r="L260" i="21"/>
  <c r="G259" i="21"/>
  <c r="D270" i="21"/>
  <c r="D269" i="21" s="1"/>
  <c r="N269" i="21"/>
  <c r="O276" i="21"/>
  <c r="C294" i="21"/>
  <c r="H292" i="21"/>
  <c r="H291" i="21" s="1"/>
  <c r="H20" i="21"/>
  <c r="D292" i="21"/>
  <c r="D291" i="21" s="1"/>
  <c r="D20" i="21"/>
  <c r="C278" i="21"/>
  <c r="K26" i="21"/>
  <c r="K20" i="21" s="1"/>
  <c r="K54" i="21"/>
  <c r="K53" i="21" s="1"/>
  <c r="C56" i="21"/>
  <c r="I58" i="21"/>
  <c r="C58" i="21" s="1"/>
  <c r="C65" i="21"/>
  <c r="C68" i="21"/>
  <c r="O69" i="21"/>
  <c r="O67" i="21" s="1"/>
  <c r="C73" i="21"/>
  <c r="N76" i="21"/>
  <c r="L76" i="21"/>
  <c r="C81" i="21"/>
  <c r="N83" i="21"/>
  <c r="O112" i="21"/>
  <c r="C132" i="21"/>
  <c r="F136" i="21"/>
  <c r="C147" i="21"/>
  <c r="C150" i="21"/>
  <c r="C153" i="21"/>
  <c r="O151" i="21"/>
  <c r="O130" i="21" s="1"/>
  <c r="C160" i="21"/>
  <c r="C161" i="21"/>
  <c r="C162" i="21"/>
  <c r="L165" i="21"/>
  <c r="C169" i="21"/>
  <c r="C170" i="21"/>
  <c r="C184" i="21"/>
  <c r="C185" i="21"/>
  <c r="C186" i="21"/>
  <c r="L196" i="21"/>
  <c r="I205" i="21"/>
  <c r="C212" i="21"/>
  <c r="C213" i="21"/>
  <c r="C244" i="21"/>
  <c r="C257" i="21"/>
  <c r="O260" i="21"/>
  <c r="E270" i="21"/>
  <c r="E269" i="21" s="1"/>
  <c r="O272" i="21"/>
  <c r="C275" i="21"/>
  <c r="C279" i="21"/>
  <c r="H269" i="21"/>
  <c r="I293" i="21"/>
  <c r="C296" i="21"/>
  <c r="C299" i="21"/>
  <c r="M75" i="21"/>
  <c r="I270" i="21"/>
  <c r="I269" i="21" s="1"/>
  <c r="K291" i="21"/>
  <c r="C22" i="21"/>
  <c r="C24" i="21"/>
  <c r="C32" i="21"/>
  <c r="O45" i="21"/>
  <c r="C45" i="21" s="1"/>
  <c r="G54" i="21"/>
  <c r="G53" i="21" s="1"/>
  <c r="D54" i="21"/>
  <c r="D53" i="21" s="1"/>
  <c r="N54" i="21"/>
  <c r="N53" i="21" s="1"/>
  <c r="C61" i="21"/>
  <c r="L58" i="21"/>
  <c r="L54" i="21" s="1"/>
  <c r="L53" i="21" s="1"/>
  <c r="C72" i="21"/>
  <c r="E76" i="21"/>
  <c r="E75" i="21" s="1"/>
  <c r="J76" i="21"/>
  <c r="K83" i="21"/>
  <c r="L89" i="21"/>
  <c r="C99" i="21"/>
  <c r="H83" i="21"/>
  <c r="H75" i="21" s="1"/>
  <c r="L103" i="21"/>
  <c r="C115" i="21"/>
  <c r="L122" i="21"/>
  <c r="G130" i="21"/>
  <c r="C133" i="21"/>
  <c r="L136" i="21"/>
  <c r="C158" i="21"/>
  <c r="I166" i="21"/>
  <c r="I165" i="21" s="1"/>
  <c r="G174" i="21"/>
  <c r="G173" i="21" s="1"/>
  <c r="I174" i="21"/>
  <c r="I173" i="21" s="1"/>
  <c r="N187" i="21"/>
  <c r="L187" i="21"/>
  <c r="H195" i="21"/>
  <c r="C207" i="21"/>
  <c r="C223" i="21"/>
  <c r="J204" i="21"/>
  <c r="J195" i="21" s="1"/>
  <c r="N204" i="21"/>
  <c r="N195" i="21" s="1"/>
  <c r="F233" i="21"/>
  <c r="C237" i="21"/>
  <c r="C256" i="21"/>
  <c r="C280" i="21"/>
  <c r="L293" i="21"/>
  <c r="L21" i="21"/>
  <c r="C254" i="21"/>
  <c r="E291" i="21"/>
  <c r="N20" i="21"/>
  <c r="G292" i="21"/>
  <c r="G291" i="21" s="1"/>
  <c r="M292" i="21"/>
  <c r="M291" i="21" s="1"/>
  <c r="C23" i="21"/>
  <c r="H53" i="21"/>
  <c r="H52" i="21" s="1"/>
  <c r="C57" i="21"/>
  <c r="C59" i="21"/>
  <c r="C63" i="21"/>
  <c r="L67" i="21"/>
  <c r="C71" i="21"/>
  <c r="F76" i="21"/>
  <c r="C79" i="21"/>
  <c r="D76" i="21"/>
  <c r="C80" i="21"/>
  <c r="G83" i="21"/>
  <c r="C88" i="21"/>
  <c r="C106" i="21"/>
  <c r="F116" i="21"/>
  <c r="C118" i="21"/>
  <c r="C119" i="21"/>
  <c r="I131" i="21"/>
  <c r="C140" i="21"/>
  <c r="C148" i="21"/>
  <c r="C168" i="21"/>
  <c r="N174" i="21"/>
  <c r="N173" i="21" s="1"/>
  <c r="I179" i="21"/>
  <c r="E187" i="21"/>
  <c r="J187" i="21"/>
  <c r="K195" i="21"/>
  <c r="C201" i="21"/>
  <c r="C211" i="21"/>
  <c r="C221" i="21"/>
  <c r="N230" i="21"/>
  <c r="O231" i="21"/>
  <c r="C239" i="21"/>
  <c r="L252" i="21"/>
  <c r="L251" i="21" s="1"/>
  <c r="C263" i="21"/>
  <c r="O264" i="21"/>
  <c r="L276" i="21"/>
  <c r="L270" i="21" s="1"/>
  <c r="L269" i="21" s="1"/>
  <c r="F281" i="21"/>
  <c r="C281" i="21" s="1"/>
  <c r="C69" i="21"/>
  <c r="C31" i="21"/>
  <c r="L292" i="21"/>
  <c r="J20" i="21"/>
  <c r="C154" i="21"/>
  <c r="F151" i="21"/>
  <c r="F165" i="21"/>
  <c r="C188" i="21"/>
  <c r="L264" i="21"/>
  <c r="C267" i="21"/>
  <c r="C301" i="21"/>
  <c r="E20" i="21"/>
  <c r="M20" i="21"/>
  <c r="I55" i="21"/>
  <c r="O58" i="21"/>
  <c r="O54" i="21" s="1"/>
  <c r="O53" i="21" s="1"/>
  <c r="C74" i="21"/>
  <c r="C86" i="21"/>
  <c r="C87" i="21"/>
  <c r="F84" i="21"/>
  <c r="F89" i="21"/>
  <c r="C90" i="21"/>
  <c r="C91" i="21"/>
  <c r="F95" i="21"/>
  <c r="C98" i="21"/>
  <c r="C108" i="21"/>
  <c r="C134" i="21"/>
  <c r="F131" i="21"/>
  <c r="I103" i="21"/>
  <c r="C104" i="21"/>
  <c r="I21" i="21"/>
  <c r="F67" i="21"/>
  <c r="C67" i="21" s="1"/>
  <c r="C70" i="21"/>
  <c r="C78" i="21"/>
  <c r="J83" i="21"/>
  <c r="I95" i="21"/>
  <c r="C96" i="21"/>
  <c r="O103" i="21"/>
  <c r="C113" i="21"/>
  <c r="F112" i="21"/>
  <c r="C123" i="21"/>
  <c r="F20" i="21"/>
  <c r="G20" i="21"/>
  <c r="O20" i="21"/>
  <c r="C66" i="21"/>
  <c r="C77" i="21"/>
  <c r="I76" i="21"/>
  <c r="C82" i="21"/>
  <c r="C102" i="21"/>
  <c r="C105" i="21"/>
  <c r="F103" i="21"/>
  <c r="O116" i="21"/>
  <c r="C116" i="21" s="1"/>
  <c r="C124" i="21"/>
  <c r="I122" i="21"/>
  <c r="C101" i="21"/>
  <c r="C121" i="21"/>
  <c r="C129" i="21"/>
  <c r="J130" i="21"/>
  <c r="N130" i="21"/>
  <c r="C142" i="21"/>
  <c r="F144" i="21"/>
  <c r="C145" i="21"/>
  <c r="C146" i="21"/>
  <c r="I151" i="21"/>
  <c r="C157" i="21"/>
  <c r="C176" i="21"/>
  <c r="L175" i="21"/>
  <c r="C181" i="21"/>
  <c r="C182" i="21"/>
  <c r="F179" i="21"/>
  <c r="M187" i="21"/>
  <c r="I187" i="21"/>
  <c r="C249" i="21"/>
  <c r="F246" i="21"/>
  <c r="C97" i="21"/>
  <c r="C109" i="21"/>
  <c r="L112" i="21"/>
  <c r="C117" i="21"/>
  <c r="F122" i="21"/>
  <c r="K130" i="21"/>
  <c r="K75" i="21" s="1"/>
  <c r="I144" i="21"/>
  <c r="C149" i="21"/>
  <c r="C152" i="21"/>
  <c r="L151" i="21"/>
  <c r="J173" i="21"/>
  <c r="O174" i="21"/>
  <c r="O173" i="21" s="1"/>
  <c r="C125" i="21"/>
  <c r="L144" i="21"/>
  <c r="O165" i="21"/>
  <c r="C177" i="21"/>
  <c r="C178" i="21"/>
  <c r="F175" i="21"/>
  <c r="C180" i="21"/>
  <c r="L179" i="21"/>
  <c r="C197" i="21"/>
  <c r="F196" i="21"/>
  <c r="C200" i="21"/>
  <c r="I198" i="21"/>
  <c r="H289" i="21"/>
  <c r="L216" i="21"/>
  <c r="C219" i="21"/>
  <c r="I227" i="21"/>
  <c r="C228" i="21"/>
  <c r="K231" i="21"/>
  <c r="K230" i="21" s="1"/>
  <c r="K194" i="21" s="1"/>
  <c r="C241" i="21"/>
  <c r="F238" i="21"/>
  <c r="C248" i="21"/>
  <c r="I246" i="21"/>
  <c r="C253" i="21"/>
  <c r="F252" i="21"/>
  <c r="C265" i="21"/>
  <c r="F264" i="21"/>
  <c r="C264" i="21" s="1"/>
  <c r="C273" i="21"/>
  <c r="F272" i="21"/>
  <c r="C288" i="21"/>
  <c r="I286" i="21"/>
  <c r="C300" i="21"/>
  <c r="C193" i="21"/>
  <c r="F192" i="21"/>
  <c r="E195" i="21"/>
  <c r="M195" i="21"/>
  <c r="O196" i="21"/>
  <c r="O205" i="21"/>
  <c r="O204" i="21" s="1"/>
  <c r="C217" i="21"/>
  <c r="F216" i="21"/>
  <c r="J230" i="21"/>
  <c r="C232" i="21"/>
  <c r="G231" i="21"/>
  <c r="G230" i="21" s="1"/>
  <c r="C240" i="21"/>
  <c r="I238" i="21"/>
  <c r="C243" i="21"/>
  <c r="C255" i="21"/>
  <c r="I259" i="21"/>
  <c r="L259" i="21"/>
  <c r="C268" i="21"/>
  <c r="C285" i="21"/>
  <c r="F284" i="21"/>
  <c r="O293" i="21"/>
  <c r="O291" i="21" s="1"/>
  <c r="J194" i="21"/>
  <c r="C199" i="21"/>
  <c r="L205" i="21"/>
  <c r="C208" i="21"/>
  <c r="C209" i="21"/>
  <c r="F205" i="21"/>
  <c r="C220" i="21"/>
  <c r="C227" i="21"/>
  <c r="C233" i="21"/>
  <c r="C235" i="21"/>
  <c r="C236" i="21"/>
  <c r="L238" i="21"/>
  <c r="L231" i="21" s="1"/>
  <c r="L230" i="21" s="1"/>
  <c r="M230" i="21"/>
  <c r="E259" i="21"/>
  <c r="E230" i="21" s="1"/>
  <c r="C261" i="21"/>
  <c r="F260" i="21"/>
  <c r="O259" i="21"/>
  <c r="O230" i="21" s="1"/>
  <c r="C271" i="21"/>
  <c r="M270" i="21"/>
  <c r="M269" i="21" s="1"/>
  <c r="C277" i="21"/>
  <c r="F276" i="21"/>
  <c r="C276" i="21" s="1"/>
  <c r="C295" i="21"/>
  <c r="C297" i="21"/>
  <c r="F293" i="21"/>
  <c r="C287" i="21"/>
  <c r="M289" i="21" l="1"/>
  <c r="N194" i="21"/>
  <c r="E50" i="22"/>
  <c r="O289" i="22"/>
  <c r="G194" i="21"/>
  <c r="D75" i="21"/>
  <c r="D52" i="21" s="1"/>
  <c r="E52" i="21"/>
  <c r="O270" i="21"/>
  <c r="O269" i="21" s="1"/>
  <c r="O50" i="22"/>
  <c r="O290" i="22"/>
  <c r="K290" i="22"/>
  <c r="I194" i="22"/>
  <c r="I51" i="22" s="1"/>
  <c r="I50" i="22" s="1"/>
  <c r="C75" i="22"/>
  <c r="F52" i="22"/>
  <c r="C52" i="22" s="1"/>
  <c r="L289" i="22"/>
  <c r="C230" i="22"/>
  <c r="F289" i="22"/>
  <c r="C195" i="22"/>
  <c r="F194" i="22"/>
  <c r="L130" i="21"/>
  <c r="I204" i="21"/>
  <c r="C122" i="21"/>
  <c r="M52" i="21"/>
  <c r="N75" i="21"/>
  <c r="N289" i="21" s="1"/>
  <c r="L26" i="21"/>
  <c r="G75" i="21"/>
  <c r="G52" i="21" s="1"/>
  <c r="J75" i="21"/>
  <c r="J52" i="21" s="1"/>
  <c r="J51" i="21" s="1"/>
  <c r="J50" i="21" s="1"/>
  <c r="L20" i="21"/>
  <c r="K52" i="21"/>
  <c r="O83" i="21"/>
  <c r="O75" i="21" s="1"/>
  <c r="O52" i="21" s="1"/>
  <c r="L204" i="21"/>
  <c r="L195" i="21" s="1"/>
  <c r="L194" i="21" s="1"/>
  <c r="I231" i="21"/>
  <c r="I230" i="21" s="1"/>
  <c r="D194" i="21"/>
  <c r="I130" i="21"/>
  <c r="L83" i="21"/>
  <c r="L75" i="21" s="1"/>
  <c r="C89" i="21"/>
  <c r="C166" i="21"/>
  <c r="H194" i="21"/>
  <c r="C179" i="21"/>
  <c r="E289" i="21"/>
  <c r="C216" i="21"/>
  <c r="C151" i="21"/>
  <c r="L291" i="21"/>
  <c r="C136" i="21"/>
  <c r="C293" i="21"/>
  <c r="H51" i="21"/>
  <c r="N52" i="21"/>
  <c r="N51" i="21" s="1"/>
  <c r="G51" i="21"/>
  <c r="J290" i="21"/>
  <c r="C205" i="21"/>
  <c r="F204" i="21"/>
  <c r="C192" i="21"/>
  <c r="F191" i="21"/>
  <c r="F270" i="21"/>
  <c r="C272" i="21"/>
  <c r="F195" i="21"/>
  <c r="F130" i="21"/>
  <c r="C130" i="21" s="1"/>
  <c r="C131" i="21"/>
  <c r="F53" i="21"/>
  <c r="K51" i="21"/>
  <c r="C26" i="21"/>
  <c r="O195" i="21"/>
  <c r="C252" i="21"/>
  <c r="F251" i="21"/>
  <c r="C251" i="21" s="1"/>
  <c r="C198" i="21"/>
  <c r="I196" i="21"/>
  <c r="F174" i="21"/>
  <c r="C175" i="21"/>
  <c r="K289" i="21"/>
  <c r="C95" i="21"/>
  <c r="F83" i="21"/>
  <c r="C84" i="21"/>
  <c r="C284" i="21"/>
  <c r="F283" i="21"/>
  <c r="C283" i="21" s="1"/>
  <c r="C260" i="21"/>
  <c r="F259" i="21"/>
  <c r="C259" i="21" s="1"/>
  <c r="M194" i="21"/>
  <c r="M51" i="21" s="1"/>
  <c r="C238" i="21"/>
  <c r="F231" i="21"/>
  <c r="C144" i="21"/>
  <c r="C103" i="21"/>
  <c r="C76" i="21"/>
  <c r="C112" i="21"/>
  <c r="I83" i="21"/>
  <c r="I75" i="21" s="1"/>
  <c r="I292" i="21"/>
  <c r="I20" i="21"/>
  <c r="C21" i="21"/>
  <c r="C165" i="21"/>
  <c r="E194" i="21"/>
  <c r="E51" i="21" s="1"/>
  <c r="G289" i="21"/>
  <c r="C286" i="21"/>
  <c r="C246" i="21"/>
  <c r="L174" i="21"/>
  <c r="L173" i="21" s="1"/>
  <c r="L289" i="21" s="1"/>
  <c r="I54" i="21"/>
  <c r="C55" i="21"/>
  <c r="F291" i="21"/>
  <c r="J289" i="21" l="1"/>
  <c r="D289" i="21"/>
  <c r="D51" i="21"/>
  <c r="I290" i="22"/>
  <c r="C194" i="22"/>
  <c r="C289" i="22"/>
  <c r="F51" i="22"/>
  <c r="L52" i="21"/>
  <c r="L51" i="21" s="1"/>
  <c r="L50" i="21" s="1"/>
  <c r="C204" i="21"/>
  <c r="C20" i="21"/>
  <c r="I195" i="21"/>
  <c r="I194" i="21" s="1"/>
  <c r="D50" i="21"/>
  <c r="D290" i="21"/>
  <c r="H290" i="21"/>
  <c r="H50" i="21"/>
  <c r="C196" i="21"/>
  <c r="M50" i="21"/>
  <c r="M290" i="21"/>
  <c r="I53" i="21"/>
  <c r="I52" i="21" s="1"/>
  <c r="I51" i="21" s="1"/>
  <c r="C54" i="21"/>
  <c r="K50" i="21"/>
  <c r="K290" i="21"/>
  <c r="I291" i="21"/>
  <c r="C292" i="21"/>
  <c r="F230" i="21"/>
  <c r="C230" i="21" s="1"/>
  <c r="C231" i="21"/>
  <c r="C53" i="21"/>
  <c r="C191" i="21"/>
  <c r="F187" i="21"/>
  <c r="C187" i="21" s="1"/>
  <c r="N50" i="21"/>
  <c r="N290" i="21"/>
  <c r="C291" i="21"/>
  <c r="C83" i="21"/>
  <c r="F75" i="21"/>
  <c r="C75" i="21" s="1"/>
  <c r="C174" i="21"/>
  <c r="F173" i="21"/>
  <c r="C173" i="21" s="1"/>
  <c r="C195" i="21"/>
  <c r="E290" i="21"/>
  <c r="E50" i="21"/>
  <c r="O194" i="21"/>
  <c r="O51" i="21" s="1"/>
  <c r="O289" i="21"/>
  <c r="F269" i="21"/>
  <c r="C270" i="21"/>
  <c r="G290" i="21"/>
  <c r="G50" i="21"/>
  <c r="F290" i="22" l="1"/>
  <c r="C290" i="22" s="1"/>
  <c r="F50" i="22"/>
  <c r="C50" i="22" s="1"/>
  <c r="C51" i="22"/>
  <c r="L290" i="21"/>
  <c r="C269" i="21"/>
  <c r="F289" i="21"/>
  <c r="F52" i="21"/>
  <c r="I290" i="21"/>
  <c r="I50" i="21"/>
  <c r="O50" i="21"/>
  <c r="O290" i="21"/>
  <c r="F194" i="21"/>
  <c r="C194" i="21" s="1"/>
  <c r="I289" i="21"/>
  <c r="C289" i="21" l="1"/>
  <c r="F51" i="21"/>
  <c r="C52" i="21"/>
  <c r="F290" i="21" l="1"/>
  <c r="C290" i="21" s="1"/>
  <c r="F50" i="21"/>
  <c r="C50" i="21" s="1"/>
  <c r="C51" i="21"/>
  <c r="F82" i="20" l="1"/>
  <c r="F81" i="20" s="1"/>
  <c r="E81" i="20"/>
  <c r="D81" i="20"/>
  <c r="F76" i="20"/>
  <c r="F75" i="20"/>
  <c r="F74" i="20"/>
  <c r="F73" i="20"/>
  <c r="F72" i="20"/>
  <c r="F71" i="20"/>
  <c r="F70" i="20"/>
  <c r="F69" i="20"/>
  <c r="F68" i="20"/>
  <c r="F67" i="20"/>
  <c r="F66" i="20"/>
  <c r="F65" i="20"/>
  <c r="F64" i="20"/>
  <c r="F63" i="20"/>
  <c r="F62" i="20"/>
  <c r="F61" i="20" s="1"/>
  <c r="E61" i="20"/>
  <c r="D61" i="20"/>
  <c r="F56" i="20"/>
  <c r="F55" i="20"/>
  <c r="F54" i="20"/>
  <c r="F53" i="20"/>
  <c r="F52" i="20"/>
  <c r="F51" i="20"/>
  <c r="F50" i="20"/>
  <c r="F49" i="20"/>
  <c r="F48" i="20"/>
  <c r="F47" i="20"/>
  <c r="F46" i="20"/>
  <c r="F45" i="20"/>
  <c r="F44" i="20"/>
  <c r="F43" i="20"/>
  <c r="F42" i="20"/>
  <c r="F41" i="20"/>
  <c r="F39" i="20"/>
  <c r="F38" i="20"/>
  <c r="F37" i="20"/>
  <c r="E35" i="20"/>
  <c r="D35" i="20"/>
  <c r="F30" i="20"/>
  <c r="F29" i="20"/>
  <c r="F28" i="20"/>
  <c r="F27" i="20"/>
  <c r="F26" i="20"/>
  <c r="F25" i="20"/>
  <c r="F24" i="20"/>
  <c r="F23" i="20"/>
  <c r="F22" i="20"/>
  <c r="F21" i="20"/>
  <c r="F20" i="20"/>
  <c r="F19" i="20"/>
  <c r="F18" i="20"/>
  <c r="F17" i="20"/>
  <c r="F16" i="20"/>
  <c r="F15" i="20"/>
  <c r="F14" i="20"/>
  <c r="F12" i="20"/>
  <c r="F11" i="20"/>
  <c r="F10" i="20"/>
  <c r="E9" i="20"/>
  <c r="D9" i="20"/>
  <c r="F35" i="20" l="1"/>
  <c r="F9" i="20"/>
  <c r="O301" i="19"/>
  <c r="L301" i="19"/>
  <c r="I301" i="19"/>
  <c r="F301" i="19"/>
  <c r="O300" i="19"/>
  <c r="L300" i="19"/>
  <c r="I300" i="19"/>
  <c r="F300" i="19"/>
  <c r="O299" i="19"/>
  <c r="L299" i="19"/>
  <c r="I299" i="19"/>
  <c r="F299" i="19"/>
  <c r="O298" i="19"/>
  <c r="L298" i="19"/>
  <c r="I298" i="19"/>
  <c r="F298" i="19"/>
  <c r="O297" i="19"/>
  <c r="L297" i="19"/>
  <c r="I297" i="19"/>
  <c r="F297" i="19"/>
  <c r="O296" i="19"/>
  <c r="L296" i="19"/>
  <c r="I296" i="19"/>
  <c r="F296" i="19"/>
  <c r="O295" i="19"/>
  <c r="L295" i="19"/>
  <c r="I295" i="19"/>
  <c r="F295" i="19"/>
  <c r="O294" i="19"/>
  <c r="L294" i="19"/>
  <c r="I294" i="19"/>
  <c r="F294" i="19"/>
  <c r="N293" i="19"/>
  <c r="M293" i="19"/>
  <c r="K293" i="19"/>
  <c r="J293" i="19"/>
  <c r="H293" i="19"/>
  <c r="G293" i="19"/>
  <c r="E293" i="19"/>
  <c r="D293" i="19"/>
  <c r="O288" i="19"/>
  <c r="L288" i="19"/>
  <c r="I288" i="19"/>
  <c r="F288" i="19"/>
  <c r="O287" i="19"/>
  <c r="O286" i="19" s="1"/>
  <c r="L287" i="19"/>
  <c r="L286" i="19" s="1"/>
  <c r="I287" i="19"/>
  <c r="I286" i="19" s="1"/>
  <c r="F287" i="19"/>
  <c r="C287" i="19" s="1"/>
  <c r="N286" i="19"/>
  <c r="M286" i="19"/>
  <c r="K286" i="19"/>
  <c r="J286" i="19"/>
  <c r="H286" i="19"/>
  <c r="G286" i="19"/>
  <c r="E286" i="19"/>
  <c r="D286" i="19"/>
  <c r="O285" i="19"/>
  <c r="O284" i="19" s="1"/>
  <c r="O283" i="19" s="1"/>
  <c r="L285" i="19"/>
  <c r="L284" i="19" s="1"/>
  <c r="L283" i="19" s="1"/>
  <c r="I285" i="19"/>
  <c r="F285" i="19"/>
  <c r="N284" i="19"/>
  <c r="N283" i="19" s="1"/>
  <c r="M284" i="19"/>
  <c r="M283" i="19" s="1"/>
  <c r="K284" i="19"/>
  <c r="K283" i="19" s="1"/>
  <c r="J284" i="19"/>
  <c r="J283" i="19" s="1"/>
  <c r="H284" i="19"/>
  <c r="H283" i="19" s="1"/>
  <c r="G284" i="19"/>
  <c r="F284" i="19"/>
  <c r="E284" i="19"/>
  <c r="D284" i="19"/>
  <c r="D283" i="19" s="1"/>
  <c r="G283" i="19"/>
  <c r="E283" i="19"/>
  <c r="O282" i="19"/>
  <c r="L282" i="19"/>
  <c r="L281" i="19" s="1"/>
  <c r="I282" i="19"/>
  <c r="I281" i="19" s="1"/>
  <c r="F282" i="19"/>
  <c r="O281" i="19"/>
  <c r="N281" i="19"/>
  <c r="M281" i="19"/>
  <c r="K281" i="19"/>
  <c r="J281" i="19"/>
  <c r="H281" i="19"/>
  <c r="G281" i="19"/>
  <c r="E281" i="19"/>
  <c r="D281" i="19"/>
  <c r="O280" i="19"/>
  <c r="L280" i="19"/>
  <c r="I280" i="19"/>
  <c r="F280" i="19"/>
  <c r="O279" i="19"/>
  <c r="L279" i="19"/>
  <c r="I279" i="19"/>
  <c r="F279" i="19"/>
  <c r="O278" i="19"/>
  <c r="L278" i="19"/>
  <c r="I278" i="19"/>
  <c r="F278" i="19"/>
  <c r="O277" i="19"/>
  <c r="L277" i="19"/>
  <c r="I277" i="19"/>
  <c r="F277" i="19"/>
  <c r="F276" i="19" s="1"/>
  <c r="N276" i="19"/>
  <c r="M276" i="19"/>
  <c r="K276" i="19"/>
  <c r="J276" i="19"/>
  <c r="H276" i="19"/>
  <c r="G276" i="19"/>
  <c r="E276" i="19"/>
  <c r="D276" i="19"/>
  <c r="O275" i="19"/>
  <c r="L275" i="19"/>
  <c r="I275" i="19"/>
  <c r="C275" i="19" s="1"/>
  <c r="F275" i="19"/>
  <c r="O274" i="19"/>
  <c r="L274" i="19"/>
  <c r="I274" i="19"/>
  <c r="F274" i="19"/>
  <c r="O273" i="19"/>
  <c r="L273" i="19"/>
  <c r="L272" i="19" s="1"/>
  <c r="I273" i="19"/>
  <c r="F273" i="19"/>
  <c r="O272" i="19"/>
  <c r="N272" i="19"/>
  <c r="N270" i="19" s="1"/>
  <c r="N269" i="19" s="1"/>
  <c r="M272" i="19"/>
  <c r="K272" i="19"/>
  <c r="J272" i="19"/>
  <c r="H272" i="19"/>
  <c r="G272" i="19"/>
  <c r="G270" i="19" s="1"/>
  <c r="F272" i="19"/>
  <c r="E272" i="19"/>
  <c r="D272" i="19"/>
  <c r="O271" i="19"/>
  <c r="L271" i="19"/>
  <c r="I271" i="19"/>
  <c r="F271" i="19"/>
  <c r="M270" i="19"/>
  <c r="H270" i="19"/>
  <c r="H269" i="19" s="1"/>
  <c r="D270" i="19"/>
  <c r="O268" i="19"/>
  <c r="L268" i="19"/>
  <c r="I268" i="19"/>
  <c r="F268" i="19"/>
  <c r="O267" i="19"/>
  <c r="L267" i="19"/>
  <c r="I267" i="19"/>
  <c r="F267" i="19"/>
  <c r="O266" i="19"/>
  <c r="L266" i="19"/>
  <c r="I266" i="19"/>
  <c r="F266" i="19"/>
  <c r="O265" i="19"/>
  <c r="L265" i="19"/>
  <c r="I265" i="19"/>
  <c r="I264" i="19" s="1"/>
  <c r="F265" i="19"/>
  <c r="N264" i="19"/>
  <c r="M264" i="19"/>
  <c r="K264" i="19"/>
  <c r="J264" i="19"/>
  <c r="H264" i="19"/>
  <c r="G264" i="19"/>
  <c r="E264" i="19"/>
  <c r="D264" i="19"/>
  <c r="O263" i="19"/>
  <c r="L263" i="19"/>
  <c r="I263" i="19"/>
  <c r="F263" i="19"/>
  <c r="O262" i="19"/>
  <c r="L262" i="19"/>
  <c r="I262" i="19"/>
  <c r="F262" i="19"/>
  <c r="O261" i="19"/>
  <c r="L261" i="19"/>
  <c r="L260" i="19" s="1"/>
  <c r="I261" i="19"/>
  <c r="I260" i="19" s="1"/>
  <c r="I259" i="19" s="1"/>
  <c r="F261" i="19"/>
  <c r="N260" i="19"/>
  <c r="M260" i="19"/>
  <c r="K260" i="19"/>
  <c r="J260" i="19"/>
  <c r="H260" i="19"/>
  <c r="G260" i="19"/>
  <c r="E260" i="19"/>
  <c r="D260" i="19"/>
  <c r="D259" i="19" s="1"/>
  <c r="M259" i="19"/>
  <c r="E259" i="19"/>
  <c r="O258" i="19"/>
  <c r="L258" i="19"/>
  <c r="I258" i="19"/>
  <c r="F258" i="19"/>
  <c r="O257" i="19"/>
  <c r="L257" i="19"/>
  <c r="I257" i="19"/>
  <c r="F257" i="19"/>
  <c r="O256" i="19"/>
  <c r="L256" i="19"/>
  <c r="I256" i="19"/>
  <c r="F256" i="19"/>
  <c r="O255" i="19"/>
  <c r="L255" i="19"/>
  <c r="I255" i="19"/>
  <c r="F255" i="19"/>
  <c r="O254" i="19"/>
  <c r="L254" i="19"/>
  <c r="I254" i="19"/>
  <c r="F254" i="19"/>
  <c r="O253" i="19"/>
  <c r="L253" i="19"/>
  <c r="I253" i="19"/>
  <c r="F253" i="19"/>
  <c r="F252" i="19" s="1"/>
  <c r="N252" i="19"/>
  <c r="N251" i="19" s="1"/>
  <c r="M252" i="19"/>
  <c r="K252" i="19"/>
  <c r="K251" i="19" s="1"/>
  <c r="J252" i="19"/>
  <c r="J251" i="19" s="1"/>
  <c r="H252" i="19"/>
  <c r="H251" i="19" s="1"/>
  <c r="G252" i="19"/>
  <c r="G251" i="19" s="1"/>
  <c r="E252" i="19"/>
  <c r="D252" i="19"/>
  <c r="D251" i="19" s="1"/>
  <c r="M251" i="19"/>
  <c r="E251" i="19"/>
  <c r="O250" i="19"/>
  <c r="L250" i="19"/>
  <c r="I250" i="19"/>
  <c r="F250" i="19"/>
  <c r="O249" i="19"/>
  <c r="L249" i="19"/>
  <c r="I249" i="19"/>
  <c r="F249" i="19"/>
  <c r="O248" i="19"/>
  <c r="L248" i="19"/>
  <c r="I248" i="19"/>
  <c r="F248" i="19"/>
  <c r="O247" i="19"/>
  <c r="O246" i="19" s="1"/>
  <c r="L247" i="19"/>
  <c r="L246" i="19" s="1"/>
  <c r="I247" i="19"/>
  <c r="F247" i="19"/>
  <c r="N246" i="19"/>
  <c r="M246" i="19"/>
  <c r="K246" i="19"/>
  <c r="J246" i="19"/>
  <c r="H246" i="19"/>
  <c r="G246" i="19"/>
  <c r="E246" i="19"/>
  <c r="D246" i="19"/>
  <c r="O245" i="19"/>
  <c r="L245" i="19"/>
  <c r="I245" i="19"/>
  <c r="F245" i="19"/>
  <c r="O244" i="19"/>
  <c r="L244" i="19"/>
  <c r="I244" i="19"/>
  <c r="F244" i="19"/>
  <c r="O243" i="19"/>
  <c r="L243" i="19"/>
  <c r="I243" i="19"/>
  <c r="F243" i="19"/>
  <c r="C243" i="19" s="1"/>
  <c r="O242" i="19"/>
  <c r="L242" i="19"/>
  <c r="I242" i="19"/>
  <c r="F242" i="19"/>
  <c r="O241" i="19"/>
  <c r="L241" i="19"/>
  <c r="I241" i="19"/>
  <c r="F241" i="19"/>
  <c r="O240" i="19"/>
  <c r="L240" i="19"/>
  <c r="I240" i="19"/>
  <c r="F240" i="19"/>
  <c r="O239" i="19"/>
  <c r="L239" i="19"/>
  <c r="I239" i="19"/>
  <c r="F239" i="19"/>
  <c r="N238" i="19"/>
  <c r="M238" i="19"/>
  <c r="L238" i="19"/>
  <c r="K238" i="19"/>
  <c r="J238" i="19"/>
  <c r="H238" i="19"/>
  <c r="G238" i="19"/>
  <c r="E238" i="19"/>
  <c r="D238" i="19"/>
  <c r="O237" i="19"/>
  <c r="L237" i="19"/>
  <c r="I237" i="19"/>
  <c r="F237" i="19"/>
  <c r="O236" i="19"/>
  <c r="L236" i="19"/>
  <c r="L235" i="19" s="1"/>
  <c r="I236" i="19"/>
  <c r="F236" i="19"/>
  <c r="O235" i="19"/>
  <c r="N235" i="19"/>
  <c r="M235" i="19"/>
  <c r="K235" i="19"/>
  <c r="J235" i="19"/>
  <c r="H235" i="19"/>
  <c r="G235" i="19"/>
  <c r="F235" i="19"/>
  <c r="E235" i="19"/>
  <c r="D235" i="19"/>
  <c r="O234" i="19"/>
  <c r="L234" i="19"/>
  <c r="I234" i="19"/>
  <c r="F234" i="19"/>
  <c r="O233" i="19"/>
  <c r="N233" i="19"/>
  <c r="M233" i="19"/>
  <c r="L233" i="19"/>
  <c r="K233" i="19"/>
  <c r="K231" i="19" s="1"/>
  <c r="J233" i="19"/>
  <c r="I233" i="19"/>
  <c r="H233" i="19"/>
  <c r="G233" i="19"/>
  <c r="E233" i="19"/>
  <c r="D233" i="19"/>
  <c r="O232" i="19"/>
  <c r="L232" i="19"/>
  <c r="I232" i="19"/>
  <c r="F232" i="19"/>
  <c r="J231" i="19"/>
  <c r="O229" i="19"/>
  <c r="L229" i="19"/>
  <c r="I229" i="19"/>
  <c r="F229" i="19"/>
  <c r="O228" i="19"/>
  <c r="L228" i="19"/>
  <c r="L227" i="19" s="1"/>
  <c r="I228" i="19"/>
  <c r="I227" i="19" s="1"/>
  <c r="F228" i="19"/>
  <c r="F227" i="19" s="1"/>
  <c r="O227" i="19"/>
  <c r="N227" i="19"/>
  <c r="M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O219" i="19"/>
  <c r="L219" i="19"/>
  <c r="I219" i="19"/>
  <c r="F219" i="19"/>
  <c r="O218" i="19"/>
  <c r="L218" i="19"/>
  <c r="I218" i="19"/>
  <c r="F218" i="19"/>
  <c r="O217" i="19"/>
  <c r="L217" i="19"/>
  <c r="I217" i="19"/>
  <c r="F217"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I207" i="19"/>
  <c r="F207" i="19"/>
  <c r="O206" i="19"/>
  <c r="L206" i="19"/>
  <c r="I206" i="19"/>
  <c r="F206" i="19"/>
  <c r="N205" i="19"/>
  <c r="M205" i="19"/>
  <c r="K205" i="19"/>
  <c r="J205" i="19"/>
  <c r="H205" i="19"/>
  <c r="H204" i="19" s="1"/>
  <c r="G205" i="19"/>
  <c r="E205" i="19"/>
  <c r="E204" i="19" s="1"/>
  <c r="D205" i="19"/>
  <c r="D204" i="19" s="1"/>
  <c r="N204" i="19"/>
  <c r="O203" i="19"/>
  <c r="L203" i="19"/>
  <c r="I203" i="19"/>
  <c r="F203" i="19"/>
  <c r="O202" i="19"/>
  <c r="L202" i="19"/>
  <c r="I202" i="19"/>
  <c r="F202" i="19"/>
  <c r="O201" i="19"/>
  <c r="L201" i="19"/>
  <c r="I201" i="19"/>
  <c r="F201" i="19"/>
  <c r="O200" i="19"/>
  <c r="L200" i="19"/>
  <c r="I200" i="19"/>
  <c r="F200" i="19"/>
  <c r="O199" i="19"/>
  <c r="O198" i="19" s="1"/>
  <c r="L199" i="19"/>
  <c r="I199" i="19"/>
  <c r="I198" i="19" s="1"/>
  <c r="F199" i="19"/>
  <c r="N198" i="19"/>
  <c r="N196" i="19" s="1"/>
  <c r="M198" i="19"/>
  <c r="M196" i="19" s="1"/>
  <c r="K198" i="19"/>
  <c r="J198" i="19"/>
  <c r="H198" i="19"/>
  <c r="H196" i="19" s="1"/>
  <c r="G198" i="19"/>
  <c r="G196" i="19" s="1"/>
  <c r="F198" i="19"/>
  <c r="E198" i="19"/>
  <c r="D198" i="19"/>
  <c r="D196" i="19" s="1"/>
  <c r="O197" i="19"/>
  <c r="L197" i="19"/>
  <c r="I197" i="19"/>
  <c r="F197" i="19"/>
  <c r="F196" i="19" s="1"/>
  <c r="K196" i="19"/>
  <c r="J196" i="19"/>
  <c r="E196" i="19"/>
  <c r="O193" i="19"/>
  <c r="O192" i="19" s="1"/>
  <c r="O191" i="19" s="1"/>
  <c r="L193" i="19"/>
  <c r="L192" i="19" s="1"/>
  <c r="L191" i="19" s="1"/>
  <c r="I193" i="19"/>
  <c r="F193" i="19"/>
  <c r="F192" i="19" s="1"/>
  <c r="N192" i="19"/>
  <c r="N191" i="19" s="1"/>
  <c r="M192" i="19"/>
  <c r="M191" i="19" s="1"/>
  <c r="K192" i="19"/>
  <c r="J192" i="19"/>
  <c r="J191" i="19" s="1"/>
  <c r="H192" i="19"/>
  <c r="G192" i="19"/>
  <c r="G191" i="19" s="1"/>
  <c r="G187" i="19" s="1"/>
  <c r="E192" i="19"/>
  <c r="E191" i="19" s="1"/>
  <c r="D192" i="19"/>
  <c r="D191" i="19" s="1"/>
  <c r="K191" i="19"/>
  <c r="H191" i="19"/>
  <c r="O190" i="19"/>
  <c r="L190" i="19"/>
  <c r="I190" i="19"/>
  <c r="F190" i="19"/>
  <c r="O189" i="19"/>
  <c r="O188" i="19" s="1"/>
  <c r="O187" i="19" s="1"/>
  <c r="L189" i="19"/>
  <c r="I189" i="19"/>
  <c r="F189" i="19"/>
  <c r="N188" i="19"/>
  <c r="N187" i="19" s="1"/>
  <c r="M188" i="19"/>
  <c r="L188" i="19"/>
  <c r="K188" i="19"/>
  <c r="K187" i="19" s="1"/>
  <c r="J188" i="19"/>
  <c r="H188" i="19"/>
  <c r="H187" i="19" s="1"/>
  <c r="G188" i="19"/>
  <c r="F188" i="19"/>
  <c r="E188" i="19"/>
  <c r="D188" i="19"/>
  <c r="O186" i="19"/>
  <c r="L186" i="19"/>
  <c r="I186" i="19"/>
  <c r="F186" i="19"/>
  <c r="O185" i="19"/>
  <c r="O184" i="19" s="1"/>
  <c r="L185" i="19"/>
  <c r="L184" i="19" s="1"/>
  <c r="I185" i="19"/>
  <c r="F185" i="19"/>
  <c r="F184" i="19" s="1"/>
  <c r="N184" i="19"/>
  <c r="M184" i="19"/>
  <c r="K184" i="19"/>
  <c r="J184" i="19"/>
  <c r="H184" i="19"/>
  <c r="G184" i="19"/>
  <c r="E184" i="19"/>
  <c r="D184" i="19"/>
  <c r="O183" i="19"/>
  <c r="L183" i="19"/>
  <c r="I183" i="19"/>
  <c r="F183" i="19"/>
  <c r="O182" i="19"/>
  <c r="L182" i="19"/>
  <c r="I182" i="19"/>
  <c r="F182" i="19"/>
  <c r="O181" i="19"/>
  <c r="L181" i="19"/>
  <c r="I181" i="19"/>
  <c r="F181" i="19"/>
  <c r="O180" i="19"/>
  <c r="L180" i="19"/>
  <c r="I180" i="19"/>
  <c r="F180" i="19"/>
  <c r="F179" i="19" s="1"/>
  <c r="N179" i="19"/>
  <c r="M179" i="19"/>
  <c r="K179" i="19"/>
  <c r="J179" i="19"/>
  <c r="H179" i="19"/>
  <c r="G179" i="19"/>
  <c r="E179" i="19"/>
  <c r="D179" i="19"/>
  <c r="O178" i="19"/>
  <c r="L178" i="19"/>
  <c r="I178" i="19"/>
  <c r="F178" i="19"/>
  <c r="O177" i="19"/>
  <c r="L177" i="19"/>
  <c r="I177" i="19"/>
  <c r="F177" i="19"/>
  <c r="O176" i="19"/>
  <c r="L176" i="19"/>
  <c r="L175" i="19" s="1"/>
  <c r="I176" i="19"/>
  <c r="F176" i="19"/>
  <c r="F175" i="19" s="1"/>
  <c r="O175" i="19"/>
  <c r="N175" i="19"/>
  <c r="M175" i="19"/>
  <c r="K175" i="19"/>
  <c r="K174" i="19" s="1"/>
  <c r="J175" i="19"/>
  <c r="J174" i="19" s="1"/>
  <c r="H175" i="19"/>
  <c r="G175" i="19"/>
  <c r="E175" i="19"/>
  <c r="E174" i="19" s="1"/>
  <c r="E173" i="19" s="1"/>
  <c r="D175" i="19"/>
  <c r="D174" i="19" s="1"/>
  <c r="D173" i="19" s="1"/>
  <c r="H174" i="19"/>
  <c r="H173" i="19" s="1"/>
  <c r="O172" i="19"/>
  <c r="L172" i="19"/>
  <c r="I172" i="19"/>
  <c r="F172" i="19"/>
  <c r="O171" i="19"/>
  <c r="L171" i="19"/>
  <c r="I171" i="19"/>
  <c r="F171" i="19"/>
  <c r="O170" i="19"/>
  <c r="L170" i="19"/>
  <c r="I170" i="19"/>
  <c r="F170" i="19"/>
  <c r="O169" i="19"/>
  <c r="L169" i="19"/>
  <c r="I169" i="19"/>
  <c r="F169" i="19"/>
  <c r="O168" i="19"/>
  <c r="L168" i="19"/>
  <c r="I168" i="19"/>
  <c r="F168" i="19"/>
  <c r="O167" i="19"/>
  <c r="O166" i="19" s="1"/>
  <c r="O165" i="19" s="1"/>
  <c r="L167" i="19"/>
  <c r="I167" i="19"/>
  <c r="I166" i="19" s="1"/>
  <c r="I165" i="19" s="1"/>
  <c r="F167" i="19"/>
  <c r="N166" i="19"/>
  <c r="N165" i="19" s="1"/>
  <c r="M166" i="19"/>
  <c r="M165" i="19" s="1"/>
  <c r="K166" i="19"/>
  <c r="K165" i="19" s="1"/>
  <c r="J166" i="19"/>
  <c r="J165" i="19" s="1"/>
  <c r="H166" i="19"/>
  <c r="H165" i="19" s="1"/>
  <c r="G166" i="19"/>
  <c r="E166" i="19"/>
  <c r="E165" i="19" s="1"/>
  <c r="D166" i="19"/>
  <c r="D165" i="19" s="1"/>
  <c r="G165" i="19"/>
  <c r="O164" i="19"/>
  <c r="L164" i="19"/>
  <c r="I164" i="19"/>
  <c r="F164" i="19"/>
  <c r="O163" i="19"/>
  <c r="L163" i="19"/>
  <c r="I163" i="19"/>
  <c r="F163" i="19"/>
  <c r="O162" i="19"/>
  <c r="L162" i="19"/>
  <c r="I162" i="19"/>
  <c r="F162" i="19"/>
  <c r="O161" i="19"/>
  <c r="O160" i="19" s="1"/>
  <c r="L161" i="19"/>
  <c r="L160" i="19" s="1"/>
  <c r="I161" i="19"/>
  <c r="F161" i="19"/>
  <c r="F160" i="19" s="1"/>
  <c r="N160" i="19"/>
  <c r="M160" i="19"/>
  <c r="K160" i="19"/>
  <c r="J160" i="19"/>
  <c r="H160" i="19"/>
  <c r="G160" i="19"/>
  <c r="E160" i="19"/>
  <c r="D160" i="19"/>
  <c r="O159" i="19"/>
  <c r="L159" i="19"/>
  <c r="I159" i="19"/>
  <c r="F159" i="19"/>
  <c r="O158" i="19"/>
  <c r="L158" i="19"/>
  <c r="I158" i="19"/>
  <c r="F158" i="19"/>
  <c r="O157" i="19"/>
  <c r="L157" i="19"/>
  <c r="I157" i="19"/>
  <c r="F157" i="19"/>
  <c r="O156" i="19"/>
  <c r="L156" i="19"/>
  <c r="I156" i="19"/>
  <c r="F156" i="19"/>
  <c r="O155" i="19"/>
  <c r="L155" i="19"/>
  <c r="I155" i="19"/>
  <c r="F155" i="19"/>
  <c r="O154" i="19"/>
  <c r="L154" i="19"/>
  <c r="I154" i="19"/>
  <c r="F154" i="19"/>
  <c r="O153" i="19"/>
  <c r="L153" i="19"/>
  <c r="I153" i="19"/>
  <c r="F153" i="19"/>
  <c r="O152" i="19"/>
  <c r="L152" i="19"/>
  <c r="I152" i="19"/>
  <c r="F152" i="19"/>
  <c r="O151" i="19"/>
  <c r="N151" i="19"/>
  <c r="M151" i="19"/>
  <c r="K151" i="19"/>
  <c r="J151" i="19"/>
  <c r="H151" i="19"/>
  <c r="G151" i="19"/>
  <c r="E151" i="19"/>
  <c r="D151" i="19"/>
  <c r="O150" i="19"/>
  <c r="L150" i="19"/>
  <c r="I150" i="19"/>
  <c r="F150" i="19"/>
  <c r="O149" i="19"/>
  <c r="L149" i="19"/>
  <c r="I149" i="19"/>
  <c r="F149" i="19"/>
  <c r="O148" i="19"/>
  <c r="L148" i="19"/>
  <c r="I148" i="19"/>
  <c r="F148" i="19"/>
  <c r="O147" i="19"/>
  <c r="L147" i="19"/>
  <c r="I147" i="19"/>
  <c r="F147" i="19"/>
  <c r="O146" i="19"/>
  <c r="L146" i="19"/>
  <c r="I146" i="19"/>
  <c r="F146" i="19"/>
  <c r="O145" i="19"/>
  <c r="L145" i="19"/>
  <c r="I145" i="19"/>
  <c r="F145" i="19"/>
  <c r="N144" i="19"/>
  <c r="M144" i="19"/>
  <c r="K144" i="19"/>
  <c r="J144" i="19"/>
  <c r="H144" i="19"/>
  <c r="G144" i="19"/>
  <c r="E144" i="19"/>
  <c r="D144" i="19"/>
  <c r="O143" i="19"/>
  <c r="L143" i="19"/>
  <c r="I143" i="19"/>
  <c r="F143" i="19"/>
  <c r="O142" i="19"/>
  <c r="L142" i="19"/>
  <c r="L141" i="19" s="1"/>
  <c r="I142" i="19"/>
  <c r="I141" i="19" s="1"/>
  <c r="F142" i="19"/>
  <c r="N141" i="19"/>
  <c r="M141" i="19"/>
  <c r="K141" i="19"/>
  <c r="J141" i="19"/>
  <c r="H141" i="19"/>
  <c r="G141" i="19"/>
  <c r="E141" i="19"/>
  <c r="D141" i="19"/>
  <c r="O140" i="19"/>
  <c r="L140" i="19"/>
  <c r="I140" i="19"/>
  <c r="F140" i="19"/>
  <c r="O139" i="19"/>
  <c r="L139" i="19"/>
  <c r="I139" i="19"/>
  <c r="F139" i="19"/>
  <c r="O138" i="19"/>
  <c r="L138" i="19"/>
  <c r="I138" i="19"/>
  <c r="F138" i="19"/>
  <c r="O137" i="19"/>
  <c r="O136" i="19" s="1"/>
  <c r="L137" i="19"/>
  <c r="I137" i="19"/>
  <c r="I136" i="19" s="1"/>
  <c r="F137" i="19"/>
  <c r="N136" i="19"/>
  <c r="M136" i="19"/>
  <c r="K136" i="19"/>
  <c r="J136" i="19"/>
  <c r="H136" i="19"/>
  <c r="H130" i="19" s="1"/>
  <c r="G136" i="19"/>
  <c r="F136" i="19"/>
  <c r="E136" i="19"/>
  <c r="D136" i="19"/>
  <c r="O135" i="19"/>
  <c r="L135" i="19"/>
  <c r="I135" i="19"/>
  <c r="F135" i="19"/>
  <c r="O134" i="19"/>
  <c r="L134" i="19"/>
  <c r="I134" i="19"/>
  <c r="F134" i="19"/>
  <c r="O133" i="19"/>
  <c r="L133" i="19"/>
  <c r="I133" i="19"/>
  <c r="F133" i="19"/>
  <c r="C133" i="19" s="1"/>
  <c r="O132" i="19"/>
  <c r="L132" i="19"/>
  <c r="L131" i="19" s="1"/>
  <c r="I132" i="19"/>
  <c r="I131" i="19" s="1"/>
  <c r="F132" i="19"/>
  <c r="N131" i="19"/>
  <c r="M131" i="19"/>
  <c r="K131" i="19"/>
  <c r="K130" i="19" s="1"/>
  <c r="J131" i="19"/>
  <c r="H131" i="19"/>
  <c r="G131" i="19"/>
  <c r="E131" i="19"/>
  <c r="D131" i="19"/>
  <c r="D130" i="19" s="1"/>
  <c r="O129" i="19"/>
  <c r="O128" i="19" s="1"/>
  <c r="L129" i="19"/>
  <c r="I129" i="19"/>
  <c r="F129" i="19"/>
  <c r="N128" i="19"/>
  <c r="M128" i="19"/>
  <c r="L128" i="19"/>
  <c r="K128" i="19"/>
  <c r="J128" i="19"/>
  <c r="H128" i="19"/>
  <c r="G128" i="19"/>
  <c r="F128" i="19"/>
  <c r="E128" i="19"/>
  <c r="D128" i="19"/>
  <c r="O127" i="19"/>
  <c r="L127" i="19"/>
  <c r="I127" i="19"/>
  <c r="F127" i="19"/>
  <c r="O126" i="19"/>
  <c r="L126" i="19"/>
  <c r="I126" i="19"/>
  <c r="F126" i="19"/>
  <c r="O125" i="19"/>
  <c r="L125" i="19"/>
  <c r="I125" i="19"/>
  <c r="F125" i="19"/>
  <c r="O124" i="19"/>
  <c r="L124" i="19"/>
  <c r="I124" i="19"/>
  <c r="F124" i="19"/>
  <c r="O123" i="19"/>
  <c r="L123" i="19"/>
  <c r="I123" i="19"/>
  <c r="F123" i="19"/>
  <c r="N122" i="19"/>
  <c r="M122" i="19"/>
  <c r="K122" i="19"/>
  <c r="J122" i="19"/>
  <c r="H122" i="19"/>
  <c r="G122" i="19"/>
  <c r="E122" i="19"/>
  <c r="D122" i="19"/>
  <c r="O121" i="19"/>
  <c r="L121" i="19"/>
  <c r="I121" i="19"/>
  <c r="F121" i="19"/>
  <c r="O120" i="19"/>
  <c r="L120" i="19"/>
  <c r="I120" i="19"/>
  <c r="F120" i="19"/>
  <c r="O119" i="19"/>
  <c r="L119" i="19"/>
  <c r="I119" i="19"/>
  <c r="F119" i="19"/>
  <c r="O118" i="19"/>
  <c r="L118" i="19"/>
  <c r="I118" i="19"/>
  <c r="F118" i="19"/>
  <c r="O117" i="19"/>
  <c r="O116" i="19" s="1"/>
  <c r="L117" i="19"/>
  <c r="C117" i="19" s="1"/>
  <c r="I117" i="19"/>
  <c r="F117" i="19"/>
  <c r="N116" i="19"/>
  <c r="M116" i="19"/>
  <c r="K116" i="19"/>
  <c r="J116" i="19"/>
  <c r="H116" i="19"/>
  <c r="G116" i="19"/>
  <c r="F116" i="19"/>
  <c r="E116" i="19"/>
  <c r="D116" i="19"/>
  <c r="O115" i="19"/>
  <c r="L115" i="19"/>
  <c r="I115" i="19"/>
  <c r="F115" i="19"/>
  <c r="O114" i="19"/>
  <c r="L114" i="19"/>
  <c r="I114" i="19"/>
  <c r="F114" i="19"/>
  <c r="O113" i="19"/>
  <c r="O112" i="19" s="1"/>
  <c r="L113" i="19"/>
  <c r="I113" i="19"/>
  <c r="I112" i="19" s="1"/>
  <c r="F113" i="19"/>
  <c r="F112" i="19" s="1"/>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O107" i="19"/>
  <c r="L107" i="19"/>
  <c r="I107" i="19"/>
  <c r="E107" i="19"/>
  <c r="F107" i="19" s="1"/>
  <c r="O106" i="19"/>
  <c r="L106" i="19"/>
  <c r="I106" i="19"/>
  <c r="F106" i="19"/>
  <c r="O105" i="19"/>
  <c r="L105" i="19"/>
  <c r="I105" i="19"/>
  <c r="F105" i="19"/>
  <c r="O104" i="19"/>
  <c r="L104" i="19"/>
  <c r="I104" i="19"/>
  <c r="F104" i="19"/>
  <c r="N103" i="19"/>
  <c r="M103" i="19"/>
  <c r="K103" i="19"/>
  <c r="J103" i="19"/>
  <c r="H103" i="19"/>
  <c r="G103" i="19"/>
  <c r="D103" i="19"/>
  <c r="O102" i="19"/>
  <c r="L102" i="19"/>
  <c r="I102" i="19"/>
  <c r="F102" i="19"/>
  <c r="O101" i="19"/>
  <c r="L101" i="19"/>
  <c r="I101" i="19"/>
  <c r="F101" i="19"/>
  <c r="O100" i="19"/>
  <c r="L100" i="19"/>
  <c r="I100" i="19"/>
  <c r="F100" i="19"/>
  <c r="O99" i="19"/>
  <c r="L99" i="19"/>
  <c r="I99" i="19"/>
  <c r="F99" i="19"/>
  <c r="O98" i="19"/>
  <c r="L98" i="19"/>
  <c r="I98" i="19"/>
  <c r="F98" i="19"/>
  <c r="O97" i="19"/>
  <c r="L97" i="19"/>
  <c r="I97" i="19"/>
  <c r="F97" i="19"/>
  <c r="O96" i="19"/>
  <c r="O95" i="19" s="1"/>
  <c r="L96" i="19"/>
  <c r="I96" i="19"/>
  <c r="I95" i="19" s="1"/>
  <c r="F96" i="19"/>
  <c r="N95" i="19"/>
  <c r="M95" i="19"/>
  <c r="K95" i="19"/>
  <c r="J95" i="19"/>
  <c r="H95" i="19"/>
  <c r="G95" i="19"/>
  <c r="E95" i="19"/>
  <c r="D95" i="19"/>
  <c r="O94" i="19"/>
  <c r="L94" i="19"/>
  <c r="I94" i="19"/>
  <c r="F94" i="19"/>
  <c r="O93" i="19"/>
  <c r="L93" i="19"/>
  <c r="I93" i="19"/>
  <c r="F93" i="19"/>
  <c r="O92" i="19"/>
  <c r="L92" i="19"/>
  <c r="I92" i="19"/>
  <c r="F92" i="19"/>
  <c r="O91" i="19"/>
  <c r="L91" i="19"/>
  <c r="I91" i="19"/>
  <c r="F91" i="19"/>
  <c r="O90" i="19"/>
  <c r="L90" i="19"/>
  <c r="I90" i="19"/>
  <c r="F90" i="19"/>
  <c r="N89" i="19"/>
  <c r="M89" i="19"/>
  <c r="K89" i="19"/>
  <c r="J89" i="19"/>
  <c r="H89" i="19"/>
  <c r="G89" i="19"/>
  <c r="E89" i="19"/>
  <c r="D89" i="19"/>
  <c r="O88" i="19"/>
  <c r="L88" i="19"/>
  <c r="I88" i="19"/>
  <c r="F88" i="19"/>
  <c r="O87" i="19"/>
  <c r="L87" i="19"/>
  <c r="I87" i="19"/>
  <c r="F87" i="19"/>
  <c r="O86" i="19"/>
  <c r="L86" i="19"/>
  <c r="I86" i="19"/>
  <c r="F86" i="19"/>
  <c r="O85" i="19"/>
  <c r="L85" i="19"/>
  <c r="I85" i="19"/>
  <c r="F85" i="19"/>
  <c r="F84" i="19" s="1"/>
  <c r="N84" i="19"/>
  <c r="M84" i="19"/>
  <c r="K84" i="19"/>
  <c r="J84" i="19"/>
  <c r="H84" i="19"/>
  <c r="G84" i="19"/>
  <c r="E84" i="19"/>
  <c r="D84" i="19"/>
  <c r="O82" i="19"/>
  <c r="L82" i="19"/>
  <c r="I82" i="19"/>
  <c r="F82" i="19"/>
  <c r="O81" i="19"/>
  <c r="L81" i="19"/>
  <c r="L80" i="19" s="1"/>
  <c r="I81" i="19"/>
  <c r="F81" i="19"/>
  <c r="F80" i="19" s="1"/>
  <c r="O80" i="19"/>
  <c r="N80" i="19"/>
  <c r="M80" i="19"/>
  <c r="K80" i="19"/>
  <c r="J80" i="19"/>
  <c r="H80" i="19"/>
  <c r="G80" i="19"/>
  <c r="E80" i="19"/>
  <c r="D80" i="19"/>
  <c r="O79" i="19"/>
  <c r="L79" i="19"/>
  <c r="I79" i="19"/>
  <c r="F79" i="19"/>
  <c r="O78" i="19"/>
  <c r="O77" i="19" s="1"/>
  <c r="L78" i="19"/>
  <c r="I78" i="19"/>
  <c r="F78" i="19"/>
  <c r="N77" i="19"/>
  <c r="N76" i="19" s="1"/>
  <c r="M77" i="19"/>
  <c r="M76" i="19" s="1"/>
  <c r="L77" i="19"/>
  <c r="L76" i="19" s="1"/>
  <c r="K77" i="19"/>
  <c r="J77" i="19"/>
  <c r="H77" i="19"/>
  <c r="H76" i="19" s="1"/>
  <c r="G77" i="19"/>
  <c r="F77" i="19"/>
  <c r="E77" i="19"/>
  <c r="D77" i="19"/>
  <c r="O74" i="19"/>
  <c r="L74" i="19"/>
  <c r="I74" i="19"/>
  <c r="F74" i="19"/>
  <c r="O73" i="19"/>
  <c r="L73" i="19"/>
  <c r="I73" i="19"/>
  <c r="F73" i="19"/>
  <c r="O72" i="19"/>
  <c r="L72" i="19"/>
  <c r="I72" i="19"/>
  <c r="F72" i="19"/>
  <c r="C72" i="19"/>
  <c r="O71" i="19"/>
  <c r="L71" i="19"/>
  <c r="I71" i="19"/>
  <c r="F71" i="19"/>
  <c r="C71" i="19" s="1"/>
  <c r="O70" i="19"/>
  <c r="L70" i="19"/>
  <c r="I70" i="19"/>
  <c r="F70" i="19"/>
  <c r="F69" i="19" s="1"/>
  <c r="N69" i="19"/>
  <c r="N67" i="19" s="1"/>
  <c r="M69" i="19"/>
  <c r="M67" i="19" s="1"/>
  <c r="K69" i="19"/>
  <c r="K67" i="19" s="1"/>
  <c r="J69" i="19"/>
  <c r="J67" i="19" s="1"/>
  <c r="H69" i="19"/>
  <c r="H67" i="19" s="1"/>
  <c r="G69" i="19"/>
  <c r="E69" i="19"/>
  <c r="E67" i="19" s="1"/>
  <c r="D69" i="19"/>
  <c r="D67" i="19" s="1"/>
  <c r="O68" i="19"/>
  <c r="L68" i="19"/>
  <c r="I68" i="19"/>
  <c r="F68" i="19"/>
  <c r="G67"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L58" i="19" s="1"/>
  <c r="I59" i="19"/>
  <c r="F59" i="19"/>
  <c r="N58" i="19"/>
  <c r="M58" i="19"/>
  <c r="K58" i="19"/>
  <c r="J58" i="19"/>
  <c r="H58" i="19"/>
  <c r="G58" i="19"/>
  <c r="E58" i="19"/>
  <c r="D58" i="19"/>
  <c r="O57" i="19"/>
  <c r="L57" i="19"/>
  <c r="I57" i="19"/>
  <c r="F57" i="19"/>
  <c r="O56" i="19"/>
  <c r="O55" i="19" s="1"/>
  <c r="L56" i="19"/>
  <c r="I56" i="19"/>
  <c r="I55" i="19" s="1"/>
  <c r="F56" i="19"/>
  <c r="N55" i="19"/>
  <c r="N54" i="19" s="1"/>
  <c r="M55" i="19"/>
  <c r="K55" i="19"/>
  <c r="K54" i="19" s="1"/>
  <c r="J55" i="19"/>
  <c r="H55" i="19"/>
  <c r="H54" i="19" s="1"/>
  <c r="G55" i="19"/>
  <c r="F55" i="19"/>
  <c r="E55" i="19"/>
  <c r="D55" i="19"/>
  <c r="G54" i="19"/>
  <c r="G53" i="19" s="1"/>
  <c r="O47" i="19"/>
  <c r="C47" i="19" s="1"/>
  <c r="O46" i="19"/>
  <c r="N45" i="19"/>
  <c r="M45" i="19"/>
  <c r="L44" i="19"/>
  <c r="C44" i="19" s="1"/>
  <c r="I44" i="19"/>
  <c r="F44" i="19"/>
  <c r="L43" i="19"/>
  <c r="K43" i="19"/>
  <c r="J43" i="19"/>
  <c r="I43" i="19"/>
  <c r="H43" i="19"/>
  <c r="G43" i="19"/>
  <c r="F43" i="19"/>
  <c r="E43" i="19"/>
  <c r="D43" i="19"/>
  <c r="F42" i="19"/>
  <c r="F41" i="19" s="1"/>
  <c r="C41" i="19" s="1"/>
  <c r="E41" i="19"/>
  <c r="D41" i="19"/>
  <c r="L40" i="19"/>
  <c r="C40" i="19" s="1"/>
  <c r="L39" i="19"/>
  <c r="C39" i="19" s="1"/>
  <c r="L38" i="19"/>
  <c r="C38" i="19" s="1"/>
  <c r="L37" i="19"/>
  <c r="K36" i="19"/>
  <c r="J36" i="19"/>
  <c r="L35" i="19"/>
  <c r="C35" i="19" s="1"/>
  <c r="L34" i="19"/>
  <c r="C34" i="19" s="1"/>
  <c r="K33" i="19"/>
  <c r="J33" i="19"/>
  <c r="L32" i="19"/>
  <c r="C32" i="19" s="1"/>
  <c r="K31" i="19"/>
  <c r="J31" i="19"/>
  <c r="J26" i="19" s="1"/>
  <c r="L30" i="19"/>
  <c r="C30" i="19" s="1"/>
  <c r="L29" i="19"/>
  <c r="C29" i="19" s="1"/>
  <c r="L28" i="19"/>
  <c r="C28" i="19" s="1"/>
  <c r="L27" i="19"/>
  <c r="C27" i="19" s="1"/>
  <c r="K27" i="19"/>
  <c r="J27" i="19"/>
  <c r="F25" i="19"/>
  <c r="C25" i="19" s="1"/>
  <c r="I24" i="19"/>
  <c r="E24" i="19"/>
  <c r="O23" i="19"/>
  <c r="L23" i="19"/>
  <c r="I23" i="19"/>
  <c r="F23" i="19"/>
  <c r="O22" i="19"/>
  <c r="O21" i="19" s="1"/>
  <c r="L22" i="19"/>
  <c r="L21" i="19" s="1"/>
  <c r="I22" i="19"/>
  <c r="I21" i="19" s="1"/>
  <c r="F22" i="19"/>
  <c r="N21" i="19"/>
  <c r="N292" i="19" s="1"/>
  <c r="N291" i="19" s="1"/>
  <c r="M21" i="19"/>
  <c r="M292" i="19" s="1"/>
  <c r="K21" i="19"/>
  <c r="K292" i="19" s="1"/>
  <c r="K291" i="19" s="1"/>
  <c r="J21" i="19"/>
  <c r="J292" i="19" s="1"/>
  <c r="H21" i="19"/>
  <c r="H292" i="19" s="1"/>
  <c r="H291" i="19" s="1"/>
  <c r="G21" i="19"/>
  <c r="F21" i="19"/>
  <c r="E21" i="19"/>
  <c r="E292" i="19" s="1"/>
  <c r="E291" i="19" s="1"/>
  <c r="D21" i="19"/>
  <c r="D292" i="19" s="1"/>
  <c r="M20" i="19"/>
  <c r="G20" i="19"/>
  <c r="C64" i="19" l="1"/>
  <c r="C88" i="19"/>
  <c r="C92" i="19"/>
  <c r="C186" i="19"/>
  <c r="C267" i="19"/>
  <c r="E270" i="19"/>
  <c r="O76" i="19"/>
  <c r="C147" i="19"/>
  <c r="C155" i="19"/>
  <c r="C157" i="19"/>
  <c r="C183" i="19"/>
  <c r="C211" i="19"/>
  <c r="G231" i="19"/>
  <c r="C239" i="19"/>
  <c r="G259" i="19"/>
  <c r="K259" i="19"/>
  <c r="K270" i="19"/>
  <c r="K269" i="19" s="1"/>
  <c r="K26" i="19"/>
  <c r="K20" i="19" s="1"/>
  <c r="N130" i="19"/>
  <c r="O141" i="19"/>
  <c r="C109" i="19"/>
  <c r="C115" i="19"/>
  <c r="E187" i="19"/>
  <c r="C143" i="19"/>
  <c r="C146" i="19"/>
  <c r="C163" i="19"/>
  <c r="C171" i="19"/>
  <c r="N174" i="19"/>
  <c r="H195" i="19"/>
  <c r="C207" i="19"/>
  <c r="C210" i="19"/>
  <c r="C255" i="19"/>
  <c r="H259" i="19"/>
  <c r="C299" i="19"/>
  <c r="L89" i="19"/>
  <c r="L292" i="19"/>
  <c r="C43" i="19"/>
  <c r="C68" i="19"/>
  <c r="K76" i="19"/>
  <c r="C87" i="19"/>
  <c r="O84" i="19"/>
  <c r="C108" i="19"/>
  <c r="D291" i="19"/>
  <c r="H53" i="19"/>
  <c r="D76" i="19"/>
  <c r="C100" i="19"/>
  <c r="C101" i="19"/>
  <c r="G130" i="19"/>
  <c r="C167" i="19"/>
  <c r="M187" i="19"/>
  <c r="C203" i="19"/>
  <c r="E195" i="19"/>
  <c r="C215" i="19"/>
  <c r="J204" i="19"/>
  <c r="C223" i="19"/>
  <c r="C225" i="19"/>
  <c r="C226" i="19"/>
  <c r="C247" i="19"/>
  <c r="C271" i="19"/>
  <c r="J270" i="19"/>
  <c r="J269" i="19" s="1"/>
  <c r="L276" i="19"/>
  <c r="L270" i="19" s="1"/>
  <c r="L269" i="19" s="1"/>
  <c r="G269" i="19"/>
  <c r="C295" i="19"/>
  <c r="K53" i="19"/>
  <c r="G292" i="19"/>
  <c r="G291" i="19" s="1"/>
  <c r="L36" i="19"/>
  <c r="C36" i="19" s="1"/>
  <c r="N83" i="19"/>
  <c r="N75" i="19" s="1"/>
  <c r="C105" i="19"/>
  <c r="J291" i="19"/>
  <c r="C22" i="19"/>
  <c r="O45" i="19"/>
  <c r="C45" i="19" s="1"/>
  <c r="C56" i="19"/>
  <c r="C61" i="19"/>
  <c r="C63" i="19"/>
  <c r="E76" i="19"/>
  <c r="J76" i="19"/>
  <c r="L84" i="19"/>
  <c r="C98" i="19"/>
  <c r="C127" i="19"/>
  <c r="C137" i="19"/>
  <c r="C159" i="19"/>
  <c r="M174" i="19"/>
  <c r="M173" i="19" s="1"/>
  <c r="J187" i="19"/>
  <c r="C201" i="19"/>
  <c r="C219" i="19"/>
  <c r="C229" i="19"/>
  <c r="N231" i="19"/>
  <c r="C263" i="19"/>
  <c r="C265" i="19"/>
  <c r="C266" i="19"/>
  <c r="O264" i="19"/>
  <c r="F286" i="19"/>
  <c r="F292" i="19" s="1"/>
  <c r="C227" i="19"/>
  <c r="C202" i="19"/>
  <c r="O205" i="19"/>
  <c r="C212" i="19"/>
  <c r="C222" i="19"/>
  <c r="O238" i="19"/>
  <c r="O231" i="19" s="1"/>
  <c r="C244" i="19"/>
  <c r="I252" i="19"/>
  <c r="I251" i="19" s="1"/>
  <c r="C257" i="19"/>
  <c r="C258" i="19"/>
  <c r="F260" i="19"/>
  <c r="C261" i="19"/>
  <c r="C262" i="19"/>
  <c r="O260" i="19"/>
  <c r="D269" i="19"/>
  <c r="E269" i="19"/>
  <c r="L293" i="19"/>
  <c r="L291" i="19" s="1"/>
  <c r="C300" i="19"/>
  <c r="D83" i="19"/>
  <c r="D75" i="19" s="1"/>
  <c r="L33" i="19"/>
  <c r="C33" i="19" s="1"/>
  <c r="C42" i="19"/>
  <c r="E54" i="19"/>
  <c r="E53" i="19" s="1"/>
  <c r="C62" i="19"/>
  <c r="C65" i="19"/>
  <c r="C73" i="19"/>
  <c r="G76" i="19"/>
  <c r="K83" i="19"/>
  <c r="K75" i="19" s="1"/>
  <c r="J83" i="19"/>
  <c r="J75" i="19" s="1"/>
  <c r="C91" i="19"/>
  <c r="H83" i="19"/>
  <c r="H75" i="19" s="1"/>
  <c r="C102" i="19"/>
  <c r="C106" i="19"/>
  <c r="L112" i="19"/>
  <c r="C112" i="19" s="1"/>
  <c r="F122" i="19"/>
  <c r="C126" i="19"/>
  <c r="C135" i="19"/>
  <c r="C148" i="19"/>
  <c r="C150" i="19"/>
  <c r="J130" i="19"/>
  <c r="K173" i="19"/>
  <c r="C178" i="19"/>
  <c r="C182" i="19"/>
  <c r="O179" i="19"/>
  <c r="G204" i="19"/>
  <c r="G195" i="19" s="1"/>
  <c r="K204" i="19"/>
  <c r="K195" i="19" s="1"/>
  <c r="G230" i="19"/>
  <c r="L136" i="19"/>
  <c r="C136" i="19" s="1"/>
  <c r="D187" i="19"/>
  <c r="C23" i="19"/>
  <c r="D54" i="19"/>
  <c r="D53" i="19" s="1"/>
  <c r="L55" i="19"/>
  <c r="L54" i="19" s="1"/>
  <c r="M54" i="19"/>
  <c r="M53" i="19" s="1"/>
  <c r="C66" i="19"/>
  <c r="C74" i="19"/>
  <c r="G83" i="19"/>
  <c r="M83" i="19"/>
  <c r="C96" i="19"/>
  <c r="L95" i="19"/>
  <c r="L103" i="19"/>
  <c r="C111" i="19"/>
  <c r="C113" i="19"/>
  <c r="C119" i="19"/>
  <c r="C121" i="19"/>
  <c r="C123" i="19"/>
  <c r="C125" i="19"/>
  <c r="C149" i="19"/>
  <c r="C154" i="19"/>
  <c r="C162" i="19"/>
  <c r="C169" i="19"/>
  <c r="C190" i="19"/>
  <c r="D195" i="19"/>
  <c r="L198" i="19"/>
  <c r="L196" i="19" s="1"/>
  <c r="M204" i="19"/>
  <c r="M195" i="19" s="1"/>
  <c r="I205" i="19"/>
  <c r="C213" i="19"/>
  <c r="C214" i="19"/>
  <c r="C232" i="19"/>
  <c r="M231" i="19"/>
  <c r="M230" i="19" s="1"/>
  <c r="H231" i="19"/>
  <c r="C248" i="19"/>
  <c r="L252" i="19"/>
  <c r="L251" i="19" s="1"/>
  <c r="C278" i="19"/>
  <c r="C279" i="19"/>
  <c r="M269" i="19"/>
  <c r="C288" i="19"/>
  <c r="O293" i="19"/>
  <c r="E20" i="19"/>
  <c r="C37" i="19"/>
  <c r="C46" i="19"/>
  <c r="J54" i="19"/>
  <c r="J53" i="19" s="1"/>
  <c r="O58" i="19"/>
  <c r="O54" i="19" s="1"/>
  <c r="N53" i="19"/>
  <c r="O69" i="19"/>
  <c r="L69" i="19"/>
  <c r="L67" i="19" s="1"/>
  <c r="C79" i="19"/>
  <c r="C94" i="19"/>
  <c r="C97" i="19"/>
  <c r="L116" i="19"/>
  <c r="L122" i="19"/>
  <c r="O131" i="19"/>
  <c r="C139" i="19"/>
  <c r="L144" i="19"/>
  <c r="C158" i="19"/>
  <c r="L166" i="19"/>
  <c r="L165" i="19" s="1"/>
  <c r="L179" i="19"/>
  <c r="L174" i="19" s="1"/>
  <c r="L173" i="19" s="1"/>
  <c r="L187" i="19"/>
  <c r="C199" i="19"/>
  <c r="C217" i="19"/>
  <c r="C218" i="19"/>
  <c r="O216" i="19"/>
  <c r="C224" i="19"/>
  <c r="K230" i="19"/>
  <c r="E231" i="19"/>
  <c r="E230" i="19" s="1"/>
  <c r="C240" i="19"/>
  <c r="C245" i="19"/>
  <c r="C254" i="19"/>
  <c r="O252" i="19"/>
  <c r="O251" i="19" s="1"/>
  <c r="C274" i="19"/>
  <c r="C298" i="19"/>
  <c r="O292" i="19"/>
  <c r="I292" i="19"/>
  <c r="I20" i="19"/>
  <c r="H52" i="19"/>
  <c r="I69" i="19"/>
  <c r="C70" i="19"/>
  <c r="I77" i="19"/>
  <c r="C78" i="19"/>
  <c r="C104" i="19"/>
  <c r="F103" i="19"/>
  <c r="C297" i="19"/>
  <c r="I293" i="19"/>
  <c r="J20" i="19"/>
  <c r="N20" i="19"/>
  <c r="M291" i="19"/>
  <c r="C57" i="19"/>
  <c r="I58" i="19"/>
  <c r="I54" i="19" s="1"/>
  <c r="O67" i="19"/>
  <c r="F89" i="19"/>
  <c r="I89" i="19"/>
  <c r="C90" i="19"/>
  <c r="C93" i="19"/>
  <c r="C107" i="19"/>
  <c r="F131" i="19"/>
  <c r="C132" i="19"/>
  <c r="C142" i="19"/>
  <c r="F141" i="19"/>
  <c r="C141" i="19" s="1"/>
  <c r="C55" i="19"/>
  <c r="L31" i="19"/>
  <c r="C59" i="19"/>
  <c r="F58" i="19"/>
  <c r="C60" i="19"/>
  <c r="C82" i="19"/>
  <c r="I80" i="19"/>
  <c r="C80" i="19" s="1"/>
  <c r="I128" i="19"/>
  <c r="C128" i="19" s="1"/>
  <c r="C129" i="19"/>
  <c r="F67" i="19"/>
  <c r="H20" i="19"/>
  <c r="C21" i="19"/>
  <c r="F76" i="19"/>
  <c r="C86" i="19"/>
  <c r="I84" i="19"/>
  <c r="O89" i="19"/>
  <c r="C99" i="19"/>
  <c r="F95" i="19"/>
  <c r="F174" i="19"/>
  <c r="C260" i="19"/>
  <c r="C273" i="19"/>
  <c r="I272" i="19"/>
  <c r="C272" i="19" s="1"/>
  <c r="C81" i="19"/>
  <c r="C85" i="19"/>
  <c r="E103" i="19"/>
  <c r="E83" i="19" s="1"/>
  <c r="I103" i="19"/>
  <c r="C110" i="19"/>
  <c r="C114" i="19"/>
  <c r="C118" i="19"/>
  <c r="O122" i="19"/>
  <c r="M130" i="19"/>
  <c r="M75" i="19" s="1"/>
  <c r="C134" i="19"/>
  <c r="C138" i="19"/>
  <c r="O144" i="19"/>
  <c r="F151" i="19"/>
  <c r="C168" i="19"/>
  <c r="C170" i="19"/>
  <c r="F166" i="19"/>
  <c r="N173" i="19"/>
  <c r="G174" i="19"/>
  <c r="G173" i="19" s="1"/>
  <c r="C177" i="19"/>
  <c r="I175" i="19"/>
  <c r="I116" i="19"/>
  <c r="C120" i="19"/>
  <c r="C124" i="19"/>
  <c r="C140" i="19"/>
  <c r="C153" i="19"/>
  <c r="I151" i="19"/>
  <c r="I130" i="19" s="1"/>
  <c r="C156" i="19"/>
  <c r="I160" i="19"/>
  <c r="C160" i="19" s="1"/>
  <c r="C161" i="19"/>
  <c r="C164" i="19"/>
  <c r="C172" i="19"/>
  <c r="I184" i="19"/>
  <c r="C184" i="19" s="1"/>
  <c r="C185" i="19"/>
  <c r="I188" i="19"/>
  <c r="C189" i="19"/>
  <c r="O103" i="19"/>
  <c r="I122" i="19"/>
  <c r="E130" i="19"/>
  <c r="F144" i="19"/>
  <c r="I144" i="19"/>
  <c r="C145" i="19"/>
  <c r="L151" i="19"/>
  <c r="J173" i="19"/>
  <c r="O174" i="19"/>
  <c r="O173" i="19" s="1"/>
  <c r="C181" i="19"/>
  <c r="I179" i="19"/>
  <c r="C179" i="19" s="1"/>
  <c r="J195" i="19"/>
  <c r="F233" i="19"/>
  <c r="C234" i="19"/>
  <c r="C237" i="19"/>
  <c r="I235" i="19"/>
  <c r="C235" i="19" s="1"/>
  <c r="F246" i="19"/>
  <c r="C250" i="19"/>
  <c r="C152" i="19"/>
  <c r="C176" i="19"/>
  <c r="C180" i="19"/>
  <c r="C197" i="19"/>
  <c r="I196" i="19"/>
  <c r="C208" i="19"/>
  <c r="L205" i="19"/>
  <c r="L216" i="19"/>
  <c r="C220" i="19"/>
  <c r="C228" i="19"/>
  <c r="F238" i="19"/>
  <c r="C242" i="19"/>
  <c r="C249" i="19"/>
  <c r="I246" i="19"/>
  <c r="C253" i="19"/>
  <c r="L264" i="19"/>
  <c r="L259" i="19" s="1"/>
  <c r="C268" i="19"/>
  <c r="O276" i="19"/>
  <c r="O270" i="19" s="1"/>
  <c r="O269" i="19" s="1"/>
  <c r="F281" i="19"/>
  <c r="C281" i="19" s="1"/>
  <c r="C282" i="19"/>
  <c r="F283" i="19"/>
  <c r="C301" i="19"/>
  <c r="F191" i="19"/>
  <c r="F187" i="19" s="1"/>
  <c r="E194" i="19"/>
  <c r="F205" i="19"/>
  <c r="C206" i="19"/>
  <c r="C241" i="19"/>
  <c r="I238" i="19"/>
  <c r="F251" i="19"/>
  <c r="C251" i="19" s="1"/>
  <c r="C256" i="19"/>
  <c r="F270" i="19"/>
  <c r="C285" i="19"/>
  <c r="I284" i="19"/>
  <c r="I283" i="19" s="1"/>
  <c r="F293" i="19"/>
  <c r="C294" i="19"/>
  <c r="C193" i="19"/>
  <c r="I192" i="19"/>
  <c r="I191" i="19" s="1"/>
  <c r="N195" i="19"/>
  <c r="O196" i="19"/>
  <c r="C200" i="19"/>
  <c r="C209" i="19"/>
  <c r="F216" i="19"/>
  <c r="I216" i="19"/>
  <c r="C221" i="19"/>
  <c r="L231" i="19"/>
  <c r="C236" i="19"/>
  <c r="D231" i="19"/>
  <c r="D230" i="19" s="1"/>
  <c r="J259" i="19"/>
  <c r="J230" i="19" s="1"/>
  <c r="J289" i="19" s="1"/>
  <c r="N259" i="19"/>
  <c r="N230" i="19" s="1"/>
  <c r="F264" i="19"/>
  <c r="C277" i="19"/>
  <c r="I276" i="19"/>
  <c r="C280" i="19"/>
  <c r="C296" i="19"/>
  <c r="C286" i="19"/>
  <c r="I62" i="18"/>
  <c r="H62" i="18"/>
  <c r="I61" i="18"/>
  <c r="H61" i="18"/>
  <c r="I60" i="18"/>
  <c r="H60" i="18"/>
  <c r="I59" i="18"/>
  <c r="H59" i="18"/>
  <c r="I58" i="18"/>
  <c r="H58" i="18"/>
  <c r="I57" i="18"/>
  <c r="H57" i="18"/>
  <c r="I56" i="18"/>
  <c r="H56" i="18"/>
  <c r="I55" i="18"/>
  <c r="H55" i="18"/>
  <c r="I54" i="18"/>
  <c r="I53" i="18" s="1"/>
  <c r="H54" i="18"/>
  <c r="H53" i="18" s="1"/>
  <c r="G53" i="18"/>
  <c r="F53" i="18"/>
  <c r="E53" i="18"/>
  <c r="D53"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I30" i="18" s="1"/>
  <c r="H31" i="18"/>
  <c r="G30" i="18"/>
  <c r="F30" i="18"/>
  <c r="E30" i="18"/>
  <c r="D30"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G11" i="18"/>
  <c r="F11" i="18"/>
  <c r="E11" i="18"/>
  <c r="D11" i="18"/>
  <c r="K52" i="19" l="1"/>
  <c r="K289" i="19"/>
  <c r="D52" i="19"/>
  <c r="C238" i="19"/>
  <c r="O291" i="19"/>
  <c r="J52" i="19"/>
  <c r="O204" i="19"/>
  <c r="H30" i="18"/>
  <c r="I11" i="18"/>
  <c r="H11" i="18"/>
  <c r="C198" i="19"/>
  <c r="C246" i="19"/>
  <c r="C122" i="19"/>
  <c r="O53" i="19"/>
  <c r="H230" i="19"/>
  <c r="K194" i="19"/>
  <c r="O259" i="19"/>
  <c r="O230" i="19" s="1"/>
  <c r="C292" i="19"/>
  <c r="G194" i="19"/>
  <c r="O130" i="19"/>
  <c r="D289" i="19"/>
  <c r="I204" i="19"/>
  <c r="I231" i="19"/>
  <c r="I230" i="19" s="1"/>
  <c r="I291" i="19"/>
  <c r="E75" i="19"/>
  <c r="E52" i="19" s="1"/>
  <c r="E51" i="19" s="1"/>
  <c r="C69" i="19"/>
  <c r="O20" i="19"/>
  <c r="L83" i="19"/>
  <c r="C276" i="19"/>
  <c r="N289" i="19"/>
  <c r="L230" i="19"/>
  <c r="C293" i="19"/>
  <c r="C252" i="19"/>
  <c r="C283" i="19"/>
  <c r="O83" i="19"/>
  <c r="I67" i="19"/>
  <c r="I53" i="19" s="1"/>
  <c r="L53" i="19"/>
  <c r="C116" i="19"/>
  <c r="N52" i="19"/>
  <c r="C58" i="19"/>
  <c r="G75" i="19"/>
  <c r="G289" i="19" s="1"/>
  <c r="O195" i="19"/>
  <c r="L130" i="19"/>
  <c r="L75" i="19" s="1"/>
  <c r="C95" i="19"/>
  <c r="M194" i="19"/>
  <c r="O75" i="19"/>
  <c r="M52" i="19"/>
  <c r="M51" i="19" s="1"/>
  <c r="M289" i="19"/>
  <c r="I174" i="19"/>
  <c r="I173" i="19" s="1"/>
  <c r="C166" i="19"/>
  <c r="F165" i="19"/>
  <c r="C165" i="19" s="1"/>
  <c r="F173" i="19"/>
  <c r="I76" i="19"/>
  <c r="C76" i="19" s="1"/>
  <c r="C264" i="19"/>
  <c r="C216" i="19"/>
  <c r="N194" i="19"/>
  <c r="N51" i="19" s="1"/>
  <c r="F269" i="19"/>
  <c r="C205" i="19"/>
  <c r="F204" i="19"/>
  <c r="C196" i="19"/>
  <c r="C284" i="19"/>
  <c r="L204" i="19"/>
  <c r="L195" i="19" s="1"/>
  <c r="I187" i="19"/>
  <c r="C187" i="19" s="1"/>
  <c r="C188" i="19"/>
  <c r="F54" i="19"/>
  <c r="F259" i="19"/>
  <c r="I83" i="19"/>
  <c r="C84" i="19"/>
  <c r="C131" i="19"/>
  <c r="F130" i="19"/>
  <c r="C130" i="19" s="1"/>
  <c r="C103" i="19"/>
  <c r="C151" i="19"/>
  <c r="C233" i="19"/>
  <c r="F231" i="19"/>
  <c r="D194" i="19"/>
  <c r="D51" i="19" s="1"/>
  <c r="F291" i="19"/>
  <c r="O52" i="19"/>
  <c r="C31" i="19"/>
  <c r="L26" i="19"/>
  <c r="C89" i="19"/>
  <c r="C191" i="19"/>
  <c r="C192" i="19"/>
  <c r="I195" i="19"/>
  <c r="J194" i="19"/>
  <c r="J51" i="19" s="1"/>
  <c r="C144" i="19"/>
  <c r="I270" i="19"/>
  <c r="I269" i="19" s="1"/>
  <c r="C175" i="19"/>
  <c r="C77" i="19"/>
  <c r="F83" i="19"/>
  <c r="O301" i="17"/>
  <c r="L301" i="17"/>
  <c r="I301" i="17"/>
  <c r="F301" i="17"/>
  <c r="O300" i="17"/>
  <c r="L300" i="17"/>
  <c r="I300" i="17"/>
  <c r="F300" i="17"/>
  <c r="O299" i="17"/>
  <c r="L299" i="17"/>
  <c r="I299" i="17"/>
  <c r="F299" i="17"/>
  <c r="O298" i="17"/>
  <c r="L298" i="17"/>
  <c r="I298" i="17"/>
  <c r="F298" i="17"/>
  <c r="O297" i="17"/>
  <c r="L297" i="17"/>
  <c r="I297" i="17"/>
  <c r="F297" i="17"/>
  <c r="O296" i="17"/>
  <c r="L296" i="17"/>
  <c r="I296" i="17"/>
  <c r="F296" i="17"/>
  <c r="O295" i="17"/>
  <c r="L295" i="17"/>
  <c r="I295" i="17"/>
  <c r="F295" i="17"/>
  <c r="O294" i="17"/>
  <c r="C294" i="17" s="1"/>
  <c r="L294" i="17"/>
  <c r="L293" i="17" s="1"/>
  <c r="I294" i="17"/>
  <c r="F294" i="17"/>
  <c r="N293" i="17"/>
  <c r="M293" i="17"/>
  <c r="K293" i="17"/>
  <c r="J293" i="17"/>
  <c r="H293" i="17"/>
  <c r="G293" i="17"/>
  <c r="E293" i="17"/>
  <c r="D293" i="17"/>
  <c r="O288" i="17"/>
  <c r="L288" i="17"/>
  <c r="I288" i="17"/>
  <c r="F288" i="17"/>
  <c r="O287" i="17"/>
  <c r="L287" i="17"/>
  <c r="L286" i="17" s="1"/>
  <c r="I287" i="17"/>
  <c r="F287" i="17"/>
  <c r="O286" i="17"/>
  <c r="N286" i="17"/>
  <c r="M286" i="17"/>
  <c r="K286" i="17"/>
  <c r="J286" i="17"/>
  <c r="H286" i="17"/>
  <c r="G286" i="17"/>
  <c r="F286" i="17"/>
  <c r="E286" i="17"/>
  <c r="D286" i="17"/>
  <c r="O285" i="17"/>
  <c r="L285" i="17"/>
  <c r="I285" i="17"/>
  <c r="F285" i="17"/>
  <c r="O284" i="17"/>
  <c r="N284" i="17"/>
  <c r="N283" i="17" s="1"/>
  <c r="M284" i="17"/>
  <c r="M283" i="17" s="1"/>
  <c r="L284" i="17"/>
  <c r="L283" i="17" s="1"/>
  <c r="K284" i="17"/>
  <c r="K283" i="17" s="1"/>
  <c r="J284" i="17"/>
  <c r="J283" i="17" s="1"/>
  <c r="I284" i="17"/>
  <c r="I283" i="17" s="1"/>
  <c r="H284" i="17"/>
  <c r="H283" i="17" s="1"/>
  <c r="G284" i="17"/>
  <c r="E284" i="17"/>
  <c r="E283" i="17" s="1"/>
  <c r="D284" i="17"/>
  <c r="O283" i="17"/>
  <c r="G283" i="17"/>
  <c r="D283" i="17"/>
  <c r="O282" i="17"/>
  <c r="O281" i="17" s="1"/>
  <c r="L282" i="17"/>
  <c r="L281" i="17" s="1"/>
  <c r="I282" i="17"/>
  <c r="I281" i="17" s="1"/>
  <c r="F282" i="17"/>
  <c r="F281" i="17" s="1"/>
  <c r="N281" i="17"/>
  <c r="M281" i="17"/>
  <c r="K281" i="17"/>
  <c r="J281" i="17"/>
  <c r="H281" i="17"/>
  <c r="G281" i="17"/>
  <c r="E281" i="17"/>
  <c r="D281" i="17"/>
  <c r="O280" i="17"/>
  <c r="L280" i="17"/>
  <c r="I280" i="17"/>
  <c r="F280" i="17"/>
  <c r="O279" i="17"/>
  <c r="L279" i="17"/>
  <c r="I279" i="17"/>
  <c r="F279" i="17"/>
  <c r="O278" i="17"/>
  <c r="L278" i="17"/>
  <c r="I278" i="17"/>
  <c r="F278" i="17"/>
  <c r="O277" i="17"/>
  <c r="L277" i="17"/>
  <c r="I277" i="17"/>
  <c r="I276" i="17" s="1"/>
  <c r="F277" i="17"/>
  <c r="N276" i="17"/>
  <c r="M276" i="17"/>
  <c r="K276" i="17"/>
  <c r="J276" i="17"/>
  <c r="H276" i="17"/>
  <c r="H270" i="17" s="1"/>
  <c r="H269" i="17" s="1"/>
  <c r="G276" i="17"/>
  <c r="E276" i="17"/>
  <c r="D276" i="17"/>
  <c r="O275" i="17"/>
  <c r="L275" i="17"/>
  <c r="I275" i="17"/>
  <c r="F275" i="17"/>
  <c r="O274" i="17"/>
  <c r="L274" i="17"/>
  <c r="I274" i="17"/>
  <c r="F274" i="17"/>
  <c r="O273" i="17"/>
  <c r="L273" i="17"/>
  <c r="L272" i="17" s="1"/>
  <c r="I273" i="17"/>
  <c r="I272" i="17" s="1"/>
  <c r="F273" i="17"/>
  <c r="N272" i="17"/>
  <c r="N270" i="17" s="1"/>
  <c r="N269" i="17" s="1"/>
  <c r="M272" i="17"/>
  <c r="K272" i="17"/>
  <c r="K270" i="17" s="1"/>
  <c r="J272" i="17"/>
  <c r="J270" i="17" s="1"/>
  <c r="J269" i="17" s="1"/>
  <c r="H272" i="17"/>
  <c r="G272" i="17"/>
  <c r="E272" i="17"/>
  <c r="D272" i="17"/>
  <c r="O271" i="17"/>
  <c r="L271" i="17"/>
  <c r="I271" i="17"/>
  <c r="F271" i="17"/>
  <c r="G270" i="17"/>
  <c r="O268" i="17"/>
  <c r="L268" i="17"/>
  <c r="I268" i="17"/>
  <c r="F268" i="17"/>
  <c r="O267" i="17"/>
  <c r="L267" i="17"/>
  <c r="I267" i="17"/>
  <c r="F267" i="17"/>
  <c r="O266" i="17"/>
  <c r="L266" i="17"/>
  <c r="I266" i="17"/>
  <c r="F266" i="17"/>
  <c r="O265" i="17"/>
  <c r="L265" i="17"/>
  <c r="I265" i="17"/>
  <c r="F265" i="17"/>
  <c r="N264" i="17"/>
  <c r="N259" i="17" s="1"/>
  <c r="M264" i="17"/>
  <c r="K264" i="17"/>
  <c r="J264" i="17"/>
  <c r="H264" i="17"/>
  <c r="G264" i="17"/>
  <c r="E264" i="17"/>
  <c r="D264" i="17"/>
  <c r="O263" i="17"/>
  <c r="L263" i="17"/>
  <c r="I263" i="17"/>
  <c r="F263" i="17"/>
  <c r="O262" i="17"/>
  <c r="O260" i="17" s="1"/>
  <c r="L262" i="17"/>
  <c r="I262" i="17"/>
  <c r="F262" i="17"/>
  <c r="C262" i="17"/>
  <c r="O261" i="17"/>
  <c r="L261" i="17"/>
  <c r="I261" i="17"/>
  <c r="F261" i="17"/>
  <c r="N260" i="17"/>
  <c r="M260" i="17"/>
  <c r="M259" i="17" s="1"/>
  <c r="K260" i="17"/>
  <c r="J260" i="17"/>
  <c r="J259" i="17" s="1"/>
  <c r="H260" i="17"/>
  <c r="G260" i="17"/>
  <c r="E260" i="17"/>
  <c r="D260" i="17"/>
  <c r="D259" i="17" s="1"/>
  <c r="G259" i="17"/>
  <c r="O258" i="17"/>
  <c r="L258" i="17"/>
  <c r="I258" i="17"/>
  <c r="F258" i="17"/>
  <c r="C258" i="17" s="1"/>
  <c r="O257" i="17"/>
  <c r="L257" i="17"/>
  <c r="I257" i="17"/>
  <c r="F257" i="17"/>
  <c r="O256" i="17"/>
  <c r="L256" i="17"/>
  <c r="I256" i="17"/>
  <c r="F256" i="17"/>
  <c r="O255" i="17"/>
  <c r="L255" i="17"/>
  <c r="I255" i="17"/>
  <c r="F255" i="17"/>
  <c r="O254" i="17"/>
  <c r="L254" i="17"/>
  <c r="I254" i="17"/>
  <c r="F254" i="17"/>
  <c r="O253" i="17"/>
  <c r="L253" i="17"/>
  <c r="I253" i="17"/>
  <c r="F253" i="17"/>
  <c r="N252" i="17"/>
  <c r="M252" i="17"/>
  <c r="M251" i="17" s="1"/>
  <c r="K252" i="17"/>
  <c r="K251" i="17" s="1"/>
  <c r="J252" i="17"/>
  <c r="J251" i="17" s="1"/>
  <c r="H252" i="17"/>
  <c r="H251" i="17" s="1"/>
  <c r="G252" i="17"/>
  <c r="E252" i="17"/>
  <c r="E251" i="17" s="1"/>
  <c r="D252" i="17"/>
  <c r="D251" i="17" s="1"/>
  <c r="N251" i="17"/>
  <c r="G251" i="17"/>
  <c r="O250" i="17"/>
  <c r="L250" i="17"/>
  <c r="I250" i="17"/>
  <c r="F250" i="17"/>
  <c r="C250" i="17" s="1"/>
  <c r="O249" i="17"/>
  <c r="L249" i="17"/>
  <c r="I249" i="17"/>
  <c r="F249" i="17"/>
  <c r="O248" i="17"/>
  <c r="L248" i="17"/>
  <c r="I248" i="17"/>
  <c r="F248" i="17"/>
  <c r="O247" i="17"/>
  <c r="L247" i="17"/>
  <c r="I247" i="17"/>
  <c r="F247"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L239" i="17"/>
  <c r="L238" i="17" s="1"/>
  <c r="I239" i="17"/>
  <c r="F239" i="17"/>
  <c r="N238" i="17"/>
  <c r="M238" i="17"/>
  <c r="K238" i="17"/>
  <c r="J238" i="17"/>
  <c r="H238" i="17"/>
  <c r="G238" i="17"/>
  <c r="E238" i="17"/>
  <c r="D238" i="17"/>
  <c r="O237" i="17"/>
  <c r="L237" i="17"/>
  <c r="I237" i="17"/>
  <c r="F237" i="17"/>
  <c r="O236" i="17"/>
  <c r="L236" i="17"/>
  <c r="L235" i="17" s="1"/>
  <c r="I236" i="17"/>
  <c r="F236" i="17"/>
  <c r="F235" i="17" s="1"/>
  <c r="O235" i="17"/>
  <c r="N235" i="17"/>
  <c r="M235" i="17"/>
  <c r="K235" i="17"/>
  <c r="J235" i="17"/>
  <c r="J231" i="17" s="1"/>
  <c r="H235" i="17"/>
  <c r="G235" i="17"/>
  <c r="E235" i="17"/>
  <c r="D235" i="17"/>
  <c r="O234" i="17"/>
  <c r="O233" i="17" s="1"/>
  <c r="L234" i="17"/>
  <c r="L233" i="17" s="1"/>
  <c r="I234" i="17"/>
  <c r="F234" i="17"/>
  <c r="F233" i="17" s="1"/>
  <c r="N233" i="17"/>
  <c r="M233" i="17"/>
  <c r="M231" i="17" s="1"/>
  <c r="K233" i="17"/>
  <c r="J233" i="17"/>
  <c r="I233" i="17"/>
  <c r="H233" i="17"/>
  <c r="G233" i="17"/>
  <c r="E233" i="17"/>
  <c r="E231" i="17" s="1"/>
  <c r="D233" i="17"/>
  <c r="O232" i="17"/>
  <c r="L232" i="17"/>
  <c r="I232" i="17"/>
  <c r="F232" i="17"/>
  <c r="O229" i="17"/>
  <c r="L229" i="17"/>
  <c r="I229" i="17"/>
  <c r="F229" i="17"/>
  <c r="O228" i="17"/>
  <c r="L228" i="17"/>
  <c r="L227" i="17" s="1"/>
  <c r="I228" i="17"/>
  <c r="I227" i="17" s="1"/>
  <c r="F228" i="17"/>
  <c r="F227" i="17" s="1"/>
  <c r="O227" i="17"/>
  <c r="N227" i="17"/>
  <c r="M227" i="17"/>
  <c r="K227" i="17"/>
  <c r="J227" i="17"/>
  <c r="H227" i="17"/>
  <c r="G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O218" i="17"/>
  <c r="L218" i="17"/>
  <c r="I218" i="17"/>
  <c r="F218" i="17"/>
  <c r="O217" i="17"/>
  <c r="L217" i="17"/>
  <c r="I217" i="17"/>
  <c r="F217" i="17"/>
  <c r="N216" i="17"/>
  <c r="M216" i="17"/>
  <c r="K216" i="17"/>
  <c r="K204" i="17" s="1"/>
  <c r="J216" i="17"/>
  <c r="H216" i="17"/>
  <c r="G216" i="17"/>
  <c r="E216" i="17"/>
  <c r="D216" i="17"/>
  <c r="O215" i="17"/>
  <c r="L215" i="17"/>
  <c r="I215" i="17"/>
  <c r="F215" i="17"/>
  <c r="O214" i="17"/>
  <c r="L214" i="17"/>
  <c r="I214" i="17"/>
  <c r="F214" i="17"/>
  <c r="C214" i="17" s="1"/>
  <c r="O213" i="17"/>
  <c r="L213" i="17"/>
  <c r="I213" i="17"/>
  <c r="F213" i="17"/>
  <c r="O212" i="17"/>
  <c r="L212" i="17"/>
  <c r="I212" i="17"/>
  <c r="F212" i="17"/>
  <c r="O211" i="17"/>
  <c r="L211" i="17"/>
  <c r="I211" i="17"/>
  <c r="F211" i="17"/>
  <c r="O210" i="17"/>
  <c r="L210" i="17"/>
  <c r="I210" i="17"/>
  <c r="F210" i="17"/>
  <c r="O209" i="17"/>
  <c r="L209" i="17"/>
  <c r="I209" i="17"/>
  <c r="F209" i="17"/>
  <c r="O208" i="17"/>
  <c r="L208" i="17"/>
  <c r="I208" i="17"/>
  <c r="F208" i="17"/>
  <c r="O207" i="17"/>
  <c r="L207" i="17"/>
  <c r="I207" i="17"/>
  <c r="F207" i="17"/>
  <c r="O206" i="17"/>
  <c r="L206" i="17"/>
  <c r="L205" i="17" s="1"/>
  <c r="I206" i="17"/>
  <c r="F206" i="17"/>
  <c r="N205" i="17"/>
  <c r="M205" i="17"/>
  <c r="K205" i="17"/>
  <c r="J205" i="17"/>
  <c r="H205" i="17"/>
  <c r="H204" i="17" s="1"/>
  <c r="H195" i="17" s="1"/>
  <c r="G205" i="17"/>
  <c r="G204" i="17" s="1"/>
  <c r="E205" i="17"/>
  <c r="D205" i="17"/>
  <c r="M204" i="17"/>
  <c r="O203" i="17"/>
  <c r="L203" i="17"/>
  <c r="I203" i="17"/>
  <c r="F203" i="17"/>
  <c r="O202" i="17"/>
  <c r="L202" i="17"/>
  <c r="I202" i="17"/>
  <c r="F202" i="17"/>
  <c r="O201" i="17"/>
  <c r="L201" i="17"/>
  <c r="I201" i="17"/>
  <c r="F201" i="17"/>
  <c r="O200" i="17"/>
  <c r="L200" i="17"/>
  <c r="I200" i="17"/>
  <c r="F200" i="17"/>
  <c r="O199" i="17"/>
  <c r="O198" i="17" s="1"/>
  <c r="L199" i="17"/>
  <c r="L198" i="17" s="1"/>
  <c r="I199" i="17"/>
  <c r="F199" i="17"/>
  <c r="N198" i="17"/>
  <c r="M198" i="17"/>
  <c r="M196" i="17" s="1"/>
  <c r="K198" i="17"/>
  <c r="K196" i="17" s="1"/>
  <c r="J198" i="17"/>
  <c r="H198" i="17"/>
  <c r="G198" i="17"/>
  <c r="G196" i="17" s="1"/>
  <c r="F198" i="17"/>
  <c r="E198" i="17"/>
  <c r="E196" i="17" s="1"/>
  <c r="D198" i="17"/>
  <c r="D196" i="17" s="1"/>
  <c r="O197" i="17"/>
  <c r="L197" i="17"/>
  <c r="I197" i="17"/>
  <c r="F197" i="17"/>
  <c r="N196" i="17"/>
  <c r="J196" i="17"/>
  <c r="H196" i="17"/>
  <c r="O193" i="17"/>
  <c r="O192" i="17" s="1"/>
  <c r="O191" i="17" s="1"/>
  <c r="L193" i="17"/>
  <c r="I193" i="17"/>
  <c r="I192" i="17" s="1"/>
  <c r="I191" i="17" s="1"/>
  <c r="F193" i="17"/>
  <c r="N192" i="17"/>
  <c r="M192" i="17"/>
  <c r="M191" i="17" s="1"/>
  <c r="L192" i="17"/>
  <c r="L191" i="17" s="1"/>
  <c r="K192" i="17"/>
  <c r="J192" i="17"/>
  <c r="J191" i="17" s="1"/>
  <c r="H192" i="17"/>
  <c r="H191" i="17" s="1"/>
  <c r="G192" i="17"/>
  <c r="G191" i="17" s="1"/>
  <c r="G187" i="17" s="1"/>
  <c r="E192" i="17"/>
  <c r="E191" i="17" s="1"/>
  <c r="D192" i="17"/>
  <c r="N191" i="17"/>
  <c r="K191" i="17"/>
  <c r="K187" i="17" s="1"/>
  <c r="D191" i="17"/>
  <c r="O190" i="17"/>
  <c r="L190" i="17"/>
  <c r="I190" i="17"/>
  <c r="F190" i="17"/>
  <c r="O189" i="17"/>
  <c r="L189" i="17"/>
  <c r="I189" i="17"/>
  <c r="F189" i="17"/>
  <c r="N188" i="17"/>
  <c r="M188" i="17"/>
  <c r="K188" i="17"/>
  <c r="J188" i="17"/>
  <c r="I188" i="17"/>
  <c r="H188" i="17"/>
  <c r="G188" i="17"/>
  <c r="E188" i="17"/>
  <c r="E187" i="17" s="1"/>
  <c r="D188" i="17"/>
  <c r="D187" i="17" s="1"/>
  <c r="I187" i="17"/>
  <c r="O186" i="17"/>
  <c r="L186" i="17"/>
  <c r="I186" i="17"/>
  <c r="F186" i="17"/>
  <c r="O185" i="17"/>
  <c r="L185" i="17"/>
  <c r="L184" i="17" s="1"/>
  <c r="I185" i="17"/>
  <c r="I184" i="17" s="1"/>
  <c r="F185" i="17"/>
  <c r="N184" i="17"/>
  <c r="M184" i="17"/>
  <c r="K184" i="17"/>
  <c r="J184" i="17"/>
  <c r="H184" i="17"/>
  <c r="G184" i="17"/>
  <c r="F184" i="17"/>
  <c r="E184" i="17"/>
  <c r="D184" i="17"/>
  <c r="O183" i="17"/>
  <c r="L183" i="17"/>
  <c r="I183" i="17"/>
  <c r="F183" i="17"/>
  <c r="O182" i="17"/>
  <c r="L182" i="17"/>
  <c r="I182" i="17"/>
  <c r="F182" i="17"/>
  <c r="O181" i="17"/>
  <c r="L181" i="17"/>
  <c r="I181" i="17"/>
  <c r="F181" i="17"/>
  <c r="O180" i="17"/>
  <c r="O179" i="17" s="1"/>
  <c r="L180" i="17"/>
  <c r="I180" i="17"/>
  <c r="F180" i="17"/>
  <c r="N179" i="17"/>
  <c r="M179" i="17"/>
  <c r="K179" i="17"/>
  <c r="J179" i="17"/>
  <c r="H179" i="17"/>
  <c r="G179" i="17"/>
  <c r="E179" i="17"/>
  <c r="D179" i="17"/>
  <c r="O178" i="17"/>
  <c r="L178" i="17"/>
  <c r="I178" i="17"/>
  <c r="F178" i="17"/>
  <c r="O177" i="17"/>
  <c r="L177" i="17"/>
  <c r="I177" i="17"/>
  <c r="F177" i="17"/>
  <c r="O176" i="17"/>
  <c r="O175" i="17" s="1"/>
  <c r="L176" i="17"/>
  <c r="L175" i="17" s="1"/>
  <c r="I176" i="17"/>
  <c r="F176" i="17"/>
  <c r="N175" i="17"/>
  <c r="N174" i="17" s="1"/>
  <c r="N173" i="17" s="1"/>
  <c r="M175" i="17"/>
  <c r="K175" i="17"/>
  <c r="J175" i="17"/>
  <c r="J174" i="17" s="1"/>
  <c r="H175" i="17"/>
  <c r="G175" i="17"/>
  <c r="E175" i="17"/>
  <c r="D175" i="17"/>
  <c r="E174" i="17"/>
  <c r="O172" i="17"/>
  <c r="L172" i="17"/>
  <c r="I172" i="17"/>
  <c r="F172" i="17"/>
  <c r="O171" i="17"/>
  <c r="L171" i="17"/>
  <c r="I171" i="17"/>
  <c r="F171" i="17"/>
  <c r="O170" i="17"/>
  <c r="L170" i="17"/>
  <c r="I170" i="17"/>
  <c r="F170" i="17"/>
  <c r="O169" i="17"/>
  <c r="L169" i="17"/>
  <c r="I169" i="17"/>
  <c r="F169" i="17"/>
  <c r="O168" i="17"/>
  <c r="C168" i="17" s="1"/>
  <c r="L168" i="17"/>
  <c r="I168" i="17"/>
  <c r="F168" i="17"/>
  <c r="O167" i="17"/>
  <c r="L167" i="17"/>
  <c r="I167" i="17"/>
  <c r="F167" i="17"/>
  <c r="N166" i="17"/>
  <c r="M166" i="17"/>
  <c r="M165" i="17" s="1"/>
  <c r="K166" i="17"/>
  <c r="J166" i="17"/>
  <c r="J165" i="17" s="1"/>
  <c r="H166" i="17"/>
  <c r="H165" i="17" s="1"/>
  <c r="G166" i="17"/>
  <c r="G165" i="17" s="1"/>
  <c r="E166" i="17"/>
  <c r="E165" i="17" s="1"/>
  <c r="D166" i="17"/>
  <c r="D165" i="17" s="1"/>
  <c r="N165" i="17"/>
  <c r="K165" i="17"/>
  <c r="O164" i="17"/>
  <c r="L164" i="17"/>
  <c r="C164" i="17" s="1"/>
  <c r="I164" i="17"/>
  <c r="F164" i="17"/>
  <c r="O163" i="17"/>
  <c r="L163" i="17"/>
  <c r="I163" i="17"/>
  <c r="F163" i="17"/>
  <c r="O162" i="17"/>
  <c r="L162" i="17"/>
  <c r="I162" i="17"/>
  <c r="F162" i="17"/>
  <c r="O161" i="17"/>
  <c r="L161" i="17"/>
  <c r="L160" i="17" s="1"/>
  <c r="I161" i="17"/>
  <c r="I160" i="17" s="1"/>
  <c r="F161" i="17"/>
  <c r="O160" i="17"/>
  <c r="N160" i="17"/>
  <c r="M160" i="17"/>
  <c r="K160" i="17"/>
  <c r="J160" i="17"/>
  <c r="H160" i="17"/>
  <c r="G160" i="17"/>
  <c r="F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O153" i="17"/>
  <c r="L153" i="17"/>
  <c r="I153" i="17"/>
  <c r="F153" i="17"/>
  <c r="O152" i="17"/>
  <c r="O151" i="17" s="1"/>
  <c r="L152" i="17"/>
  <c r="I152" i="17"/>
  <c r="F152" i="17"/>
  <c r="C152" i="17" s="1"/>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O145" i="17"/>
  <c r="L145" i="17"/>
  <c r="I145" i="17"/>
  <c r="F145" i="17"/>
  <c r="N144" i="17"/>
  <c r="M144" i="17"/>
  <c r="K144" i="17"/>
  <c r="J144" i="17"/>
  <c r="H144" i="17"/>
  <c r="G144" i="17"/>
  <c r="E144" i="17"/>
  <c r="D144" i="17"/>
  <c r="O143" i="17"/>
  <c r="L143" i="17"/>
  <c r="I143" i="17"/>
  <c r="F143" i="17"/>
  <c r="O142" i="17"/>
  <c r="L142" i="17"/>
  <c r="L141" i="17" s="1"/>
  <c r="I142" i="17"/>
  <c r="I141" i="17" s="1"/>
  <c r="F142" i="17"/>
  <c r="O141" i="17"/>
  <c r="N141" i="17"/>
  <c r="M141" i="17"/>
  <c r="K141" i="17"/>
  <c r="J141" i="17"/>
  <c r="H141" i="17"/>
  <c r="G141" i="17"/>
  <c r="E141" i="17"/>
  <c r="D141" i="17"/>
  <c r="O140" i="17"/>
  <c r="L140" i="17"/>
  <c r="I140" i="17"/>
  <c r="F140" i="17"/>
  <c r="C140" i="17" s="1"/>
  <c r="O139" i="17"/>
  <c r="L139" i="17"/>
  <c r="I139" i="17"/>
  <c r="F139" i="17"/>
  <c r="O138" i="17"/>
  <c r="L138" i="17"/>
  <c r="I138" i="17"/>
  <c r="F138" i="17"/>
  <c r="O137" i="17"/>
  <c r="L137" i="17"/>
  <c r="L136" i="17" s="1"/>
  <c r="I137" i="17"/>
  <c r="F137" i="17"/>
  <c r="O136" i="17"/>
  <c r="N136" i="17"/>
  <c r="M136" i="17"/>
  <c r="K136" i="17"/>
  <c r="J136" i="17"/>
  <c r="H136" i="17"/>
  <c r="G136" i="17"/>
  <c r="E136" i="17"/>
  <c r="D136" i="17"/>
  <c r="O135" i="17"/>
  <c r="L135" i="17"/>
  <c r="I135" i="17"/>
  <c r="F135" i="17"/>
  <c r="O134" i="17"/>
  <c r="L134" i="17"/>
  <c r="I134" i="17"/>
  <c r="F134" i="17"/>
  <c r="O133" i="17"/>
  <c r="L133" i="17"/>
  <c r="I133" i="17"/>
  <c r="F133" i="17"/>
  <c r="O132" i="17"/>
  <c r="O131" i="17" s="1"/>
  <c r="L132" i="17"/>
  <c r="I132" i="17"/>
  <c r="F132" i="17"/>
  <c r="N131" i="17"/>
  <c r="M131" i="17"/>
  <c r="K131" i="17"/>
  <c r="J131" i="17"/>
  <c r="H131" i="17"/>
  <c r="G131" i="17"/>
  <c r="E131" i="17"/>
  <c r="D131" i="17"/>
  <c r="O129" i="17"/>
  <c r="L129" i="17"/>
  <c r="L128" i="17" s="1"/>
  <c r="I129" i="17"/>
  <c r="F129" i="17"/>
  <c r="F128" i="17" s="1"/>
  <c r="O128" i="17"/>
  <c r="N128" i="17"/>
  <c r="M128" i="17"/>
  <c r="K128" i="17"/>
  <c r="J128" i="17"/>
  <c r="I128" i="17"/>
  <c r="H128" i="17"/>
  <c r="G128" i="17"/>
  <c r="E128" i="17"/>
  <c r="D128" i="17"/>
  <c r="O127" i="17"/>
  <c r="L127" i="17"/>
  <c r="I127" i="17"/>
  <c r="F127" i="17"/>
  <c r="O126" i="17"/>
  <c r="L126" i="17"/>
  <c r="I126" i="17"/>
  <c r="F126" i="17"/>
  <c r="O125" i="17"/>
  <c r="L125" i="17"/>
  <c r="I125" i="17"/>
  <c r="F125" i="17"/>
  <c r="O124" i="17"/>
  <c r="L124" i="17"/>
  <c r="I124" i="17"/>
  <c r="F124" i="17"/>
  <c r="C124" i="17" s="1"/>
  <c r="O123" i="17"/>
  <c r="L123" i="17"/>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F117" i="17"/>
  <c r="N116" i="17"/>
  <c r="M116" i="17"/>
  <c r="K116" i="17"/>
  <c r="J116" i="17"/>
  <c r="H116" i="17"/>
  <c r="G116" i="17"/>
  <c r="E116" i="17"/>
  <c r="D116" i="17"/>
  <c r="O115" i="17"/>
  <c r="L115" i="17"/>
  <c r="I115" i="17"/>
  <c r="F115" i="17"/>
  <c r="O114" i="17"/>
  <c r="L114" i="17"/>
  <c r="I114" i="17"/>
  <c r="F114" i="17"/>
  <c r="O113" i="17"/>
  <c r="L113" i="17"/>
  <c r="I113" i="17"/>
  <c r="F113" i="17"/>
  <c r="O112" i="17"/>
  <c r="N112" i="17"/>
  <c r="M112" i="17"/>
  <c r="K112" i="17"/>
  <c r="J112" i="17"/>
  <c r="H112" i="17"/>
  <c r="G112" i="17"/>
  <c r="E112" i="17"/>
  <c r="D112" i="17"/>
  <c r="O111" i="17"/>
  <c r="L111" i="17"/>
  <c r="I111" i="17"/>
  <c r="F111" i="17"/>
  <c r="O110" i="17"/>
  <c r="L110" i="17"/>
  <c r="I110" i="17"/>
  <c r="F110" i="17"/>
  <c r="O109" i="17"/>
  <c r="L109" i="17"/>
  <c r="I109" i="17"/>
  <c r="F109" i="17"/>
  <c r="O108" i="17"/>
  <c r="L108" i="17"/>
  <c r="I108" i="17"/>
  <c r="F108" i="17"/>
  <c r="O107" i="17"/>
  <c r="L107" i="17"/>
  <c r="I107" i="17"/>
  <c r="F107" i="17"/>
  <c r="O106" i="17"/>
  <c r="L106" i="17"/>
  <c r="I106" i="17"/>
  <c r="F106" i="17"/>
  <c r="O105" i="17"/>
  <c r="L105" i="17"/>
  <c r="I105" i="17"/>
  <c r="F105" i="17"/>
  <c r="O104" i="17"/>
  <c r="O103" i="17" s="1"/>
  <c r="L104" i="17"/>
  <c r="C104" i="17" s="1"/>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I89" i="17" s="1"/>
  <c r="F90" i="17"/>
  <c r="F89" i="17" s="1"/>
  <c r="N89" i="17"/>
  <c r="M89" i="17"/>
  <c r="K89" i="17"/>
  <c r="J89" i="17"/>
  <c r="H89" i="17"/>
  <c r="G89" i="17"/>
  <c r="E89" i="17"/>
  <c r="D89" i="17"/>
  <c r="O88" i="17"/>
  <c r="L88" i="17"/>
  <c r="I88" i="17"/>
  <c r="F88" i="17"/>
  <c r="O87" i="17"/>
  <c r="L87" i="17"/>
  <c r="I87" i="17"/>
  <c r="F87" i="17"/>
  <c r="O86" i="17"/>
  <c r="L86" i="17"/>
  <c r="I86" i="17"/>
  <c r="F86" i="17"/>
  <c r="O85" i="17"/>
  <c r="L85" i="17"/>
  <c r="L84" i="17" s="1"/>
  <c r="I85" i="17"/>
  <c r="C85" i="17" s="1"/>
  <c r="F85" i="17"/>
  <c r="O84" i="17"/>
  <c r="N84" i="17"/>
  <c r="M84" i="17"/>
  <c r="K84" i="17"/>
  <c r="J84" i="17"/>
  <c r="H84" i="17"/>
  <c r="G84" i="17"/>
  <c r="E84" i="17"/>
  <c r="D84" i="17"/>
  <c r="O82" i="17"/>
  <c r="L82" i="17"/>
  <c r="I82" i="17"/>
  <c r="F82" i="17"/>
  <c r="O81" i="17"/>
  <c r="O80" i="17" s="1"/>
  <c r="L81" i="17"/>
  <c r="L80" i="17" s="1"/>
  <c r="I81" i="17"/>
  <c r="I80" i="17" s="1"/>
  <c r="F81" i="17"/>
  <c r="N80" i="17"/>
  <c r="M80" i="17"/>
  <c r="K80" i="17"/>
  <c r="J80" i="17"/>
  <c r="H80" i="17"/>
  <c r="G80" i="17"/>
  <c r="F80" i="17"/>
  <c r="E80" i="17"/>
  <c r="D80" i="17"/>
  <c r="O79" i="17"/>
  <c r="L79" i="17"/>
  <c r="I79" i="17"/>
  <c r="F79" i="17"/>
  <c r="O78" i="17"/>
  <c r="L78" i="17"/>
  <c r="L77" i="17" s="1"/>
  <c r="I78" i="17"/>
  <c r="I77" i="17" s="1"/>
  <c r="I76" i="17" s="1"/>
  <c r="F78" i="17"/>
  <c r="N77" i="17"/>
  <c r="M77" i="17"/>
  <c r="M76" i="17" s="1"/>
  <c r="K77" i="17"/>
  <c r="K76" i="17" s="1"/>
  <c r="J77" i="17"/>
  <c r="H77" i="17"/>
  <c r="H76" i="17" s="1"/>
  <c r="G77" i="17"/>
  <c r="G76" i="17" s="1"/>
  <c r="E77" i="17"/>
  <c r="D77" i="17"/>
  <c r="D76" i="17"/>
  <c r="O74" i="17"/>
  <c r="L74" i="17"/>
  <c r="I74" i="17"/>
  <c r="F74" i="17"/>
  <c r="O73" i="17"/>
  <c r="L73" i="17"/>
  <c r="I73" i="17"/>
  <c r="F73" i="17"/>
  <c r="O72" i="17"/>
  <c r="L72" i="17"/>
  <c r="I72" i="17"/>
  <c r="F72" i="17"/>
  <c r="O71" i="17"/>
  <c r="L71" i="17"/>
  <c r="C71" i="17" s="1"/>
  <c r="I71" i="17"/>
  <c r="F71" i="17"/>
  <c r="O70" i="17"/>
  <c r="L70" i="17"/>
  <c r="I70" i="17"/>
  <c r="F70" i="17"/>
  <c r="N69" i="17"/>
  <c r="N67" i="17" s="1"/>
  <c r="M69" i="17"/>
  <c r="M67" i="17" s="1"/>
  <c r="K69" i="17"/>
  <c r="J69" i="17"/>
  <c r="I69" i="17"/>
  <c r="H69" i="17"/>
  <c r="H67" i="17" s="1"/>
  <c r="G69" i="17"/>
  <c r="E69" i="17"/>
  <c r="E67" i="17" s="1"/>
  <c r="D69" i="17"/>
  <c r="D67" i="17" s="1"/>
  <c r="O68" i="17"/>
  <c r="L68" i="17"/>
  <c r="I68" i="17"/>
  <c r="F68" i="17"/>
  <c r="K67" i="17"/>
  <c r="J67" i="17"/>
  <c r="G67" i="17"/>
  <c r="O66" i="17"/>
  <c r="L66" i="17"/>
  <c r="I66" i="17"/>
  <c r="F66" i="17"/>
  <c r="O65" i="17"/>
  <c r="L65" i="17"/>
  <c r="I65" i="17"/>
  <c r="F65" i="17"/>
  <c r="O64" i="17"/>
  <c r="L64" i="17"/>
  <c r="I64" i="17"/>
  <c r="F64" i="17"/>
  <c r="O63" i="17"/>
  <c r="L63" i="17"/>
  <c r="I63" i="17"/>
  <c r="F63" i="17"/>
  <c r="C63" i="17" s="1"/>
  <c r="O62" i="17"/>
  <c r="L62" i="17"/>
  <c r="I62" i="17"/>
  <c r="F62" i="17"/>
  <c r="O61" i="17"/>
  <c r="L61" i="17"/>
  <c r="I61" i="17"/>
  <c r="F61" i="17"/>
  <c r="O60" i="17"/>
  <c r="L60" i="17"/>
  <c r="I60" i="17"/>
  <c r="F60" i="17"/>
  <c r="O59" i="17"/>
  <c r="O58" i="17" s="1"/>
  <c r="L59" i="17"/>
  <c r="L58" i="17" s="1"/>
  <c r="I59" i="17"/>
  <c r="I58" i="17" s="1"/>
  <c r="F59" i="17"/>
  <c r="C59" i="17" s="1"/>
  <c r="N58" i="17"/>
  <c r="M58" i="17"/>
  <c r="K58" i="17"/>
  <c r="J58" i="17"/>
  <c r="H58" i="17"/>
  <c r="G58" i="17"/>
  <c r="E58" i="17"/>
  <c r="D58" i="17"/>
  <c r="O57" i="17"/>
  <c r="L57" i="17"/>
  <c r="I57" i="17"/>
  <c r="F57" i="17"/>
  <c r="O56" i="17"/>
  <c r="L56" i="17"/>
  <c r="L55" i="17" s="1"/>
  <c r="I56" i="17"/>
  <c r="F56" i="17"/>
  <c r="F55" i="17" s="1"/>
  <c r="O55" i="17"/>
  <c r="N55" i="17"/>
  <c r="M55" i="17"/>
  <c r="K55" i="17"/>
  <c r="K54" i="17" s="1"/>
  <c r="K53" i="17" s="1"/>
  <c r="J55" i="17"/>
  <c r="J54" i="17" s="1"/>
  <c r="J53" i="17" s="1"/>
  <c r="H55" i="17"/>
  <c r="G55" i="17"/>
  <c r="G54" i="17" s="1"/>
  <c r="E55" i="17"/>
  <c r="E54" i="17" s="1"/>
  <c r="E53" i="17" s="1"/>
  <c r="D55" i="17"/>
  <c r="D54" i="17" s="1"/>
  <c r="D53" i="17" s="1"/>
  <c r="N54" i="17"/>
  <c r="O47" i="17"/>
  <c r="C47" i="17" s="1"/>
  <c r="O46" i="17"/>
  <c r="C46" i="17" s="1"/>
  <c r="N45" i="17"/>
  <c r="M45" i="17"/>
  <c r="L44" i="17"/>
  <c r="L43" i="17" s="1"/>
  <c r="I44" i="17"/>
  <c r="I43" i="17" s="1"/>
  <c r="F44" i="17"/>
  <c r="K43" i="17"/>
  <c r="J43" i="17"/>
  <c r="H43" i="17"/>
  <c r="G43" i="17"/>
  <c r="F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K31" i="17"/>
  <c r="J31" i="17"/>
  <c r="L30" i="17"/>
  <c r="C30" i="17" s="1"/>
  <c r="L29" i="17"/>
  <c r="C29" i="17" s="1"/>
  <c r="L28" i="17"/>
  <c r="C28" i="17" s="1"/>
  <c r="K27" i="17"/>
  <c r="J27" i="17"/>
  <c r="J26" i="17" s="1"/>
  <c r="F25" i="17"/>
  <c r="C25" i="17" s="1"/>
  <c r="I24" i="17"/>
  <c r="E24" i="17"/>
  <c r="O23" i="17"/>
  <c r="L23" i="17"/>
  <c r="I23" i="17"/>
  <c r="F23" i="17"/>
  <c r="O22" i="17"/>
  <c r="O21" i="17" s="1"/>
  <c r="L22" i="17"/>
  <c r="L21" i="17" s="1"/>
  <c r="L292" i="17" s="1"/>
  <c r="L291" i="17" s="1"/>
  <c r="I22" i="17"/>
  <c r="I21" i="17" s="1"/>
  <c r="F22" i="17"/>
  <c r="F21" i="17" s="1"/>
  <c r="F292" i="17" s="1"/>
  <c r="N21" i="17"/>
  <c r="M21" i="17"/>
  <c r="M292" i="17" s="1"/>
  <c r="M291" i="17" s="1"/>
  <c r="K21" i="17"/>
  <c r="K292" i="17" s="1"/>
  <c r="J21" i="17"/>
  <c r="J292" i="17" s="1"/>
  <c r="J291" i="17" s="1"/>
  <c r="H21" i="17"/>
  <c r="H292" i="17" s="1"/>
  <c r="H291" i="17" s="1"/>
  <c r="G21" i="17"/>
  <c r="G292" i="17" s="1"/>
  <c r="G291" i="17" s="1"/>
  <c r="E21" i="17"/>
  <c r="E292" i="17" s="1"/>
  <c r="D21" i="17"/>
  <c r="D292" i="17" s="1"/>
  <c r="D291" i="17" s="1"/>
  <c r="G20" i="17"/>
  <c r="E20" i="17" l="1"/>
  <c r="C64" i="17"/>
  <c r="C66" i="17"/>
  <c r="C88" i="17"/>
  <c r="C100" i="17"/>
  <c r="C101" i="17"/>
  <c r="C163" i="17"/>
  <c r="N187" i="17"/>
  <c r="H187" i="17"/>
  <c r="M195" i="17"/>
  <c r="C227" i="17"/>
  <c r="H231" i="17"/>
  <c r="C234" i="17"/>
  <c r="O246" i="17"/>
  <c r="C254" i="17"/>
  <c r="C255" i="17"/>
  <c r="C256" i="17"/>
  <c r="C257" i="17"/>
  <c r="C266" i="17"/>
  <c r="C274" i="17"/>
  <c r="C275" i="17"/>
  <c r="D270" i="17"/>
  <c r="D269" i="17" s="1"/>
  <c r="C298" i="17"/>
  <c r="K51" i="19"/>
  <c r="C44" i="17"/>
  <c r="L54" i="17"/>
  <c r="C61" i="17"/>
  <c r="C96" i="17"/>
  <c r="C148" i="17"/>
  <c r="C176" i="17"/>
  <c r="O184" i="17"/>
  <c r="C184" i="17" s="1"/>
  <c r="C190" i="17"/>
  <c r="C206" i="17"/>
  <c r="C210" i="17"/>
  <c r="C213" i="17"/>
  <c r="D231" i="17"/>
  <c r="C242" i="17"/>
  <c r="C244" i="17"/>
  <c r="I260" i="17"/>
  <c r="K259" i="17"/>
  <c r="C278" i="17"/>
  <c r="C291" i="19"/>
  <c r="G52" i="19"/>
  <c r="G51" i="19" s="1"/>
  <c r="H54" i="17"/>
  <c r="H53" i="17" s="1"/>
  <c r="J76" i="17"/>
  <c r="N76" i="17"/>
  <c r="C92" i="17"/>
  <c r="C120" i="17"/>
  <c r="O122" i="17"/>
  <c r="E130" i="17"/>
  <c r="K130" i="17"/>
  <c r="C137" i="17"/>
  <c r="C156" i="17"/>
  <c r="C180" i="17"/>
  <c r="C202" i="17"/>
  <c r="C218" i="17"/>
  <c r="C222" i="17"/>
  <c r="C226" i="17"/>
  <c r="N231" i="17"/>
  <c r="G231" i="17"/>
  <c r="G230" i="17" s="1"/>
  <c r="H259" i="17"/>
  <c r="C282" i="17"/>
  <c r="I67" i="17"/>
  <c r="L76" i="17"/>
  <c r="N83" i="17"/>
  <c r="M174" i="17"/>
  <c r="M173" i="17" s="1"/>
  <c r="L188" i="17"/>
  <c r="L187" i="17" s="1"/>
  <c r="J230" i="17"/>
  <c r="O238" i="17"/>
  <c r="L276" i="17"/>
  <c r="K290" i="19"/>
  <c r="K50" i="19"/>
  <c r="F75" i="19"/>
  <c r="C173" i="19"/>
  <c r="E289" i="19"/>
  <c r="L52" i="19"/>
  <c r="C259" i="19"/>
  <c r="O194" i="19"/>
  <c r="O51" i="19" s="1"/>
  <c r="H194" i="19"/>
  <c r="H51" i="19" s="1"/>
  <c r="H289" i="19"/>
  <c r="C67" i="19"/>
  <c r="O289" i="19"/>
  <c r="K26" i="17"/>
  <c r="D83" i="17"/>
  <c r="M130" i="17"/>
  <c r="J187" i="17"/>
  <c r="G83" i="17"/>
  <c r="I84" i="17"/>
  <c r="C108" i="17"/>
  <c r="C172" i="17"/>
  <c r="E173" i="17"/>
  <c r="I112" i="17"/>
  <c r="I116" i="17"/>
  <c r="L89" i="17"/>
  <c r="C132" i="17"/>
  <c r="J173" i="17"/>
  <c r="E291" i="17"/>
  <c r="N292" i="17"/>
  <c r="N291" i="17" s="1"/>
  <c r="L31" i="17"/>
  <c r="C31" i="17" s="1"/>
  <c r="C65" i="17"/>
  <c r="C70" i="17"/>
  <c r="O69" i="17"/>
  <c r="O67" i="17" s="1"/>
  <c r="J83" i="17"/>
  <c r="J75" i="17" s="1"/>
  <c r="J52" i="17" s="1"/>
  <c r="C91" i="17"/>
  <c r="O89" i="17"/>
  <c r="C89" i="17" s="1"/>
  <c r="H83" i="17"/>
  <c r="C97" i="17"/>
  <c r="C102" i="17"/>
  <c r="L116" i="17"/>
  <c r="C121" i="17"/>
  <c r="E83" i="17"/>
  <c r="C127" i="17"/>
  <c r="C133" i="17"/>
  <c r="J130" i="17"/>
  <c r="N130" i="17"/>
  <c r="N75" i="17" s="1"/>
  <c r="L144" i="17"/>
  <c r="C149" i="17"/>
  <c r="C171" i="17"/>
  <c r="K174" i="17"/>
  <c r="K173" i="17" s="1"/>
  <c r="O174" i="17"/>
  <c r="O173" i="17" s="1"/>
  <c r="L179" i="17"/>
  <c r="O188" i="17"/>
  <c r="O187" i="17" s="1"/>
  <c r="K195" i="17"/>
  <c r="C199" i="17"/>
  <c r="C201" i="17"/>
  <c r="D204" i="17"/>
  <c r="D195" i="17" s="1"/>
  <c r="C212" i="17"/>
  <c r="J204" i="17"/>
  <c r="J195" i="17" s="1"/>
  <c r="N204" i="17"/>
  <c r="N195" i="17" s="1"/>
  <c r="C243" i="17"/>
  <c r="I252" i="17"/>
  <c r="I251" i="17" s="1"/>
  <c r="O264" i="17"/>
  <c r="O259" i="17" s="1"/>
  <c r="O276" i="17"/>
  <c r="C174" i="19"/>
  <c r="K291" i="17"/>
  <c r="C23" i="17"/>
  <c r="C43" i="17"/>
  <c r="G53" i="17"/>
  <c r="M54" i="17"/>
  <c r="M53" i="17" s="1"/>
  <c r="C57" i="17"/>
  <c r="C72" i="17"/>
  <c r="C74" i="17"/>
  <c r="D75" i="17"/>
  <c r="C79" i="17"/>
  <c r="C93" i="17"/>
  <c r="C94" i="17"/>
  <c r="C110" i="17"/>
  <c r="C111" i="17"/>
  <c r="M83" i="17"/>
  <c r="M75" i="17" s="1"/>
  <c r="I122" i="17"/>
  <c r="C128" i="17"/>
  <c r="D130" i="17"/>
  <c r="I151" i="17"/>
  <c r="C158" i="17"/>
  <c r="C159" i="17"/>
  <c r="I166" i="17"/>
  <c r="I165" i="17" s="1"/>
  <c r="G174" i="17"/>
  <c r="G173" i="17" s="1"/>
  <c r="C177" i="17"/>
  <c r="C178" i="17"/>
  <c r="O196" i="17"/>
  <c r="G195" i="17"/>
  <c r="C211" i="17"/>
  <c r="E204" i="17"/>
  <c r="C219" i="17"/>
  <c r="C220" i="17"/>
  <c r="C221" i="17"/>
  <c r="C237" i="17"/>
  <c r="C239" i="17"/>
  <c r="L252" i="17"/>
  <c r="L251" i="17" s="1"/>
  <c r="C268" i="17"/>
  <c r="K269" i="17"/>
  <c r="C287" i="17"/>
  <c r="C288" i="17"/>
  <c r="I293" i="17"/>
  <c r="C299" i="17"/>
  <c r="C300" i="17"/>
  <c r="N230" i="17"/>
  <c r="N194" i="17" s="1"/>
  <c r="N53" i="17"/>
  <c r="C60" i="17"/>
  <c r="C62" i="17"/>
  <c r="L69" i="17"/>
  <c r="L67" i="17" s="1"/>
  <c r="L53" i="17" s="1"/>
  <c r="C73" i="17"/>
  <c r="E76" i="17"/>
  <c r="E75" i="17" s="1"/>
  <c r="E52" i="17" s="1"/>
  <c r="C78" i="17"/>
  <c r="C82" i="17"/>
  <c r="L103" i="17"/>
  <c r="C114" i="17"/>
  <c r="C118" i="17"/>
  <c r="O116" i="17"/>
  <c r="L122" i="17"/>
  <c r="C142" i="17"/>
  <c r="C143" i="17"/>
  <c r="C146" i="17"/>
  <c r="O144" i="17"/>
  <c r="L151" i="17"/>
  <c r="C160" i="17"/>
  <c r="L166" i="17"/>
  <c r="L165" i="17" s="1"/>
  <c r="I175" i="17"/>
  <c r="C182" i="17"/>
  <c r="C183" i="17"/>
  <c r="C207" i="17"/>
  <c r="C215" i="17"/>
  <c r="I216" i="17"/>
  <c r="C224" i="17"/>
  <c r="C225" i="17"/>
  <c r="C228" i="17"/>
  <c r="C229" i="17"/>
  <c r="D230" i="17"/>
  <c r="H230" i="17"/>
  <c r="H194" i="17" s="1"/>
  <c r="K231" i="17"/>
  <c r="K230" i="17" s="1"/>
  <c r="C245" i="17"/>
  <c r="O252" i="17"/>
  <c r="L260" i="17"/>
  <c r="I264" i="17"/>
  <c r="I259" i="17" s="1"/>
  <c r="G269" i="17"/>
  <c r="O272" i="17"/>
  <c r="O270" i="17" s="1"/>
  <c r="O269" i="17" s="1"/>
  <c r="I286" i="17"/>
  <c r="C286" i="17" s="1"/>
  <c r="C295" i="17"/>
  <c r="D50" i="19"/>
  <c r="D24" i="19"/>
  <c r="N50" i="19"/>
  <c r="N290" i="19"/>
  <c r="J50" i="19"/>
  <c r="J290" i="19"/>
  <c r="C83" i="19"/>
  <c r="C26" i="19"/>
  <c r="L20" i="19"/>
  <c r="F53" i="19"/>
  <c r="C54" i="19"/>
  <c r="C270" i="19"/>
  <c r="L194" i="19"/>
  <c r="L51" i="19" s="1"/>
  <c r="L50" i="19" s="1"/>
  <c r="L289" i="19"/>
  <c r="F230" i="19"/>
  <c r="C230" i="19" s="1"/>
  <c r="C231" i="19"/>
  <c r="C269" i="19"/>
  <c r="I75" i="19"/>
  <c r="I52" i="19" s="1"/>
  <c r="M50" i="19"/>
  <c r="M290" i="19"/>
  <c r="I194" i="19"/>
  <c r="C204" i="19"/>
  <c r="F195" i="19"/>
  <c r="E290" i="19"/>
  <c r="E50" i="19"/>
  <c r="I292" i="17"/>
  <c r="I20" i="17"/>
  <c r="K20" i="17"/>
  <c r="O54" i="17"/>
  <c r="O53" i="17" s="1"/>
  <c r="O292" i="17"/>
  <c r="C80" i="17"/>
  <c r="C115" i="17"/>
  <c r="F112" i="17"/>
  <c r="C167" i="17"/>
  <c r="F166" i="17"/>
  <c r="L174" i="17"/>
  <c r="L173" i="17" s="1"/>
  <c r="C240" i="17"/>
  <c r="I238" i="17"/>
  <c r="C247" i="17"/>
  <c r="L246" i="17"/>
  <c r="L231" i="17" s="1"/>
  <c r="C301" i="17"/>
  <c r="H20" i="17"/>
  <c r="C21" i="17"/>
  <c r="C56" i="17"/>
  <c r="C68" i="17"/>
  <c r="F69" i="17"/>
  <c r="F67" i="17" s="1"/>
  <c r="F77" i="17"/>
  <c r="K83" i="17"/>
  <c r="K75" i="17" s="1"/>
  <c r="C86" i="17"/>
  <c r="C87" i="17"/>
  <c r="F84" i="17"/>
  <c r="O95" i="17"/>
  <c r="O83" i="17" s="1"/>
  <c r="C105" i="17"/>
  <c r="C107" i="17"/>
  <c r="F103" i="17"/>
  <c r="C125" i="17"/>
  <c r="C126" i="17"/>
  <c r="C129" i="17"/>
  <c r="O130" i="17"/>
  <c r="G130" i="17"/>
  <c r="G75" i="17" s="1"/>
  <c r="C138" i="17"/>
  <c r="I136" i="17"/>
  <c r="C153" i="17"/>
  <c r="C154" i="17"/>
  <c r="C155" i="17"/>
  <c r="F151" i="17"/>
  <c r="C162" i="17"/>
  <c r="C169" i="17"/>
  <c r="C170" i="17"/>
  <c r="H174" i="17"/>
  <c r="H173" i="17" s="1"/>
  <c r="C186" i="17"/>
  <c r="C189" i="17"/>
  <c r="F188" i="17"/>
  <c r="M20" i="17"/>
  <c r="C22" i="17"/>
  <c r="L36" i="17"/>
  <c r="C36" i="17" s="1"/>
  <c r="F41" i="17"/>
  <c r="C41" i="17" s="1"/>
  <c r="I55" i="17"/>
  <c r="I54" i="17" s="1"/>
  <c r="I53" i="17" s="1"/>
  <c r="F58" i="17"/>
  <c r="C58" i="17" s="1"/>
  <c r="O77" i="17"/>
  <c r="O76" i="17" s="1"/>
  <c r="C81" i="17"/>
  <c r="L95" i="17"/>
  <c r="C99" i="17"/>
  <c r="F95" i="17"/>
  <c r="C106" i="17"/>
  <c r="I103" i="17"/>
  <c r="C109" i="17"/>
  <c r="C113" i="17"/>
  <c r="L112" i="17"/>
  <c r="C117" i="17"/>
  <c r="C119" i="17"/>
  <c r="F116" i="17"/>
  <c r="L131" i="17"/>
  <c r="C135" i="17"/>
  <c r="F131" i="17"/>
  <c r="C145" i="17"/>
  <c r="C147" i="17"/>
  <c r="F144" i="17"/>
  <c r="C157" i="17"/>
  <c r="D174" i="17"/>
  <c r="D173" i="17" s="1"/>
  <c r="C123" i="17"/>
  <c r="F122" i="17"/>
  <c r="C122" i="17" s="1"/>
  <c r="C139" i="17"/>
  <c r="F136" i="17"/>
  <c r="L27" i="17"/>
  <c r="L33" i="17"/>
  <c r="C33" i="17" s="1"/>
  <c r="O45" i="17"/>
  <c r="J20" i="17"/>
  <c r="N20" i="17"/>
  <c r="C90" i="17"/>
  <c r="C98" i="17"/>
  <c r="I95" i="17"/>
  <c r="H130" i="17"/>
  <c r="H75" i="17" s="1"/>
  <c r="C134" i="17"/>
  <c r="I131" i="17"/>
  <c r="F141" i="17"/>
  <c r="C141" i="17" s="1"/>
  <c r="I144" i="17"/>
  <c r="C150" i="17"/>
  <c r="O166" i="17"/>
  <c r="O165" i="17" s="1"/>
  <c r="C181" i="17"/>
  <c r="C209" i="17"/>
  <c r="F205" i="17"/>
  <c r="C161" i="17"/>
  <c r="I179" i="17"/>
  <c r="I174" i="17" s="1"/>
  <c r="I173" i="17" s="1"/>
  <c r="C185" i="17"/>
  <c r="C197" i="17"/>
  <c r="F196" i="17"/>
  <c r="C200" i="17"/>
  <c r="I198" i="17"/>
  <c r="C203" i="17"/>
  <c r="C208" i="17"/>
  <c r="I205" i="17"/>
  <c r="I204" i="17" s="1"/>
  <c r="C223" i="17"/>
  <c r="O231" i="17"/>
  <c r="M230" i="17"/>
  <c r="E259" i="17"/>
  <c r="E230" i="17" s="1"/>
  <c r="E289" i="17" s="1"/>
  <c r="C261" i="17"/>
  <c r="F260" i="17"/>
  <c r="C271" i="17"/>
  <c r="I270" i="17"/>
  <c r="I269" i="17" s="1"/>
  <c r="M270" i="17"/>
  <c r="M269" i="17" s="1"/>
  <c r="C277" i="17"/>
  <c r="F276" i="17"/>
  <c r="C276" i="17" s="1"/>
  <c r="C281" i="17"/>
  <c r="C285" i="17"/>
  <c r="F284" i="17"/>
  <c r="I291" i="17"/>
  <c r="F175" i="17"/>
  <c r="F179" i="17"/>
  <c r="M187" i="17"/>
  <c r="L196" i="17"/>
  <c r="L216" i="17"/>
  <c r="L204" i="17" s="1"/>
  <c r="C232" i="17"/>
  <c r="C233" i="17"/>
  <c r="I235" i="17"/>
  <c r="C235" i="17" s="1"/>
  <c r="C236" i="17"/>
  <c r="C249" i="17"/>
  <c r="F246" i="17"/>
  <c r="C263" i="17"/>
  <c r="L264" i="17"/>
  <c r="C267" i="17"/>
  <c r="E270" i="17"/>
  <c r="E269" i="17" s="1"/>
  <c r="C279" i="17"/>
  <c r="C280" i="17"/>
  <c r="O293" i="17"/>
  <c r="C193" i="17"/>
  <c r="F192" i="17"/>
  <c r="E195" i="17"/>
  <c r="O205" i="17"/>
  <c r="C217" i="17"/>
  <c r="F216" i="17"/>
  <c r="O216" i="17"/>
  <c r="C241" i="17"/>
  <c r="F238" i="17"/>
  <c r="C248" i="17"/>
  <c r="I246" i="17"/>
  <c r="I231" i="17" s="1"/>
  <c r="C253" i="17"/>
  <c r="F252" i="17"/>
  <c r="O251" i="17"/>
  <c r="C265" i="17"/>
  <c r="F264" i="17"/>
  <c r="L270" i="17"/>
  <c r="L269" i="17" s="1"/>
  <c r="C273" i="17"/>
  <c r="F272" i="17"/>
  <c r="C296" i="17"/>
  <c r="C297" i="17"/>
  <c r="F293" i="17"/>
  <c r="C293" i="17" s="1"/>
  <c r="D194" i="17" l="1"/>
  <c r="F231" i="17"/>
  <c r="G194" i="17"/>
  <c r="G50" i="19"/>
  <c r="G290" i="19"/>
  <c r="O204" i="17"/>
  <c r="O195" i="17" s="1"/>
  <c r="N52" i="17"/>
  <c r="O50" i="19"/>
  <c r="O290" i="19"/>
  <c r="H50" i="19"/>
  <c r="H290" i="19"/>
  <c r="J194" i="17"/>
  <c r="J51" i="17" s="1"/>
  <c r="J289" i="17"/>
  <c r="C67" i="17"/>
  <c r="I289" i="19"/>
  <c r="I230" i="17"/>
  <c r="N289" i="17"/>
  <c r="M52" i="17"/>
  <c r="M194" i="17"/>
  <c r="I83" i="17"/>
  <c r="K194" i="17"/>
  <c r="L259" i="17"/>
  <c r="C179" i="17"/>
  <c r="O230" i="17"/>
  <c r="O194" i="17" s="1"/>
  <c r="C69" i="17"/>
  <c r="F54" i="17"/>
  <c r="M289" i="17"/>
  <c r="L130" i="17"/>
  <c r="C151" i="17"/>
  <c r="C238" i="17"/>
  <c r="D289" i="17"/>
  <c r="C116" i="17"/>
  <c r="C112" i="17"/>
  <c r="O291" i="17"/>
  <c r="I51" i="19"/>
  <c r="L290" i="19"/>
  <c r="F24" i="19"/>
  <c r="D20" i="19"/>
  <c r="F194" i="19"/>
  <c r="C194" i="19" s="1"/>
  <c r="C195" i="19"/>
  <c r="F289" i="19"/>
  <c r="C289" i="19" s="1"/>
  <c r="F52" i="19"/>
  <c r="C53" i="19"/>
  <c r="C75" i="19"/>
  <c r="D290" i="19"/>
  <c r="H289" i="17"/>
  <c r="H52" i="17"/>
  <c r="H51" i="17" s="1"/>
  <c r="G289" i="17"/>
  <c r="G52" i="17"/>
  <c r="G51" i="17" s="1"/>
  <c r="K52" i="17"/>
  <c r="K289" i="17"/>
  <c r="L230" i="17"/>
  <c r="C260" i="17"/>
  <c r="F259" i="17"/>
  <c r="C259" i="17" s="1"/>
  <c r="C231" i="17"/>
  <c r="O75" i="17"/>
  <c r="O52" i="17" s="1"/>
  <c r="C252" i="17"/>
  <c r="F251" i="17"/>
  <c r="C251" i="17" s="1"/>
  <c r="C246" i="17"/>
  <c r="L195" i="17"/>
  <c r="C175" i="17"/>
  <c r="F174" i="17"/>
  <c r="I130" i="17"/>
  <c r="I75" i="17" s="1"/>
  <c r="I52" i="17" s="1"/>
  <c r="C136" i="17"/>
  <c r="C144" i="17"/>
  <c r="L83" i="17"/>
  <c r="L75" i="17" s="1"/>
  <c r="L52" i="17" s="1"/>
  <c r="C103" i="17"/>
  <c r="F83" i="17"/>
  <c r="C84" i="17"/>
  <c r="F76" i="17"/>
  <c r="C77" i="17"/>
  <c r="C166" i="17"/>
  <c r="F165" i="17"/>
  <c r="C165" i="17" s="1"/>
  <c r="C55" i="17"/>
  <c r="D52" i="17"/>
  <c r="D51" i="17" s="1"/>
  <c r="N51" i="17"/>
  <c r="F270" i="17"/>
  <c r="C272" i="17"/>
  <c r="C192" i="17"/>
  <c r="F191" i="17"/>
  <c r="C191" i="17" s="1"/>
  <c r="C198" i="17"/>
  <c r="I196" i="17"/>
  <c r="I195" i="17" s="1"/>
  <c r="I194" i="17" s="1"/>
  <c r="C205" i="17"/>
  <c r="F204" i="17"/>
  <c r="C204" i="17" s="1"/>
  <c r="C27" i="17"/>
  <c r="L26" i="17"/>
  <c r="C131" i="17"/>
  <c r="F130" i="17"/>
  <c r="C130" i="17" s="1"/>
  <c r="C264" i="17"/>
  <c r="C216" i="17"/>
  <c r="E194" i="17"/>
  <c r="E51" i="17" s="1"/>
  <c r="C284" i="17"/>
  <c r="F283" i="17"/>
  <c r="C283" i="17" s="1"/>
  <c r="C196" i="17"/>
  <c r="C45" i="17"/>
  <c r="F291" i="17"/>
  <c r="C291" i="17" s="1"/>
  <c r="C292" i="17"/>
  <c r="C54" i="17"/>
  <c r="F53" i="17"/>
  <c r="O20" i="17"/>
  <c r="C95" i="17"/>
  <c r="C188" i="17"/>
  <c r="F187" i="17"/>
  <c r="C187" i="17" s="1"/>
  <c r="J50" i="17" l="1"/>
  <c r="J290" i="17"/>
  <c r="O51" i="17"/>
  <c r="O290" i="17" s="1"/>
  <c r="I51" i="17"/>
  <c r="I290" i="17" s="1"/>
  <c r="K51" i="17"/>
  <c r="K50" i="17" s="1"/>
  <c r="M51" i="17"/>
  <c r="C24" i="19"/>
  <c r="F20" i="19"/>
  <c r="C20" i="19" s="1"/>
  <c r="C52" i="19"/>
  <c r="F51" i="19"/>
  <c r="I290" i="19"/>
  <c r="I50" i="19"/>
  <c r="O50" i="17"/>
  <c r="I50" i="17"/>
  <c r="O289" i="17"/>
  <c r="F269" i="17"/>
  <c r="C270" i="17"/>
  <c r="L289" i="17"/>
  <c r="N50" i="17"/>
  <c r="N290" i="17"/>
  <c r="C83" i="17"/>
  <c r="L194" i="17"/>
  <c r="L51" i="17" s="1"/>
  <c r="F230" i="17"/>
  <c r="C230" i="17" s="1"/>
  <c r="H290" i="17"/>
  <c r="H50" i="17"/>
  <c r="C53" i="17"/>
  <c r="F75" i="17"/>
  <c r="C75" i="17" s="1"/>
  <c r="C76" i="17"/>
  <c r="C174" i="17"/>
  <c r="F173" i="17"/>
  <c r="C173" i="17" s="1"/>
  <c r="G50" i="17"/>
  <c r="G290" i="17"/>
  <c r="F195" i="17"/>
  <c r="E290" i="17"/>
  <c r="E50" i="17"/>
  <c r="D24" i="17"/>
  <c r="D290" i="17" s="1"/>
  <c r="D50" i="17"/>
  <c r="K290" i="17"/>
  <c r="C26" i="17"/>
  <c r="L20" i="17"/>
  <c r="I289" i="17"/>
  <c r="M290" i="17" l="1"/>
  <c r="M50" i="17"/>
  <c r="F290" i="19"/>
  <c r="C290" i="19" s="1"/>
  <c r="C51" i="19"/>
  <c r="F50" i="19"/>
  <c r="C50" i="19" s="1"/>
  <c r="L50" i="17"/>
  <c r="L290" i="17"/>
  <c r="C269" i="17"/>
  <c r="F289" i="17"/>
  <c r="C289" i="17" s="1"/>
  <c r="F52" i="17"/>
  <c r="F24" i="17"/>
  <c r="D20" i="17"/>
  <c r="F194" i="17"/>
  <c r="C194" i="17" s="1"/>
  <c r="C195" i="17"/>
  <c r="C24" i="17" l="1"/>
  <c r="F20" i="17"/>
  <c r="C20" i="17" s="1"/>
  <c r="F51" i="17"/>
  <c r="C52" i="17"/>
  <c r="F290" i="17" l="1"/>
  <c r="C290" i="17" s="1"/>
  <c r="F50" i="17"/>
  <c r="C50" i="17" s="1"/>
  <c r="C51" i="17"/>
  <c r="O301" i="16" l="1"/>
  <c r="L301" i="16"/>
  <c r="I301" i="16"/>
  <c r="F301" i="16"/>
  <c r="O300" i="16"/>
  <c r="L300" i="16"/>
  <c r="I300" i="16"/>
  <c r="F300" i="16"/>
  <c r="O299" i="16"/>
  <c r="L299" i="16"/>
  <c r="I299" i="16"/>
  <c r="F299" i="16"/>
  <c r="O298" i="16"/>
  <c r="L298" i="16"/>
  <c r="I298" i="16"/>
  <c r="F298" i="16"/>
  <c r="O297" i="16"/>
  <c r="L297" i="16"/>
  <c r="I297" i="16"/>
  <c r="F297" i="16"/>
  <c r="O296" i="16"/>
  <c r="L296" i="16"/>
  <c r="I296" i="16"/>
  <c r="F296" i="16"/>
  <c r="O295" i="16"/>
  <c r="L295" i="16"/>
  <c r="I295" i="16"/>
  <c r="F295" i="16"/>
  <c r="O294" i="16"/>
  <c r="O293" i="16" s="1"/>
  <c r="L294" i="16"/>
  <c r="I294" i="16"/>
  <c r="F294" i="16"/>
  <c r="N293" i="16"/>
  <c r="M293" i="16"/>
  <c r="K293" i="16"/>
  <c r="J293" i="16"/>
  <c r="H293" i="16"/>
  <c r="G293" i="16"/>
  <c r="E293" i="16"/>
  <c r="D293" i="16"/>
  <c r="O288" i="16"/>
  <c r="L288" i="16"/>
  <c r="I288" i="16"/>
  <c r="F288" i="16"/>
  <c r="O287" i="16"/>
  <c r="O286" i="16" s="1"/>
  <c r="L287" i="16"/>
  <c r="I287" i="16"/>
  <c r="F287" i="16"/>
  <c r="F286" i="16" s="1"/>
  <c r="N286" i="16"/>
  <c r="M286" i="16"/>
  <c r="K286" i="16"/>
  <c r="J286" i="16"/>
  <c r="H286" i="16"/>
  <c r="G286" i="16"/>
  <c r="E286" i="16"/>
  <c r="D286" i="16"/>
  <c r="O285" i="16"/>
  <c r="L285" i="16"/>
  <c r="L284" i="16" s="1"/>
  <c r="L283" i="16" s="1"/>
  <c r="I285" i="16"/>
  <c r="F285" i="16"/>
  <c r="O284" i="16"/>
  <c r="O283" i="16" s="1"/>
  <c r="N284" i="16"/>
  <c r="N283" i="16" s="1"/>
  <c r="M284" i="16"/>
  <c r="M283" i="16" s="1"/>
  <c r="K284" i="16"/>
  <c r="J284" i="16"/>
  <c r="J283" i="16" s="1"/>
  <c r="I284" i="16"/>
  <c r="I283" i="16" s="1"/>
  <c r="H284" i="16"/>
  <c r="G284" i="16"/>
  <c r="G283" i="16" s="1"/>
  <c r="E284" i="16"/>
  <c r="E283" i="16" s="1"/>
  <c r="D284" i="16"/>
  <c r="K283" i="16"/>
  <c r="H283" i="16"/>
  <c r="D283" i="16"/>
  <c r="O282" i="16"/>
  <c r="O281" i="16" s="1"/>
  <c r="L282" i="16"/>
  <c r="L281" i="16" s="1"/>
  <c r="I282" i="16"/>
  <c r="F282" i="16"/>
  <c r="F281" i="16" s="1"/>
  <c r="N281" i="16"/>
  <c r="M281" i="16"/>
  <c r="K281" i="16"/>
  <c r="J281" i="16"/>
  <c r="I281" i="16"/>
  <c r="H281" i="16"/>
  <c r="G281" i="16"/>
  <c r="E281" i="16"/>
  <c r="D281" i="16"/>
  <c r="O280" i="16"/>
  <c r="L280" i="16"/>
  <c r="I280" i="16"/>
  <c r="F280" i="16"/>
  <c r="O279" i="16"/>
  <c r="L279" i="16"/>
  <c r="I279" i="16"/>
  <c r="F279" i="16"/>
  <c r="O278" i="16"/>
  <c r="L278" i="16"/>
  <c r="I278" i="16"/>
  <c r="F278" i="16"/>
  <c r="O277" i="16"/>
  <c r="L277" i="16"/>
  <c r="I277" i="16"/>
  <c r="F277" i="16"/>
  <c r="N276" i="16"/>
  <c r="M276" i="16"/>
  <c r="K276" i="16"/>
  <c r="J276" i="16"/>
  <c r="I276" i="16"/>
  <c r="H276" i="16"/>
  <c r="G276" i="16"/>
  <c r="E276" i="16"/>
  <c r="D276" i="16"/>
  <c r="O275" i="16"/>
  <c r="L275" i="16"/>
  <c r="I275" i="16"/>
  <c r="F275" i="16"/>
  <c r="O274" i="16"/>
  <c r="L274" i="16"/>
  <c r="I274" i="16"/>
  <c r="F274" i="16"/>
  <c r="O273" i="16"/>
  <c r="O272" i="16" s="1"/>
  <c r="L273" i="16"/>
  <c r="I273" i="16"/>
  <c r="I272" i="16" s="1"/>
  <c r="F273" i="16"/>
  <c r="N272" i="16"/>
  <c r="M272" i="16"/>
  <c r="L272" i="16"/>
  <c r="K272" i="16"/>
  <c r="J272" i="16"/>
  <c r="H272" i="16"/>
  <c r="G272" i="16"/>
  <c r="E272" i="16"/>
  <c r="D272" i="16"/>
  <c r="D270" i="16" s="1"/>
  <c r="O271" i="16"/>
  <c r="L271" i="16"/>
  <c r="I271" i="16"/>
  <c r="F271" i="16"/>
  <c r="K270" i="16"/>
  <c r="G270" i="16"/>
  <c r="O268" i="16"/>
  <c r="L268" i="16"/>
  <c r="I268" i="16"/>
  <c r="F268" i="16"/>
  <c r="O267" i="16"/>
  <c r="L267" i="16"/>
  <c r="I267" i="16"/>
  <c r="F267" i="16"/>
  <c r="O266" i="16"/>
  <c r="L266" i="16"/>
  <c r="I266" i="16"/>
  <c r="F266" i="16"/>
  <c r="O265" i="16"/>
  <c r="O264" i="16" s="1"/>
  <c r="L265" i="16"/>
  <c r="I265" i="16"/>
  <c r="F265" i="16"/>
  <c r="N264" i="16"/>
  <c r="M264" i="16"/>
  <c r="K264" i="16"/>
  <c r="J264" i="16"/>
  <c r="I264" i="16"/>
  <c r="H264" i="16"/>
  <c r="G264" i="16"/>
  <c r="E264" i="16"/>
  <c r="D264" i="16"/>
  <c r="O263" i="16"/>
  <c r="L263" i="16"/>
  <c r="I263" i="16"/>
  <c r="F263" i="16"/>
  <c r="O262" i="16"/>
  <c r="L262" i="16"/>
  <c r="I262" i="16"/>
  <c r="F262" i="16"/>
  <c r="O261" i="16"/>
  <c r="L261" i="16"/>
  <c r="I261" i="16"/>
  <c r="I260" i="16" s="1"/>
  <c r="F261" i="16"/>
  <c r="N260" i="16"/>
  <c r="M260" i="16"/>
  <c r="M259" i="16" s="1"/>
  <c r="K260" i="16"/>
  <c r="K259" i="16" s="1"/>
  <c r="J260" i="16"/>
  <c r="H260" i="16"/>
  <c r="G260" i="16"/>
  <c r="G259" i="16" s="1"/>
  <c r="E260" i="16"/>
  <c r="D260" i="16"/>
  <c r="D259" i="16" s="1"/>
  <c r="H259"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F253" i="16"/>
  <c r="N252" i="16"/>
  <c r="M252" i="16"/>
  <c r="M251" i="16" s="1"/>
  <c r="K252" i="16"/>
  <c r="J252" i="16"/>
  <c r="J251" i="16" s="1"/>
  <c r="H252" i="16"/>
  <c r="H251" i="16" s="1"/>
  <c r="G252" i="16"/>
  <c r="G251" i="16" s="1"/>
  <c r="E252" i="16"/>
  <c r="E251" i="16" s="1"/>
  <c r="D252" i="16"/>
  <c r="D251" i="16" s="1"/>
  <c r="N251" i="16"/>
  <c r="K251" i="16"/>
  <c r="O250" i="16"/>
  <c r="L250" i="16"/>
  <c r="I250" i="16"/>
  <c r="F250" i="16"/>
  <c r="O249" i="16"/>
  <c r="L249" i="16"/>
  <c r="I249" i="16"/>
  <c r="F249" i="16"/>
  <c r="O248" i="16"/>
  <c r="L248" i="16"/>
  <c r="I248" i="16"/>
  <c r="F248" i="16"/>
  <c r="O247" i="16"/>
  <c r="L247" i="16"/>
  <c r="I247" i="16"/>
  <c r="F247" i="16"/>
  <c r="F246" i="16" s="1"/>
  <c r="N246" i="16"/>
  <c r="M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F240" i="16"/>
  <c r="O239" i="16"/>
  <c r="L239" i="16"/>
  <c r="I239" i="16"/>
  <c r="F239" i="16"/>
  <c r="O238" i="16"/>
  <c r="N238" i="16"/>
  <c r="M238" i="16"/>
  <c r="K238" i="16"/>
  <c r="J238" i="16"/>
  <c r="H238" i="16"/>
  <c r="G238" i="16"/>
  <c r="E238" i="16"/>
  <c r="D238" i="16"/>
  <c r="O237" i="16"/>
  <c r="L237" i="16"/>
  <c r="I237" i="16"/>
  <c r="F237" i="16"/>
  <c r="O236" i="16"/>
  <c r="L236" i="16"/>
  <c r="L235" i="16" s="1"/>
  <c r="I236" i="16"/>
  <c r="I235" i="16" s="1"/>
  <c r="F236" i="16"/>
  <c r="O235" i="16"/>
  <c r="N235" i="16"/>
  <c r="M235" i="16"/>
  <c r="K235" i="16"/>
  <c r="J235" i="16"/>
  <c r="H235" i="16"/>
  <c r="G235" i="16"/>
  <c r="F235" i="16"/>
  <c r="E235" i="16"/>
  <c r="D235" i="16"/>
  <c r="O234" i="16"/>
  <c r="O233" i="16" s="1"/>
  <c r="L234" i="16"/>
  <c r="L233" i="16" s="1"/>
  <c r="I234" i="16"/>
  <c r="I233" i="16" s="1"/>
  <c r="F234" i="16"/>
  <c r="F233" i="16" s="1"/>
  <c r="N233" i="16"/>
  <c r="M233" i="16"/>
  <c r="K233" i="16"/>
  <c r="J233" i="16"/>
  <c r="H233" i="16"/>
  <c r="G233" i="16"/>
  <c r="E233" i="16"/>
  <c r="D233" i="16"/>
  <c r="O232" i="16"/>
  <c r="L232" i="16"/>
  <c r="I232" i="16"/>
  <c r="F232" i="16"/>
  <c r="O229" i="16"/>
  <c r="L229" i="16"/>
  <c r="I229" i="16"/>
  <c r="F229" i="16"/>
  <c r="O228" i="16"/>
  <c r="L228" i="16"/>
  <c r="L227" i="16" s="1"/>
  <c r="I228" i="16"/>
  <c r="I227" i="16" s="1"/>
  <c r="F228" i="16"/>
  <c r="O227" i="16"/>
  <c r="N227" i="16"/>
  <c r="M227" i="16"/>
  <c r="K227" i="16"/>
  <c r="J227" i="16"/>
  <c r="H227" i="16"/>
  <c r="G227" i="16"/>
  <c r="F227" i="16"/>
  <c r="E227" i="16"/>
  <c r="D227" i="16"/>
  <c r="O226" i="16"/>
  <c r="L226" i="16"/>
  <c r="I226" i="16"/>
  <c r="F226" i="16"/>
  <c r="O225" i="16"/>
  <c r="L225" i="16"/>
  <c r="I225" i="16"/>
  <c r="F225" i="16"/>
  <c r="O224" i="16"/>
  <c r="L224" i="16"/>
  <c r="I224" i="16"/>
  <c r="F224" i="16"/>
  <c r="O223" i="16"/>
  <c r="L223" i="16"/>
  <c r="I223" i="16"/>
  <c r="F223" i="16"/>
  <c r="C223" i="16" s="1"/>
  <c r="O222" i="16"/>
  <c r="L222" i="16"/>
  <c r="I222" i="16"/>
  <c r="F222" i="16"/>
  <c r="O221" i="16"/>
  <c r="L221" i="16"/>
  <c r="I221" i="16"/>
  <c r="F221" i="16"/>
  <c r="O220" i="16"/>
  <c r="L220" i="16"/>
  <c r="I220" i="16"/>
  <c r="F220" i="16"/>
  <c r="O219" i="16"/>
  <c r="L219" i="16"/>
  <c r="I219" i="16"/>
  <c r="F219" i="16"/>
  <c r="C219" i="16" s="1"/>
  <c r="O218" i="16"/>
  <c r="L218" i="16"/>
  <c r="I218" i="16"/>
  <c r="F218" i="16"/>
  <c r="O217" i="16"/>
  <c r="L217" i="16"/>
  <c r="I217" i="16"/>
  <c r="I216" i="16" s="1"/>
  <c r="F217" i="16"/>
  <c r="N216" i="16"/>
  <c r="M216" i="16"/>
  <c r="K216" i="16"/>
  <c r="J216" i="16"/>
  <c r="H216" i="16"/>
  <c r="G216" i="16"/>
  <c r="E216" i="16"/>
  <c r="D216" i="16"/>
  <c r="O215" i="16"/>
  <c r="L215" i="16"/>
  <c r="I215" i="16"/>
  <c r="F215" i="16"/>
  <c r="O214" i="16"/>
  <c r="L214" i="16"/>
  <c r="I214" i="16"/>
  <c r="F214" i="16"/>
  <c r="O213" i="16"/>
  <c r="L213" i="16"/>
  <c r="I213" i="16"/>
  <c r="F213" i="16"/>
  <c r="O212" i="16"/>
  <c r="L212" i="16"/>
  <c r="I212" i="16"/>
  <c r="F212" i="16"/>
  <c r="O211" i="16"/>
  <c r="L211" i="16"/>
  <c r="I211" i="16"/>
  <c r="F211" i="16"/>
  <c r="O210" i="16"/>
  <c r="L210" i="16"/>
  <c r="I210" i="16"/>
  <c r="F210" i="16"/>
  <c r="O209" i="16"/>
  <c r="L209" i="16"/>
  <c r="I209" i="16"/>
  <c r="F209" i="16"/>
  <c r="O208" i="16"/>
  <c r="L208" i="16"/>
  <c r="I208" i="16"/>
  <c r="F208" i="16"/>
  <c r="O207" i="16"/>
  <c r="L207" i="16"/>
  <c r="I207" i="16"/>
  <c r="F207" i="16"/>
  <c r="O206" i="16"/>
  <c r="L206" i="16"/>
  <c r="L205" i="16" s="1"/>
  <c r="I206" i="16"/>
  <c r="F206" i="16"/>
  <c r="N205" i="16"/>
  <c r="M205" i="16"/>
  <c r="M204" i="16" s="1"/>
  <c r="K205" i="16"/>
  <c r="J205" i="16"/>
  <c r="H205" i="16"/>
  <c r="G205" i="16"/>
  <c r="E205" i="16"/>
  <c r="E204" i="16" s="1"/>
  <c r="D205" i="16"/>
  <c r="O203" i="16"/>
  <c r="L203" i="16"/>
  <c r="I203" i="16"/>
  <c r="F203" i="16"/>
  <c r="O202" i="16"/>
  <c r="L202" i="16"/>
  <c r="I202" i="16"/>
  <c r="F202" i="16"/>
  <c r="O201" i="16"/>
  <c r="L201" i="16"/>
  <c r="I201" i="16"/>
  <c r="F201" i="16"/>
  <c r="O200" i="16"/>
  <c r="L200" i="16"/>
  <c r="I200" i="16"/>
  <c r="F200" i="16"/>
  <c r="O199" i="16"/>
  <c r="O198" i="16" s="1"/>
  <c r="L199" i="16"/>
  <c r="L198" i="16" s="1"/>
  <c r="I199" i="16"/>
  <c r="F199" i="16"/>
  <c r="F198" i="16" s="1"/>
  <c r="N198" i="16"/>
  <c r="N196" i="16" s="1"/>
  <c r="M198" i="16"/>
  <c r="K198" i="16"/>
  <c r="K196" i="16" s="1"/>
  <c r="J198" i="16"/>
  <c r="J196" i="16" s="1"/>
  <c r="H198" i="16"/>
  <c r="H196" i="16" s="1"/>
  <c r="G198" i="16"/>
  <c r="G196" i="16" s="1"/>
  <c r="E198" i="16"/>
  <c r="E196" i="16" s="1"/>
  <c r="D198" i="16"/>
  <c r="D196" i="16" s="1"/>
  <c r="O197" i="16"/>
  <c r="L197" i="16"/>
  <c r="I197" i="16"/>
  <c r="F197" i="16"/>
  <c r="M196" i="16"/>
  <c r="M195" i="16" s="1"/>
  <c r="O193" i="16"/>
  <c r="L193" i="16"/>
  <c r="L192" i="16" s="1"/>
  <c r="I193" i="16"/>
  <c r="I192" i="16" s="1"/>
  <c r="I191" i="16" s="1"/>
  <c r="F193" i="16"/>
  <c r="F192" i="16" s="1"/>
  <c r="F191" i="16" s="1"/>
  <c r="O192" i="16"/>
  <c r="O191" i="16" s="1"/>
  <c r="N192" i="16"/>
  <c r="N191" i="16" s="1"/>
  <c r="M192" i="16"/>
  <c r="M191" i="16" s="1"/>
  <c r="K192" i="16"/>
  <c r="K191" i="16" s="1"/>
  <c r="J192" i="16"/>
  <c r="J191" i="16" s="1"/>
  <c r="H192" i="16"/>
  <c r="G192" i="16"/>
  <c r="G191" i="16" s="1"/>
  <c r="E192" i="16"/>
  <c r="E191" i="16" s="1"/>
  <c r="D192" i="16"/>
  <c r="D191" i="16" s="1"/>
  <c r="D187" i="16" s="1"/>
  <c r="H191" i="16"/>
  <c r="O190" i="16"/>
  <c r="L190" i="16"/>
  <c r="I190" i="16"/>
  <c r="F190" i="16"/>
  <c r="O189" i="16"/>
  <c r="O188" i="16" s="1"/>
  <c r="L189" i="16"/>
  <c r="L188" i="16" s="1"/>
  <c r="I189" i="16"/>
  <c r="F189" i="16"/>
  <c r="F188" i="16" s="1"/>
  <c r="N188" i="16"/>
  <c r="M188" i="16"/>
  <c r="K188" i="16"/>
  <c r="K187" i="16" s="1"/>
  <c r="J188" i="16"/>
  <c r="H188" i="16"/>
  <c r="G188" i="16"/>
  <c r="G187" i="16" s="1"/>
  <c r="E188" i="16"/>
  <c r="D188" i="16"/>
  <c r="O186" i="16"/>
  <c r="L186" i="16"/>
  <c r="I186" i="16"/>
  <c r="F186" i="16"/>
  <c r="O185" i="16"/>
  <c r="L185" i="16"/>
  <c r="L184" i="16" s="1"/>
  <c r="I185" i="16"/>
  <c r="F185" i="16"/>
  <c r="F184" i="16" s="1"/>
  <c r="O184" i="16"/>
  <c r="N184" i="16"/>
  <c r="M184" i="16"/>
  <c r="K184" i="16"/>
  <c r="J184" i="16"/>
  <c r="H184" i="16"/>
  <c r="G184" i="16"/>
  <c r="E184" i="16"/>
  <c r="D184" i="16"/>
  <c r="O183" i="16"/>
  <c r="L183" i="16"/>
  <c r="I183" i="16"/>
  <c r="F183" i="16"/>
  <c r="O182" i="16"/>
  <c r="L182" i="16"/>
  <c r="I182" i="16"/>
  <c r="F182" i="16"/>
  <c r="O181" i="16"/>
  <c r="L181" i="16"/>
  <c r="I181" i="16"/>
  <c r="F181" i="16"/>
  <c r="O180" i="16"/>
  <c r="O179" i="16" s="1"/>
  <c r="L180" i="16"/>
  <c r="L179" i="16" s="1"/>
  <c r="I180" i="16"/>
  <c r="I179" i="16" s="1"/>
  <c r="F180" i="16"/>
  <c r="N179" i="16"/>
  <c r="M179" i="16"/>
  <c r="K179" i="16"/>
  <c r="J179" i="16"/>
  <c r="H179" i="16"/>
  <c r="G179" i="16"/>
  <c r="E179" i="16"/>
  <c r="D179" i="16"/>
  <c r="O178" i="16"/>
  <c r="L178" i="16"/>
  <c r="I178" i="16"/>
  <c r="F178" i="16"/>
  <c r="O177" i="16"/>
  <c r="L177" i="16"/>
  <c r="I177" i="16"/>
  <c r="F177" i="16"/>
  <c r="O176" i="16"/>
  <c r="O175" i="16" s="1"/>
  <c r="L176" i="16"/>
  <c r="I176" i="16"/>
  <c r="I175" i="16" s="1"/>
  <c r="F176" i="16"/>
  <c r="F175" i="16" s="1"/>
  <c r="N175" i="16"/>
  <c r="M175" i="16"/>
  <c r="K175" i="16"/>
  <c r="J175" i="16"/>
  <c r="J174" i="16" s="1"/>
  <c r="J173" i="16" s="1"/>
  <c r="H175" i="16"/>
  <c r="H174" i="16" s="1"/>
  <c r="G175" i="16"/>
  <c r="E175" i="16"/>
  <c r="D175" i="16"/>
  <c r="M174" i="16"/>
  <c r="M173" i="16" s="1"/>
  <c r="K174" i="16"/>
  <c r="E174" i="16"/>
  <c r="E173" i="16" s="1"/>
  <c r="O172" i="16"/>
  <c r="L172" i="16"/>
  <c r="I172" i="16"/>
  <c r="F172" i="16"/>
  <c r="O171" i="16"/>
  <c r="L171" i="16"/>
  <c r="I171" i="16"/>
  <c r="F171" i="16"/>
  <c r="O170" i="16"/>
  <c r="L170" i="16"/>
  <c r="I170" i="16"/>
  <c r="F170" i="16"/>
  <c r="O169" i="16"/>
  <c r="L169" i="16"/>
  <c r="I169" i="16"/>
  <c r="F169" i="16"/>
  <c r="O168" i="16"/>
  <c r="L168" i="16"/>
  <c r="I168" i="16"/>
  <c r="F168" i="16"/>
  <c r="O167" i="16"/>
  <c r="L167" i="16"/>
  <c r="I167" i="16"/>
  <c r="F167" i="16"/>
  <c r="N166" i="16"/>
  <c r="M166" i="16"/>
  <c r="M165" i="16" s="1"/>
  <c r="K166" i="16"/>
  <c r="K165" i="16" s="1"/>
  <c r="J166" i="16"/>
  <c r="J165" i="16" s="1"/>
  <c r="H166" i="16"/>
  <c r="H165" i="16" s="1"/>
  <c r="G166" i="16"/>
  <c r="G165" i="16" s="1"/>
  <c r="E166" i="16"/>
  <c r="E165" i="16" s="1"/>
  <c r="D166" i="16"/>
  <c r="N165" i="16"/>
  <c r="D165" i="16"/>
  <c r="O164" i="16"/>
  <c r="L164" i="16"/>
  <c r="I164" i="16"/>
  <c r="F164" i="16"/>
  <c r="C164" i="16" s="1"/>
  <c r="O163" i="16"/>
  <c r="L163" i="16"/>
  <c r="I163" i="16"/>
  <c r="F163" i="16"/>
  <c r="O162" i="16"/>
  <c r="L162" i="16"/>
  <c r="I162" i="16"/>
  <c r="F162" i="16"/>
  <c r="O161" i="16"/>
  <c r="L161" i="16"/>
  <c r="L160" i="16" s="1"/>
  <c r="I161" i="16"/>
  <c r="F161" i="16"/>
  <c r="F160" i="16" s="1"/>
  <c r="O160" i="16"/>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L151" i="16" s="1"/>
  <c r="I152" i="16"/>
  <c r="F152"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O146" i="16"/>
  <c r="L146" i="16"/>
  <c r="I146" i="16"/>
  <c r="F146" i="16"/>
  <c r="O145" i="16"/>
  <c r="L145" i="16"/>
  <c r="I145" i="16"/>
  <c r="F145" i="16"/>
  <c r="O144" i="16"/>
  <c r="N144" i="16"/>
  <c r="M144" i="16"/>
  <c r="K144" i="16"/>
  <c r="J144" i="16"/>
  <c r="H144" i="16"/>
  <c r="G144" i="16"/>
  <c r="E144" i="16"/>
  <c r="D144" i="16"/>
  <c r="O143" i="16"/>
  <c r="L143" i="16"/>
  <c r="I143" i="16"/>
  <c r="F143" i="16"/>
  <c r="O142" i="16"/>
  <c r="O141" i="16" s="1"/>
  <c r="L142" i="16"/>
  <c r="L141" i="16" s="1"/>
  <c r="I142" i="16"/>
  <c r="F142" i="16"/>
  <c r="F141" i="16" s="1"/>
  <c r="N141" i="16"/>
  <c r="M141" i="16"/>
  <c r="K141" i="16"/>
  <c r="J141" i="16"/>
  <c r="H141" i="16"/>
  <c r="G141" i="16"/>
  <c r="E141" i="16"/>
  <c r="D141" i="16"/>
  <c r="O140" i="16"/>
  <c r="L140" i="16"/>
  <c r="I140" i="16"/>
  <c r="F140" i="16"/>
  <c r="O139" i="16"/>
  <c r="L139" i="16"/>
  <c r="I139" i="16"/>
  <c r="F139" i="16"/>
  <c r="O138" i="16"/>
  <c r="L138" i="16"/>
  <c r="I138" i="16"/>
  <c r="F138" i="16"/>
  <c r="O137" i="16"/>
  <c r="L137" i="16"/>
  <c r="L136" i="16" s="1"/>
  <c r="I137" i="16"/>
  <c r="F137" i="16"/>
  <c r="F136" i="16" s="1"/>
  <c r="O136" i="16"/>
  <c r="N136" i="16"/>
  <c r="M136" i="16"/>
  <c r="K136" i="16"/>
  <c r="J136" i="16"/>
  <c r="H136" i="16"/>
  <c r="G136" i="16"/>
  <c r="E136" i="16"/>
  <c r="D136" i="16"/>
  <c r="O135" i="16"/>
  <c r="L135" i="16"/>
  <c r="I135" i="16"/>
  <c r="F135" i="16"/>
  <c r="O134" i="16"/>
  <c r="L134" i="16"/>
  <c r="I134" i="16"/>
  <c r="F134" i="16"/>
  <c r="O133" i="16"/>
  <c r="L133" i="16"/>
  <c r="I133" i="16"/>
  <c r="F133" i="16"/>
  <c r="O132" i="16"/>
  <c r="O131" i="16" s="1"/>
  <c r="L132" i="16"/>
  <c r="I132" i="16"/>
  <c r="F132" i="16"/>
  <c r="F131" i="16" s="1"/>
  <c r="N131" i="16"/>
  <c r="M131" i="16"/>
  <c r="K131" i="16"/>
  <c r="J131" i="16"/>
  <c r="H131" i="16"/>
  <c r="G131" i="16"/>
  <c r="E131" i="16"/>
  <c r="D131" i="16"/>
  <c r="O129" i="16"/>
  <c r="O128" i="16" s="1"/>
  <c r="L129" i="16"/>
  <c r="L128" i="16" s="1"/>
  <c r="I129" i="16"/>
  <c r="I128" i="16" s="1"/>
  <c r="F129" i="16"/>
  <c r="F128" i="16" s="1"/>
  <c r="N128" i="16"/>
  <c r="M128" i="16"/>
  <c r="K128" i="16"/>
  <c r="J128" i="16"/>
  <c r="H128" i="16"/>
  <c r="G128" i="16"/>
  <c r="E128" i="16"/>
  <c r="D128" i="16"/>
  <c r="O127" i="16"/>
  <c r="L127" i="16"/>
  <c r="I127" i="16"/>
  <c r="F127" i="16"/>
  <c r="O126" i="16"/>
  <c r="L126" i="16"/>
  <c r="I126" i="16"/>
  <c r="F126" i="16"/>
  <c r="O125" i="16"/>
  <c r="L125" i="16"/>
  <c r="I125" i="16"/>
  <c r="F125" i="16"/>
  <c r="O124" i="16"/>
  <c r="L124" i="16"/>
  <c r="I124" i="16"/>
  <c r="F124" i="16"/>
  <c r="O123" i="16"/>
  <c r="L123" i="16"/>
  <c r="I123" i="16"/>
  <c r="I122" i="16" s="1"/>
  <c r="F123" i="16"/>
  <c r="N122" i="16"/>
  <c r="M122" i="16"/>
  <c r="K122" i="16"/>
  <c r="J122" i="16"/>
  <c r="H122" i="16"/>
  <c r="G122" i="16"/>
  <c r="F122" i="16"/>
  <c r="E122" i="16"/>
  <c r="D122" i="16"/>
  <c r="O121" i="16"/>
  <c r="L121" i="16"/>
  <c r="I121" i="16"/>
  <c r="F121" i="16"/>
  <c r="O120" i="16"/>
  <c r="L120" i="16"/>
  <c r="I120" i="16"/>
  <c r="F120" i="16"/>
  <c r="O119" i="16"/>
  <c r="L119" i="16"/>
  <c r="I119" i="16"/>
  <c r="F119" i="16"/>
  <c r="O118" i="16"/>
  <c r="L118" i="16"/>
  <c r="I118" i="16"/>
  <c r="F118" i="16"/>
  <c r="O117" i="16"/>
  <c r="O116" i="16" s="1"/>
  <c r="L117" i="16"/>
  <c r="L116" i="16" s="1"/>
  <c r="I117" i="16"/>
  <c r="F117" i="16"/>
  <c r="F116" i="16" s="1"/>
  <c r="N116" i="16"/>
  <c r="M116" i="16"/>
  <c r="K116" i="16"/>
  <c r="J116" i="16"/>
  <c r="H116" i="16"/>
  <c r="G116" i="16"/>
  <c r="E116" i="16"/>
  <c r="D116" i="16"/>
  <c r="O115" i="16"/>
  <c r="L115" i="16"/>
  <c r="I115" i="16"/>
  <c r="F115" i="16"/>
  <c r="O114" i="16"/>
  <c r="L114" i="16"/>
  <c r="I114" i="16"/>
  <c r="F114" i="16"/>
  <c r="O113" i="16"/>
  <c r="O112" i="16" s="1"/>
  <c r="L113" i="16"/>
  <c r="L112" i="16" s="1"/>
  <c r="I113" i="16"/>
  <c r="F113" i="16"/>
  <c r="F112" i="16" s="1"/>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L107" i="16"/>
  <c r="I107" i="16"/>
  <c r="F107" i="16"/>
  <c r="O106" i="16"/>
  <c r="L106" i="16"/>
  <c r="I106" i="16"/>
  <c r="F106" i="16"/>
  <c r="O105" i="16"/>
  <c r="L105" i="16"/>
  <c r="I105" i="16"/>
  <c r="F105" i="16"/>
  <c r="O104" i="16"/>
  <c r="L104" i="16"/>
  <c r="I104" i="16"/>
  <c r="F104" i="16"/>
  <c r="N103" i="16"/>
  <c r="M103" i="16"/>
  <c r="K103" i="16"/>
  <c r="J103" i="16"/>
  <c r="H103" i="16"/>
  <c r="G103" i="16"/>
  <c r="E103" i="16"/>
  <c r="D103" i="16"/>
  <c r="O102" i="16"/>
  <c r="L102" i="16"/>
  <c r="I102" i="16"/>
  <c r="F102" i="16"/>
  <c r="O101" i="16"/>
  <c r="L101" i="16"/>
  <c r="I101" i="16"/>
  <c r="F101" i="16"/>
  <c r="O100" i="16"/>
  <c r="L100" i="16"/>
  <c r="I100" i="16"/>
  <c r="F100" i="16"/>
  <c r="O99" i="16"/>
  <c r="L99" i="16"/>
  <c r="I99" i="16"/>
  <c r="F99" i="16"/>
  <c r="O98" i="16"/>
  <c r="L98" i="16"/>
  <c r="I98" i="16"/>
  <c r="F98" i="16"/>
  <c r="O97" i="16"/>
  <c r="L97" i="16"/>
  <c r="I97" i="16"/>
  <c r="F97" i="16"/>
  <c r="O96" i="16"/>
  <c r="L96" i="16"/>
  <c r="I96" i="16"/>
  <c r="F96" i="16"/>
  <c r="F95" i="16" s="1"/>
  <c r="N95" i="16"/>
  <c r="M95" i="16"/>
  <c r="K95" i="16"/>
  <c r="J95" i="16"/>
  <c r="H95" i="16"/>
  <c r="G95" i="16"/>
  <c r="E95" i="16"/>
  <c r="D95" i="16"/>
  <c r="O94" i="16"/>
  <c r="L94" i="16"/>
  <c r="I94" i="16"/>
  <c r="F94" i="16"/>
  <c r="O93" i="16"/>
  <c r="L93" i="16"/>
  <c r="I93" i="16"/>
  <c r="F93" i="16"/>
  <c r="O92" i="16"/>
  <c r="L92" i="16"/>
  <c r="I92" i="16"/>
  <c r="F92" i="16"/>
  <c r="O91" i="16"/>
  <c r="L91" i="16"/>
  <c r="I91" i="16"/>
  <c r="F91" i="16"/>
  <c r="O90" i="16"/>
  <c r="L90" i="16"/>
  <c r="L89" i="16" s="1"/>
  <c r="I90" i="16"/>
  <c r="F90" i="16"/>
  <c r="N89" i="16"/>
  <c r="M89" i="16"/>
  <c r="K89" i="16"/>
  <c r="J89" i="16"/>
  <c r="H89" i="16"/>
  <c r="G89" i="16"/>
  <c r="E89" i="16"/>
  <c r="D89" i="16"/>
  <c r="O88" i="16"/>
  <c r="L88" i="16"/>
  <c r="I88" i="16"/>
  <c r="F88" i="16"/>
  <c r="O87" i="16"/>
  <c r="L87" i="16"/>
  <c r="I87" i="16"/>
  <c r="F87" i="16"/>
  <c r="O86" i="16"/>
  <c r="L86" i="16"/>
  <c r="I86" i="16"/>
  <c r="F86" i="16"/>
  <c r="O85" i="16"/>
  <c r="L85" i="16"/>
  <c r="I85" i="16"/>
  <c r="F85" i="16"/>
  <c r="O84" i="16"/>
  <c r="N84" i="16"/>
  <c r="M84" i="16"/>
  <c r="K84" i="16"/>
  <c r="J84" i="16"/>
  <c r="H84" i="16"/>
  <c r="G84" i="16"/>
  <c r="E84" i="16"/>
  <c r="D84" i="16"/>
  <c r="O82" i="16"/>
  <c r="L82" i="16"/>
  <c r="I82" i="16"/>
  <c r="F82" i="16"/>
  <c r="O81" i="16"/>
  <c r="O80" i="16" s="1"/>
  <c r="L81" i="16"/>
  <c r="L80" i="16" s="1"/>
  <c r="I81" i="16"/>
  <c r="F81" i="16"/>
  <c r="F80" i="16" s="1"/>
  <c r="N80" i="16"/>
  <c r="M80" i="16"/>
  <c r="K80" i="16"/>
  <c r="J80" i="16"/>
  <c r="H80" i="16"/>
  <c r="G80" i="16"/>
  <c r="E80" i="16"/>
  <c r="D80" i="16"/>
  <c r="O79" i="16"/>
  <c r="L79" i="16"/>
  <c r="I79" i="16"/>
  <c r="F79" i="16"/>
  <c r="O78" i="16"/>
  <c r="L78" i="16"/>
  <c r="I78" i="16"/>
  <c r="F78" i="16"/>
  <c r="F77" i="16" s="1"/>
  <c r="F76" i="16" s="1"/>
  <c r="O77" i="16"/>
  <c r="N77" i="16"/>
  <c r="M77" i="16"/>
  <c r="L77" i="16"/>
  <c r="K77" i="16"/>
  <c r="J77" i="16"/>
  <c r="H77" i="16"/>
  <c r="G77" i="16"/>
  <c r="G76" i="16" s="1"/>
  <c r="E77" i="16"/>
  <c r="D77" i="16"/>
  <c r="M76" i="16"/>
  <c r="O74" i="16"/>
  <c r="L74" i="16"/>
  <c r="I74" i="16"/>
  <c r="F74" i="16"/>
  <c r="O73" i="16"/>
  <c r="L73" i="16"/>
  <c r="I73" i="16"/>
  <c r="F73" i="16"/>
  <c r="O72" i="16"/>
  <c r="L72" i="16"/>
  <c r="I72" i="16"/>
  <c r="F72" i="16"/>
  <c r="O71" i="16"/>
  <c r="L71" i="16"/>
  <c r="I71" i="16"/>
  <c r="F71" i="16"/>
  <c r="O70" i="16"/>
  <c r="L70" i="16"/>
  <c r="L69" i="16" s="1"/>
  <c r="I70" i="16"/>
  <c r="I69" i="16" s="1"/>
  <c r="F70" i="16"/>
  <c r="N69" i="16"/>
  <c r="M69" i="16"/>
  <c r="M67" i="16" s="1"/>
  <c r="K69" i="16"/>
  <c r="K67" i="16" s="1"/>
  <c r="J69" i="16"/>
  <c r="J67" i="16" s="1"/>
  <c r="H69" i="16"/>
  <c r="G69" i="16"/>
  <c r="G67" i="16" s="1"/>
  <c r="E69" i="16"/>
  <c r="D69" i="16"/>
  <c r="O68" i="16"/>
  <c r="L68" i="16"/>
  <c r="I68" i="16"/>
  <c r="I67" i="16" s="1"/>
  <c r="F68" i="16"/>
  <c r="N67" i="16"/>
  <c r="H67" i="16"/>
  <c r="E67" i="16"/>
  <c r="D67"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L58" i="16" s="1"/>
  <c r="I59" i="16"/>
  <c r="F59" i="16"/>
  <c r="N58" i="16"/>
  <c r="M58" i="16"/>
  <c r="K58" i="16"/>
  <c r="J58" i="16"/>
  <c r="H58" i="16"/>
  <c r="G58" i="16"/>
  <c r="E58" i="16"/>
  <c r="D58" i="16"/>
  <c r="O57" i="16"/>
  <c r="L57" i="16"/>
  <c r="I57" i="16"/>
  <c r="F57" i="16"/>
  <c r="O56" i="16"/>
  <c r="O55" i="16" s="1"/>
  <c r="L56" i="16"/>
  <c r="I56" i="16"/>
  <c r="I55" i="16" s="1"/>
  <c r="F56" i="16"/>
  <c r="F55" i="16" s="1"/>
  <c r="N55" i="16"/>
  <c r="N54" i="16" s="1"/>
  <c r="M55" i="16"/>
  <c r="K55" i="16"/>
  <c r="K54" i="16" s="1"/>
  <c r="K53" i="16" s="1"/>
  <c r="J55" i="16"/>
  <c r="J54" i="16" s="1"/>
  <c r="H55" i="16"/>
  <c r="G55" i="16"/>
  <c r="G54" i="16" s="1"/>
  <c r="E55" i="16"/>
  <c r="D55" i="16"/>
  <c r="H54" i="16"/>
  <c r="H53" i="16" s="1"/>
  <c r="D54" i="16"/>
  <c r="D53" i="16" s="1"/>
  <c r="O47" i="16"/>
  <c r="C47" i="16" s="1"/>
  <c r="O46" i="16"/>
  <c r="C46" i="16" s="1"/>
  <c r="N45" i="16"/>
  <c r="M45" i="16"/>
  <c r="L44" i="16"/>
  <c r="L43" i="16" s="1"/>
  <c r="I44" i="16"/>
  <c r="I43" i="16" s="1"/>
  <c r="F44" i="16"/>
  <c r="F43" i="16" s="1"/>
  <c r="K43" i="16"/>
  <c r="J43" i="16"/>
  <c r="H43" i="16"/>
  <c r="G43" i="16"/>
  <c r="E43" i="16"/>
  <c r="D43" i="16"/>
  <c r="F42" i="16"/>
  <c r="C42" i="16" s="1"/>
  <c r="E41" i="16"/>
  <c r="D41" i="16"/>
  <c r="L40" i="16"/>
  <c r="C40" i="16" s="1"/>
  <c r="L39" i="16"/>
  <c r="C39" i="16" s="1"/>
  <c r="L38" i="16"/>
  <c r="C38" i="16" s="1"/>
  <c r="L37" i="16"/>
  <c r="C37" i="16" s="1"/>
  <c r="K36" i="16"/>
  <c r="J36" i="16"/>
  <c r="L35" i="16"/>
  <c r="C35" i="16" s="1"/>
  <c r="L34" i="16"/>
  <c r="C34" i="16" s="1"/>
  <c r="K33" i="16"/>
  <c r="J33" i="16"/>
  <c r="L32" i="16"/>
  <c r="C32" i="16" s="1"/>
  <c r="L31" i="16"/>
  <c r="C31" i="16" s="1"/>
  <c r="K31" i="16"/>
  <c r="J31" i="16"/>
  <c r="L30" i="16"/>
  <c r="C30" i="16" s="1"/>
  <c r="L29" i="16"/>
  <c r="C29" i="16" s="1"/>
  <c r="L28" i="16"/>
  <c r="C28" i="16" s="1"/>
  <c r="K27" i="16"/>
  <c r="J27" i="16"/>
  <c r="F25" i="16"/>
  <c r="C25" i="16" s="1"/>
  <c r="I24" i="16"/>
  <c r="O23" i="16"/>
  <c r="L23" i="16"/>
  <c r="I23" i="16"/>
  <c r="F23" i="16"/>
  <c r="O22" i="16"/>
  <c r="L22" i="16"/>
  <c r="I22" i="16"/>
  <c r="F22" i="16"/>
  <c r="N21" i="16"/>
  <c r="N292" i="16" s="1"/>
  <c r="N291" i="16" s="1"/>
  <c r="M21" i="16"/>
  <c r="M20" i="16" s="1"/>
  <c r="K21" i="16"/>
  <c r="K292" i="16" s="1"/>
  <c r="K291" i="16" s="1"/>
  <c r="J21" i="16"/>
  <c r="I21" i="16"/>
  <c r="H21" i="16"/>
  <c r="H292" i="16" s="1"/>
  <c r="H291" i="16" s="1"/>
  <c r="G21" i="16"/>
  <c r="G292" i="16" s="1"/>
  <c r="E21" i="16"/>
  <c r="D21" i="16"/>
  <c r="D292" i="16" s="1"/>
  <c r="D291" i="16" s="1"/>
  <c r="G20" i="16" l="1"/>
  <c r="J26" i="16"/>
  <c r="J20" i="16" s="1"/>
  <c r="E76" i="16"/>
  <c r="C93" i="16"/>
  <c r="C97" i="16"/>
  <c r="C100" i="16"/>
  <c r="C104" i="16"/>
  <c r="C108" i="16"/>
  <c r="C111" i="16"/>
  <c r="O187" i="16"/>
  <c r="L196" i="16"/>
  <c r="C211" i="16"/>
  <c r="D269" i="16"/>
  <c r="J270" i="16"/>
  <c r="J269" i="16" s="1"/>
  <c r="C278" i="16"/>
  <c r="C298" i="16"/>
  <c r="C300" i="16"/>
  <c r="K26" i="16"/>
  <c r="K20" i="16" s="1"/>
  <c r="C66" i="16"/>
  <c r="C250" i="16"/>
  <c r="J259" i="16"/>
  <c r="C262" i="16"/>
  <c r="N259" i="16"/>
  <c r="E270" i="16"/>
  <c r="E269" i="16" s="1"/>
  <c r="H20" i="16"/>
  <c r="C132" i="16"/>
  <c r="C140" i="16"/>
  <c r="N130" i="16"/>
  <c r="C258" i="16"/>
  <c r="E292" i="16"/>
  <c r="E291" i="16" s="1"/>
  <c r="J292" i="16"/>
  <c r="J291" i="16" s="1"/>
  <c r="M54" i="16"/>
  <c r="M53" i="16" s="1"/>
  <c r="L67" i="16"/>
  <c r="C74" i="16"/>
  <c r="C102" i="16"/>
  <c r="C120" i="16"/>
  <c r="C124" i="16"/>
  <c r="C125" i="16"/>
  <c r="C129" i="16"/>
  <c r="C133" i="16"/>
  <c r="M130" i="16"/>
  <c r="C168" i="16"/>
  <c r="N187" i="16"/>
  <c r="H204" i="16"/>
  <c r="C207" i="16"/>
  <c r="H231" i="16"/>
  <c r="H230" i="16" s="1"/>
  <c r="C243" i="16"/>
  <c r="C254" i="16"/>
  <c r="I259" i="16"/>
  <c r="C266" i="16"/>
  <c r="C274" i="16"/>
  <c r="C294" i="16"/>
  <c r="I293" i="16"/>
  <c r="K76" i="16"/>
  <c r="L95" i="16"/>
  <c r="H130" i="16"/>
  <c r="C148" i="16"/>
  <c r="J130" i="16"/>
  <c r="C176" i="16"/>
  <c r="L175" i="16"/>
  <c r="L174" i="16" s="1"/>
  <c r="L173" i="16" s="1"/>
  <c r="G174" i="16"/>
  <c r="G173" i="16" s="1"/>
  <c r="C182" i="16"/>
  <c r="H187" i="16"/>
  <c r="D204" i="16"/>
  <c r="D195" i="16" s="1"/>
  <c r="C206" i="16"/>
  <c r="C215" i="16"/>
  <c r="C235" i="16"/>
  <c r="K231" i="16"/>
  <c r="K230" i="16" s="1"/>
  <c r="C237" i="16"/>
  <c r="I58" i="16"/>
  <c r="I54" i="16" s="1"/>
  <c r="I53" i="16" s="1"/>
  <c r="L21" i="16"/>
  <c r="C64" i="16"/>
  <c r="C68" i="16"/>
  <c r="C79" i="16"/>
  <c r="D76" i="16"/>
  <c r="C156" i="16"/>
  <c r="C158" i="16"/>
  <c r="E130" i="16"/>
  <c r="C163" i="16"/>
  <c r="C172" i="16"/>
  <c r="D174" i="16"/>
  <c r="D173" i="16" s="1"/>
  <c r="H173" i="16"/>
  <c r="N174" i="16"/>
  <c r="N173" i="16" s="1"/>
  <c r="C203" i="16"/>
  <c r="C218" i="16"/>
  <c r="E231" i="16"/>
  <c r="C242" i="16"/>
  <c r="H270" i="16"/>
  <c r="H269" i="16" s="1"/>
  <c r="C192" i="16"/>
  <c r="L191" i="16"/>
  <c r="L187" i="16" s="1"/>
  <c r="J187" i="16"/>
  <c r="C56" i="16"/>
  <c r="L76" i="16"/>
  <c r="E83" i="16"/>
  <c r="G291" i="16"/>
  <c r="C22" i="16"/>
  <c r="C23" i="16"/>
  <c r="O21" i="16"/>
  <c r="G53" i="16"/>
  <c r="O58" i="16"/>
  <c r="O69" i="16"/>
  <c r="O67" i="16" s="1"/>
  <c r="C81" i="16"/>
  <c r="O76" i="16"/>
  <c r="C85" i="16"/>
  <c r="C101" i="16"/>
  <c r="C106" i="16"/>
  <c r="C115" i="16"/>
  <c r="C121" i="16"/>
  <c r="C123" i="16"/>
  <c r="O122" i="16"/>
  <c r="C150" i="16"/>
  <c r="C152" i="16"/>
  <c r="O166" i="16"/>
  <c r="O165" i="16" s="1"/>
  <c r="C199" i="16"/>
  <c r="O196" i="16"/>
  <c r="C210" i="16"/>
  <c r="C222" i="16"/>
  <c r="G204" i="16"/>
  <c r="G195" i="16" s="1"/>
  <c r="I252" i="16"/>
  <c r="I251" i="16" s="1"/>
  <c r="G269" i="16"/>
  <c r="O276" i="16"/>
  <c r="O270" i="16" s="1"/>
  <c r="O269" i="16" s="1"/>
  <c r="C288" i="16"/>
  <c r="C295" i="16"/>
  <c r="O54" i="16"/>
  <c r="O53" i="16" s="1"/>
  <c r="K204" i="16"/>
  <c r="K195" i="16" s="1"/>
  <c r="N20" i="16"/>
  <c r="C44" i="16"/>
  <c r="E54" i="16"/>
  <c r="E53" i="16" s="1"/>
  <c r="C60" i="16"/>
  <c r="C61" i="16"/>
  <c r="C63" i="16"/>
  <c r="C72" i="16"/>
  <c r="J76" i="16"/>
  <c r="N76" i="16"/>
  <c r="D83" i="16"/>
  <c r="O89" i="16"/>
  <c r="C99" i="16"/>
  <c r="C105" i="16"/>
  <c r="C119" i="16"/>
  <c r="C143" i="16"/>
  <c r="C153" i="16"/>
  <c r="C171" i="16"/>
  <c r="K173" i="16"/>
  <c r="C202" i="16"/>
  <c r="I205" i="16"/>
  <c r="I204" i="16" s="1"/>
  <c r="C214" i="16"/>
  <c r="C226" i="16"/>
  <c r="N231" i="16"/>
  <c r="N230" i="16" s="1"/>
  <c r="G231" i="16"/>
  <c r="G230" i="16" s="1"/>
  <c r="C245" i="16"/>
  <c r="C249" i="16"/>
  <c r="O246" i="16"/>
  <c r="O231" i="16" s="1"/>
  <c r="O252" i="16"/>
  <c r="O251" i="16" s="1"/>
  <c r="C268" i="16"/>
  <c r="N270" i="16"/>
  <c r="N269" i="16" s="1"/>
  <c r="C275" i="16"/>
  <c r="C280" i="16"/>
  <c r="I286" i="16"/>
  <c r="I292" i="16" s="1"/>
  <c r="I291" i="16" s="1"/>
  <c r="C299" i="16"/>
  <c r="C43" i="16"/>
  <c r="N53" i="16"/>
  <c r="C57" i="16"/>
  <c r="C65" i="16"/>
  <c r="E75" i="16"/>
  <c r="H76" i="16"/>
  <c r="K83" i="16"/>
  <c r="C88" i="16"/>
  <c r="C92" i="16"/>
  <c r="H83" i="16"/>
  <c r="M83" i="16"/>
  <c r="M75" i="16" s="1"/>
  <c r="C109" i="16"/>
  <c r="C126" i="16"/>
  <c r="I131" i="16"/>
  <c r="K130" i="16"/>
  <c r="C139" i="16"/>
  <c r="F144" i="16"/>
  <c r="C147" i="16"/>
  <c r="I151" i="16"/>
  <c r="C154" i="16"/>
  <c r="C157" i="16"/>
  <c r="C159" i="16"/>
  <c r="L166" i="16"/>
  <c r="L165" i="16" s="1"/>
  <c r="C170" i="16"/>
  <c r="I174" i="16"/>
  <c r="C178" i="16"/>
  <c r="C181" i="16"/>
  <c r="C197" i="16"/>
  <c r="I198" i="16"/>
  <c r="I196" i="16" s="1"/>
  <c r="N204" i="16"/>
  <c r="N195" i="16" s="1"/>
  <c r="J204" i="16"/>
  <c r="J195" i="16" s="1"/>
  <c r="C227" i="16"/>
  <c r="D231" i="16"/>
  <c r="D230" i="16" s="1"/>
  <c r="M231" i="16"/>
  <c r="M230" i="16" s="1"/>
  <c r="J231" i="16"/>
  <c r="J230" i="16" s="1"/>
  <c r="C244" i="16"/>
  <c r="C256" i="16"/>
  <c r="C257" i="16"/>
  <c r="O260" i="16"/>
  <c r="K269" i="16"/>
  <c r="F293" i="16"/>
  <c r="C297" i="16"/>
  <c r="J53" i="16"/>
  <c r="O292" i="16"/>
  <c r="O291" i="16" s="1"/>
  <c r="C128" i="16"/>
  <c r="C62" i="16"/>
  <c r="C73" i="16"/>
  <c r="I89" i="16"/>
  <c r="C90" i="16"/>
  <c r="C180" i="16"/>
  <c r="C186" i="16"/>
  <c r="I184" i="16"/>
  <c r="C184" i="16" s="1"/>
  <c r="C240" i="16"/>
  <c r="I238" i="16"/>
  <c r="L276" i="16"/>
  <c r="C279" i="16"/>
  <c r="C282" i="16"/>
  <c r="L55" i="16"/>
  <c r="L54" i="16" s="1"/>
  <c r="L53" i="16" s="1"/>
  <c r="F58" i="16"/>
  <c r="F69" i="16"/>
  <c r="N83" i="16"/>
  <c r="N75" i="16" s="1"/>
  <c r="I95" i="16"/>
  <c r="O103" i="16"/>
  <c r="L131" i="16"/>
  <c r="G130" i="16"/>
  <c r="C138" i="16"/>
  <c r="I136" i="16"/>
  <c r="I166" i="16"/>
  <c r="I165" i="16" s="1"/>
  <c r="C183" i="16"/>
  <c r="F179" i="16"/>
  <c r="C179" i="16" s="1"/>
  <c r="M292" i="16"/>
  <c r="M291" i="16" s="1"/>
  <c r="C86" i="16"/>
  <c r="I84" i="16"/>
  <c r="C113" i="16"/>
  <c r="C155" i="16"/>
  <c r="F151" i="16"/>
  <c r="C162" i="16"/>
  <c r="I160" i="16"/>
  <c r="C160" i="16" s="1"/>
  <c r="C301" i="16"/>
  <c r="F21" i="16"/>
  <c r="L27" i="16"/>
  <c r="L33" i="16"/>
  <c r="C33" i="16" s="1"/>
  <c r="L36" i="16"/>
  <c r="C36" i="16" s="1"/>
  <c r="F41" i="16"/>
  <c r="C41" i="16" s="1"/>
  <c r="O45" i="16"/>
  <c r="C59" i="16"/>
  <c r="C70" i="16"/>
  <c r="I77" i="16"/>
  <c r="C78" i="16"/>
  <c r="C82" i="16"/>
  <c r="I80" i="16"/>
  <c r="C80" i="16" s="1"/>
  <c r="G83" i="16"/>
  <c r="L84" i="16"/>
  <c r="J83" i="16"/>
  <c r="C94" i="16"/>
  <c r="C98" i="16"/>
  <c r="L103" i="16"/>
  <c r="F103" i="16"/>
  <c r="C110" i="16"/>
  <c r="C114" i="16"/>
  <c r="I112" i="16"/>
  <c r="C112" i="16" s="1"/>
  <c r="C118" i="16"/>
  <c r="I116" i="16"/>
  <c r="C116" i="16" s="1"/>
  <c r="D130" i="16"/>
  <c r="D75" i="16" s="1"/>
  <c r="C135" i="16"/>
  <c r="C146" i="16"/>
  <c r="I144" i="16"/>
  <c r="C149" i="16"/>
  <c r="C167" i="16"/>
  <c r="F166" i="16"/>
  <c r="C175" i="16"/>
  <c r="O174" i="16"/>
  <c r="O173" i="16" s="1"/>
  <c r="E187" i="16"/>
  <c r="E52" i="16" s="1"/>
  <c r="F187" i="16"/>
  <c r="L260" i="16"/>
  <c r="C263" i="16"/>
  <c r="C117" i="16"/>
  <c r="I141" i="16"/>
  <c r="C142" i="16"/>
  <c r="E20" i="16"/>
  <c r="I20" i="16"/>
  <c r="C71" i="16"/>
  <c r="F84" i="16"/>
  <c r="C87" i="16"/>
  <c r="F89" i="16"/>
  <c r="C89" i="16" s="1"/>
  <c r="C91" i="16"/>
  <c r="C96" i="16"/>
  <c r="O95" i="16"/>
  <c r="O83" i="16" s="1"/>
  <c r="I103" i="16"/>
  <c r="C107" i="16"/>
  <c r="L122" i="16"/>
  <c r="C122" i="16" s="1"/>
  <c r="C127" i="16"/>
  <c r="C134" i="16"/>
  <c r="C141" i="16"/>
  <c r="L144" i="16"/>
  <c r="O151" i="16"/>
  <c r="O130" i="16" s="1"/>
  <c r="C169" i="16"/>
  <c r="C177" i="16"/>
  <c r="M187" i="16"/>
  <c r="C190" i="16"/>
  <c r="I188" i="16"/>
  <c r="E195" i="16"/>
  <c r="C198" i="16"/>
  <c r="C247" i="16"/>
  <c r="L246" i="16"/>
  <c r="C137" i="16"/>
  <c r="C145" i="16"/>
  <c r="C161" i="16"/>
  <c r="F174" i="16"/>
  <c r="C185" i="16"/>
  <c r="C189" i="16"/>
  <c r="C193" i="16"/>
  <c r="F196" i="16"/>
  <c r="O205" i="16"/>
  <c r="C212" i="16"/>
  <c r="C213" i="16"/>
  <c r="F216" i="16"/>
  <c r="C217" i="16"/>
  <c r="O216" i="16"/>
  <c r="L216" i="16"/>
  <c r="L204" i="16" s="1"/>
  <c r="L195" i="16" s="1"/>
  <c r="C224" i="16"/>
  <c r="C225" i="16"/>
  <c r="C228" i="16"/>
  <c r="C229" i="16"/>
  <c r="C234" i="16"/>
  <c r="C236" i="16"/>
  <c r="C239" i="16"/>
  <c r="L238" i="16"/>
  <c r="E259" i="16"/>
  <c r="E230" i="16" s="1"/>
  <c r="C261" i="16"/>
  <c r="F260" i="16"/>
  <c r="O259" i="16"/>
  <c r="I270" i="16"/>
  <c r="I269" i="16" s="1"/>
  <c r="M270" i="16"/>
  <c r="M269" i="16" s="1"/>
  <c r="C277" i="16"/>
  <c r="F276" i="16"/>
  <c r="C276" i="16" s="1"/>
  <c r="C281" i="16"/>
  <c r="C285" i="16"/>
  <c r="F284" i="16"/>
  <c r="F205" i="16"/>
  <c r="C233" i="16"/>
  <c r="L252" i="16"/>
  <c r="L251" i="16" s="1"/>
  <c r="C255" i="16"/>
  <c r="L264" i="16"/>
  <c r="C267" i="16"/>
  <c r="C287" i="16"/>
  <c r="L286" i="16"/>
  <c r="H195" i="16"/>
  <c r="H194" i="16" s="1"/>
  <c r="C200" i="16"/>
  <c r="C201" i="16"/>
  <c r="C208" i="16"/>
  <c r="C209" i="16"/>
  <c r="C220" i="16"/>
  <c r="C221" i="16"/>
  <c r="C232" i="16"/>
  <c r="C241" i="16"/>
  <c r="F238" i="16"/>
  <c r="C248" i="16"/>
  <c r="I246" i="16"/>
  <c r="C253" i="16"/>
  <c r="F252" i="16"/>
  <c r="C265" i="16"/>
  <c r="F264" i="16"/>
  <c r="C271" i="16"/>
  <c r="L270" i="16"/>
  <c r="L269" i="16" s="1"/>
  <c r="C273" i="16"/>
  <c r="F272" i="16"/>
  <c r="L293" i="16"/>
  <c r="C296" i="16"/>
  <c r="C264" i="16" l="1"/>
  <c r="N194" i="16"/>
  <c r="O230" i="16"/>
  <c r="D194" i="16"/>
  <c r="F130" i="16"/>
  <c r="J289" i="16"/>
  <c r="C246" i="16"/>
  <c r="L231" i="16"/>
  <c r="M52" i="16"/>
  <c r="M51" i="16" s="1"/>
  <c r="C191" i="16"/>
  <c r="J75" i="16"/>
  <c r="C58" i="16"/>
  <c r="K194" i="16"/>
  <c r="L292" i="16"/>
  <c r="I231" i="16"/>
  <c r="I230" i="16" s="1"/>
  <c r="M194" i="16"/>
  <c r="K75" i="16"/>
  <c r="K289" i="16" s="1"/>
  <c r="L291" i="16"/>
  <c r="C216" i="16"/>
  <c r="C144" i="16"/>
  <c r="C95" i="16"/>
  <c r="F54" i="16"/>
  <c r="J194" i="16"/>
  <c r="G194" i="16"/>
  <c r="L130" i="16"/>
  <c r="C130" i="16" s="1"/>
  <c r="L83" i="16"/>
  <c r="I130" i="16"/>
  <c r="H75" i="16"/>
  <c r="H52" i="16" s="1"/>
  <c r="H51" i="16" s="1"/>
  <c r="M289" i="16"/>
  <c r="C293" i="16"/>
  <c r="O204" i="16"/>
  <c r="O195" i="16" s="1"/>
  <c r="O194" i="16" s="1"/>
  <c r="L259" i="16"/>
  <c r="G75" i="16"/>
  <c r="G289" i="16" s="1"/>
  <c r="I76" i="16"/>
  <c r="C55" i="16"/>
  <c r="N52" i="16"/>
  <c r="N51" i="16" s="1"/>
  <c r="N289" i="16"/>
  <c r="D289" i="16"/>
  <c r="D52" i="16"/>
  <c r="D51" i="16" s="1"/>
  <c r="O75" i="16"/>
  <c r="F270" i="16"/>
  <c r="C272" i="16"/>
  <c r="C196" i="16"/>
  <c r="C174" i="16"/>
  <c r="F173" i="16"/>
  <c r="C27" i="16"/>
  <c r="L26" i="16"/>
  <c r="C69" i="16"/>
  <c r="F67" i="16"/>
  <c r="C67" i="16" s="1"/>
  <c r="C136" i="16"/>
  <c r="O52" i="16"/>
  <c r="E289" i="16"/>
  <c r="C284" i="16"/>
  <c r="F283" i="16"/>
  <c r="C283" i="16" s="1"/>
  <c r="C260" i="16"/>
  <c r="F259" i="16"/>
  <c r="C259" i="16" s="1"/>
  <c r="I195" i="16"/>
  <c r="I194" i="16" s="1"/>
  <c r="I187" i="16"/>
  <c r="C187" i="16" s="1"/>
  <c r="C188" i="16"/>
  <c r="J52" i="16"/>
  <c r="C45" i="16"/>
  <c r="O20" i="16"/>
  <c r="C286" i="16"/>
  <c r="F292" i="16"/>
  <c r="C21" i="16"/>
  <c r="I173" i="16"/>
  <c r="H289" i="16"/>
  <c r="C252" i="16"/>
  <c r="F251" i="16"/>
  <c r="C251" i="16" s="1"/>
  <c r="C238" i="16"/>
  <c r="C205" i="16"/>
  <c r="F204" i="16"/>
  <c r="C204" i="16" s="1"/>
  <c r="F231" i="16"/>
  <c r="E194" i="16"/>
  <c r="E51" i="16" s="1"/>
  <c r="F83" i="16"/>
  <c r="C84" i="16"/>
  <c r="C166" i="16"/>
  <c r="F165" i="16"/>
  <c r="C165" i="16" s="1"/>
  <c r="C103" i="16"/>
  <c r="C151" i="16"/>
  <c r="I83" i="16"/>
  <c r="C131" i="16"/>
  <c r="C77" i="16"/>
  <c r="I75" i="16" l="1"/>
  <c r="I52" i="16" s="1"/>
  <c r="I51" i="16" s="1"/>
  <c r="F53" i="16"/>
  <c r="M50" i="16"/>
  <c r="M290" i="16"/>
  <c r="O51" i="16"/>
  <c r="C76" i="16"/>
  <c r="C54" i="16"/>
  <c r="L230" i="16"/>
  <c r="L194" i="16" s="1"/>
  <c r="K52" i="16"/>
  <c r="K51" i="16" s="1"/>
  <c r="K290" i="16" s="1"/>
  <c r="H290" i="16"/>
  <c r="H50" i="16"/>
  <c r="G52" i="16"/>
  <c r="G51" i="16" s="1"/>
  <c r="G50" i="16" s="1"/>
  <c r="L75" i="16"/>
  <c r="L52" i="16" s="1"/>
  <c r="K50" i="16"/>
  <c r="J51" i="16"/>
  <c r="J290" i="16" s="1"/>
  <c r="O289" i="16"/>
  <c r="I290" i="16"/>
  <c r="I50" i="16"/>
  <c r="F269" i="16"/>
  <c r="C270" i="16"/>
  <c r="I289" i="16"/>
  <c r="C83" i="16"/>
  <c r="F75" i="16"/>
  <c r="C75" i="16" s="1"/>
  <c r="C53" i="16"/>
  <c r="C26" i="16"/>
  <c r="L20" i="16"/>
  <c r="F195" i="16"/>
  <c r="D24" i="16"/>
  <c r="D290" i="16" s="1"/>
  <c r="D50" i="16"/>
  <c r="E290" i="16"/>
  <c r="E50" i="16"/>
  <c r="N50" i="16"/>
  <c r="N290" i="16"/>
  <c r="C292" i="16"/>
  <c r="F291" i="16"/>
  <c r="C291" i="16" s="1"/>
  <c r="F230" i="16"/>
  <c r="C230" i="16" s="1"/>
  <c r="C231" i="16"/>
  <c r="C173" i="16"/>
  <c r="G290" i="16"/>
  <c r="J50" i="16" l="1"/>
  <c r="L51" i="16"/>
  <c r="L50" i="16" s="1"/>
  <c r="O50" i="16"/>
  <c r="O290" i="16"/>
  <c r="L289" i="16"/>
  <c r="F194" i="16"/>
  <c r="C194" i="16" s="1"/>
  <c r="C195" i="16"/>
  <c r="F52" i="16"/>
  <c r="F24" i="16"/>
  <c r="D20" i="16"/>
  <c r="C269" i="16"/>
  <c r="F289" i="16"/>
  <c r="L290" i="16" l="1"/>
  <c r="C289" i="16"/>
  <c r="C24" i="16"/>
  <c r="F20" i="16"/>
  <c r="C20" i="16" s="1"/>
  <c r="F51" i="16"/>
  <c r="C52" i="16"/>
  <c r="F290" i="16" l="1"/>
  <c r="C290" i="16" s="1"/>
  <c r="C51" i="16"/>
  <c r="F50" i="16"/>
  <c r="C50" i="16" s="1"/>
  <c r="O301" i="15" l="1"/>
  <c r="L301" i="15"/>
  <c r="I301" i="15"/>
  <c r="F301" i="15"/>
  <c r="O300" i="15"/>
  <c r="L300" i="15"/>
  <c r="I300" i="15"/>
  <c r="F300" i="15"/>
  <c r="O299" i="15"/>
  <c r="L299" i="15"/>
  <c r="I299" i="15"/>
  <c r="F299" i="15"/>
  <c r="O298" i="15"/>
  <c r="L298" i="15"/>
  <c r="I298" i="15"/>
  <c r="F298" i="15"/>
  <c r="O297" i="15"/>
  <c r="L297" i="15"/>
  <c r="I297" i="15"/>
  <c r="F297" i="15"/>
  <c r="O296" i="15"/>
  <c r="L296" i="15"/>
  <c r="I296" i="15"/>
  <c r="F296" i="15"/>
  <c r="O295" i="15"/>
  <c r="L295" i="15"/>
  <c r="I295" i="15"/>
  <c r="F295" i="15"/>
  <c r="O294" i="15"/>
  <c r="L294" i="15"/>
  <c r="L293" i="15" s="1"/>
  <c r="I294" i="15"/>
  <c r="F294" i="15"/>
  <c r="N293" i="15"/>
  <c r="M293" i="15"/>
  <c r="K293" i="15"/>
  <c r="J293" i="15"/>
  <c r="H293" i="15"/>
  <c r="G293" i="15"/>
  <c r="E293" i="15"/>
  <c r="D293" i="15"/>
  <c r="O288" i="15"/>
  <c r="L288" i="15"/>
  <c r="I288" i="15"/>
  <c r="F288" i="15"/>
  <c r="O287" i="15"/>
  <c r="L287" i="15"/>
  <c r="L286" i="15" s="1"/>
  <c r="I287" i="15"/>
  <c r="F287" i="15"/>
  <c r="F286" i="15" s="1"/>
  <c r="O286" i="15"/>
  <c r="N286" i="15"/>
  <c r="M286" i="15"/>
  <c r="K286" i="15"/>
  <c r="J286" i="15"/>
  <c r="H286" i="15"/>
  <c r="G286" i="15"/>
  <c r="E286" i="15"/>
  <c r="D286" i="15"/>
  <c r="O285" i="15"/>
  <c r="L285" i="15"/>
  <c r="L284" i="15" s="1"/>
  <c r="L283" i="15" s="1"/>
  <c r="I285" i="15"/>
  <c r="I284" i="15" s="1"/>
  <c r="I283" i="15" s="1"/>
  <c r="F285" i="15"/>
  <c r="O284" i="15"/>
  <c r="O283" i="15" s="1"/>
  <c r="N284" i="15"/>
  <c r="M284" i="15"/>
  <c r="M283" i="15" s="1"/>
  <c r="K284" i="15"/>
  <c r="K283" i="15" s="1"/>
  <c r="J284" i="15"/>
  <c r="H284" i="15"/>
  <c r="H283" i="15" s="1"/>
  <c r="G284" i="15"/>
  <c r="G283" i="15" s="1"/>
  <c r="E284" i="15"/>
  <c r="E283" i="15" s="1"/>
  <c r="D284" i="15"/>
  <c r="N283" i="15"/>
  <c r="J283" i="15"/>
  <c r="D283" i="15"/>
  <c r="O282" i="15"/>
  <c r="O281" i="15" s="1"/>
  <c r="L282" i="15"/>
  <c r="L281" i="15" s="1"/>
  <c r="I282" i="15"/>
  <c r="I281" i="15" s="1"/>
  <c r="F282" i="15"/>
  <c r="F281" i="15" s="1"/>
  <c r="N281" i="15"/>
  <c r="M281" i="15"/>
  <c r="K281" i="15"/>
  <c r="J281" i="15"/>
  <c r="H281" i="15"/>
  <c r="G281" i="15"/>
  <c r="E281" i="15"/>
  <c r="D281" i="15"/>
  <c r="O280" i="15"/>
  <c r="L280" i="15"/>
  <c r="I280" i="15"/>
  <c r="F280" i="15"/>
  <c r="O279" i="15"/>
  <c r="L279" i="15"/>
  <c r="I279" i="15"/>
  <c r="F279" i="15"/>
  <c r="O278" i="15"/>
  <c r="L278" i="15"/>
  <c r="I278" i="15"/>
  <c r="F278" i="15"/>
  <c r="O277" i="15"/>
  <c r="L277" i="15"/>
  <c r="I277" i="15"/>
  <c r="F277" i="15"/>
  <c r="N276" i="15"/>
  <c r="N270" i="15" s="1"/>
  <c r="N269" i="15" s="1"/>
  <c r="M276" i="15"/>
  <c r="K276" i="15"/>
  <c r="J276" i="15"/>
  <c r="I276" i="15"/>
  <c r="H276" i="15"/>
  <c r="G276" i="15"/>
  <c r="E276" i="15"/>
  <c r="D276" i="15"/>
  <c r="O275" i="15"/>
  <c r="L275" i="15"/>
  <c r="I275" i="15"/>
  <c r="F275" i="15"/>
  <c r="O274" i="15"/>
  <c r="L274" i="15"/>
  <c r="I274" i="15"/>
  <c r="F274" i="15"/>
  <c r="C274" i="15" s="1"/>
  <c r="O273" i="15"/>
  <c r="L273" i="15"/>
  <c r="L272" i="15" s="1"/>
  <c r="I273" i="15"/>
  <c r="I272" i="15" s="1"/>
  <c r="F273" i="15"/>
  <c r="N272" i="15"/>
  <c r="M272" i="15"/>
  <c r="M270" i="15" s="1"/>
  <c r="K272" i="15"/>
  <c r="J272" i="15"/>
  <c r="J270" i="15" s="1"/>
  <c r="J269" i="15" s="1"/>
  <c r="H272" i="15"/>
  <c r="G272" i="15"/>
  <c r="E272" i="15"/>
  <c r="D272" i="15"/>
  <c r="O271" i="15"/>
  <c r="L271" i="15"/>
  <c r="I271" i="15"/>
  <c r="F271" i="15"/>
  <c r="H270" i="15"/>
  <c r="G270" i="15"/>
  <c r="G269" i="15" s="1"/>
  <c r="O268" i="15"/>
  <c r="L268" i="15"/>
  <c r="I268" i="15"/>
  <c r="F268" i="15"/>
  <c r="O267" i="15"/>
  <c r="L267" i="15"/>
  <c r="I267" i="15"/>
  <c r="F267" i="15"/>
  <c r="O266" i="15"/>
  <c r="L266" i="15"/>
  <c r="I266" i="15"/>
  <c r="F266" i="15"/>
  <c r="O265" i="15"/>
  <c r="L265" i="15"/>
  <c r="L264" i="15" s="1"/>
  <c r="I265" i="15"/>
  <c r="F265" i="15"/>
  <c r="N264" i="15"/>
  <c r="M264" i="15"/>
  <c r="K264" i="15"/>
  <c r="J264" i="15"/>
  <c r="H264" i="15"/>
  <c r="G264" i="15"/>
  <c r="E264" i="15"/>
  <c r="D264" i="15"/>
  <c r="O263" i="15"/>
  <c r="L263" i="15"/>
  <c r="I263" i="15"/>
  <c r="F263" i="15"/>
  <c r="O262" i="15"/>
  <c r="L262" i="15"/>
  <c r="I262" i="15"/>
  <c r="F262" i="15"/>
  <c r="O261" i="15"/>
  <c r="L261" i="15"/>
  <c r="I261" i="15"/>
  <c r="I260" i="15" s="1"/>
  <c r="F261" i="15"/>
  <c r="N260" i="15"/>
  <c r="M260" i="15"/>
  <c r="K260" i="15"/>
  <c r="K259" i="15" s="1"/>
  <c r="J260" i="15"/>
  <c r="H260" i="15"/>
  <c r="G260" i="15"/>
  <c r="G259" i="15" s="1"/>
  <c r="E260" i="15"/>
  <c r="E259" i="15" s="1"/>
  <c r="D260" i="15"/>
  <c r="N259" i="15"/>
  <c r="J259" i="15"/>
  <c r="H259" i="15"/>
  <c r="O258" i="15"/>
  <c r="L258" i="15"/>
  <c r="I258" i="15"/>
  <c r="C258" i="15" s="1"/>
  <c r="F258" i="15"/>
  <c r="O257" i="15"/>
  <c r="L257" i="15"/>
  <c r="I257" i="15"/>
  <c r="F257" i="15"/>
  <c r="O256" i="15"/>
  <c r="L256" i="15"/>
  <c r="I256" i="15"/>
  <c r="F256" i="15"/>
  <c r="O255" i="15"/>
  <c r="L255" i="15"/>
  <c r="I255" i="15"/>
  <c r="F255" i="15"/>
  <c r="O254" i="15"/>
  <c r="L254" i="15"/>
  <c r="I254" i="15"/>
  <c r="F254" i="15"/>
  <c r="O253" i="15"/>
  <c r="L253" i="15"/>
  <c r="I253" i="15"/>
  <c r="I252" i="15" s="1"/>
  <c r="I251" i="15" s="1"/>
  <c r="F253" i="15"/>
  <c r="N252" i="15"/>
  <c r="M252" i="15"/>
  <c r="M251" i="15" s="1"/>
  <c r="K252" i="15"/>
  <c r="K251" i="15" s="1"/>
  <c r="J252" i="15"/>
  <c r="J251" i="15" s="1"/>
  <c r="H252" i="15"/>
  <c r="H251" i="15" s="1"/>
  <c r="G252" i="15"/>
  <c r="G251" i="15" s="1"/>
  <c r="E252" i="15"/>
  <c r="E251" i="15" s="1"/>
  <c r="D252" i="15"/>
  <c r="N251" i="15"/>
  <c r="D251" i="15"/>
  <c r="O250" i="15"/>
  <c r="L250" i="15"/>
  <c r="I250" i="15"/>
  <c r="F250" i="15"/>
  <c r="O249" i="15"/>
  <c r="L249" i="15"/>
  <c r="I249" i="15"/>
  <c r="F249" i="15"/>
  <c r="O248" i="15"/>
  <c r="L248" i="15"/>
  <c r="I248" i="15"/>
  <c r="F248" i="15"/>
  <c r="O247" i="15"/>
  <c r="L247" i="15"/>
  <c r="L246" i="15" s="1"/>
  <c r="I247" i="15"/>
  <c r="F247" i="15"/>
  <c r="F246" i="15" s="1"/>
  <c r="O246" i="15"/>
  <c r="N246" i="15"/>
  <c r="M246" i="15"/>
  <c r="K246" i="15"/>
  <c r="J246" i="15"/>
  <c r="H246" i="15"/>
  <c r="G246" i="15"/>
  <c r="E246" i="15"/>
  <c r="D246" i="15"/>
  <c r="O245" i="15"/>
  <c r="L245" i="15"/>
  <c r="I245" i="15"/>
  <c r="F245" i="15"/>
  <c r="O244" i="15"/>
  <c r="L244" i="15"/>
  <c r="I244" i="15"/>
  <c r="F244" i="15"/>
  <c r="O243" i="15"/>
  <c r="L243" i="15"/>
  <c r="I243" i="15"/>
  <c r="F243" i="15"/>
  <c r="O242" i="15"/>
  <c r="L242" i="15"/>
  <c r="I242" i="15"/>
  <c r="F242" i="15"/>
  <c r="C242" i="15"/>
  <c r="O241" i="15"/>
  <c r="L241" i="15"/>
  <c r="I241" i="15"/>
  <c r="F241" i="15"/>
  <c r="C241" i="15" s="1"/>
  <c r="O240" i="15"/>
  <c r="L240" i="15"/>
  <c r="I240" i="15"/>
  <c r="F240" i="15"/>
  <c r="O239" i="15"/>
  <c r="L239" i="15"/>
  <c r="L238" i="15" s="1"/>
  <c r="I239" i="15"/>
  <c r="F239" i="15"/>
  <c r="F238" i="15" s="1"/>
  <c r="N238" i="15"/>
  <c r="M238" i="15"/>
  <c r="K238" i="15"/>
  <c r="J238" i="15"/>
  <c r="H238" i="15"/>
  <c r="G238" i="15"/>
  <c r="E238" i="15"/>
  <c r="D238" i="15"/>
  <c r="O237" i="15"/>
  <c r="L237" i="15"/>
  <c r="I237" i="15"/>
  <c r="F237" i="15"/>
  <c r="O236" i="15"/>
  <c r="O235" i="15" s="1"/>
  <c r="L236" i="15"/>
  <c r="L235" i="15" s="1"/>
  <c r="I236" i="15"/>
  <c r="F236" i="15"/>
  <c r="N235" i="15"/>
  <c r="M235" i="15"/>
  <c r="K235" i="15"/>
  <c r="J235" i="15"/>
  <c r="H235" i="15"/>
  <c r="G235" i="15"/>
  <c r="F235" i="15"/>
  <c r="E235" i="15"/>
  <c r="D235" i="15"/>
  <c r="O234" i="15"/>
  <c r="O233" i="15" s="1"/>
  <c r="L234" i="15"/>
  <c r="L233" i="15" s="1"/>
  <c r="I234" i="15"/>
  <c r="I233" i="15" s="1"/>
  <c r="F234" i="15"/>
  <c r="N233" i="15"/>
  <c r="M233" i="15"/>
  <c r="K233" i="15"/>
  <c r="J233" i="15"/>
  <c r="J231" i="15" s="1"/>
  <c r="H233" i="15"/>
  <c r="G233" i="15"/>
  <c r="F233" i="15"/>
  <c r="E233" i="15"/>
  <c r="D233" i="15"/>
  <c r="O232" i="15"/>
  <c r="L232" i="15"/>
  <c r="I232" i="15"/>
  <c r="F232" i="15"/>
  <c r="M231" i="15"/>
  <c r="O229" i="15"/>
  <c r="L229" i="15"/>
  <c r="I229" i="15"/>
  <c r="F229" i="15"/>
  <c r="O228" i="15"/>
  <c r="O227" i="15" s="1"/>
  <c r="L228" i="15"/>
  <c r="L227" i="15" s="1"/>
  <c r="I228" i="15"/>
  <c r="I227" i="15" s="1"/>
  <c r="F228" i="15"/>
  <c r="N227" i="15"/>
  <c r="M227" i="15"/>
  <c r="K227" i="15"/>
  <c r="J227" i="15"/>
  <c r="H227" i="15"/>
  <c r="G227" i="15"/>
  <c r="F227" i="15"/>
  <c r="E227" i="15"/>
  <c r="D227" i="15"/>
  <c r="O226" i="15"/>
  <c r="L226" i="15"/>
  <c r="I226" i="15"/>
  <c r="E226" i="15"/>
  <c r="F226" i="15" s="1"/>
  <c r="C226" i="15" s="1"/>
  <c r="O225" i="15"/>
  <c r="L225" i="15"/>
  <c r="I225" i="15"/>
  <c r="F225" i="15"/>
  <c r="O224" i="15"/>
  <c r="L224" i="15"/>
  <c r="I224" i="15"/>
  <c r="F224" i="15"/>
  <c r="C224" i="15" s="1"/>
  <c r="O223" i="15"/>
  <c r="L223" i="15"/>
  <c r="I223" i="15"/>
  <c r="F223" i="15"/>
  <c r="C223" i="15" s="1"/>
  <c r="O222" i="15"/>
  <c r="L222" i="15"/>
  <c r="I222" i="15"/>
  <c r="F222" i="15"/>
  <c r="O221" i="15"/>
  <c r="L221" i="15"/>
  <c r="I221" i="15"/>
  <c r="F221" i="15"/>
  <c r="O220" i="15"/>
  <c r="L220" i="15"/>
  <c r="I220" i="15"/>
  <c r="F220" i="15"/>
  <c r="O219" i="15"/>
  <c r="L219" i="15"/>
  <c r="I219" i="15"/>
  <c r="F219" i="15"/>
  <c r="C219" i="15" s="1"/>
  <c r="O218" i="15"/>
  <c r="L218" i="15"/>
  <c r="I218" i="15"/>
  <c r="F218" i="15"/>
  <c r="O217" i="15"/>
  <c r="L217" i="15"/>
  <c r="I217" i="15"/>
  <c r="F217" i="15"/>
  <c r="N216" i="15"/>
  <c r="M216" i="15"/>
  <c r="K216" i="15"/>
  <c r="J216" i="15"/>
  <c r="H216" i="15"/>
  <c r="G216" i="15"/>
  <c r="E216" i="15"/>
  <c r="D216" i="15"/>
  <c r="O215" i="15"/>
  <c r="L215" i="15"/>
  <c r="I215" i="15"/>
  <c r="F215" i="15"/>
  <c r="C215" i="15" s="1"/>
  <c r="O214" i="15"/>
  <c r="L214" i="15"/>
  <c r="I214" i="15"/>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N205" i="15"/>
  <c r="M205" i="15"/>
  <c r="M204" i="15" s="1"/>
  <c r="K205" i="15"/>
  <c r="K204" i="15" s="1"/>
  <c r="J205" i="15"/>
  <c r="H205" i="15"/>
  <c r="G205" i="15"/>
  <c r="G204" i="15" s="1"/>
  <c r="E205" i="15"/>
  <c r="D205" i="15"/>
  <c r="H204" i="15"/>
  <c r="O203" i="15"/>
  <c r="L203" i="15"/>
  <c r="I203" i="15"/>
  <c r="F203" i="15"/>
  <c r="O202" i="15"/>
  <c r="L202" i="15"/>
  <c r="I202" i="15"/>
  <c r="F202" i="15"/>
  <c r="O201" i="15"/>
  <c r="L201" i="15"/>
  <c r="I201" i="15"/>
  <c r="F201" i="15"/>
  <c r="O200" i="15"/>
  <c r="L200" i="15"/>
  <c r="I200" i="15"/>
  <c r="F200" i="15"/>
  <c r="O199" i="15"/>
  <c r="O198" i="15" s="1"/>
  <c r="L199" i="15"/>
  <c r="I199" i="15"/>
  <c r="I198" i="15" s="1"/>
  <c r="F199" i="15"/>
  <c r="N198" i="15"/>
  <c r="N196" i="15" s="1"/>
  <c r="M198" i="15"/>
  <c r="K198" i="15"/>
  <c r="K196" i="15" s="1"/>
  <c r="K195" i="15" s="1"/>
  <c r="J198" i="15"/>
  <c r="J196" i="15" s="1"/>
  <c r="H198" i="15"/>
  <c r="H196" i="15" s="1"/>
  <c r="G198" i="15"/>
  <c r="G196" i="15" s="1"/>
  <c r="F198" i="15"/>
  <c r="E198" i="15"/>
  <c r="D198" i="15"/>
  <c r="D196" i="15" s="1"/>
  <c r="O197" i="15"/>
  <c r="L197" i="15"/>
  <c r="I197" i="15"/>
  <c r="F197" i="15"/>
  <c r="M196" i="15"/>
  <c r="E196" i="15"/>
  <c r="O193" i="15"/>
  <c r="O192" i="15" s="1"/>
  <c r="O191" i="15" s="1"/>
  <c r="L193" i="15"/>
  <c r="L192" i="15" s="1"/>
  <c r="I193" i="15"/>
  <c r="F193" i="15"/>
  <c r="N192" i="15"/>
  <c r="N191" i="15" s="1"/>
  <c r="M192" i="15"/>
  <c r="K192" i="15"/>
  <c r="K191" i="15" s="1"/>
  <c r="J192" i="15"/>
  <c r="J191" i="15" s="1"/>
  <c r="I192" i="15"/>
  <c r="I191" i="15" s="1"/>
  <c r="H192" i="15"/>
  <c r="H191" i="15" s="1"/>
  <c r="G192" i="15"/>
  <c r="G191" i="15" s="1"/>
  <c r="F192" i="15"/>
  <c r="E192" i="15"/>
  <c r="E191" i="15" s="1"/>
  <c r="D192" i="15"/>
  <c r="D191" i="15" s="1"/>
  <c r="M191" i="15"/>
  <c r="F191" i="15"/>
  <c r="O190" i="15"/>
  <c r="L190" i="15"/>
  <c r="I190" i="15"/>
  <c r="F190" i="15"/>
  <c r="O189" i="15"/>
  <c r="O188" i="15" s="1"/>
  <c r="L189" i="15"/>
  <c r="L188" i="15" s="1"/>
  <c r="I189" i="15"/>
  <c r="F189" i="15"/>
  <c r="F188" i="15" s="1"/>
  <c r="F187" i="15" s="1"/>
  <c r="N188" i="15"/>
  <c r="M188" i="15"/>
  <c r="M187" i="15" s="1"/>
  <c r="K188" i="15"/>
  <c r="J188" i="15"/>
  <c r="H188" i="15"/>
  <c r="H187" i="15" s="1"/>
  <c r="G188" i="15"/>
  <c r="E188" i="15"/>
  <c r="D188" i="15"/>
  <c r="D187" i="15" s="1"/>
  <c r="O186" i="15"/>
  <c r="L186" i="15"/>
  <c r="I186" i="15"/>
  <c r="F186" i="15"/>
  <c r="O185" i="15"/>
  <c r="O184" i="15" s="1"/>
  <c r="L185" i="15"/>
  <c r="I185" i="15"/>
  <c r="F185" i="15"/>
  <c r="C185" i="15" s="1"/>
  <c r="N184" i="15"/>
  <c r="M184" i="15"/>
  <c r="K184" i="15"/>
  <c r="J184" i="15"/>
  <c r="H184" i="15"/>
  <c r="G184" i="15"/>
  <c r="E184" i="15"/>
  <c r="D184" i="15"/>
  <c r="O183" i="15"/>
  <c r="L183" i="15"/>
  <c r="I183" i="15"/>
  <c r="F183" i="15"/>
  <c r="O182" i="15"/>
  <c r="L182" i="15"/>
  <c r="I182" i="15"/>
  <c r="F182" i="15"/>
  <c r="O181" i="15"/>
  <c r="L181" i="15"/>
  <c r="I181" i="15"/>
  <c r="F181" i="15"/>
  <c r="O180" i="15"/>
  <c r="L180" i="15"/>
  <c r="I180" i="15"/>
  <c r="F180" i="15"/>
  <c r="N179" i="15"/>
  <c r="M179" i="15"/>
  <c r="K179" i="15"/>
  <c r="J179" i="15"/>
  <c r="H179" i="15"/>
  <c r="G179" i="15"/>
  <c r="E179" i="15"/>
  <c r="D179" i="15"/>
  <c r="O178" i="15"/>
  <c r="L178" i="15"/>
  <c r="I178" i="15"/>
  <c r="F178" i="15"/>
  <c r="O177" i="15"/>
  <c r="L177" i="15"/>
  <c r="I177" i="15"/>
  <c r="F177" i="15"/>
  <c r="O176" i="15"/>
  <c r="L176" i="15"/>
  <c r="I176" i="15"/>
  <c r="I175" i="15" s="1"/>
  <c r="F176" i="15"/>
  <c r="N175" i="15"/>
  <c r="M175" i="15"/>
  <c r="K175" i="15"/>
  <c r="J175" i="15"/>
  <c r="H175" i="15"/>
  <c r="H174" i="15" s="1"/>
  <c r="H173" i="15" s="1"/>
  <c r="G175" i="15"/>
  <c r="G174" i="15" s="1"/>
  <c r="G173" i="15" s="1"/>
  <c r="E175" i="15"/>
  <c r="D175" i="15"/>
  <c r="D174" i="15" s="1"/>
  <c r="D173" i="15" s="1"/>
  <c r="N174" i="15"/>
  <c r="N173" i="15" s="1"/>
  <c r="K174" i="15"/>
  <c r="K173" i="15" s="1"/>
  <c r="J174" i="15"/>
  <c r="O172" i="15"/>
  <c r="L172" i="15"/>
  <c r="I172" i="15"/>
  <c r="F172" i="15"/>
  <c r="O171" i="15"/>
  <c r="L171" i="15"/>
  <c r="I171" i="15"/>
  <c r="F171" i="15"/>
  <c r="O170" i="15"/>
  <c r="L170" i="15"/>
  <c r="I170" i="15"/>
  <c r="F170" i="15"/>
  <c r="O169" i="15"/>
  <c r="L169" i="15"/>
  <c r="I169" i="15"/>
  <c r="F169" i="15"/>
  <c r="O168" i="15"/>
  <c r="L168" i="15"/>
  <c r="I168" i="15"/>
  <c r="F168" i="15"/>
  <c r="O167" i="15"/>
  <c r="O166" i="15" s="1"/>
  <c r="O165" i="15" s="1"/>
  <c r="L167" i="15"/>
  <c r="I167" i="15"/>
  <c r="I166" i="15" s="1"/>
  <c r="I165" i="15" s="1"/>
  <c r="F167" i="15"/>
  <c r="N166" i="15"/>
  <c r="N165" i="15" s="1"/>
  <c r="M166" i="15"/>
  <c r="M165" i="15" s="1"/>
  <c r="K166" i="15"/>
  <c r="K165" i="15" s="1"/>
  <c r="J166" i="15"/>
  <c r="J165" i="15" s="1"/>
  <c r="H166" i="15"/>
  <c r="H165" i="15" s="1"/>
  <c r="G166" i="15"/>
  <c r="F166" i="15"/>
  <c r="E166" i="15"/>
  <c r="E165" i="15" s="1"/>
  <c r="D166" i="15"/>
  <c r="D165" i="15" s="1"/>
  <c r="G165" i="15"/>
  <c r="O164" i="15"/>
  <c r="L164" i="15"/>
  <c r="I164" i="15"/>
  <c r="F164" i="15"/>
  <c r="O163" i="15"/>
  <c r="L163" i="15"/>
  <c r="I163" i="15"/>
  <c r="F163" i="15"/>
  <c r="O162" i="15"/>
  <c r="L162" i="15"/>
  <c r="I162" i="15"/>
  <c r="F162" i="15"/>
  <c r="O161" i="15"/>
  <c r="O160" i="15" s="1"/>
  <c r="L161" i="15"/>
  <c r="I161" i="15"/>
  <c r="I160" i="15" s="1"/>
  <c r="F161" i="15"/>
  <c r="N160" i="15"/>
  <c r="M160" i="15"/>
  <c r="K160" i="15"/>
  <c r="J160" i="15"/>
  <c r="H160" i="15"/>
  <c r="G160" i="15"/>
  <c r="E160" i="15"/>
  <c r="D160" i="15"/>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F154" i="15"/>
  <c r="O153" i="15"/>
  <c r="L153" i="15"/>
  <c r="I153" i="15"/>
  <c r="F153" i="15"/>
  <c r="O152" i="15"/>
  <c r="O151" i="15" s="1"/>
  <c r="L152" i="15"/>
  <c r="I152" i="15"/>
  <c r="I151" i="15" s="1"/>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O144" i="15" s="1"/>
  <c r="L145" i="15"/>
  <c r="I145" i="15"/>
  <c r="F145" i="15"/>
  <c r="N144" i="15"/>
  <c r="M144" i="15"/>
  <c r="K144" i="15"/>
  <c r="J144" i="15"/>
  <c r="H144" i="15"/>
  <c r="G144" i="15"/>
  <c r="E144" i="15"/>
  <c r="D144" i="15"/>
  <c r="O143" i="15"/>
  <c r="L143" i="15"/>
  <c r="I143" i="15"/>
  <c r="F143" i="15"/>
  <c r="O142" i="15"/>
  <c r="L142" i="15"/>
  <c r="L141" i="15" s="1"/>
  <c r="I142" i="15"/>
  <c r="I141" i="15" s="1"/>
  <c r="F142" i="15"/>
  <c r="O141" i="15"/>
  <c r="N141" i="15"/>
  <c r="M141" i="15"/>
  <c r="K141" i="15"/>
  <c r="J141" i="15"/>
  <c r="H141" i="15"/>
  <c r="G141" i="15"/>
  <c r="F141" i="15"/>
  <c r="E141" i="15"/>
  <c r="D141" i="15"/>
  <c r="O140" i="15"/>
  <c r="L140" i="15"/>
  <c r="I140" i="15"/>
  <c r="F140" i="15"/>
  <c r="O139" i="15"/>
  <c r="L139" i="15"/>
  <c r="I139" i="15"/>
  <c r="F139" i="15"/>
  <c r="O138" i="15"/>
  <c r="L138" i="15"/>
  <c r="I138" i="15"/>
  <c r="F138" i="15"/>
  <c r="O137" i="15"/>
  <c r="O136" i="15" s="1"/>
  <c r="L137" i="15"/>
  <c r="L136" i="15" s="1"/>
  <c r="I137" i="15"/>
  <c r="I136" i="15" s="1"/>
  <c r="F137" i="15"/>
  <c r="N136" i="15"/>
  <c r="M136" i="15"/>
  <c r="K136" i="15"/>
  <c r="J136" i="15"/>
  <c r="H136" i="15"/>
  <c r="G136" i="15"/>
  <c r="E136" i="15"/>
  <c r="D136" i="15"/>
  <c r="O135" i="15"/>
  <c r="L135" i="15"/>
  <c r="I135" i="15"/>
  <c r="F135" i="15"/>
  <c r="O134" i="15"/>
  <c r="L134" i="15"/>
  <c r="I134" i="15"/>
  <c r="F134" i="15"/>
  <c r="O133" i="15"/>
  <c r="L133" i="15"/>
  <c r="I133" i="15"/>
  <c r="F133" i="15"/>
  <c r="O132" i="15"/>
  <c r="L132" i="15"/>
  <c r="L131" i="15" s="1"/>
  <c r="I132" i="15"/>
  <c r="F132" i="15"/>
  <c r="N131" i="15"/>
  <c r="M131" i="15"/>
  <c r="K131" i="15"/>
  <c r="J131" i="15"/>
  <c r="H131" i="15"/>
  <c r="G131" i="15"/>
  <c r="E131" i="15"/>
  <c r="D131" i="15"/>
  <c r="O129" i="15"/>
  <c r="O128" i="15" s="1"/>
  <c r="L129" i="15"/>
  <c r="L128" i="15" s="1"/>
  <c r="I129" i="15"/>
  <c r="F129" i="15"/>
  <c r="F128" i="15" s="1"/>
  <c r="N128" i="15"/>
  <c r="M128" i="15"/>
  <c r="K128" i="15"/>
  <c r="J128" i="15"/>
  <c r="I128" i="15"/>
  <c r="H128" i="15"/>
  <c r="G128" i="15"/>
  <c r="E128" i="15"/>
  <c r="D128" i="15"/>
  <c r="O127" i="15"/>
  <c r="L127" i="15"/>
  <c r="I127" i="15"/>
  <c r="F127" i="15"/>
  <c r="O126" i="15"/>
  <c r="L126" i="15"/>
  <c r="I126" i="15"/>
  <c r="F126" i="15"/>
  <c r="O125" i="15"/>
  <c r="L125" i="15"/>
  <c r="I125" i="15"/>
  <c r="F125" i="15"/>
  <c r="O124" i="15"/>
  <c r="L124" i="15"/>
  <c r="I124" i="15"/>
  <c r="F124" i="15"/>
  <c r="O123" i="15"/>
  <c r="L123" i="15"/>
  <c r="I123" i="15"/>
  <c r="I122" i="15" s="1"/>
  <c r="F123" i="15"/>
  <c r="F122" i="15" s="1"/>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I117" i="15"/>
  <c r="I116" i="15" s="1"/>
  <c r="F117" i="15"/>
  <c r="N116" i="15"/>
  <c r="M116" i="15"/>
  <c r="K116" i="15"/>
  <c r="J116" i="15"/>
  <c r="H116" i="15"/>
  <c r="G116" i="15"/>
  <c r="E116" i="15"/>
  <c r="D116" i="15"/>
  <c r="O115" i="15"/>
  <c r="L115" i="15"/>
  <c r="I115" i="15"/>
  <c r="F115" i="15"/>
  <c r="O114" i="15"/>
  <c r="L114" i="15"/>
  <c r="I114" i="15"/>
  <c r="F114" i="15"/>
  <c r="O113" i="15"/>
  <c r="L113" i="15"/>
  <c r="I113" i="15"/>
  <c r="I112" i="15" s="1"/>
  <c r="F113" i="15"/>
  <c r="O112" i="15"/>
  <c r="N112" i="15"/>
  <c r="M112" i="15"/>
  <c r="K112" i="15"/>
  <c r="J112" i="15"/>
  <c r="H112" i="15"/>
  <c r="G112" i="15"/>
  <c r="E112" i="15"/>
  <c r="D112" i="15"/>
  <c r="O111" i="15"/>
  <c r="L111" i="15"/>
  <c r="I111" i="15"/>
  <c r="F111" i="15"/>
  <c r="O110" i="15"/>
  <c r="L110" i="15"/>
  <c r="I110" i="15"/>
  <c r="F110" i="15"/>
  <c r="O109" i="15"/>
  <c r="L109" i="15"/>
  <c r="I109" i="15"/>
  <c r="F109" i="15"/>
  <c r="O108" i="15"/>
  <c r="L108" i="15"/>
  <c r="I108" i="15"/>
  <c r="F108" i="15"/>
  <c r="O107" i="15"/>
  <c r="L107" i="15"/>
  <c r="I107" i="15"/>
  <c r="E107" i="15"/>
  <c r="F107" i="15" s="1"/>
  <c r="O106" i="15"/>
  <c r="L106" i="15"/>
  <c r="I106" i="15"/>
  <c r="F106" i="15"/>
  <c r="C106" i="15" s="1"/>
  <c r="O105" i="15"/>
  <c r="L105" i="15"/>
  <c r="I105" i="15"/>
  <c r="F105" i="15"/>
  <c r="O104" i="15"/>
  <c r="L104" i="15"/>
  <c r="I104" i="15"/>
  <c r="E104" i="15"/>
  <c r="F104" i="15" s="1"/>
  <c r="O103" i="15"/>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O98" i="15"/>
  <c r="L98" i="15"/>
  <c r="I98" i="15"/>
  <c r="F98" i="15"/>
  <c r="O97" i="15"/>
  <c r="L97" i="15"/>
  <c r="I97" i="15"/>
  <c r="F97" i="15"/>
  <c r="O96" i="15"/>
  <c r="L96" i="15"/>
  <c r="L95" i="15" s="1"/>
  <c r="I96" i="15"/>
  <c r="F96"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L90" i="15"/>
  <c r="I90" i="15"/>
  <c r="I89" i="15" s="1"/>
  <c r="F90" i="15"/>
  <c r="N89" i="15"/>
  <c r="M89" i="15"/>
  <c r="K89" i="15"/>
  <c r="J89" i="15"/>
  <c r="H89" i="15"/>
  <c r="G89" i="15"/>
  <c r="E89" i="15"/>
  <c r="D89" i="15"/>
  <c r="O88" i="15"/>
  <c r="L88" i="15"/>
  <c r="I88" i="15"/>
  <c r="F88" i="15"/>
  <c r="O87" i="15"/>
  <c r="L87" i="15"/>
  <c r="I87" i="15"/>
  <c r="F87" i="15"/>
  <c r="O86" i="15"/>
  <c r="L86" i="15"/>
  <c r="I86" i="15"/>
  <c r="F86" i="15"/>
  <c r="O85" i="15"/>
  <c r="O84" i="15" s="1"/>
  <c r="L85" i="15"/>
  <c r="I85" i="15"/>
  <c r="F85" i="15"/>
  <c r="F84" i="15" s="1"/>
  <c r="N84" i="15"/>
  <c r="M84" i="15"/>
  <c r="K84" i="15"/>
  <c r="J84" i="15"/>
  <c r="H84" i="15"/>
  <c r="G84" i="15"/>
  <c r="E84" i="15"/>
  <c r="D84" i="15"/>
  <c r="O82" i="15"/>
  <c r="L82" i="15"/>
  <c r="I82" i="15"/>
  <c r="F82" i="15"/>
  <c r="O81" i="15"/>
  <c r="O80" i="15" s="1"/>
  <c r="L81" i="15"/>
  <c r="I81" i="15"/>
  <c r="F81" i="15"/>
  <c r="N80" i="15"/>
  <c r="M80" i="15"/>
  <c r="L80" i="15"/>
  <c r="K80" i="15"/>
  <c r="J80" i="15"/>
  <c r="H80" i="15"/>
  <c r="G80" i="15"/>
  <c r="F80" i="15"/>
  <c r="E80" i="15"/>
  <c r="D80" i="15"/>
  <c r="O79" i="15"/>
  <c r="L79" i="15"/>
  <c r="I79" i="15"/>
  <c r="C79" i="15" s="1"/>
  <c r="F79" i="15"/>
  <c r="O78" i="15"/>
  <c r="L78" i="15"/>
  <c r="L77" i="15" s="1"/>
  <c r="I78" i="15"/>
  <c r="I77" i="15" s="1"/>
  <c r="F78" i="15"/>
  <c r="N77" i="15"/>
  <c r="M77" i="15"/>
  <c r="M76" i="15" s="1"/>
  <c r="K77" i="15"/>
  <c r="K76" i="15" s="1"/>
  <c r="J77" i="15"/>
  <c r="H77" i="15"/>
  <c r="H76" i="15" s="1"/>
  <c r="G77" i="15"/>
  <c r="E77" i="15"/>
  <c r="D77" i="15"/>
  <c r="N76" i="15"/>
  <c r="D76" i="15"/>
  <c r="O74" i="15"/>
  <c r="L74" i="15"/>
  <c r="I74" i="15"/>
  <c r="F74" i="15"/>
  <c r="O73" i="15"/>
  <c r="L73" i="15"/>
  <c r="I73" i="15"/>
  <c r="F73" i="15"/>
  <c r="O72" i="15"/>
  <c r="L72" i="15"/>
  <c r="I72" i="15"/>
  <c r="F72" i="15"/>
  <c r="O71" i="15"/>
  <c r="L71" i="15"/>
  <c r="I71" i="15"/>
  <c r="F71" i="15"/>
  <c r="O70" i="15"/>
  <c r="L70" i="15"/>
  <c r="L69" i="15" s="1"/>
  <c r="I70" i="15"/>
  <c r="I69" i="15" s="1"/>
  <c r="F70" i="15"/>
  <c r="N69" i="15"/>
  <c r="M69" i="15"/>
  <c r="M67" i="15" s="1"/>
  <c r="K69" i="15"/>
  <c r="K67" i="15" s="1"/>
  <c r="J69" i="15"/>
  <c r="H69" i="15"/>
  <c r="H67" i="15" s="1"/>
  <c r="G69" i="15"/>
  <c r="G67" i="15" s="1"/>
  <c r="E69" i="15"/>
  <c r="E67" i="15" s="1"/>
  <c r="D69" i="15"/>
  <c r="D67" i="15" s="1"/>
  <c r="O68" i="15"/>
  <c r="L68" i="15"/>
  <c r="I68" i="15"/>
  <c r="F68" i="15"/>
  <c r="N67" i="15"/>
  <c r="J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L58" i="15" s="1"/>
  <c r="I59" i="15"/>
  <c r="F59" i="15"/>
  <c r="N58" i="15"/>
  <c r="M58" i="15"/>
  <c r="K58" i="15"/>
  <c r="J58" i="15"/>
  <c r="H58" i="15"/>
  <c r="G58" i="15"/>
  <c r="E58" i="15"/>
  <c r="D58" i="15"/>
  <c r="O57" i="15"/>
  <c r="L57" i="15"/>
  <c r="I57" i="15"/>
  <c r="F57" i="15"/>
  <c r="O56" i="15"/>
  <c r="L56" i="15"/>
  <c r="I56" i="15"/>
  <c r="I55" i="15" s="1"/>
  <c r="F56" i="15"/>
  <c r="N55" i="15"/>
  <c r="N54" i="15" s="1"/>
  <c r="N53" i="15" s="1"/>
  <c r="M55" i="15"/>
  <c r="K55" i="15"/>
  <c r="K54" i="15" s="1"/>
  <c r="J55" i="15"/>
  <c r="H55" i="15"/>
  <c r="H54" i="15" s="1"/>
  <c r="G55" i="15"/>
  <c r="G54" i="15" s="1"/>
  <c r="E55" i="15"/>
  <c r="E54" i="15" s="1"/>
  <c r="D55" i="15"/>
  <c r="J54" i="15"/>
  <c r="J53" i="15" s="1"/>
  <c r="O47" i="15"/>
  <c r="C47" i="15" s="1"/>
  <c r="O46" i="15"/>
  <c r="C46" i="15" s="1"/>
  <c r="N45" i="15"/>
  <c r="M45" i="15"/>
  <c r="L44" i="15"/>
  <c r="L43" i="15" s="1"/>
  <c r="I44" i="15"/>
  <c r="F44" i="15"/>
  <c r="K43" i="15"/>
  <c r="J43" i="15"/>
  <c r="I43" i="15"/>
  <c r="H43" i="15"/>
  <c r="G43" i="15"/>
  <c r="E43" i="15"/>
  <c r="D43" i="15"/>
  <c r="F42" i="15"/>
  <c r="C42" i="15" s="1"/>
  <c r="E41" i="15"/>
  <c r="D41" i="15"/>
  <c r="L40" i="15"/>
  <c r="C40" i="15" s="1"/>
  <c r="L39" i="15"/>
  <c r="C39" i="15" s="1"/>
  <c r="L38" i="15"/>
  <c r="C38" i="15" s="1"/>
  <c r="L37" i="15"/>
  <c r="C37" i="15" s="1"/>
  <c r="K36" i="15"/>
  <c r="J36" i="15"/>
  <c r="L35" i="15"/>
  <c r="C35" i="15" s="1"/>
  <c r="L34" i="15"/>
  <c r="C34" i="15" s="1"/>
  <c r="K33" i="15"/>
  <c r="J33" i="15"/>
  <c r="L32" i="15"/>
  <c r="C32" i="15" s="1"/>
  <c r="K31" i="15"/>
  <c r="J31" i="15"/>
  <c r="L30" i="15"/>
  <c r="C30" i="15" s="1"/>
  <c r="L29" i="15"/>
  <c r="C29" i="15" s="1"/>
  <c r="L28" i="15"/>
  <c r="C28" i="15" s="1"/>
  <c r="K27" i="15"/>
  <c r="J27" i="15"/>
  <c r="J26" i="15" s="1"/>
  <c r="F25" i="15"/>
  <c r="C25" i="15" s="1"/>
  <c r="I24" i="15"/>
  <c r="E24" i="15"/>
  <c r="O23" i="15"/>
  <c r="L23" i="15"/>
  <c r="I23" i="15"/>
  <c r="F23" i="15"/>
  <c r="O22" i="15"/>
  <c r="L22" i="15"/>
  <c r="L21" i="15" s="1"/>
  <c r="I22" i="15"/>
  <c r="F22" i="15"/>
  <c r="N21" i="15"/>
  <c r="N292" i="15" s="1"/>
  <c r="N291" i="15" s="1"/>
  <c r="M21" i="15"/>
  <c r="M292" i="15" s="1"/>
  <c r="M291" i="15" s="1"/>
  <c r="K21" i="15"/>
  <c r="J21" i="15"/>
  <c r="J292" i="15" s="1"/>
  <c r="J291" i="15" s="1"/>
  <c r="I21" i="15"/>
  <c r="I20" i="15" s="1"/>
  <c r="H21" i="15"/>
  <c r="G21" i="15"/>
  <c r="G292" i="15" s="1"/>
  <c r="G291" i="15" s="1"/>
  <c r="E21" i="15"/>
  <c r="E292" i="15" s="1"/>
  <c r="E291" i="15" s="1"/>
  <c r="D21" i="15"/>
  <c r="L27" i="15" l="1"/>
  <c r="C27" i="15" s="1"/>
  <c r="C109" i="15"/>
  <c r="C203" i="15"/>
  <c r="D204" i="15"/>
  <c r="J204" i="15"/>
  <c r="N204" i="15"/>
  <c r="O238" i="15"/>
  <c r="C266" i="15"/>
  <c r="C294" i="15"/>
  <c r="C298" i="15"/>
  <c r="G20" i="15"/>
  <c r="C57" i="15"/>
  <c r="C61" i="15"/>
  <c r="C63" i="15"/>
  <c r="L76" i="15"/>
  <c r="C161" i="15"/>
  <c r="C163" i="15"/>
  <c r="C164" i="15"/>
  <c r="C254" i="15"/>
  <c r="E53" i="15"/>
  <c r="K53" i="15"/>
  <c r="C73" i="15"/>
  <c r="O77" i="15"/>
  <c r="O95" i="15"/>
  <c r="E187" i="15"/>
  <c r="N187" i="15"/>
  <c r="K270" i="15"/>
  <c r="K269" i="15" s="1"/>
  <c r="C23" i="15"/>
  <c r="K83" i="15"/>
  <c r="C91" i="15"/>
  <c r="C98" i="15"/>
  <c r="N130" i="15"/>
  <c r="M130" i="15"/>
  <c r="C193" i="15"/>
  <c r="O252" i="15"/>
  <c r="O251" i="15" s="1"/>
  <c r="K292" i="15"/>
  <c r="K291" i="15" s="1"/>
  <c r="C22" i="15"/>
  <c r="M54" i="15"/>
  <c r="L55" i="15"/>
  <c r="C124" i="15"/>
  <c r="C129" i="15"/>
  <c r="C128" i="15"/>
  <c r="E130" i="15"/>
  <c r="C133" i="15"/>
  <c r="C141" i="15"/>
  <c r="C153" i="15"/>
  <c r="F160" i="15"/>
  <c r="C169" i="15"/>
  <c r="C172" i="15"/>
  <c r="C181" i="15"/>
  <c r="F184" i="15"/>
  <c r="J187" i="15"/>
  <c r="C234" i="15"/>
  <c r="E231" i="15"/>
  <c r="O260" i="15"/>
  <c r="I270" i="15"/>
  <c r="I269" i="15" s="1"/>
  <c r="C278" i="15"/>
  <c r="D270" i="15"/>
  <c r="J20" i="15"/>
  <c r="N20" i="15"/>
  <c r="C44" i="15"/>
  <c r="L54" i="15"/>
  <c r="C72" i="15"/>
  <c r="E76" i="15"/>
  <c r="D83" i="15"/>
  <c r="H83" i="15"/>
  <c r="N83" i="15"/>
  <c r="N75" i="15" s="1"/>
  <c r="C101" i="15"/>
  <c r="C105" i="15"/>
  <c r="C120" i="15"/>
  <c r="C145" i="15"/>
  <c r="C146" i="15"/>
  <c r="C149" i="15"/>
  <c r="C150" i="15"/>
  <c r="C189" i="15"/>
  <c r="C197" i="15"/>
  <c r="H195" i="15"/>
  <c r="N195" i="15"/>
  <c r="C250" i="15"/>
  <c r="C262" i="15"/>
  <c r="D259" i="15"/>
  <c r="O264" i="15"/>
  <c r="M269" i="15"/>
  <c r="C282" i="15"/>
  <c r="G53" i="15"/>
  <c r="C99" i="15"/>
  <c r="L36" i="15"/>
  <c r="C36" i="15" s="1"/>
  <c r="H53" i="15"/>
  <c r="O55" i="15"/>
  <c r="G76" i="15"/>
  <c r="C87" i="15"/>
  <c r="C108" i="15"/>
  <c r="C121" i="15"/>
  <c r="C123" i="15"/>
  <c r="C155" i="15"/>
  <c r="C157" i="15"/>
  <c r="C158" i="15"/>
  <c r="J173" i="15"/>
  <c r="E174" i="15"/>
  <c r="E173" i="15" s="1"/>
  <c r="C177" i="15"/>
  <c r="D195" i="15"/>
  <c r="J195" i="15"/>
  <c r="C207" i="15"/>
  <c r="C211" i="15"/>
  <c r="C212" i="15"/>
  <c r="C213" i="15"/>
  <c r="C214" i="15"/>
  <c r="D231" i="15"/>
  <c r="H231" i="15"/>
  <c r="H230" i="15" s="1"/>
  <c r="K26" i="15"/>
  <c r="K20" i="15" s="1"/>
  <c r="M53" i="15"/>
  <c r="L84" i="15"/>
  <c r="C92" i="15"/>
  <c r="C94" i="15"/>
  <c r="L103" i="15"/>
  <c r="C110" i="15"/>
  <c r="L144" i="15"/>
  <c r="C156" i="15"/>
  <c r="C168" i="15"/>
  <c r="L179" i="15"/>
  <c r="L198" i="15"/>
  <c r="L196" i="15" s="1"/>
  <c r="C208" i="15"/>
  <c r="C210" i="15"/>
  <c r="F216" i="15"/>
  <c r="C220" i="15"/>
  <c r="C222" i="15"/>
  <c r="C237" i="15"/>
  <c r="O259" i="15"/>
  <c r="O272" i="15"/>
  <c r="L276" i="15"/>
  <c r="C280" i="15"/>
  <c r="I293" i="15"/>
  <c r="C296" i="15"/>
  <c r="C299" i="15"/>
  <c r="L31" i="15"/>
  <c r="C31" i="15" s="1"/>
  <c r="D54" i="15"/>
  <c r="D53" i="15" s="1"/>
  <c r="C65" i="15"/>
  <c r="I67" i="15"/>
  <c r="O69" i="15"/>
  <c r="O67" i="15" s="1"/>
  <c r="C86" i="15"/>
  <c r="M83" i="15"/>
  <c r="C93" i="15"/>
  <c r="C100" i="15"/>
  <c r="C102" i="15"/>
  <c r="C111" i="15"/>
  <c r="C115" i="15"/>
  <c r="C118" i="15"/>
  <c r="O116" i="15"/>
  <c r="C127" i="15"/>
  <c r="I131" i="15"/>
  <c r="K130" i="15"/>
  <c r="K75" i="15" s="1"/>
  <c r="C137" i="15"/>
  <c r="C148" i="15"/>
  <c r="L160" i="15"/>
  <c r="C171" i="15"/>
  <c r="I184" i="15"/>
  <c r="C190" i="15"/>
  <c r="G195" i="15"/>
  <c r="I205" i="15"/>
  <c r="J230" i="15"/>
  <c r="J194" i="15" s="1"/>
  <c r="E230" i="15"/>
  <c r="M20" i="15"/>
  <c r="C60" i="15"/>
  <c r="M75" i="15"/>
  <c r="J76" i="15"/>
  <c r="G83" i="15"/>
  <c r="G75" i="15" s="1"/>
  <c r="G130" i="15"/>
  <c r="C140" i="15"/>
  <c r="I144" i="15"/>
  <c r="L151" i="15"/>
  <c r="C182" i="15"/>
  <c r="L184" i="15"/>
  <c r="I188" i="15"/>
  <c r="C202" i="15"/>
  <c r="L205" i="15"/>
  <c r="L216" i="15"/>
  <c r="C225" i="15"/>
  <c r="G231" i="15"/>
  <c r="G230" i="15" s="1"/>
  <c r="C243" i="15"/>
  <c r="C245" i="15"/>
  <c r="C257" i="15"/>
  <c r="C267" i="15"/>
  <c r="O276" i="15"/>
  <c r="C62" i="15"/>
  <c r="C71" i="15"/>
  <c r="C74" i="15"/>
  <c r="C82" i="15"/>
  <c r="E83" i="15"/>
  <c r="E75" i="15" s="1"/>
  <c r="E52" i="15" s="1"/>
  <c r="O89" i="15"/>
  <c r="C113" i="15"/>
  <c r="C117" i="15"/>
  <c r="J130" i="15"/>
  <c r="L166" i="15"/>
  <c r="L165" i="15" s="1"/>
  <c r="L175" i="15"/>
  <c r="L174" i="15" s="1"/>
  <c r="I179" i="15"/>
  <c r="C198" i="15"/>
  <c r="C201" i="15"/>
  <c r="C218" i="15"/>
  <c r="C229" i="15"/>
  <c r="D230" i="15"/>
  <c r="N231" i="15"/>
  <c r="N230" i="15" s="1"/>
  <c r="N194" i="15" s="1"/>
  <c r="C244" i="15"/>
  <c r="C249" i="15"/>
  <c r="C256" i="15"/>
  <c r="C279" i="15"/>
  <c r="D269" i="15"/>
  <c r="H269" i="15"/>
  <c r="C295" i="15"/>
  <c r="H292" i="15"/>
  <c r="H291" i="15" s="1"/>
  <c r="H20" i="15"/>
  <c r="C114" i="15"/>
  <c r="F112" i="15"/>
  <c r="F131" i="15"/>
  <c r="C132" i="15"/>
  <c r="C301" i="15"/>
  <c r="F21" i="15"/>
  <c r="F41" i="15"/>
  <c r="C41" i="15" s="1"/>
  <c r="F43" i="15"/>
  <c r="C43" i="15" s="1"/>
  <c r="O45" i="15"/>
  <c r="C64" i="15"/>
  <c r="L67" i="15"/>
  <c r="L53" i="15" s="1"/>
  <c r="C78" i="15"/>
  <c r="F77" i="15"/>
  <c r="O76" i="15"/>
  <c r="I80" i="15"/>
  <c r="C80" i="15" s="1"/>
  <c r="C81" i="15"/>
  <c r="J83" i="15"/>
  <c r="L89" i="15"/>
  <c r="F103" i="15"/>
  <c r="C104" i="15"/>
  <c r="C119" i="15"/>
  <c r="F116" i="15"/>
  <c r="C176" i="15"/>
  <c r="F175" i="15"/>
  <c r="D292" i="15"/>
  <c r="D291" i="15" s="1"/>
  <c r="L292" i="15"/>
  <c r="L291" i="15" s="1"/>
  <c r="L33" i="15"/>
  <c r="I58" i="15"/>
  <c r="I54" i="15" s="1"/>
  <c r="I53" i="15" s="1"/>
  <c r="E20" i="15"/>
  <c r="O21" i="15"/>
  <c r="F58" i="15"/>
  <c r="C59" i="15"/>
  <c r="O58" i="15"/>
  <c r="C66" i="15"/>
  <c r="C70" i="15"/>
  <c r="F69" i="15"/>
  <c r="C69" i="15" s="1"/>
  <c r="I84" i="15"/>
  <c r="C84" i="15" s="1"/>
  <c r="C85" i="15"/>
  <c r="C88" i="15"/>
  <c r="F95" i="15"/>
  <c r="I103" i="15"/>
  <c r="C107" i="15"/>
  <c r="H130" i="15"/>
  <c r="H75" i="15" s="1"/>
  <c r="H52" i="15" s="1"/>
  <c r="I130" i="15"/>
  <c r="C232" i="15"/>
  <c r="F231" i="15"/>
  <c r="C268" i="15"/>
  <c r="I264" i="15"/>
  <c r="F55" i="15"/>
  <c r="C56" i="15"/>
  <c r="C68" i="15"/>
  <c r="C90" i="15"/>
  <c r="F89" i="15"/>
  <c r="C89" i="15" s="1"/>
  <c r="C97" i="15"/>
  <c r="I95" i="15"/>
  <c r="L122" i="15"/>
  <c r="C125" i="15"/>
  <c r="C96" i="15"/>
  <c r="D130" i="15"/>
  <c r="C134" i="15"/>
  <c r="C135" i="15"/>
  <c r="C138" i="15"/>
  <c r="C139" i="15"/>
  <c r="F136" i="15"/>
  <c r="C136" i="15" s="1"/>
  <c r="C142" i="15"/>
  <c r="C143" i="15"/>
  <c r="C152" i="15"/>
  <c r="F151" i="15"/>
  <c r="C151" i="15" s="1"/>
  <c r="C167" i="15"/>
  <c r="C178" i="15"/>
  <c r="O179" i="15"/>
  <c r="C192" i="15"/>
  <c r="L191" i="15"/>
  <c r="C191" i="15" s="1"/>
  <c r="I196" i="15"/>
  <c r="C261" i="15"/>
  <c r="F260" i="15"/>
  <c r="C126" i="15"/>
  <c r="C154" i="15"/>
  <c r="C162" i="15"/>
  <c r="F165" i="15"/>
  <c r="C165" i="15" s="1"/>
  <c r="C166" i="15"/>
  <c r="C170" i="15"/>
  <c r="M174" i="15"/>
  <c r="M173" i="15" s="1"/>
  <c r="M52" i="15" s="1"/>
  <c r="C180" i="15"/>
  <c r="F179" i="15"/>
  <c r="C186" i="15"/>
  <c r="K187" i="15"/>
  <c r="K52" i="15" s="1"/>
  <c r="O187" i="15"/>
  <c r="M195" i="15"/>
  <c r="C253" i="15"/>
  <c r="F252" i="15"/>
  <c r="L112" i="15"/>
  <c r="L116" i="15"/>
  <c r="O122" i="15"/>
  <c r="O83" i="15" s="1"/>
  <c r="O131" i="15"/>
  <c r="O130" i="15" s="1"/>
  <c r="C147" i="15"/>
  <c r="C159" i="15"/>
  <c r="C160" i="15"/>
  <c r="I174" i="15"/>
  <c r="I173" i="15" s="1"/>
  <c r="O175" i="15"/>
  <c r="C183" i="15"/>
  <c r="C184" i="15"/>
  <c r="G187" i="15"/>
  <c r="O196" i="15"/>
  <c r="C199" i="15"/>
  <c r="O216" i="15"/>
  <c r="C233" i="15"/>
  <c r="I235" i="15"/>
  <c r="C235" i="15" s="1"/>
  <c r="C236" i="15"/>
  <c r="C255" i="15"/>
  <c r="C263" i="15"/>
  <c r="E270" i="15"/>
  <c r="E269" i="15" s="1"/>
  <c r="E289" i="15" s="1"/>
  <c r="C273" i="15"/>
  <c r="F272" i="15"/>
  <c r="C272" i="15" s="1"/>
  <c r="C288" i="15"/>
  <c r="I286" i="15"/>
  <c r="C300" i="15"/>
  <c r="F144" i="15"/>
  <c r="C144" i="15" s="1"/>
  <c r="F196" i="15"/>
  <c r="C200" i="15"/>
  <c r="E204" i="15"/>
  <c r="E195" i="15" s="1"/>
  <c r="C206" i="15"/>
  <c r="F205" i="15"/>
  <c r="O205" i="15"/>
  <c r="C217" i="15"/>
  <c r="C227" i="15"/>
  <c r="C228" i="15"/>
  <c r="O231" i="15"/>
  <c r="O230" i="15" s="1"/>
  <c r="L231" i="15"/>
  <c r="K231" i="15"/>
  <c r="K230" i="15" s="1"/>
  <c r="K289" i="15" s="1"/>
  <c r="C248" i="15"/>
  <c r="I246" i="15"/>
  <c r="C246" i="15" s="1"/>
  <c r="L252" i="15"/>
  <c r="L251" i="15" s="1"/>
  <c r="M259" i="15"/>
  <c r="M230" i="15" s="1"/>
  <c r="L260" i="15"/>
  <c r="L259" i="15" s="1"/>
  <c r="C265" i="15"/>
  <c r="F264" i="15"/>
  <c r="L270" i="15"/>
  <c r="L269" i="15" s="1"/>
  <c r="C275" i="15"/>
  <c r="C281" i="15"/>
  <c r="C285" i="15"/>
  <c r="F284" i="15"/>
  <c r="O293" i="15"/>
  <c r="C209" i="15"/>
  <c r="I216" i="15"/>
  <c r="I204" i="15" s="1"/>
  <c r="C221" i="15"/>
  <c r="C240" i="15"/>
  <c r="I238" i="15"/>
  <c r="C238" i="15" s="1"/>
  <c r="I259" i="15"/>
  <c r="C277" i="15"/>
  <c r="F276" i="15"/>
  <c r="C276" i="15" s="1"/>
  <c r="C297" i="15"/>
  <c r="F293" i="15"/>
  <c r="C239" i="15"/>
  <c r="C247" i="15"/>
  <c r="C271" i="15"/>
  <c r="C287" i="15"/>
  <c r="D194" i="15" l="1"/>
  <c r="L173" i="15"/>
  <c r="C122" i="15"/>
  <c r="L130" i="15"/>
  <c r="H194" i="15"/>
  <c r="N52" i="15"/>
  <c r="N51" i="15" s="1"/>
  <c r="N289" i="15"/>
  <c r="E194" i="15"/>
  <c r="E51" i="15" s="1"/>
  <c r="O54" i="15"/>
  <c r="O53" i="15" s="1"/>
  <c r="K51" i="15"/>
  <c r="K50" i="15" s="1"/>
  <c r="O204" i="15"/>
  <c r="D75" i="15"/>
  <c r="D289" i="15" s="1"/>
  <c r="H51" i="15"/>
  <c r="G52" i="15"/>
  <c r="G51" i="15" s="1"/>
  <c r="G50" i="15" s="1"/>
  <c r="O174" i="15"/>
  <c r="O173" i="15" s="1"/>
  <c r="L83" i="15"/>
  <c r="L75" i="15" s="1"/>
  <c r="K194" i="15"/>
  <c r="J75" i="15"/>
  <c r="J52" i="15" s="1"/>
  <c r="J51" i="15" s="1"/>
  <c r="M289" i="15"/>
  <c r="G289" i="15"/>
  <c r="C179" i="15"/>
  <c r="O270" i="15"/>
  <c r="O269" i="15" s="1"/>
  <c r="C188" i="15"/>
  <c r="I187" i="15"/>
  <c r="G194" i="15"/>
  <c r="C103" i="15"/>
  <c r="L204" i="15"/>
  <c r="L195" i="15" s="1"/>
  <c r="C284" i="15"/>
  <c r="F283" i="15"/>
  <c r="C283" i="15" s="1"/>
  <c r="C205" i="15"/>
  <c r="F204" i="15"/>
  <c r="F270" i="15"/>
  <c r="C260" i="15"/>
  <c r="F259" i="15"/>
  <c r="C259" i="15" s="1"/>
  <c r="O292" i="15"/>
  <c r="O291" i="15" s="1"/>
  <c r="O20" i="15"/>
  <c r="I292" i="15"/>
  <c r="I291" i="15" s="1"/>
  <c r="C45" i="15"/>
  <c r="C216" i="15"/>
  <c r="C264" i="15"/>
  <c r="C252" i="15"/>
  <c r="F251" i="15"/>
  <c r="C251" i="15" s="1"/>
  <c r="F67" i="15"/>
  <c r="C67" i="15" s="1"/>
  <c r="I231" i="15"/>
  <c r="I230" i="15" s="1"/>
  <c r="I83" i="15"/>
  <c r="C58" i="15"/>
  <c r="C116" i="15"/>
  <c r="O75" i="15"/>
  <c r="O52" i="15" s="1"/>
  <c r="C112" i="15"/>
  <c r="I76" i="15"/>
  <c r="C196" i="15"/>
  <c r="C286" i="15"/>
  <c r="H290" i="15"/>
  <c r="H50" i="15"/>
  <c r="C293" i="15"/>
  <c r="L230" i="15"/>
  <c r="L187" i="15"/>
  <c r="C187" i="15" s="1"/>
  <c r="I195" i="15"/>
  <c r="H289" i="15"/>
  <c r="C231" i="15"/>
  <c r="C95" i="15"/>
  <c r="K290" i="15"/>
  <c r="C175" i="15"/>
  <c r="F174" i="15"/>
  <c r="C77" i="15"/>
  <c r="F76" i="15"/>
  <c r="O195" i="15"/>
  <c r="M194" i="15"/>
  <c r="M51" i="15" s="1"/>
  <c r="F54" i="15"/>
  <c r="C55" i="15"/>
  <c r="F83" i="15"/>
  <c r="C33" i="15"/>
  <c r="L26" i="15"/>
  <c r="F292" i="15"/>
  <c r="C21" i="15"/>
  <c r="C131" i="15"/>
  <c r="F130" i="15"/>
  <c r="C130" i="15" s="1"/>
  <c r="J289" i="15" l="1"/>
  <c r="N50" i="15"/>
  <c r="N290" i="15"/>
  <c r="C204" i="15"/>
  <c r="D52" i="15"/>
  <c r="D51" i="15" s="1"/>
  <c r="D24" i="15" s="1"/>
  <c r="D290" i="15" s="1"/>
  <c r="I194" i="15"/>
  <c r="G290" i="15"/>
  <c r="I75" i="15"/>
  <c r="I289" i="15" s="1"/>
  <c r="C83" i="15"/>
  <c r="L194" i="15"/>
  <c r="J50" i="15"/>
  <c r="J290" i="15"/>
  <c r="M50" i="15"/>
  <c r="M290" i="15"/>
  <c r="C292" i="15"/>
  <c r="F291" i="15"/>
  <c r="C291" i="15" s="1"/>
  <c r="F173" i="15"/>
  <c r="C173" i="15" s="1"/>
  <c r="C174" i="15"/>
  <c r="E290" i="15"/>
  <c r="E50" i="15"/>
  <c r="L52" i="15"/>
  <c r="C26" i="15"/>
  <c r="L20" i="15"/>
  <c r="C54" i="15"/>
  <c r="F53" i="15"/>
  <c r="F75" i="15"/>
  <c r="C75" i="15" s="1"/>
  <c r="C76" i="15"/>
  <c r="F195" i="15"/>
  <c r="L289" i="15"/>
  <c r="F230" i="15"/>
  <c r="C230" i="15" s="1"/>
  <c r="F269" i="15"/>
  <c r="C270" i="15"/>
  <c r="O194" i="15"/>
  <c r="O51" i="15" s="1"/>
  <c r="O289" i="15"/>
  <c r="L51" i="15" l="1"/>
  <c r="L50" i="15" s="1"/>
  <c r="D50" i="15"/>
  <c r="I52" i="15"/>
  <c r="I51" i="15" s="1"/>
  <c r="O50" i="15"/>
  <c r="O290" i="15"/>
  <c r="C195" i="15"/>
  <c r="F194" i="15"/>
  <c r="C194" i="15" s="1"/>
  <c r="C269" i="15"/>
  <c r="F289" i="15"/>
  <c r="C289" i="15" s="1"/>
  <c r="F24" i="15"/>
  <c r="D20" i="15"/>
  <c r="I290" i="15"/>
  <c r="I50" i="15"/>
  <c r="C53" i="15"/>
  <c r="F52" i="15"/>
  <c r="L290" i="15" l="1"/>
  <c r="F51" i="15"/>
  <c r="C52" i="15"/>
  <c r="C24" i="15"/>
  <c r="F20" i="15"/>
  <c r="C20" i="15" s="1"/>
  <c r="F290" i="15" l="1"/>
  <c r="C290" i="15" s="1"/>
  <c r="C51" i="15"/>
  <c r="F50" i="15"/>
  <c r="C50" i="15" s="1"/>
  <c r="O301" i="14" l="1"/>
  <c r="L301" i="14"/>
  <c r="I301" i="14"/>
  <c r="F301" i="14"/>
  <c r="O300" i="14"/>
  <c r="L300" i="14"/>
  <c r="I300" i="14"/>
  <c r="F300" i="14"/>
  <c r="O299" i="14"/>
  <c r="L299" i="14"/>
  <c r="I299" i="14"/>
  <c r="F299" i="14"/>
  <c r="O298" i="14"/>
  <c r="L298" i="14"/>
  <c r="I298" i="14"/>
  <c r="F298" i="14"/>
  <c r="O297" i="14"/>
  <c r="L297" i="14"/>
  <c r="I297" i="14"/>
  <c r="F297" i="14"/>
  <c r="O296" i="14"/>
  <c r="L296" i="14"/>
  <c r="I296" i="14"/>
  <c r="F296" i="14"/>
  <c r="O295" i="14"/>
  <c r="L295" i="14"/>
  <c r="I295" i="14"/>
  <c r="F295" i="14"/>
  <c r="O294" i="14"/>
  <c r="L294" i="14"/>
  <c r="L293" i="14" s="1"/>
  <c r="I294" i="14"/>
  <c r="F294" i="14"/>
  <c r="N293" i="14"/>
  <c r="M293" i="14"/>
  <c r="K293" i="14"/>
  <c r="J293" i="14"/>
  <c r="H293" i="14"/>
  <c r="G293" i="14"/>
  <c r="E293" i="14"/>
  <c r="D293" i="14"/>
  <c r="O288" i="14"/>
  <c r="L288" i="14"/>
  <c r="I288" i="14"/>
  <c r="F288" i="14"/>
  <c r="O287" i="14"/>
  <c r="L287" i="14"/>
  <c r="L286" i="14" s="1"/>
  <c r="I287" i="14"/>
  <c r="F287" i="14"/>
  <c r="F286" i="14" s="1"/>
  <c r="O286" i="14"/>
  <c r="N286" i="14"/>
  <c r="M286" i="14"/>
  <c r="K286" i="14"/>
  <c r="J286" i="14"/>
  <c r="H286" i="14"/>
  <c r="G286" i="14"/>
  <c r="E286" i="14"/>
  <c r="D286" i="14"/>
  <c r="O285" i="14"/>
  <c r="L285" i="14"/>
  <c r="L284" i="14" s="1"/>
  <c r="L283" i="14" s="1"/>
  <c r="I285" i="14"/>
  <c r="F285" i="14"/>
  <c r="O284" i="14"/>
  <c r="O283" i="14" s="1"/>
  <c r="N284" i="14"/>
  <c r="N283" i="14" s="1"/>
  <c r="M284" i="14"/>
  <c r="M283" i="14" s="1"/>
  <c r="K284" i="14"/>
  <c r="K283" i="14" s="1"/>
  <c r="J284" i="14"/>
  <c r="J283" i="14" s="1"/>
  <c r="I284" i="14"/>
  <c r="I283" i="14" s="1"/>
  <c r="H284" i="14"/>
  <c r="G284" i="14"/>
  <c r="G283" i="14" s="1"/>
  <c r="E284" i="14"/>
  <c r="E283" i="14" s="1"/>
  <c r="D284" i="14"/>
  <c r="D283" i="14" s="1"/>
  <c r="H283" i="14"/>
  <c r="O282" i="14"/>
  <c r="O281" i="14" s="1"/>
  <c r="L282" i="14"/>
  <c r="L281" i="14" s="1"/>
  <c r="I282" i="14"/>
  <c r="I281" i="14" s="1"/>
  <c r="F282" i="14"/>
  <c r="N281" i="14"/>
  <c r="M281" i="14"/>
  <c r="K281" i="14"/>
  <c r="J281" i="14"/>
  <c r="H281" i="14"/>
  <c r="G281" i="14"/>
  <c r="E281" i="14"/>
  <c r="D281" i="14"/>
  <c r="O280" i="14"/>
  <c r="L280" i="14"/>
  <c r="I280" i="14"/>
  <c r="F280" i="14"/>
  <c r="O279" i="14"/>
  <c r="L279" i="14"/>
  <c r="I279" i="14"/>
  <c r="F279" i="14"/>
  <c r="O278" i="14"/>
  <c r="L278" i="14"/>
  <c r="I278" i="14"/>
  <c r="F278" i="14"/>
  <c r="O277" i="14"/>
  <c r="L277" i="14"/>
  <c r="L276" i="14" s="1"/>
  <c r="I277" i="14"/>
  <c r="I276" i="14" s="1"/>
  <c r="F277" i="14"/>
  <c r="N276" i="14"/>
  <c r="M276" i="14"/>
  <c r="K276" i="14"/>
  <c r="J276" i="14"/>
  <c r="H276" i="14"/>
  <c r="G276" i="14"/>
  <c r="E276" i="14"/>
  <c r="D276" i="14"/>
  <c r="O275" i="14"/>
  <c r="L275" i="14"/>
  <c r="I275" i="14"/>
  <c r="F275" i="14"/>
  <c r="O274" i="14"/>
  <c r="L274" i="14"/>
  <c r="I274" i="14"/>
  <c r="F274" i="14"/>
  <c r="O273" i="14"/>
  <c r="L273" i="14"/>
  <c r="I273" i="14"/>
  <c r="F273" i="14"/>
  <c r="N272" i="14"/>
  <c r="N270" i="14" s="1"/>
  <c r="N269" i="14" s="1"/>
  <c r="M272" i="14"/>
  <c r="M270" i="14" s="1"/>
  <c r="K272" i="14"/>
  <c r="J272" i="14"/>
  <c r="I272" i="14"/>
  <c r="H272" i="14"/>
  <c r="G272" i="14"/>
  <c r="E272" i="14"/>
  <c r="D272" i="14"/>
  <c r="D270" i="14" s="1"/>
  <c r="O271" i="14"/>
  <c r="L271" i="14"/>
  <c r="I271" i="14"/>
  <c r="F271" i="14"/>
  <c r="J270" i="14"/>
  <c r="J269" i="14" s="1"/>
  <c r="O268" i="14"/>
  <c r="L268" i="14"/>
  <c r="I268" i="14"/>
  <c r="F268" i="14"/>
  <c r="O267" i="14"/>
  <c r="L267" i="14"/>
  <c r="I267" i="14"/>
  <c r="F267" i="14"/>
  <c r="O266" i="14"/>
  <c r="L266" i="14"/>
  <c r="I266" i="14"/>
  <c r="F266" i="14"/>
  <c r="O265" i="14"/>
  <c r="L265" i="14"/>
  <c r="L264" i="14" s="1"/>
  <c r="I265" i="14"/>
  <c r="F265" i="14"/>
  <c r="N264" i="14"/>
  <c r="M264" i="14"/>
  <c r="K264" i="14"/>
  <c r="J264" i="14"/>
  <c r="H264" i="14"/>
  <c r="G264" i="14"/>
  <c r="E264" i="14"/>
  <c r="D264" i="14"/>
  <c r="O263" i="14"/>
  <c r="L263" i="14"/>
  <c r="I263" i="14"/>
  <c r="F263" i="14"/>
  <c r="O262" i="14"/>
  <c r="L262" i="14"/>
  <c r="I262" i="14"/>
  <c r="F262" i="14"/>
  <c r="O261" i="14"/>
  <c r="L261" i="14"/>
  <c r="I261" i="14"/>
  <c r="I260" i="14" s="1"/>
  <c r="F261" i="14"/>
  <c r="N260" i="14"/>
  <c r="N259" i="14" s="1"/>
  <c r="M260" i="14"/>
  <c r="K260" i="14"/>
  <c r="K259" i="14" s="1"/>
  <c r="J260" i="14"/>
  <c r="J259" i="14" s="1"/>
  <c r="H260" i="14"/>
  <c r="H259" i="14" s="1"/>
  <c r="G260" i="14"/>
  <c r="E260" i="14"/>
  <c r="E259" i="14" s="1"/>
  <c r="D260" i="14"/>
  <c r="D259" i="14" s="1"/>
  <c r="O258" i="14"/>
  <c r="L258" i="14"/>
  <c r="I258" i="14"/>
  <c r="F258" i="14"/>
  <c r="O257" i="14"/>
  <c r="L257" i="14"/>
  <c r="I257" i="14"/>
  <c r="F257" i="14"/>
  <c r="O256" i="14"/>
  <c r="L256" i="14"/>
  <c r="I256" i="14"/>
  <c r="F256" i="14"/>
  <c r="O255" i="14"/>
  <c r="L255" i="14"/>
  <c r="I255" i="14"/>
  <c r="F255" i="14"/>
  <c r="O254" i="14"/>
  <c r="L254" i="14"/>
  <c r="I254" i="14"/>
  <c r="F254" i="14"/>
  <c r="O253" i="14"/>
  <c r="L253" i="14"/>
  <c r="I253" i="14"/>
  <c r="F253" i="14"/>
  <c r="N252" i="14"/>
  <c r="M252" i="14"/>
  <c r="M251" i="14" s="1"/>
  <c r="K252" i="14"/>
  <c r="K251" i="14" s="1"/>
  <c r="J252" i="14"/>
  <c r="H252" i="14"/>
  <c r="H251" i="14" s="1"/>
  <c r="G252" i="14"/>
  <c r="G251" i="14" s="1"/>
  <c r="E252" i="14"/>
  <c r="E251" i="14" s="1"/>
  <c r="D252" i="14"/>
  <c r="D251" i="14" s="1"/>
  <c r="N251" i="14"/>
  <c r="J251" i="14"/>
  <c r="O250" i="14"/>
  <c r="L250" i="14"/>
  <c r="I250" i="14"/>
  <c r="C250" i="14" s="1"/>
  <c r="F250" i="14"/>
  <c r="O249" i="14"/>
  <c r="L249" i="14"/>
  <c r="I249" i="14"/>
  <c r="F249" i="14"/>
  <c r="O248" i="14"/>
  <c r="L248" i="14"/>
  <c r="I248" i="14"/>
  <c r="F248" i="14"/>
  <c r="O247" i="14"/>
  <c r="L247" i="14"/>
  <c r="L246" i="14" s="1"/>
  <c r="I247" i="14"/>
  <c r="F247" i="14"/>
  <c r="F246" i="14" s="1"/>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O241" i="14"/>
  <c r="L241" i="14"/>
  <c r="I241" i="14"/>
  <c r="F241" i="14"/>
  <c r="O240" i="14"/>
  <c r="L240" i="14"/>
  <c r="I240" i="14"/>
  <c r="F240" i="14"/>
  <c r="O239" i="14"/>
  <c r="L239" i="14"/>
  <c r="L238" i="14" s="1"/>
  <c r="I239" i="14"/>
  <c r="F239" i="14"/>
  <c r="F238" i="14" s="1"/>
  <c r="O238" i="14"/>
  <c r="N238" i="14"/>
  <c r="M238" i="14"/>
  <c r="K238" i="14"/>
  <c r="J238" i="14"/>
  <c r="H238" i="14"/>
  <c r="G238" i="14"/>
  <c r="E238" i="14"/>
  <c r="D238" i="14"/>
  <c r="O237" i="14"/>
  <c r="L237" i="14"/>
  <c r="I237" i="14"/>
  <c r="F237" i="14"/>
  <c r="O236" i="14"/>
  <c r="O235" i="14" s="1"/>
  <c r="L236" i="14"/>
  <c r="L235" i="14" s="1"/>
  <c r="I236" i="14"/>
  <c r="F236" i="14"/>
  <c r="N235" i="14"/>
  <c r="M235" i="14"/>
  <c r="K235" i="14"/>
  <c r="J235" i="14"/>
  <c r="H235" i="14"/>
  <c r="G235" i="14"/>
  <c r="F235" i="14"/>
  <c r="E235" i="14"/>
  <c r="D235" i="14"/>
  <c r="O234" i="14"/>
  <c r="O233" i="14" s="1"/>
  <c r="L234" i="14"/>
  <c r="I234" i="14"/>
  <c r="I233" i="14" s="1"/>
  <c r="F234" i="14"/>
  <c r="N233" i="14"/>
  <c r="M233" i="14"/>
  <c r="L233" i="14"/>
  <c r="K233" i="14"/>
  <c r="J233" i="14"/>
  <c r="H233" i="14"/>
  <c r="G233" i="14"/>
  <c r="F233" i="14"/>
  <c r="E233" i="14"/>
  <c r="D233" i="14"/>
  <c r="O232" i="14"/>
  <c r="L232" i="14"/>
  <c r="I232" i="14"/>
  <c r="F232" i="14"/>
  <c r="O229" i="14"/>
  <c r="L229" i="14"/>
  <c r="I229" i="14"/>
  <c r="F229" i="14"/>
  <c r="O228" i="14"/>
  <c r="O227" i="14" s="1"/>
  <c r="L228" i="14"/>
  <c r="I228" i="14"/>
  <c r="F228" i="14"/>
  <c r="N227" i="14"/>
  <c r="M227" i="14"/>
  <c r="L227" i="14"/>
  <c r="K227" i="14"/>
  <c r="J227" i="14"/>
  <c r="H227" i="14"/>
  <c r="G227" i="14"/>
  <c r="F227" i="14"/>
  <c r="E227" i="14"/>
  <c r="D227" i="14"/>
  <c r="O226" i="14"/>
  <c r="L226" i="14"/>
  <c r="I226" i="14"/>
  <c r="F226" i="14"/>
  <c r="O225" i="14"/>
  <c r="L225" i="14"/>
  <c r="I225" i="14"/>
  <c r="F225" i="14"/>
  <c r="O224" i="14"/>
  <c r="L224" i="14"/>
  <c r="I224" i="14"/>
  <c r="F224" i="14"/>
  <c r="O223" i="14"/>
  <c r="L223" i="14"/>
  <c r="I223" i="14"/>
  <c r="F223" i="14"/>
  <c r="O222" i="14"/>
  <c r="L222" i="14"/>
  <c r="I222" i="14"/>
  <c r="F222" i="14"/>
  <c r="O221" i="14"/>
  <c r="L221" i="14"/>
  <c r="I221" i="14"/>
  <c r="F221" i="14"/>
  <c r="O220" i="14"/>
  <c r="L220" i="14"/>
  <c r="I220" i="14"/>
  <c r="F220" i="14"/>
  <c r="O219" i="14"/>
  <c r="L219" i="14"/>
  <c r="I219" i="14"/>
  <c r="F219" i="14"/>
  <c r="O218" i="14"/>
  <c r="L218" i="14"/>
  <c r="I218" i="14"/>
  <c r="F218" i="14"/>
  <c r="O217" i="14"/>
  <c r="L217" i="14"/>
  <c r="I217" i="14"/>
  <c r="F217" i="14"/>
  <c r="F216" i="14" s="1"/>
  <c r="N216" i="14"/>
  <c r="M216" i="14"/>
  <c r="K216" i="14"/>
  <c r="J216" i="14"/>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O210" i="14"/>
  <c r="L210" i="14"/>
  <c r="I210" i="14"/>
  <c r="F210" i="14"/>
  <c r="O209" i="14"/>
  <c r="L209" i="14"/>
  <c r="I209" i="14"/>
  <c r="F209" i="14"/>
  <c r="O208" i="14"/>
  <c r="L208" i="14"/>
  <c r="I208" i="14"/>
  <c r="F208" i="14"/>
  <c r="O207" i="14"/>
  <c r="L207" i="14"/>
  <c r="I207" i="14"/>
  <c r="F207" i="14"/>
  <c r="O206" i="14"/>
  <c r="L206" i="14"/>
  <c r="I206" i="14"/>
  <c r="F206" i="14"/>
  <c r="N205" i="14"/>
  <c r="M205" i="14"/>
  <c r="K205" i="14"/>
  <c r="J205" i="14"/>
  <c r="H205" i="14"/>
  <c r="H204" i="14" s="1"/>
  <c r="G205" i="14"/>
  <c r="E205" i="14"/>
  <c r="D205" i="14"/>
  <c r="D204" i="14" s="1"/>
  <c r="N204" i="14"/>
  <c r="O203" i="14"/>
  <c r="L203" i="14"/>
  <c r="I203" i="14"/>
  <c r="F203" i="14"/>
  <c r="O202" i="14"/>
  <c r="L202" i="14"/>
  <c r="I202" i="14"/>
  <c r="F202" i="14"/>
  <c r="O201" i="14"/>
  <c r="L201" i="14"/>
  <c r="I201" i="14"/>
  <c r="F201" i="14"/>
  <c r="O200" i="14"/>
  <c r="L200" i="14"/>
  <c r="I200" i="14"/>
  <c r="F200" i="14"/>
  <c r="O199" i="14"/>
  <c r="O198" i="14" s="1"/>
  <c r="L199" i="14"/>
  <c r="L198" i="14" s="1"/>
  <c r="I199" i="14"/>
  <c r="I198" i="14" s="1"/>
  <c r="F199" i="14"/>
  <c r="N198" i="14"/>
  <c r="M198" i="14"/>
  <c r="M196" i="14" s="1"/>
  <c r="K198" i="14"/>
  <c r="J198" i="14"/>
  <c r="H198" i="14"/>
  <c r="H196" i="14" s="1"/>
  <c r="G198" i="14"/>
  <c r="G196" i="14" s="1"/>
  <c r="F198" i="14"/>
  <c r="E198" i="14"/>
  <c r="D198" i="14"/>
  <c r="D196" i="14" s="1"/>
  <c r="O197" i="14"/>
  <c r="O196" i="14" s="1"/>
  <c r="L197" i="14"/>
  <c r="I197" i="14"/>
  <c r="F197" i="14"/>
  <c r="N196" i="14"/>
  <c r="K196" i="14"/>
  <c r="J196" i="14"/>
  <c r="E196" i="14"/>
  <c r="O193" i="14"/>
  <c r="O192" i="14" s="1"/>
  <c r="O191" i="14" s="1"/>
  <c r="L193" i="14"/>
  <c r="I193" i="14"/>
  <c r="I192" i="14" s="1"/>
  <c r="I191" i="14" s="1"/>
  <c r="F193" i="14"/>
  <c r="N192" i="14"/>
  <c r="N191" i="14" s="1"/>
  <c r="M192" i="14"/>
  <c r="M191" i="14" s="1"/>
  <c r="L192" i="14"/>
  <c r="L191" i="14" s="1"/>
  <c r="K192" i="14"/>
  <c r="K191" i="14" s="1"/>
  <c r="K187" i="14" s="1"/>
  <c r="J192" i="14"/>
  <c r="J191" i="14" s="1"/>
  <c r="J187" i="14" s="1"/>
  <c r="H192" i="14"/>
  <c r="H191" i="14" s="1"/>
  <c r="G192" i="14"/>
  <c r="E192" i="14"/>
  <c r="E191" i="14" s="1"/>
  <c r="D192" i="14"/>
  <c r="D191" i="14" s="1"/>
  <c r="G191" i="14"/>
  <c r="O190" i="14"/>
  <c r="L190" i="14"/>
  <c r="I190" i="14"/>
  <c r="F190" i="14"/>
  <c r="O189" i="14"/>
  <c r="O188" i="14" s="1"/>
  <c r="L189" i="14"/>
  <c r="L188" i="14" s="1"/>
  <c r="L187" i="14" s="1"/>
  <c r="I189" i="14"/>
  <c r="F189" i="14"/>
  <c r="N188" i="14"/>
  <c r="M188" i="14"/>
  <c r="M187" i="14" s="1"/>
  <c r="K188" i="14"/>
  <c r="J188" i="14"/>
  <c r="I188" i="14"/>
  <c r="H188" i="14"/>
  <c r="H187" i="14" s="1"/>
  <c r="G188" i="14"/>
  <c r="E188" i="14"/>
  <c r="D188" i="14"/>
  <c r="O186" i="14"/>
  <c r="L186" i="14"/>
  <c r="I186" i="14"/>
  <c r="F186" i="14"/>
  <c r="O185" i="14"/>
  <c r="O184" i="14" s="1"/>
  <c r="L185" i="14"/>
  <c r="I185" i="14"/>
  <c r="I184" i="14" s="1"/>
  <c r="F185" i="14"/>
  <c r="N184" i="14"/>
  <c r="M184" i="14"/>
  <c r="L184" i="14"/>
  <c r="K184" i="14"/>
  <c r="J184" i="14"/>
  <c r="H184" i="14"/>
  <c r="G184" i="14"/>
  <c r="E184" i="14"/>
  <c r="D184" i="14"/>
  <c r="O183" i="14"/>
  <c r="L183" i="14"/>
  <c r="I183" i="14"/>
  <c r="F183" i="14"/>
  <c r="O182" i="14"/>
  <c r="L182" i="14"/>
  <c r="I182" i="14"/>
  <c r="F182" i="14"/>
  <c r="O181" i="14"/>
  <c r="L181" i="14"/>
  <c r="I181" i="14"/>
  <c r="F181" i="14"/>
  <c r="O180" i="14"/>
  <c r="L180" i="14"/>
  <c r="I180" i="14"/>
  <c r="I179" i="14" s="1"/>
  <c r="F180" i="14"/>
  <c r="N179" i="14"/>
  <c r="M179" i="14"/>
  <c r="K179" i="14"/>
  <c r="J179" i="14"/>
  <c r="H179" i="14"/>
  <c r="G179" i="14"/>
  <c r="E179" i="14"/>
  <c r="D179" i="14"/>
  <c r="O178" i="14"/>
  <c r="L178" i="14"/>
  <c r="I178" i="14"/>
  <c r="F178" i="14"/>
  <c r="O177" i="14"/>
  <c r="L177" i="14"/>
  <c r="I177" i="14"/>
  <c r="F177" i="14"/>
  <c r="O176" i="14"/>
  <c r="L176" i="14"/>
  <c r="I176" i="14"/>
  <c r="I175" i="14" s="1"/>
  <c r="I174" i="14" s="1"/>
  <c r="F176" i="14"/>
  <c r="N175" i="14"/>
  <c r="M175" i="14"/>
  <c r="M174" i="14" s="1"/>
  <c r="M173" i="14" s="1"/>
  <c r="K175" i="14"/>
  <c r="K174" i="14" s="1"/>
  <c r="K173" i="14" s="1"/>
  <c r="J175" i="14"/>
  <c r="H175" i="14"/>
  <c r="G175" i="14"/>
  <c r="E175" i="14"/>
  <c r="E174" i="14" s="1"/>
  <c r="E173" i="14" s="1"/>
  <c r="D175" i="14"/>
  <c r="H174" i="14"/>
  <c r="H173" i="14" s="1"/>
  <c r="G174" i="14"/>
  <c r="O172" i="14"/>
  <c r="L172" i="14"/>
  <c r="I172" i="14"/>
  <c r="F172" i="14"/>
  <c r="O171" i="14"/>
  <c r="L171" i="14"/>
  <c r="I171" i="14"/>
  <c r="F171" i="14"/>
  <c r="O170" i="14"/>
  <c r="L170" i="14"/>
  <c r="I170" i="14"/>
  <c r="F170" i="14"/>
  <c r="O169" i="14"/>
  <c r="L169" i="14"/>
  <c r="I169" i="14"/>
  <c r="F169" i="14"/>
  <c r="O168" i="14"/>
  <c r="L168" i="14"/>
  <c r="I168" i="14"/>
  <c r="F168" i="14"/>
  <c r="O167" i="14"/>
  <c r="L167" i="14"/>
  <c r="L166" i="14" s="1"/>
  <c r="I167" i="14"/>
  <c r="F167" i="14"/>
  <c r="N166" i="14"/>
  <c r="N165" i="14" s="1"/>
  <c r="M166" i="14"/>
  <c r="M165" i="14" s="1"/>
  <c r="K166" i="14"/>
  <c r="K165" i="14" s="1"/>
  <c r="J166" i="14"/>
  <c r="J165" i="14" s="1"/>
  <c r="H166" i="14"/>
  <c r="G166" i="14"/>
  <c r="G165" i="14" s="1"/>
  <c r="E166" i="14"/>
  <c r="D166" i="14"/>
  <c r="D165" i="14" s="1"/>
  <c r="H165" i="14"/>
  <c r="E165" i="14"/>
  <c r="O164" i="14"/>
  <c r="L164" i="14"/>
  <c r="I164" i="14"/>
  <c r="F164" i="14"/>
  <c r="O163" i="14"/>
  <c r="L163" i="14"/>
  <c r="I163" i="14"/>
  <c r="F163" i="14"/>
  <c r="O162" i="14"/>
  <c r="L162" i="14"/>
  <c r="I162" i="14"/>
  <c r="F162" i="14"/>
  <c r="O161" i="14"/>
  <c r="O160" i="14" s="1"/>
  <c r="L161" i="14"/>
  <c r="L160" i="14" s="1"/>
  <c r="I161" i="14"/>
  <c r="I160" i="14" s="1"/>
  <c r="F161" i="14"/>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O155" i="14"/>
  <c r="L155" i="14"/>
  <c r="I155" i="14"/>
  <c r="F155" i="14"/>
  <c r="O154" i="14"/>
  <c r="L154" i="14"/>
  <c r="I154" i="14"/>
  <c r="F154" i="14"/>
  <c r="O153" i="14"/>
  <c r="L153" i="14"/>
  <c r="I153" i="14"/>
  <c r="F153" i="14"/>
  <c r="O152" i="14"/>
  <c r="L152" i="14"/>
  <c r="I152" i="14"/>
  <c r="F152"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O145" i="14"/>
  <c r="L145" i="14"/>
  <c r="I145" i="14"/>
  <c r="F145" i="14"/>
  <c r="N144" i="14"/>
  <c r="M144" i="14"/>
  <c r="K144" i="14"/>
  <c r="J144" i="14"/>
  <c r="H144" i="14"/>
  <c r="G144" i="14"/>
  <c r="E144" i="14"/>
  <c r="D144" i="14"/>
  <c r="O143" i="14"/>
  <c r="L143" i="14"/>
  <c r="I143" i="14"/>
  <c r="F143" i="14"/>
  <c r="O142" i="14"/>
  <c r="O141" i="14" s="1"/>
  <c r="L142" i="14"/>
  <c r="I142" i="14"/>
  <c r="I141" i="14" s="1"/>
  <c r="F142" i="14"/>
  <c r="N141" i="14"/>
  <c r="M141" i="14"/>
  <c r="L141" i="14"/>
  <c r="K141" i="14"/>
  <c r="J141" i="14"/>
  <c r="H141" i="14"/>
  <c r="G141" i="14"/>
  <c r="F141" i="14"/>
  <c r="E141" i="14"/>
  <c r="D141" i="14"/>
  <c r="O140" i="14"/>
  <c r="L140" i="14"/>
  <c r="I140" i="14"/>
  <c r="F140" i="14"/>
  <c r="O139" i="14"/>
  <c r="L139" i="14"/>
  <c r="I139" i="14"/>
  <c r="F139" i="14"/>
  <c r="O138" i="14"/>
  <c r="L138" i="14"/>
  <c r="I138" i="14"/>
  <c r="F138" i="14"/>
  <c r="O137" i="14"/>
  <c r="O136" i="14" s="1"/>
  <c r="L137" i="14"/>
  <c r="I137" i="14"/>
  <c r="I136" i="14" s="1"/>
  <c r="F137" i="14"/>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I131" i="14" s="1"/>
  <c r="F132" i="14"/>
  <c r="F131" i="14" s="1"/>
  <c r="N131" i="14"/>
  <c r="M131" i="14"/>
  <c r="K131" i="14"/>
  <c r="J131" i="14"/>
  <c r="H131" i="14"/>
  <c r="G131" i="14"/>
  <c r="E131" i="14"/>
  <c r="D131" i="14"/>
  <c r="K130" i="14"/>
  <c r="O129" i="14"/>
  <c r="O128" i="14" s="1"/>
  <c r="L129" i="14"/>
  <c r="L128" i="14" s="1"/>
  <c r="I129" i="14"/>
  <c r="I128" i="14" s="1"/>
  <c r="F129" i="14"/>
  <c r="N128" i="14"/>
  <c r="M128" i="14"/>
  <c r="K128" i="14"/>
  <c r="J128" i="14"/>
  <c r="H128" i="14"/>
  <c r="G128" i="14"/>
  <c r="E128" i="14"/>
  <c r="D128" i="14"/>
  <c r="O127" i="14"/>
  <c r="L127" i="14"/>
  <c r="I127" i="14"/>
  <c r="F127" i="14"/>
  <c r="O126" i="14"/>
  <c r="L126" i="14"/>
  <c r="I126" i="14"/>
  <c r="F126" i="14"/>
  <c r="O125" i="14"/>
  <c r="L125" i="14"/>
  <c r="I125" i="14"/>
  <c r="F125" i="14"/>
  <c r="O124" i="14"/>
  <c r="L124" i="14"/>
  <c r="I124" i="14"/>
  <c r="F124" i="14"/>
  <c r="O123" i="14"/>
  <c r="L123" i="14"/>
  <c r="I123" i="14"/>
  <c r="I122" i="14" s="1"/>
  <c r="F123" i="14"/>
  <c r="O122" i="14"/>
  <c r="N122" i="14"/>
  <c r="M122" i="14"/>
  <c r="K122" i="14"/>
  <c r="J122" i="14"/>
  <c r="H122" i="14"/>
  <c r="G122" i="14"/>
  <c r="F122" i="14"/>
  <c r="E122" i="14"/>
  <c r="D122" i="14"/>
  <c r="O121" i="14"/>
  <c r="L121" i="14"/>
  <c r="I121" i="14"/>
  <c r="F121" i="14"/>
  <c r="O120" i="14"/>
  <c r="L120" i="14"/>
  <c r="I120" i="14"/>
  <c r="F120" i="14"/>
  <c r="O119" i="14"/>
  <c r="L119" i="14"/>
  <c r="I119" i="14"/>
  <c r="F119" i="14"/>
  <c r="O118" i="14"/>
  <c r="L118" i="14"/>
  <c r="I118" i="14"/>
  <c r="F118" i="14"/>
  <c r="O117" i="14"/>
  <c r="L117" i="14"/>
  <c r="I117" i="14"/>
  <c r="F117" i="14"/>
  <c r="N116" i="14"/>
  <c r="M116" i="14"/>
  <c r="K116" i="14"/>
  <c r="J116" i="14"/>
  <c r="I116" i="14"/>
  <c r="H116" i="14"/>
  <c r="G116" i="14"/>
  <c r="E116" i="14"/>
  <c r="D116" i="14"/>
  <c r="O115" i="14"/>
  <c r="L115" i="14"/>
  <c r="I115" i="14"/>
  <c r="F115" i="14"/>
  <c r="O114" i="14"/>
  <c r="L114" i="14"/>
  <c r="I114" i="14"/>
  <c r="F114" i="14"/>
  <c r="O113" i="14"/>
  <c r="O112" i="14" s="1"/>
  <c r="L113" i="14"/>
  <c r="I113" i="14"/>
  <c r="F113" i="14"/>
  <c r="F112" i="14" s="1"/>
  <c r="N112" i="14"/>
  <c r="M112" i="14"/>
  <c r="K112" i="14"/>
  <c r="J112" i="14"/>
  <c r="H112" i="14"/>
  <c r="G112" i="14"/>
  <c r="E112" i="14"/>
  <c r="D112" i="14"/>
  <c r="O111" i="14"/>
  <c r="L111" i="14"/>
  <c r="I111" i="14"/>
  <c r="F111" i="14"/>
  <c r="O110" i="14"/>
  <c r="L110" i="14"/>
  <c r="I110" i="14"/>
  <c r="F110" i="14"/>
  <c r="O109" i="14"/>
  <c r="L109" i="14"/>
  <c r="I109" i="14"/>
  <c r="F109" i="14"/>
  <c r="O108" i="14"/>
  <c r="L108" i="14"/>
  <c r="I108" i="14"/>
  <c r="F108" i="14"/>
  <c r="O107" i="14"/>
  <c r="L107" i="14"/>
  <c r="I107" i="14"/>
  <c r="F107" i="14"/>
  <c r="O106" i="14"/>
  <c r="L106" i="14"/>
  <c r="I106" i="14"/>
  <c r="F106" i="14"/>
  <c r="O105" i="14"/>
  <c r="L105" i="14"/>
  <c r="I105" i="14"/>
  <c r="F105" i="14"/>
  <c r="C105" i="14"/>
  <c r="O104" i="14"/>
  <c r="L104" i="14"/>
  <c r="I104" i="14"/>
  <c r="F104" i="14"/>
  <c r="C104" i="14" s="1"/>
  <c r="N103" i="14"/>
  <c r="M103" i="14"/>
  <c r="K103" i="14"/>
  <c r="J103" i="14"/>
  <c r="H103" i="14"/>
  <c r="G103" i="14"/>
  <c r="E103" i="14"/>
  <c r="D103" i="14"/>
  <c r="O102" i="14"/>
  <c r="L102" i="14"/>
  <c r="I102" i="14"/>
  <c r="F102" i="14"/>
  <c r="O101" i="14"/>
  <c r="L101" i="14"/>
  <c r="I101" i="14"/>
  <c r="F101" i="14"/>
  <c r="O100" i="14"/>
  <c r="L100" i="14"/>
  <c r="I100" i="14"/>
  <c r="F100" i="14"/>
  <c r="O99" i="14"/>
  <c r="L99" i="14"/>
  <c r="I99" i="14"/>
  <c r="F99" i="14"/>
  <c r="O98" i="14"/>
  <c r="L98" i="14"/>
  <c r="I98" i="14"/>
  <c r="F98" i="14"/>
  <c r="O97" i="14"/>
  <c r="L97" i="14"/>
  <c r="I97" i="14"/>
  <c r="F97" i="14"/>
  <c r="O96" i="14"/>
  <c r="L96" i="14"/>
  <c r="L95" i="14" s="1"/>
  <c r="I96" i="14"/>
  <c r="F96" i="14"/>
  <c r="N95" i="14"/>
  <c r="M95" i="14"/>
  <c r="K95" i="14"/>
  <c r="J95" i="14"/>
  <c r="H95" i="14"/>
  <c r="G95" i="14"/>
  <c r="E95" i="14"/>
  <c r="D95" i="14"/>
  <c r="O94" i="14"/>
  <c r="L94" i="14"/>
  <c r="I94" i="14"/>
  <c r="F94" i="14"/>
  <c r="O93" i="14"/>
  <c r="L93" i="14"/>
  <c r="I93" i="14"/>
  <c r="F93" i="14"/>
  <c r="O92" i="14"/>
  <c r="L92" i="14"/>
  <c r="I92" i="14"/>
  <c r="F92" i="14"/>
  <c r="O91" i="14"/>
  <c r="L91" i="14"/>
  <c r="I91" i="14"/>
  <c r="F91" i="14"/>
  <c r="O90" i="14"/>
  <c r="L90" i="14"/>
  <c r="I90" i="14"/>
  <c r="F90" i="14"/>
  <c r="F89" i="14" s="1"/>
  <c r="N89" i="14"/>
  <c r="M89" i="14"/>
  <c r="K89" i="14"/>
  <c r="J89" i="14"/>
  <c r="H89" i="14"/>
  <c r="G89" i="14"/>
  <c r="E89" i="14"/>
  <c r="D89" i="14"/>
  <c r="O88" i="14"/>
  <c r="L88" i="14"/>
  <c r="I88" i="14"/>
  <c r="F88" i="14"/>
  <c r="O87" i="14"/>
  <c r="L87" i="14"/>
  <c r="I87" i="14"/>
  <c r="F87" i="14"/>
  <c r="O86" i="14"/>
  <c r="L86" i="14"/>
  <c r="I86" i="14"/>
  <c r="F86" i="14"/>
  <c r="O85" i="14"/>
  <c r="O84" i="14" s="1"/>
  <c r="L85" i="14"/>
  <c r="I85" i="14"/>
  <c r="I84" i="14" s="1"/>
  <c r="F85" i="14"/>
  <c r="N84" i="14"/>
  <c r="M84" i="14"/>
  <c r="K84" i="14"/>
  <c r="J84" i="14"/>
  <c r="H84" i="14"/>
  <c r="G84" i="14"/>
  <c r="E84" i="14"/>
  <c r="D84" i="14"/>
  <c r="O82" i="14"/>
  <c r="L82" i="14"/>
  <c r="I82" i="14"/>
  <c r="F82" i="14"/>
  <c r="O81" i="14"/>
  <c r="O80" i="14" s="1"/>
  <c r="L81" i="14"/>
  <c r="I81" i="14"/>
  <c r="I80" i="14" s="1"/>
  <c r="F81" i="14"/>
  <c r="N80" i="14"/>
  <c r="M80" i="14"/>
  <c r="K80" i="14"/>
  <c r="J80" i="14"/>
  <c r="H80" i="14"/>
  <c r="G80" i="14"/>
  <c r="F80" i="14"/>
  <c r="E80" i="14"/>
  <c r="D80" i="14"/>
  <c r="D76" i="14" s="1"/>
  <c r="O79" i="14"/>
  <c r="L79" i="14"/>
  <c r="I79" i="14"/>
  <c r="F79" i="14"/>
  <c r="O78" i="14"/>
  <c r="L78" i="14"/>
  <c r="L77" i="14" s="1"/>
  <c r="I78" i="14"/>
  <c r="F78" i="14"/>
  <c r="F77" i="14" s="1"/>
  <c r="F76" i="14" s="1"/>
  <c r="O77" i="14"/>
  <c r="N77" i="14"/>
  <c r="M77" i="14"/>
  <c r="M76" i="14" s="1"/>
  <c r="K77" i="14"/>
  <c r="K76" i="14" s="1"/>
  <c r="J77" i="14"/>
  <c r="H77" i="14"/>
  <c r="H76" i="14" s="1"/>
  <c r="G77" i="14"/>
  <c r="G76" i="14" s="1"/>
  <c r="E77" i="14"/>
  <c r="E76" i="14" s="1"/>
  <c r="D77" i="14"/>
  <c r="J76" i="14"/>
  <c r="O74" i="14"/>
  <c r="L74" i="14"/>
  <c r="I74" i="14"/>
  <c r="F74" i="14"/>
  <c r="O73" i="14"/>
  <c r="L73" i="14"/>
  <c r="I73" i="14"/>
  <c r="F73" i="14"/>
  <c r="O72" i="14"/>
  <c r="L72" i="14"/>
  <c r="I72" i="14"/>
  <c r="F72" i="14"/>
  <c r="O71" i="14"/>
  <c r="L71" i="14"/>
  <c r="I71" i="14"/>
  <c r="F71" i="14"/>
  <c r="O70" i="14"/>
  <c r="L70" i="14"/>
  <c r="L69" i="14" s="1"/>
  <c r="I70" i="14"/>
  <c r="I69" i="14" s="1"/>
  <c r="F70" i="14"/>
  <c r="N69" i="14"/>
  <c r="N67" i="14" s="1"/>
  <c r="M69" i="14"/>
  <c r="M67" i="14" s="1"/>
  <c r="K69" i="14"/>
  <c r="K67" i="14" s="1"/>
  <c r="J69" i="14"/>
  <c r="J67" i="14" s="1"/>
  <c r="H69" i="14"/>
  <c r="H67" i="14" s="1"/>
  <c r="G69" i="14"/>
  <c r="G67" i="14" s="1"/>
  <c r="E69" i="14"/>
  <c r="D69" i="14"/>
  <c r="D67" i="14" s="1"/>
  <c r="O68" i="14"/>
  <c r="L68" i="14"/>
  <c r="I68" i="14"/>
  <c r="F68" i="14"/>
  <c r="E67" i="14"/>
  <c r="O66" i="14"/>
  <c r="L66" i="14"/>
  <c r="I66" i="14"/>
  <c r="F66" i="14"/>
  <c r="O65" i="14"/>
  <c r="L65" i="14"/>
  <c r="I65" i="14"/>
  <c r="F65" i="14"/>
  <c r="O64" i="14"/>
  <c r="L64" i="14"/>
  <c r="I64" i="14"/>
  <c r="F64" i="14"/>
  <c r="O63" i="14"/>
  <c r="L63" i="14"/>
  <c r="I63" i="14"/>
  <c r="C63" i="14" s="1"/>
  <c r="F63" i="14"/>
  <c r="O62" i="14"/>
  <c r="L62" i="14"/>
  <c r="I62" i="14"/>
  <c r="F62" i="14"/>
  <c r="O61" i="14"/>
  <c r="L61" i="14"/>
  <c r="I61" i="14"/>
  <c r="F61" i="14"/>
  <c r="O60" i="14"/>
  <c r="L60" i="14"/>
  <c r="I60" i="14"/>
  <c r="F60" i="14"/>
  <c r="O59" i="14"/>
  <c r="L59" i="14"/>
  <c r="L58" i="14" s="1"/>
  <c r="I59" i="14"/>
  <c r="F59" i="14"/>
  <c r="N58" i="14"/>
  <c r="M58" i="14"/>
  <c r="K58" i="14"/>
  <c r="J58" i="14"/>
  <c r="H58" i="14"/>
  <c r="G58" i="14"/>
  <c r="E58" i="14"/>
  <c r="D58" i="14"/>
  <c r="O57" i="14"/>
  <c r="L57" i="14"/>
  <c r="I57" i="14"/>
  <c r="F57" i="14"/>
  <c r="O56" i="14"/>
  <c r="L56" i="14"/>
  <c r="I56" i="14"/>
  <c r="I55" i="14" s="1"/>
  <c r="F56" i="14"/>
  <c r="N55" i="14"/>
  <c r="N54" i="14" s="1"/>
  <c r="M55" i="14"/>
  <c r="K55" i="14"/>
  <c r="K54" i="14" s="1"/>
  <c r="J55" i="14"/>
  <c r="H55" i="14"/>
  <c r="G55" i="14"/>
  <c r="G54" i="14" s="1"/>
  <c r="E55" i="14"/>
  <c r="D55" i="14"/>
  <c r="J54" i="14"/>
  <c r="J53" i="14" s="1"/>
  <c r="O47" i="14"/>
  <c r="C47" i="14" s="1"/>
  <c r="O46" i="14"/>
  <c r="C46" i="14" s="1"/>
  <c r="N45" i="14"/>
  <c r="M45" i="14"/>
  <c r="L44" i="14"/>
  <c r="L43" i="14" s="1"/>
  <c r="I44" i="14"/>
  <c r="I43" i="14" s="1"/>
  <c r="F44" i="14"/>
  <c r="K43" i="14"/>
  <c r="J43" i="14"/>
  <c r="H43" i="14"/>
  <c r="G43" i="14"/>
  <c r="E43" i="14"/>
  <c r="D43" i="14"/>
  <c r="F42" i="14"/>
  <c r="C42" i="14" s="1"/>
  <c r="E41" i="14"/>
  <c r="D41" i="14"/>
  <c r="L40" i="14"/>
  <c r="C40" i="14" s="1"/>
  <c r="L39" i="14"/>
  <c r="C39" i="14" s="1"/>
  <c r="L38" i="14"/>
  <c r="C38" i="14" s="1"/>
  <c r="L37" i="14"/>
  <c r="C37" i="14" s="1"/>
  <c r="K36" i="14"/>
  <c r="J36" i="14"/>
  <c r="L35" i="14"/>
  <c r="C35" i="14" s="1"/>
  <c r="L34" i="14"/>
  <c r="C34" i="14" s="1"/>
  <c r="K33" i="14"/>
  <c r="J33" i="14"/>
  <c r="L32" i="14"/>
  <c r="C32" i="14" s="1"/>
  <c r="K31" i="14"/>
  <c r="J31" i="14"/>
  <c r="L30" i="14"/>
  <c r="C30" i="14" s="1"/>
  <c r="L29" i="14"/>
  <c r="C29" i="14" s="1"/>
  <c r="L28" i="14"/>
  <c r="C28" i="14" s="1"/>
  <c r="K27" i="14"/>
  <c r="J27" i="14"/>
  <c r="F25" i="14"/>
  <c r="C25" i="14" s="1"/>
  <c r="I24" i="14"/>
  <c r="O23" i="14"/>
  <c r="L23" i="14"/>
  <c r="I23" i="14"/>
  <c r="F23" i="14"/>
  <c r="O22" i="14"/>
  <c r="O21" i="14" s="1"/>
  <c r="O292" i="14" s="1"/>
  <c r="L22" i="14"/>
  <c r="L21" i="14" s="1"/>
  <c r="L292" i="14" s="1"/>
  <c r="I22" i="14"/>
  <c r="I21" i="14" s="1"/>
  <c r="F22" i="14"/>
  <c r="N21" i="14"/>
  <c r="M21" i="14"/>
  <c r="M292" i="14" s="1"/>
  <c r="M291" i="14" s="1"/>
  <c r="K21" i="14"/>
  <c r="K292" i="14" s="1"/>
  <c r="K291" i="14" s="1"/>
  <c r="J21" i="14"/>
  <c r="H21" i="14"/>
  <c r="H292" i="14" s="1"/>
  <c r="H291" i="14" s="1"/>
  <c r="G21" i="14"/>
  <c r="E21" i="14"/>
  <c r="E292" i="14" s="1"/>
  <c r="E291" i="14" s="1"/>
  <c r="D21" i="14"/>
  <c r="D292" i="14" s="1"/>
  <c r="D291" i="14" s="1"/>
  <c r="G20" i="14"/>
  <c r="N76" i="14" l="1"/>
  <c r="I103" i="14"/>
  <c r="C113" i="14"/>
  <c r="C119" i="14"/>
  <c r="C170" i="14"/>
  <c r="G187" i="14"/>
  <c r="D195" i="14"/>
  <c r="C219" i="14"/>
  <c r="E231" i="14"/>
  <c r="E230" i="14" s="1"/>
  <c r="J231" i="14"/>
  <c r="J230" i="14" s="1"/>
  <c r="N231" i="14"/>
  <c r="C294" i="14"/>
  <c r="C298" i="14"/>
  <c r="C81" i="14"/>
  <c r="G130" i="14"/>
  <c r="L131" i="14"/>
  <c r="C150" i="14"/>
  <c r="C182" i="14"/>
  <c r="O246" i="14"/>
  <c r="K26" i="14"/>
  <c r="K20" i="14" s="1"/>
  <c r="I67" i="14"/>
  <c r="O166" i="14"/>
  <c r="O165" i="14" s="1"/>
  <c r="N187" i="14"/>
  <c r="H54" i="14"/>
  <c r="F103" i="14"/>
  <c r="D187" i="14"/>
  <c r="C207" i="14"/>
  <c r="H270" i="14"/>
  <c r="O276" i="14"/>
  <c r="H269" i="14"/>
  <c r="E54" i="14"/>
  <c r="E53" i="14" s="1"/>
  <c r="C57" i="14"/>
  <c r="H83" i="14"/>
  <c r="N83" i="14"/>
  <c r="C109" i="14"/>
  <c r="C111" i="14"/>
  <c r="I112" i="14"/>
  <c r="C114" i="14"/>
  <c r="N130" i="14"/>
  <c r="C146" i="14"/>
  <c r="C149" i="14"/>
  <c r="C178" i="14"/>
  <c r="D174" i="14"/>
  <c r="D173" i="14" s="1"/>
  <c r="C180" i="14"/>
  <c r="I187" i="14"/>
  <c r="J204" i="14"/>
  <c r="C223" i="14"/>
  <c r="C229" i="14"/>
  <c r="D231" i="14"/>
  <c r="D230" i="14" s="1"/>
  <c r="H231" i="14"/>
  <c r="M231" i="14"/>
  <c r="O264" i="14"/>
  <c r="C278" i="14"/>
  <c r="C279" i="14"/>
  <c r="H195" i="14"/>
  <c r="C62" i="14"/>
  <c r="D83" i="14"/>
  <c r="C93" i="14"/>
  <c r="C101" i="14"/>
  <c r="C117" i="14"/>
  <c r="C126" i="14"/>
  <c r="C134" i="14"/>
  <c r="C141" i="14"/>
  <c r="C158" i="14"/>
  <c r="C190" i="14"/>
  <c r="C203" i="14"/>
  <c r="C211" i="14"/>
  <c r="C215" i="14"/>
  <c r="C218" i="14"/>
  <c r="C249" i="14"/>
  <c r="C258" i="14"/>
  <c r="C262" i="14"/>
  <c r="C266" i="14"/>
  <c r="C274" i="14"/>
  <c r="K270" i="14"/>
  <c r="K269" i="14" s="1"/>
  <c r="C282" i="14"/>
  <c r="C23" i="14"/>
  <c r="C61" i="14"/>
  <c r="J83" i="14"/>
  <c r="C118" i="14"/>
  <c r="C123" i="14"/>
  <c r="C154" i="14"/>
  <c r="G292" i="14"/>
  <c r="G291" i="14" s="1"/>
  <c r="M54" i="14"/>
  <c r="M53" i="14" s="1"/>
  <c r="I58" i="14"/>
  <c r="I54" i="14" s="1"/>
  <c r="I53" i="14" s="1"/>
  <c r="C73" i="14"/>
  <c r="C87" i="14"/>
  <c r="K83" i="14"/>
  <c r="C97" i="14"/>
  <c r="C99" i="14"/>
  <c r="C115" i="14"/>
  <c r="C125" i="14"/>
  <c r="C138" i="14"/>
  <c r="C139" i="14"/>
  <c r="C140" i="14"/>
  <c r="C162" i="14"/>
  <c r="I166" i="14"/>
  <c r="I165" i="14" s="1"/>
  <c r="G173" i="14"/>
  <c r="C186" i="14"/>
  <c r="C201" i="14"/>
  <c r="G204" i="14"/>
  <c r="G195" i="14" s="1"/>
  <c r="M204" i="14"/>
  <c r="C242" i="14"/>
  <c r="C244" i="14"/>
  <c r="I252" i="14"/>
  <c r="I251" i="14" s="1"/>
  <c r="C256" i="14"/>
  <c r="G270" i="14"/>
  <c r="G269" i="14" s="1"/>
  <c r="E20" i="14"/>
  <c r="M20" i="14"/>
  <c r="K53" i="14"/>
  <c r="L80" i="14"/>
  <c r="C110" i="14"/>
  <c r="C124" i="14"/>
  <c r="L136" i="14"/>
  <c r="C142" i="14"/>
  <c r="L144" i="14"/>
  <c r="C153" i="14"/>
  <c r="L175" i="14"/>
  <c r="C199" i="14"/>
  <c r="M195" i="14"/>
  <c r="I205" i="14"/>
  <c r="C212" i="14"/>
  <c r="C213" i="14"/>
  <c r="C214" i="14"/>
  <c r="C221" i="14"/>
  <c r="C224" i="14"/>
  <c r="C226" i="14"/>
  <c r="C234" i="14"/>
  <c r="C241" i="14"/>
  <c r="C254" i="14"/>
  <c r="O252" i="14"/>
  <c r="O251" i="14" s="1"/>
  <c r="G259" i="14"/>
  <c r="F281" i="14"/>
  <c r="I293" i="14"/>
  <c r="C296" i="14"/>
  <c r="C299" i="14"/>
  <c r="L291" i="14"/>
  <c r="C44" i="14"/>
  <c r="H53" i="14"/>
  <c r="O55" i="14"/>
  <c r="O69" i="14"/>
  <c r="O67" i="14" s="1"/>
  <c r="L84" i="14"/>
  <c r="G83" i="14"/>
  <c r="G75" i="14" s="1"/>
  <c r="E83" i="14"/>
  <c r="C98" i="14"/>
  <c r="C100" i="14"/>
  <c r="C108" i="14"/>
  <c r="C121" i="14"/>
  <c r="C143" i="14"/>
  <c r="F151" i="14"/>
  <c r="I151" i="14"/>
  <c r="C156" i="14"/>
  <c r="C157" i="14"/>
  <c r="C164" i="14"/>
  <c r="L165" i="14"/>
  <c r="C176" i="14"/>
  <c r="C177" i="14"/>
  <c r="L179" i="14"/>
  <c r="L174" i="14" s="1"/>
  <c r="L173" i="14" s="1"/>
  <c r="L196" i="14"/>
  <c r="C200" i="14"/>
  <c r="C202" i="14"/>
  <c r="L205" i="14"/>
  <c r="L204" i="14" s="1"/>
  <c r="L216" i="14"/>
  <c r="C225" i="14"/>
  <c r="G231" i="14"/>
  <c r="G230" i="14" s="1"/>
  <c r="C243" i="14"/>
  <c r="C245" i="14"/>
  <c r="C257" i="14"/>
  <c r="C267" i="14"/>
  <c r="M269" i="14"/>
  <c r="L272" i="14"/>
  <c r="L27" i="14"/>
  <c r="C27" i="14" s="1"/>
  <c r="J26" i="14"/>
  <c r="J20" i="14" s="1"/>
  <c r="D54" i="14"/>
  <c r="D53" i="14" s="1"/>
  <c r="C65" i="14"/>
  <c r="C72" i="14"/>
  <c r="C85" i="14"/>
  <c r="M83" i="14"/>
  <c r="C120" i="14"/>
  <c r="O131" i="14"/>
  <c r="I173" i="14"/>
  <c r="J195" i="14"/>
  <c r="J194" i="14" s="1"/>
  <c r="H230" i="14"/>
  <c r="H194" i="14" s="1"/>
  <c r="N230" i="14"/>
  <c r="I270" i="14"/>
  <c r="I269" i="14" s="1"/>
  <c r="D269" i="14"/>
  <c r="D194" i="14" s="1"/>
  <c r="L55" i="14"/>
  <c r="L54" i="14" s="1"/>
  <c r="C60" i="14"/>
  <c r="C71" i="14"/>
  <c r="C74" i="14"/>
  <c r="C92" i="14"/>
  <c r="O89" i="14"/>
  <c r="C133" i="14"/>
  <c r="I144" i="14"/>
  <c r="I130" i="14" s="1"/>
  <c r="L151" i="14"/>
  <c r="C171" i="14"/>
  <c r="C172" i="14"/>
  <c r="E187" i="14"/>
  <c r="O187" i="14"/>
  <c r="K204" i="14"/>
  <c r="K195" i="14" s="1"/>
  <c r="C208" i="14"/>
  <c r="C210" i="14"/>
  <c r="C220" i="14"/>
  <c r="C222" i="14"/>
  <c r="C237" i="14"/>
  <c r="O260" i="14"/>
  <c r="O259" i="14" s="1"/>
  <c r="O272" i="14"/>
  <c r="O270" i="14" s="1"/>
  <c r="O269" i="14" s="1"/>
  <c r="C280" i="14"/>
  <c r="C295" i="14"/>
  <c r="G53" i="14"/>
  <c r="L76" i="14"/>
  <c r="H20" i="14"/>
  <c r="J292" i="14"/>
  <c r="J291" i="14" s="1"/>
  <c r="N292" i="14"/>
  <c r="N291" i="14" s="1"/>
  <c r="N20" i="14"/>
  <c r="O45" i="14"/>
  <c r="C64" i="14"/>
  <c r="L67" i="14"/>
  <c r="O76" i="14"/>
  <c r="C82" i="14"/>
  <c r="C91" i="14"/>
  <c r="I89" i="14"/>
  <c r="C94" i="14"/>
  <c r="I95" i="14"/>
  <c r="C102" i="14"/>
  <c r="L103" i="14"/>
  <c r="C106" i="14"/>
  <c r="C145" i="14"/>
  <c r="F144" i="14"/>
  <c r="C80" i="14"/>
  <c r="I20" i="14"/>
  <c r="F21" i="14"/>
  <c r="C22" i="14"/>
  <c r="L31" i="14"/>
  <c r="C31" i="14" s="1"/>
  <c r="L33" i="14"/>
  <c r="C33" i="14" s="1"/>
  <c r="F41" i="14"/>
  <c r="C41" i="14" s="1"/>
  <c r="F43" i="14"/>
  <c r="C43" i="14" s="1"/>
  <c r="F58" i="14"/>
  <c r="C59" i="14"/>
  <c r="O58" i="14"/>
  <c r="O54" i="14" s="1"/>
  <c r="O53" i="14" s="1"/>
  <c r="C66" i="14"/>
  <c r="F69" i="14"/>
  <c r="C69" i="14" s="1"/>
  <c r="C70" i="14"/>
  <c r="K75" i="14"/>
  <c r="K52" i="14" s="1"/>
  <c r="C86" i="14"/>
  <c r="C88" i="14"/>
  <c r="F84" i="14"/>
  <c r="L89" i="14"/>
  <c r="C96" i="14"/>
  <c r="F95" i="14"/>
  <c r="O95" i="14"/>
  <c r="L36" i="14"/>
  <c r="C36" i="14" s="1"/>
  <c r="N53" i="14"/>
  <c r="C56" i="14"/>
  <c r="F55" i="14"/>
  <c r="C68" i="14"/>
  <c r="N75" i="14"/>
  <c r="C79" i="14"/>
  <c r="I77" i="14"/>
  <c r="C129" i="14"/>
  <c r="F128" i="14"/>
  <c r="C128" i="14" s="1"/>
  <c r="C181" i="14"/>
  <c r="F179" i="14"/>
  <c r="C232" i="14"/>
  <c r="F231" i="14"/>
  <c r="C268" i="14"/>
  <c r="I264" i="14"/>
  <c r="I259" i="14" s="1"/>
  <c r="C301" i="14"/>
  <c r="C78" i="14"/>
  <c r="C90" i="14"/>
  <c r="E130" i="14"/>
  <c r="E75" i="14" s="1"/>
  <c r="J130" i="14"/>
  <c r="J75" i="14" s="1"/>
  <c r="C132" i="14"/>
  <c r="H130" i="14"/>
  <c r="H75" i="14" s="1"/>
  <c r="C147" i="14"/>
  <c r="C148" i="14"/>
  <c r="C155" i="14"/>
  <c r="C159" i="14"/>
  <c r="C163" i="14"/>
  <c r="N174" i="14"/>
  <c r="N173" i="14" s="1"/>
  <c r="O175" i="14"/>
  <c r="C183" i="14"/>
  <c r="C261" i="14"/>
  <c r="F260" i="14"/>
  <c r="C107" i="14"/>
  <c r="O116" i="14"/>
  <c r="L122" i="14"/>
  <c r="C122" i="14" s="1"/>
  <c r="C127" i="14"/>
  <c r="C131" i="14"/>
  <c r="C135" i="14"/>
  <c r="D130" i="14"/>
  <c r="O151" i="14"/>
  <c r="J174" i="14"/>
  <c r="J173" i="14" s="1"/>
  <c r="C253" i="14"/>
  <c r="F252" i="14"/>
  <c r="O103" i="14"/>
  <c r="C103" i="14" s="1"/>
  <c r="L112" i="14"/>
  <c r="C112" i="14" s="1"/>
  <c r="L116" i="14"/>
  <c r="F116" i="14"/>
  <c r="M130" i="14"/>
  <c r="C137" i="14"/>
  <c r="F136" i="14"/>
  <c r="C136" i="14" s="1"/>
  <c r="O144" i="14"/>
  <c r="C152" i="14"/>
  <c r="C161" i="14"/>
  <c r="F160" i="14"/>
  <c r="C160" i="14" s="1"/>
  <c r="C168" i="14"/>
  <c r="C169" i="14"/>
  <c r="F166" i="14"/>
  <c r="F175" i="14"/>
  <c r="O179" i="14"/>
  <c r="C185" i="14"/>
  <c r="F184" i="14"/>
  <c r="C184" i="14" s="1"/>
  <c r="C189" i="14"/>
  <c r="F188" i="14"/>
  <c r="C193" i="14"/>
  <c r="F192" i="14"/>
  <c r="C167" i="14"/>
  <c r="I196" i="14"/>
  <c r="C197" i="14"/>
  <c r="O216" i="14"/>
  <c r="C233" i="14"/>
  <c r="I235" i="14"/>
  <c r="C236" i="14"/>
  <c r="C255" i="14"/>
  <c r="C263" i="14"/>
  <c r="E270" i="14"/>
  <c r="E269" i="14" s="1"/>
  <c r="C273" i="14"/>
  <c r="F272" i="14"/>
  <c r="C272" i="14" s="1"/>
  <c r="C288" i="14"/>
  <c r="I286" i="14"/>
  <c r="C300" i="14"/>
  <c r="F196" i="14"/>
  <c r="C198" i="14"/>
  <c r="E204" i="14"/>
  <c r="E195" i="14" s="1"/>
  <c r="C206" i="14"/>
  <c r="F205" i="14"/>
  <c r="O205" i="14"/>
  <c r="C217" i="14"/>
  <c r="O231" i="14"/>
  <c r="L231" i="14"/>
  <c r="K231" i="14"/>
  <c r="K230" i="14" s="1"/>
  <c r="K194" i="14" s="1"/>
  <c r="C248" i="14"/>
  <c r="I246" i="14"/>
  <c r="C246" i="14" s="1"/>
  <c r="L252" i="14"/>
  <c r="L251" i="14" s="1"/>
  <c r="M259" i="14"/>
  <c r="M230" i="14" s="1"/>
  <c r="L260" i="14"/>
  <c r="L259" i="14" s="1"/>
  <c r="C265" i="14"/>
  <c r="F264" i="14"/>
  <c r="C264" i="14" s="1"/>
  <c r="L270" i="14"/>
  <c r="L269" i="14" s="1"/>
  <c r="C275" i="14"/>
  <c r="C281" i="14"/>
  <c r="C285" i="14"/>
  <c r="F284" i="14"/>
  <c r="O293" i="14"/>
  <c r="O291" i="14" s="1"/>
  <c r="N195" i="14"/>
  <c r="N194" i="14" s="1"/>
  <c r="C209" i="14"/>
  <c r="I216" i="14"/>
  <c r="I227" i="14"/>
  <c r="C227" i="14" s="1"/>
  <c r="C228" i="14"/>
  <c r="C240" i="14"/>
  <c r="I238" i="14"/>
  <c r="C238" i="14" s="1"/>
  <c r="C277" i="14"/>
  <c r="F276" i="14"/>
  <c r="C276" i="14" s="1"/>
  <c r="C297" i="14"/>
  <c r="F293" i="14"/>
  <c r="C239" i="14"/>
  <c r="C247" i="14"/>
  <c r="C271" i="14"/>
  <c r="C287" i="14"/>
  <c r="G289" i="14" l="1"/>
  <c r="E52" i="14"/>
  <c r="O230" i="14"/>
  <c r="M75" i="14"/>
  <c r="G52" i="14"/>
  <c r="D75" i="14"/>
  <c r="D289" i="14" s="1"/>
  <c r="N289" i="14"/>
  <c r="I83" i="14"/>
  <c r="O83" i="14"/>
  <c r="O75" i="14" s="1"/>
  <c r="L130" i="14"/>
  <c r="I231" i="14"/>
  <c r="I230" i="14" s="1"/>
  <c r="O130" i="14"/>
  <c r="F270" i="14"/>
  <c r="C270" i="14" s="1"/>
  <c r="C179" i="14"/>
  <c r="C144" i="14"/>
  <c r="L195" i="14"/>
  <c r="C151" i="14"/>
  <c r="L83" i="14"/>
  <c r="L75" i="14" s="1"/>
  <c r="K51" i="14"/>
  <c r="K290" i="14" s="1"/>
  <c r="G194" i="14"/>
  <c r="G51" i="14" s="1"/>
  <c r="I204" i="14"/>
  <c r="I195" i="14" s="1"/>
  <c r="E194" i="14"/>
  <c r="E51" i="14" s="1"/>
  <c r="C95" i="14"/>
  <c r="C58" i="14"/>
  <c r="L53" i="14"/>
  <c r="H289" i="14"/>
  <c r="H52" i="14"/>
  <c r="H51" i="14" s="1"/>
  <c r="K50" i="14"/>
  <c r="M289" i="14"/>
  <c r="M194" i="14"/>
  <c r="J52" i="14"/>
  <c r="J51" i="14" s="1"/>
  <c r="J289" i="14"/>
  <c r="F269" i="14"/>
  <c r="L230" i="14"/>
  <c r="O204" i="14"/>
  <c r="O195" i="14" s="1"/>
  <c r="O194" i="14" s="1"/>
  <c r="C188" i="14"/>
  <c r="C116" i="14"/>
  <c r="C252" i="14"/>
  <c r="F251" i="14"/>
  <c r="C251" i="14" s="1"/>
  <c r="K289" i="14"/>
  <c r="C235" i="14"/>
  <c r="I76" i="14"/>
  <c r="C77" i="14"/>
  <c r="F67" i="14"/>
  <c r="C67" i="14" s="1"/>
  <c r="N52" i="14"/>
  <c r="N51" i="14" s="1"/>
  <c r="C84" i="14"/>
  <c r="F83" i="14"/>
  <c r="L26" i="14"/>
  <c r="I292" i="14"/>
  <c r="I291" i="14" s="1"/>
  <c r="D52" i="14"/>
  <c r="D51" i="14" s="1"/>
  <c r="C45" i="14"/>
  <c r="O20" i="14"/>
  <c r="C205" i="14"/>
  <c r="F204" i="14"/>
  <c r="C196" i="14"/>
  <c r="F174" i="14"/>
  <c r="C175" i="14"/>
  <c r="F130" i="14"/>
  <c r="E289" i="14"/>
  <c r="F292" i="14"/>
  <c r="C21" i="14"/>
  <c r="C89" i="14"/>
  <c r="C293" i="14"/>
  <c r="C216" i="14"/>
  <c r="C284" i="14"/>
  <c r="F283" i="14"/>
  <c r="C283" i="14" s="1"/>
  <c r="C192" i="14"/>
  <c r="F191" i="14"/>
  <c r="C191" i="14" s="1"/>
  <c r="F165" i="14"/>
  <c r="C165" i="14" s="1"/>
  <c r="C166" i="14"/>
  <c r="C286" i="14"/>
  <c r="C260" i="14"/>
  <c r="F259" i="14"/>
  <c r="C259" i="14" s="1"/>
  <c r="O174" i="14"/>
  <c r="O173" i="14" s="1"/>
  <c r="F54" i="14"/>
  <c r="C55" i="14"/>
  <c r="M52" i="14"/>
  <c r="M51" i="14" l="1"/>
  <c r="M50" i="14" s="1"/>
  <c r="O52" i="14"/>
  <c r="O51" i="14" s="1"/>
  <c r="O290" i="14" s="1"/>
  <c r="C130" i="14"/>
  <c r="C204" i="14"/>
  <c r="L52" i="14"/>
  <c r="E290" i="14"/>
  <c r="E50" i="14"/>
  <c r="G50" i="14"/>
  <c r="G290" i="14"/>
  <c r="I194" i="14"/>
  <c r="C231" i="14"/>
  <c r="F195" i="14"/>
  <c r="F187" i="14"/>
  <c r="C187" i="14" s="1"/>
  <c r="O50" i="14"/>
  <c r="M290" i="14"/>
  <c r="F173" i="14"/>
  <c r="C173" i="14" s="1"/>
  <c r="C174" i="14"/>
  <c r="C26" i="14"/>
  <c r="L20" i="14"/>
  <c r="L194" i="14"/>
  <c r="L51" i="14" s="1"/>
  <c r="L289" i="14"/>
  <c r="F230" i="14"/>
  <c r="C230" i="14" s="1"/>
  <c r="C83" i="14"/>
  <c r="F75" i="14"/>
  <c r="J50" i="14"/>
  <c r="J290" i="14"/>
  <c r="H290" i="14"/>
  <c r="H50" i="14"/>
  <c r="D24" i="14"/>
  <c r="D290" i="14" s="1"/>
  <c r="D50" i="14"/>
  <c r="I75" i="14"/>
  <c r="I52" i="14" s="1"/>
  <c r="C76" i="14"/>
  <c r="C269" i="14"/>
  <c r="F53" i="14"/>
  <c r="C54" i="14"/>
  <c r="C292" i="14"/>
  <c r="F291" i="14"/>
  <c r="C291" i="14" s="1"/>
  <c r="N50" i="14"/>
  <c r="N290" i="14"/>
  <c r="O289" i="14"/>
  <c r="F194" i="14" l="1"/>
  <c r="C194" i="14" s="1"/>
  <c r="C195" i="14"/>
  <c r="I51" i="14"/>
  <c r="I289" i="14"/>
  <c r="C75" i="14"/>
  <c r="L50" i="14"/>
  <c r="L290" i="14"/>
  <c r="F24" i="14"/>
  <c r="D20" i="14"/>
  <c r="C53" i="14"/>
  <c r="F52" i="14"/>
  <c r="F289" i="14"/>
  <c r="C289" i="14" s="1"/>
  <c r="I290" i="14"/>
  <c r="I50" i="14"/>
  <c r="C24" i="14" l="1"/>
  <c r="F20" i="14"/>
  <c r="C20" i="14" s="1"/>
  <c r="C52" i="14"/>
  <c r="F51" i="14"/>
  <c r="F290" i="14" l="1"/>
  <c r="C290" i="14" s="1"/>
  <c r="C51" i="14"/>
  <c r="F50" i="14"/>
  <c r="C50" i="14" s="1"/>
  <c r="R48" i="12" l="1"/>
  <c r="M48" i="12"/>
  <c r="H48" i="12" s="1"/>
  <c r="H47" i="12" s="1"/>
  <c r="F48" i="12"/>
  <c r="F47" i="12" s="1"/>
  <c r="W47" i="12"/>
  <c r="V47" i="12"/>
  <c r="U47" i="12"/>
  <c r="T47" i="12"/>
  <c r="R47" i="12"/>
  <c r="Q47" i="12"/>
  <c r="P47" i="12"/>
  <c r="O47" i="12"/>
  <c r="N47" i="12"/>
  <c r="M47" i="12"/>
  <c r="L47" i="12"/>
  <c r="K47" i="12"/>
  <c r="J47" i="12"/>
  <c r="I47" i="12"/>
  <c r="G47" i="12"/>
  <c r="R45" i="12"/>
  <c r="R44" i="12" s="1"/>
  <c r="R43" i="12" s="1"/>
  <c r="M45" i="12"/>
  <c r="M44" i="12" s="1"/>
  <c r="M43" i="12" s="1"/>
  <c r="F45" i="12"/>
  <c r="W44" i="12"/>
  <c r="U44" i="12"/>
  <c r="U43" i="12" s="1"/>
  <c r="Q44" i="12"/>
  <c r="P44" i="12"/>
  <c r="P43" i="12" s="1"/>
  <c r="O44" i="12"/>
  <c r="O43" i="12" s="1"/>
  <c r="N44" i="12"/>
  <c r="N43" i="12" s="1"/>
  <c r="L44" i="12"/>
  <c r="K44" i="12"/>
  <c r="J44" i="12"/>
  <c r="J43" i="12" s="1"/>
  <c r="I44" i="12"/>
  <c r="G44" i="12"/>
  <c r="F44" i="12"/>
  <c r="F43" i="12" s="1"/>
  <c r="W43" i="12"/>
  <c r="V43" i="12"/>
  <c r="T43" i="12"/>
  <c r="Q43" i="12"/>
  <c r="L43" i="12"/>
  <c r="K43" i="12"/>
  <c r="I43" i="12"/>
  <c r="G43" i="12"/>
  <c r="R41" i="12"/>
  <c r="M41" i="12"/>
  <c r="H41" i="12" s="1"/>
  <c r="H40" i="12" s="1"/>
  <c r="F41" i="12"/>
  <c r="W40" i="12"/>
  <c r="V40" i="12"/>
  <c r="U40" i="12"/>
  <c r="T40" i="12"/>
  <c r="R40" i="12"/>
  <c r="Q40" i="12"/>
  <c r="Q11" i="12" s="1"/>
  <c r="Q9" i="12" s="1"/>
  <c r="P40" i="12"/>
  <c r="O40" i="12"/>
  <c r="N40" i="12"/>
  <c r="M40" i="12"/>
  <c r="L40" i="12"/>
  <c r="K40" i="12"/>
  <c r="J40" i="12"/>
  <c r="I40" i="12"/>
  <c r="G40" i="12"/>
  <c r="F40" i="12"/>
  <c r="R39" i="12"/>
  <c r="M39" i="12"/>
  <c r="F39" i="12"/>
  <c r="R38" i="12"/>
  <c r="M38" i="12"/>
  <c r="H38" i="12" s="1"/>
  <c r="F38" i="12"/>
  <c r="R37" i="12"/>
  <c r="M37" i="12"/>
  <c r="H37" i="12" s="1"/>
  <c r="F37" i="12"/>
  <c r="F35" i="12" s="1"/>
  <c r="R36" i="12"/>
  <c r="M36" i="12"/>
  <c r="H36" i="12" s="1"/>
  <c r="F36" i="12"/>
  <c r="W35" i="12"/>
  <c r="U35" i="12"/>
  <c r="Q35" i="12"/>
  <c r="P35" i="12"/>
  <c r="O35" i="12"/>
  <c r="N35" i="12"/>
  <c r="L35" i="12"/>
  <c r="K35" i="12"/>
  <c r="J35" i="12"/>
  <c r="J11" i="12" s="1"/>
  <c r="J9" i="12" s="1"/>
  <c r="I35" i="12"/>
  <c r="G35" i="12"/>
  <c r="R34" i="12"/>
  <c r="H34" i="12" s="1"/>
  <c r="M34" i="12"/>
  <c r="F34" i="12"/>
  <c r="R33" i="12"/>
  <c r="H33" i="12" s="1"/>
  <c r="M33" i="12"/>
  <c r="F33" i="12"/>
  <c r="R32" i="12"/>
  <c r="H32" i="12" s="1"/>
  <c r="M32" i="12"/>
  <c r="F32" i="12"/>
  <c r="R31" i="12"/>
  <c r="H31" i="12" s="1"/>
  <c r="M31" i="12"/>
  <c r="F31" i="12"/>
  <c r="R30" i="12"/>
  <c r="H30" i="12" s="1"/>
  <c r="M30" i="12"/>
  <c r="F30" i="12"/>
  <c r="R29" i="12"/>
  <c r="H29" i="12" s="1"/>
  <c r="M29" i="12"/>
  <c r="F29" i="12"/>
  <c r="R28" i="12"/>
  <c r="H28" i="12" s="1"/>
  <c r="H27" i="12" s="1"/>
  <c r="M28" i="12"/>
  <c r="M27" i="12" s="1"/>
  <c r="F28" i="12"/>
  <c r="W27" i="12"/>
  <c r="U27" i="12"/>
  <c r="Q27" i="12"/>
  <c r="P27" i="12"/>
  <c r="O27" i="12"/>
  <c r="N27" i="12"/>
  <c r="L27" i="12"/>
  <c r="K27" i="12"/>
  <c r="J27" i="12"/>
  <c r="I27" i="12"/>
  <c r="G27" i="12"/>
  <c r="F27" i="12"/>
  <c r="R25" i="12"/>
  <c r="M25" i="12"/>
  <c r="H25" i="12"/>
  <c r="F25" i="12"/>
  <c r="R24" i="12"/>
  <c r="K24" i="12"/>
  <c r="M24" i="12" s="1"/>
  <c r="H24" i="12" s="1"/>
  <c r="F24" i="12"/>
  <c r="R23" i="12"/>
  <c r="H23" i="12" s="1"/>
  <c r="H22" i="12" s="1"/>
  <c r="M23" i="12"/>
  <c r="F23" i="12"/>
  <c r="W22" i="12"/>
  <c r="U22" i="12"/>
  <c r="Q22" i="12"/>
  <c r="P22" i="12"/>
  <c r="O22" i="12"/>
  <c r="N22" i="12"/>
  <c r="L22" i="12"/>
  <c r="K22" i="12"/>
  <c r="J22" i="12"/>
  <c r="I22" i="12"/>
  <c r="G22" i="12"/>
  <c r="F22" i="12"/>
  <c r="P21" i="12"/>
  <c r="R21" i="12" s="1"/>
  <c r="H21" i="12" s="1"/>
  <c r="F21" i="12"/>
  <c r="R20" i="12"/>
  <c r="M20" i="12"/>
  <c r="H20" i="12"/>
  <c r="R19" i="12"/>
  <c r="M19" i="12"/>
  <c r="F19" i="12"/>
  <c r="P18" i="12"/>
  <c r="R18" i="12" s="1"/>
  <c r="K18" i="12"/>
  <c r="M18" i="12" s="1"/>
  <c r="F18" i="12"/>
  <c r="P17" i="12"/>
  <c r="R17" i="12" s="1"/>
  <c r="M17" i="12"/>
  <c r="F17" i="12"/>
  <c r="P16" i="12"/>
  <c r="M16" i="12"/>
  <c r="F16" i="12"/>
  <c r="R15" i="12"/>
  <c r="M15" i="12"/>
  <c r="H15" i="12" s="1"/>
  <c r="F15" i="12"/>
  <c r="R14" i="12"/>
  <c r="K14" i="12"/>
  <c r="M14" i="12" s="1"/>
  <c r="F14" i="12"/>
  <c r="R13" i="12"/>
  <c r="P13" i="12"/>
  <c r="K13" i="12"/>
  <c r="M13" i="12" s="1"/>
  <c r="F13" i="12"/>
  <c r="W12" i="12"/>
  <c r="W11" i="12" s="1"/>
  <c r="W9" i="12" s="1"/>
  <c r="U12" i="12"/>
  <c r="U11" i="12" s="1"/>
  <c r="Q12" i="12"/>
  <c r="O12" i="12"/>
  <c r="N12" i="12"/>
  <c r="N11" i="12" s="1"/>
  <c r="N9" i="12" s="1"/>
  <c r="L12" i="12"/>
  <c r="K12" i="12"/>
  <c r="J12" i="12"/>
  <c r="I12" i="12"/>
  <c r="G12" i="12"/>
  <c r="AF9" i="12"/>
  <c r="AE9" i="12"/>
  <c r="AD9" i="12"/>
  <c r="M1" i="12"/>
  <c r="K1" i="12"/>
  <c r="I11" i="12" l="1"/>
  <c r="I9" i="12" s="1"/>
  <c r="O11" i="12"/>
  <c r="O9" i="12" s="1"/>
  <c r="F12" i="12"/>
  <c r="F11" i="12" s="1"/>
  <c r="F9" i="12" s="1"/>
  <c r="K11" i="12"/>
  <c r="K9" i="12" s="1"/>
  <c r="K2" i="12" s="1"/>
  <c r="P12" i="12"/>
  <c r="P11" i="12" s="1"/>
  <c r="P9" i="12" s="1"/>
  <c r="R22" i="12"/>
  <c r="R27" i="12"/>
  <c r="H35" i="12"/>
  <c r="G11" i="12"/>
  <c r="G9" i="12" s="1"/>
  <c r="L11" i="12"/>
  <c r="L9" i="12" s="1"/>
  <c r="U9" i="12"/>
  <c r="H18" i="12"/>
  <c r="H19" i="12"/>
  <c r="R35" i="12"/>
  <c r="H39" i="12"/>
  <c r="H45" i="12"/>
  <c r="H44" i="12" s="1"/>
  <c r="H43" i="12" s="1"/>
  <c r="M22" i="12"/>
  <c r="H17" i="12"/>
  <c r="H13" i="12"/>
  <c r="M12" i="12"/>
  <c r="R16" i="12"/>
  <c r="R12" i="12" s="1"/>
  <c r="R11" i="12" s="1"/>
  <c r="R9" i="12" s="1"/>
  <c r="M35" i="12"/>
  <c r="H14" i="12"/>
  <c r="M11" i="12" l="1"/>
  <c r="M9" i="12" s="1"/>
  <c r="M2" i="12" s="1"/>
  <c r="H16" i="12"/>
  <c r="H12" i="12" s="1"/>
  <c r="H11" i="12" s="1"/>
  <c r="H9" i="12" s="1"/>
  <c r="O301" i="11" l="1"/>
  <c r="L301" i="11"/>
  <c r="I301" i="11"/>
  <c r="F301" i="11"/>
  <c r="O300" i="11"/>
  <c r="L300" i="11"/>
  <c r="I300" i="11"/>
  <c r="F300" i="11"/>
  <c r="O299" i="11"/>
  <c r="L299" i="11"/>
  <c r="I299" i="11"/>
  <c r="F299" i="11"/>
  <c r="O298" i="11"/>
  <c r="L298" i="11"/>
  <c r="I298" i="11"/>
  <c r="F298" i="11"/>
  <c r="O297" i="11"/>
  <c r="L297" i="11"/>
  <c r="I297" i="11"/>
  <c r="F297" i="11"/>
  <c r="O296" i="11"/>
  <c r="L296" i="11"/>
  <c r="I296" i="11"/>
  <c r="F296" i="11"/>
  <c r="O295" i="11"/>
  <c r="L295" i="11"/>
  <c r="I295" i="11"/>
  <c r="F295" i="11"/>
  <c r="O294" i="11"/>
  <c r="O293" i="11" s="1"/>
  <c r="L294" i="11"/>
  <c r="I294" i="11"/>
  <c r="I293" i="11" s="1"/>
  <c r="F294" i="11"/>
  <c r="N293" i="11"/>
  <c r="M293" i="11"/>
  <c r="K293" i="11"/>
  <c r="J293" i="11"/>
  <c r="H293" i="11"/>
  <c r="G293" i="11"/>
  <c r="E293" i="11"/>
  <c r="D293" i="11"/>
  <c r="O288" i="11"/>
  <c r="L288" i="11"/>
  <c r="I288" i="11"/>
  <c r="F288" i="11"/>
  <c r="O287" i="11"/>
  <c r="L287" i="11"/>
  <c r="L286" i="11" s="1"/>
  <c r="I287" i="11"/>
  <c r="F287" i="11"/>
  <c r="F286" i="11" s="1"/>
  <c r="O286" i="11"/>
  <c r="N286" i="11"/>
  <c r="M286" i="11"/>
  <c r="K286" i="11"/>
  <c r="J286" i="11"/>
  <c r="H286" i="11"/>
  <c r="G286" i="11"/>
  <c r="E286" i="11"/>
  <c r="D286" i="11"/>
  <c r="O285" i="11"/>
  <c r="L285" i="11"/>
  <c r="L284" i="11" s="1"/>
  <c r="L283" i="11" s="1"/>
  <c r="I285" i="11"/>
  <c r="I284" i="11" s="1"/>
  <c r="I283" i="11" s="1"/>
  <c r="F285" i="11"/>
  <c r="O284" i="11"/>
  <c r="O283" i="11" s="1"/>
  <c r="N284" i="11"/>
  <c r="M284" i="11"/>
  <c r="M283" i="11" s="1"/>
  <c r="K284" i="11"/>
  <c r="K283" i="11" s="1"/>
  <c r="J284" i="11"/>
  <c r="J283" i="11" s="1"/>
  <c r="H284" i="11"/>
  <c r="H283" i="11" s="1"/>
  <c r="G284" i="11"/>
  <c r="G283" i="11" s="1"/>
  <c r="E284" i="11"/>
  <c r="E283" i="11" s="1"/>
  <c r="D284" i="11"/>
  <c r="D283" i="11" s="1"/>
  <c r="N283" i="11"/>
  <c r="O282" i="11"/>
  <c r="O281" i="11" s="1"/>
  <c r="L282" i="11"/>
  <c r="L281" i="11" s="1"/>
  <c r="I282" i="11"/>
  <c r="I281" i="11" s="1"/>
  <c r="F282" i="11"/>
  <c r="F281" i="11" s="1"/>
  <c r="N281" i="11"/>
  <c r="M281" i="11"/>
  <c r="K281" i="11"/>
  <c r="J281" i="11"/>
  <c r="H281" i="11"/>
  <c r="G281" i="11"/>
  <c r="E281" i="11"/>
  <c r="D281" i="11"/>
  <c r="O280" i="11"/>
  <c r="L280" i="11"/>
  <c r="I280" i="11"/>
  <c r="F280" i="11"/>
  <c r="O279" i="11"/>
  <c r="L279" i="11"/>
  <c r="I279" i="11"/>
  <c r="F279" i="11"/>
  <c r="O278" i="11"/>
  <c r="L278" i="11"/>
  <c r="I278" i="11"/>
  <c r="F278" i="11"/>
  <c r="O277" i="11"/>
  <c r="L277" i="11"/>
  <c r="I277" i="11"/>
  <c r="I276" i="11" s="1"/>
  <c r="F277" i="11"/>
  <c r="N276" i="11"/>
  <c r="M276" i="11"/>
  <c r="K276" i="11"/>
  <c r="J276" i="11"/>
  <c r="H276" i="11"/>
  <c r="G276" i="11"/>
  <c r="E276" i="11"/>
  <c r="D276" i="11"/>
  <c r="O275" i="11"/>
  <c r="L275" i="11"/>
  <c r="I275" i="11"/>
  <c r="F275" i="11"/>
  <c r="O274" i="11"/>
  <c r="L274" i="11"/>
  <c r="I274" i="11"/>
  <c r="F274" i="11"/>
  <c r="O273" i="11"/>
  <c r="L273" i="11"/>
  <c r="L272" i="11" s="1"/>
  <c r="I273" i="11"/>
  <c r="I272" i="11" s="1"/>
  <c r="F273" i="11"/>
  <c r="N272" i="11"/>
  <c r="M272" i="11"/>
  <c r="M270" i="11" s="1"/>
  <c r="M269" i="11" s="1"/>
  <c r="K272" i="11"/>
  <c r="J272" i="11"/>
  <c r="H272" i="11"/>
  <c r="G272" i="11"/>
  <c r="G270" i="11" s="1"/>
  <c r="G269" i="11" s="1"/>
  <c r="E272" i="11"/>
  <c r="D272" i="11"/>
  <c r="O271" i="11"/>
  <c r="L271" i="11"/>
  <c r="I271" i="11"/>
  <c r="F271" i="11"/>
  <c r="N270" i="11"/>
  <c r="J270" i="11"/>
  <c r="J269" i="11" s="1"/>
  <c r="H270" i="11"/>
  <c r="H269" i="11"/>
  <c r="O268" i="11"/>
  <c r="L268" i="11"/>
  <c r="I268" i="11"/>
  <c r="F268" i="11"/>
  <c r="O267" i="11"/>
  <c r="L267" i="11"/>
  <c r="I267" i="11"/>
  <c r="F267" i="11"/>
  <c r="O266" i="11"/>
  <c r="L266" i="11"/>
  <c r="I266" i="11"/>
  <c r="F266" i="11"/>
  <c r="C266" i="11" s="1"/>
  <c r="O265" i="11"/>
  <c r="L265" i="11"/>
  <c r="L264" i="11" s="1"/>
  <c r="I265" i="11"/>
  <c r="F265" i="11"/>
  <c r="N264" i="11"/>
  <c r="M264" i="11"/>
  <c r="K264" i="11"/>
  <c r="J264" i="11"/>
  <c r="H264" i="11"/>
  <c r="G264" i="11"/>
  <c r="E264" i="11"/>
  <c r="D264" i="11"/>
  <c r="O263" i="11"/>
  <c r="L263" i="11"/>
  <c r="I263" i="11"/>
  <c r="F263" i="11"/>
  <c r="O262" i="11"/>
  <c r="L262" i="11"/>
  <c r="I262" i="11"/>
  <c r="F262" i="11"/>
  <c r="C262" i="11" s="1"/>
  <c r="O261" i="11"/>
  <c r="L261" i="11"/>
  <c r="L260" i="11" s="1"/>
  <c r="I261" i="11"/>
  <c r="I260" i="11" s="1"/>
  <c r="F261" i="11"/>
  <c r="N260" i="11"/>
  <c r="M260" i="11"/>
  <c r="K260" i="11"/>
  <c r="K259" i="11" s="1"/>
  <c r="J260" i="11"/>
  <c r="H260" i="11"/>
  <c r="G260" i="11"/>
  <c r="G259" i="11" s="1"/>
  <c r="E260" i="11"/>
  <c r="E259" i="11" s="1"/>
  <c r="D260" i="11"/>
  <c r="N259" i="11"/>
  <c r="H259" i="11"/>
  <c r="O258" i="11"/>
  <c r="L258" i="11"/>
  <c r="I258" i="11"/>
  <c r="F258" i="11"/>
  <c r="O257" i="11"/>
  <c r="L257" i="11"/>
  <c r="I257" i="11"/>
  <c r="F257" i="11"/>
  <c r="O256" i="11"/>
  <c r="L256" i="11"/>
  <c r="I256" i="11"/>
  <c r="F256" i="11"/>
  <c r="O255" i="11"/>
  <c r="L255" i="11"/>
  <c r="I255" i="11"/>
  <c r="F255" i="11"/>
  <c r="O254" i="11"/>
  <c r="L254" i="11"/>
  <c r="I254" i="11"/>
  <c r="F254" i="11"/>
  <c r="O253" i="11"/>
  <c r="L253" i="11"/>
  <c r="L252" i="11" s="1"/>
  <c r="L251" i="11" s="1"/>
  <c r="I253" i="11"/>
  <c r="F253" i="11"/>
  <c r="N252" i="11"/>
  <c r="M252" i="11"/>
  <c r="M251" i="11" s="1"/>
  <c r="K252" i="11"/>
  <c r="K251" i="11" s="1"/>
  <c r="J252" i="11"/>
  <c r="H252" i="11"/>
  <c r="G252" i="11"/>
  <c r="G251" i="11" s="1"/>
  <c r="E252" i="11"/>
  <c r="E251" i="11" s="1"/>
  <c r="D252" i="11"/>
  <c r="N251" i="11"/>
  <c r="J251" i="11"/>
  <c r="H251" i="11"/>
  <c r="D251" i="11"/>
  <c r="O250" i="11"/>
  <c r="L250" i="11"/>
  <c r="I250" i="11"/>
  <c r="F250" i="11"/>
  <c r="O249" i="11"/>
  <c r="L249" i="11"/>
  <c r="I249" i="11"/>
  <c r="F249" i="11"/>
  <c r="O248" i="11"/>
  <c r="L248" i="11"/>
  <c r="I248" i="11"/>
  <c r="F248" i="11"/>
  <c r="O247" i="11"/>
  <c r="L247" i="11"/>
  <c r="L246" i="11" s="1"/>
  <c r="I247" i="11"/>
  <c r="F247" i="11"/>
  <c r="F246" i="11" s="1"/>
  <c r="O246" i="11"/>
  <c r="N246" i="11"/>
  <c r="M246" i="11"/>
  <c r="K246" i="11"/>
  <c r="J246" i="11"/>
  <c r="H246" i="11"/>
  <c r="G246" i="11"/>
  <c r="E246" i="11"/>
  <c r="D246" i="11"/>
  <c r="O245" i="11"/>
  <c r="L245" i="11"/>
  <c r="I245" i="11"/>
  <c r="F245" i="11"/>
  <c r="O244" i="11"/>
  <c r="L244" i="11"/>
  <c r="I244" i="11"/>
  <c r="F244" i="11"/>
  <c r="O243" i="11"/>
  <c r="L243" i="11"/>
  <c r="I243" i="11"/>
  <c r="F243" i="11"/>
  <c r="O242" i="11"/>
  <c r="L242" i="11"/>
  <c r="I242" i="11"/>
  <c r="F242" i="11"/>
  <c r="C242" i="11"/>
  <c r="O241" i="11"/>
  <c r="L241" i="11"/>
  <c r="I241" i="11"/>
  <c r="F241" i="11"/>
  <c r="C241" i="11" s="1"/>
  <c r="O240" i="11"/>
  <c r="L240" i="11"/>
  <c r="I240" i="11"/>
  <c r="F240" i="11"/>
  <c r="O239" i="11"/>
  <c r="L239" i="11"/>
  <c r="L238" i="11" s="1"/>
  <c r="I239" i="11"/>
  <c r="F239" i="11"/>
  <c r="F238" i="11" s="1"/>
  <c r="N238" i="11"/>
  <c r="M238" i="11"/>
  <c r="K238" i="11"/>
  <c r="J238" i="11"/>
  <c r="H238" i="11"/>
  <c r="G238" i="11"/>
  <c r="E238" i="11"/>
  <c r="D238" i="11"/>
  <c r="O237" i="11"/>
  <c r="L237" i="11"/>
  <c r="I237" i="11"/>
  <c r="F237" i="11"/>
  <c r="O236" i="11"/>
  <c r="O235" i="11" s="1"/>
  <c r="L236" i="11"/>
  <c r="L235" i="11" s="1"/>
  <c r="I236" i="11"/>
  <c r="F236" i="11"/>
  <c r="F235" i="11" s="1"/>
  <c r="N235" i="11"/>
  <c r="M235" i="11"/>
  <c r="K235" i="11"/>
  <c r="J235" i="11"/>
  <c r="H235" i="11"/>
  <c r="G235" i="11"/>
  <c r="E235" i="11"/>
  <c r="D235" i="11"/>
  <c r="O234" i="11"/>
  <c r="O233" i="11" s="1"/>
  <c r="L234" i="11"/>
  <c r="L233" i="11" s="1"/>
  <c r="I234" i="11"/>
  <c r="I233" i="11" s="1"/>
  <c r="F234" i="11"/>
  <c r="N233" i="11"/>
  <c r="M233" i="11"/>
  <c r="K233" i="11"/>
  <c r="J233" i="11"/>
  <c r="H233" i="11"/>
  <c r="G233" i="11"/>
  <c r="E233" i="11"/>
  <c r="E231" i="11" s="1"/>
  <c r="D233" i="11"/>
  <c r="O232" i="11"/>
  <c r="L232" i="11"/>
  <c r="I232" i="11"/>
  <c r="F232" i="11"/>
  <c r="O229" i="11"/>
  <c r="L229" i="11"/>
  <c r="I229" i="11"/>
  <c r="F229" i="11"/>
  <c r="O228" i="11"/>
  <c r="O227" i="11" s="1"/>
  <c r="L228" i="11"/>
  <c r="L227" i="11" s="1"/>
  <c r="I228" i="11"/>
  <c r="F228" i="11"/>
  <c r="N227" i="11"/>
  <c r="M227" i="11"/>
  <c r="K227" i="11"/>
  <c r="J227" i="11"/>
  <c r="H227" i="11"/>
  <c r="G227" i="11"/>
  <c r="F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O219" i="11"/>
  <c r="L219" i="11"/>
  <c r="I219" i="11"/>
  <c r="F219" i="11"/>
  <c r="O218" i="11"/>
  <c r="L218" i="11"/>
  <c r="I218" i="11"/>
  <c r="F218" i="11"/>
  <c r="C218" i="11" s="1"/>
  <c r="O217" i="11"/>
  <c r="L217" i="11"/>
  <c r="I217" i="11"/>
  <c r="F217" i="11"/>
  <c r="N216" i="11"/>
  <c r="M216" i="11"/>
  <c r="K216" i="11"/>
  <c r="J216" i="11"/>
  <c r="H216" i="11"/>
  <c r="G216" i="11"/>
  <c r="E216" i="11"/>
  <c r="D216" i="11"/>
  <c r="O215" i="11"/>
  <c r="L215" i="11"/>
  <c r="I215" i="11"/>
  <c r="F215" i="11"/>
  <c r="O214" i="11"/>
  <c r="L214" i="11"/>
  <c r="I214" i="11"/>
  <c r="F214" i="11"/>
  <c r="O213" i="11"/>
  <c r="L213" i="11"/>
  <c r="I213" i="11"/>
  <c r="F213" i="11"/>
  <c r="O212" i="11"/>
  <c r="L212" i="11"/>
  <c r="I212" i="11"/>
  <c r="F212" i="11"/>
  <c r="O211" i="11"/>
  <c r="L211" i="11"/>
  <c r="I211" i="11"/>
  <c r="F211" i="11"/>
  <c r="O210" i="11"/>
  <c r="L210" i="11"/>
  <c r="I210" i="11"/>
  <c r="F210" i="11"/>
  <c r="O209" i="11"/>
  <c r="L209" i="11"/>
  <c r="I209" i="11"/>
  <c r="F209" i="11"/>
  <c r="O208" i="11"/>
  <c r="L208" i="11"/>
  <c r="I208" i="11"/>
  <c r="F208" i="11"/>
  <c r="O207" i="11"/>
  <c r="L207" i="11"/>
  <c r="I207" i="11"/>
  <c r="F207" i="11"/>
  <c r="O206" i="11"/>
  <c r="L206" i="11"/>
  <c r="I206" i="11"/>
  <c r="I205" i="11" s="1"/>
  <c r="F206" i="11"/>
  <c r="C206" i="11" s="1"/>
  <c r="N205" i="11"/>
  <c r="M205" i="11"/>
  <c r="K205" i="11"/>
  <c r="J205" i="11"/>
  <c r="H205" i="11"/>
  <c r="G205" i="11"/>
  <c r="G204" i="11" s="1"/>
  <c r="E205" i="11"/>
  <c r="E204" i="11" s="1"/>
  <c r="D205" i="11"/>
  <c r="D204" i="11" s="1"/>
  <c r="O203" i="11"/>
  <c r="L203" i="11"/>
  <c r="I203" i="11"/>
  <c r="F203" i="11"/>
  <c r="O202" i="11"/>
  <c r="L202" i="11"/>
  <c r="I202" i="11"/>
  <c r="F202" i="11"/>
  <c r="O201" i="11"/>
  <c r="L201" i="11"/>
  <c r="I201" i="11"/>
  <c r="F201" i="11"/>
  <c r="O200" i="11"/>
  <c r="L200" i="11"/>
  <c r="I200" i="11"/>
  <c r="F200" i="11"/>
  <c r="O199" i="11"/>
  <c r="L199" i="11"/>
  <c r="L198" i="11" s="1"/>
  <c r="I199" i="11"/>
  <c r="F199" i="11"/>
  <c r="F198" i="11" s="1"/>
  <c r="O198" i="11"/>
  <c r="N198" i="11"/>
  <c r="M198" i="11"/>
  <c r="K198" i="11"/>
  <c r="K196" i="11" s="1"/>
  <c r="J198" i="11"/>
  <c r="H198" i="11"/>
  <c r="G198" i="11"/>
  <c r="G196" i="11" s="1"/>
  <c r="E198" i="11"/>
  <c r="E196" i="11" s="1"/>
  <c r="D198" i="11"/>
  <c r="O197" i="11"/>
  <c r="L197" i="11"/>
  <c r="I197" i="11"/>
  <c r="F197" i="11"/>
  <c r="N196" i="11"/>
  <c r="M196" i="11"/>
  <c r="J196" i="11"/>
  <c r="H196" i="11"/>
  <c r="D196" i="11"/>
  <c r="O193" i="11"/>
  <c r="O192" i="11" s="1"/>
  <c r="O191" i="11" s="1"/>
  <c r="L193" i="11"/>
  <c r="L192" i="11" s="1"/>
  <c r="L191" i="11" s="1"/>
  <c r="I193" i="11"/>
  <c r="F193" i="11"/>
  <c r="N192" i="11"/>
  <c r="N191" i="11" s="1"/>
  <c r="M192" i="11"/>
  <c r="M191" i="11" s="1"/>
  <c r="M187" i="11" s="1"/>
  <c r="K192" i="11"/>
  <c r="K191" i="11" s="1"/>
  <c r="J192" i="11"/>
  <c r="J191" i="11" s="1"/>
  <c r="H192" i="11"/>
  <c r="H191" i="11" s="1"/>
  <c r="G192" i="11"/>
  <c r="F192" i="11"/>
  <c r="E192" i="11"/>
  <c r="E191" i="11" s="1"/>
  <c r="D192" i="11"/>
  <c r="D191" i="11" s="1"/>
  <c r="G191" i="11"/>
  <c r="O190" i="11"/>
  <c r="L190" i="11"/>
  <c r="I190" i="11"/>
  <c r="F190" i="11"/>
  <c r="O189" i="11"/>
  <c r="O188" i="11" s="1"/>
  <c r="L189" i="11"/>
  <c r="L188" i="11" s="1"/>
  <c r="L187" i="11" s="1"/>
  <c r="I189" i="11"/>
  <c r="F189" i="11"/>
  <c r="N188" i="11"/>
  <c r="M188" i="11"/>
  <c r="K188" i="11"/>
  <c r="J188" i="11"/>
  <c r="H188" i="11"/>
  <c r="H187" i="11" s="1"/>
  <c r="G188" i="11"/>
  <c r="G187" i="11" s="1"/>
  <c r="F188" i="11"/>
  <c r="E188" i="11"/>
  <c r="D188" i="11"/>
  <c r="D187" i="11" s="1"/>
  <c r="O186" i="11"/>
  <c r="L186" i="11"/>
  <c r="I186" i="11"/>
  <c r="F186" i="11"/>
  <c r="O185" i="11"/>
  <c r="O184" i="11" s="1"/>
  <c r="L185" i="11"/>
  <c r="L184" i="11" s="1"/>
  <c r="I185" i="11"/>
  <c r="F185" i="11"/>
  <c r="F184" i="11" s="1"/>
  <c r="N184" i="11"/>
  <c r="M184" i="11"/>
  <c r="K184" i="11"/>
  <c r="J184" i="11"/>
  <c r="H184" i="11"/>
  <c r="G184" i="11"/>
  <c r="E184" i="11"/>
  <c r="D184" i="11"/>
  <c r="O183" i="11"/>
  <c r="L183" i="11"/>
  <c r="I183" i="11"/>
  <c r="F183" i="11"/>
  <c r="O182" i="11"/>
  <c r="L182" i="11"/>
  <c r="I182" i="11"/>
  <c r="F182" i="11"/>
  <c r="O181" i="11"/>
  <c r="L181" i="11"/>
  <c r="I181" i="11"/>
  <c r="F181" i="11"/>
  <c r="O180" i="11"/>
  <c r="L180" i="11"/>
  <c r="L179" i="11" s="1"/>
  <c r="I180" i="11"/>
  <c r="F180" i="11"/>
  <c r="F179" i="11" s="1"/>
  <c r="O179" i="11"/>
  <c r="N179" i="11"/>
  <c r="M179" i="11"/>
  <c r="K179" i="11"/>
  <c r="J179" i="11"/>
  <c r="H179" i="11"/>
  <c r="G179" i="11"/>
  <c r="E179" i="11"/>
  <c r="D179" i="11"/>
  <c r="O178" i="11"/>
  <c r="L178" i="11"/>
  <c r="I178" i="11"/>
  <c r="F178" i="11"/>
  <c r="O177" i="11"/>
  <c r="L177" i="11"/>
  <c r="I177" i="11"/>
  <c r="F177" i="11"/>
  <c r="O176" i="11"/>
  <c r="L176" i="11"/>
  <c r="L175" i="11" s="1"/>
  <c r="L174" i="11" s="1"/>
  <c r="I176" i="11"/>
  <c r="F176" i="11"/>
  <c r="F175" i="11" s="1"/>
  <c r="O175" i="11"/>
  <c r="N175" i="11"/>
  <c r="M175" i="11"/>
  <c r="M174" i="11" s="1"/>
  <c r="K175" i="11"/>
  <c r="J175" i="11"/>
  <c r="H175" i="11"/>
  <c r="H174" i="11" s="1"/>
  <c r="H173" i="11" s="1"/>
  <c r="G175" i="11"/>
  <c r="E175" i="11"/>
  <c r="E174" i="11" s="1"/>
  <c r="E173" i="11" s="1"/>
  <c r="D175" i="11"/>
  <c r="N174" i="11"/>
  <c r="N173" i="11" s="1"/>
  <c r="D174" i="11"/>
  <c r="D173" i="11" s="1"/>
  <c r="O172" i="11"/>
  <c r="L172" i="11"/>
  <c r="I172" i="11"/>
  <c r="F172" i="11"/>
  <c r="O171" i="11"/>
  <c r="L171" i="11"/>
  <c r="I171" i="11"/>
  <c r="F171" i="11"/>
  <c r="O170" i="11"/>
  <c r="L170" i="11"/>
  <c r="I170" i="11"/>
  <c r="F170" i="11"/>
  <c r="O169" i="11"/>
  <c r="L169" i="11"/>
  <c r="I169" i="11"/>
  <c r="C169" i="11" s="1"/>
  <c r="F169" i="11"/>
  <c r="O168" i="11"/>
  <c r="L168" i="11"/>
  <c r="I168" i="11"/>
  <c r="F168" i="11"/>
  <c r="O167" i="11"/>
  <c r="O166" i="11" s="1"/>
  <c r="L167" i="11"/>
  <c r="I167" i="11"/>
  <c r="I166" i="11" s="1"/>
  <c r="I165" i="11" s="1"/>
  <c r="F167" i="11"/>
  <c r="N166" i="11"/>
  <c r="N165" i="11" s="1"/>
  <c r="M166" i="11"/>
  <c r="M165" i="11" s="1"/>
  <c r="K166" i="11"/>
  <c r="K165" i="11" s="1"/>
  <c r="J166" i="11"/>
  <c r="J165" i="11" s="1"/>
  <c r="H166" i="11"/>
  <c r="H165" i="11" s="1"/>
  <c r="G166" i="11"/>
  <c r="G165" i="11" s="1"/>
  <c r="E166" i="11"/>
  <c r="E165" i="11" s="1"/>
  <c r="D166" i="11"/>
  <c r="D165" i="11" s="1"/>
  <c r="O164" i="11"/>
  <c r="L164" i="11"/>
  <c r="I164" i="11"/>
  <c r="F164" i="11"/>
  <c r="O163" i="11"/>
  <c r="L163" i="11"/>
  <c r="I163" i="11"/>
  <c r="F163" i="11"/>
  <c r="O162" i="11"/>
  <c r="L162" i="11"/>
  <c r="I162" i="11"/>
  <c r="F162" i="11"/>
  <c r="O161" i="11"/>
  <c r="O160" i="11" s="1"/>
  <c r="L161" i="11"/>
  <c r="L160" i="11" s="1"/>
  <c r="I161" i="11"/>
  <c r="F161" i="11"/>
  <c r="N160" i="11"/>
  <c r="M160" i="11"/>
  <c r="K160" i="11"/>
  <c r="J160" i="11"/>
  <c r="H160" i="11"/>
  <c r="G160" i="11"/>
  <c r="F160" i="11"/>
  <c r="E160" i="11"/>
  <c r="D160" i="11"/>
  <c r="O159" i="11"/>
  <c r="L159" i="11"/>
  <c r="I159" i="11"/>
  <c r="F159" i="11"/>
  <c r="C159" i="11" s="1"/>
  <c r="O158" i="11"/>
  <c r="L158" i="11"/>
  <c r="I158" i="11"/>
  <c r="F158" i="11"/>
  <c r="O157" i="11"/>
  <c r="L157" i="11"/>
  <c r="I157" i="11"/>
  <c r="F157" i="11"/>
  <c r="O156" i="11"/>
  <c r="L156" i="11"/>
  <c r="I156" i="11"/>
  <c r="F156" i="11"/>
  <c r="C156" i="11" s="1"/>
  <c r="O155" i="11"/>
  <c r="L155" i="11"/>
  <c r="I155" i="11"/>
  <c r="F155" i="11"/>
  <c r="C155" i="11" s="1"/>
  <c r="O154" i="11"/>
  <c r="L154" i="11"/>
  <c r="I154" i="11"/>
  <c r="F154" i="11"/>
  <c r="O153" i="11"/>
  <c r="L153" i="11"/>
  <c r="I153" i="11"/>
  <c r="F153" i="11"/>
  <c r="O152" i="11"/>
  <c r="L152" i="11"/>
  <c r="L151" i="11" s="1"/>
  <c r="I152" i="11"/>
  <c r="F152" i="11"/>
  <c r="F151" i="11" s="1"/>
  <c r="N151" i="11"/>
  <c r="M151" i="11"/>
  <c r="K151" i="11"/>
  <c r="J151" i="11"/>
  <c r="H151" i="11"/>
  <c r="G151" i="11"/>
  <c r="E151" i="11"/>
  <c r="D151" i="11"/>
  <c r="O150" i="11"/>
  <c r="L150" i="11"/>
  <c r="I150" i="11"/>
  <c r="F150" i="11"/>
  <c r="O149" i="11"/>
  <c r="L149" i="11"/>
  <c r="I149" i="11"/>
  <c r="F149" i="11"/>
  <c r="O148" i="11"/>
  <c r="L148" i="11"/>
  <c r="I148" i="11"/>
  <c r="F148" i="11"/>
  <c r="O147" i="11"/>
  <c r="L147" i="11"/>
  <c r="I147" i="11"/>
  <c r="F147" i="11"/>
  <c r="C147" i="11" s="1"/>
  <c r="O146" i="11"/>
  <c r="L146" i="11"/>
  <c r="I146" i="11"/>
  <c r="F146" i="11"/>
  <c r="O145" i="11"/>
  <c r="O144" i="11" s="1"/>
  <c r="L145" i="11"/>
  <c r="I145" i="11"/>
  <c r="F145" i="11"/>
  <c r="F144" i="11" s="1"/>
  <c r="N144" i="11"/>
  <c r="M144" i="11"/>
  <c r="K144" i="11"/>
  <c r="J144" i="11"/>
  <c r="H144" i="11"/>
  <c r="G144" i="11"/>
  <c r="E144" i="11"/>
  <c r="D144" i="11"/>
  <c r="O143" i="11"/>
  <c r="L143" i="11"/>
  <c r="I143" i="11"/>
  <c r="F143" i="11"/>
  <c r="C143" i="11" s="1"/>
  <c r="O142" i="11"/>
  <c r="L142" i="11"/>
  <c r="I142" i="11"/>
  <c r="I141" i="11" s="1"/>
  <c r="F142" i="11"/>
  <c r="N141" i="11"/>
  <c r="M141" i="11"/>
  <c r="K141" i="11"/>
  <c r="J141" i="11"/>
  <c r="H141" i="11"/>
  <c r="G141" i="11"/>
  <c r="E141" i="11"/>
  <c r="D141" i="11"/>
  <c r="O140" i="11"/>
  <c r="L140" i="11"/>
  <c r="I140" i="11"/>
  <c r="F140" i="11"/>
  <c r="O139" i="11"/>
  <c r="L139" i="11"/>
  <c r="I139" i="11"/>
  <c r="F139" i="11"/>
  <c r="C139" i="11" s="1"/>
  <c r="O138" i="11"/>
  <c r="L138" i="11"/>
  <c r="I138" i="11"/>
  <c r="F138" i="11"/>
  <c r="O137" i="11"/>
  <c r="O136" i="11" s="1"/>
  <c r="L137" i="11"/>
  <c r="I137" i="11"/>
  <c r="F137" i="11"/>
  <c r="N136" i="11"/>
  <c r="M136" i="11"/>
  <c r="K136" i="11"/>
  <c r="J136" i="11"/>
  <c r="H136" i="11"/>
  <c r="G136" i="11"/>
  <c r="F136" i="11"/>
  <c r="E136" i="11"/>
  <c r="D136" i="11"/>
  <c r="O135" i="11"/>
  <c r="L135" i="11"/>
  <c r="I135" i="11"/>
  <c r="F135" i="11"/>
  <c r="C135" i="11" s="1"/>
  <c r="O134" i="11"/>
  <c r="L134" i="11"/>
  <c r="I134" i="11"/>
  <c r="F134" i="11"/>
  <c r="O133" i="11"/>
  <c r="L133" i="11"/>
  <c r="I133" i="11"/>
  <c r="F133" i="11"/>
  <c r="O132" i="11"/>
  <c r="L132" i="11"/>
  <c r="L131" i="11" s="1"/>
  <c r="I132" i="11"/>
  <c r="F132" i="11"/>
  <c r="F131" i="11" s="1"/>
  <c r="N131" i="11"/>
  <c r="M131" i="11"/>
  <c r="K131" i="11"/>
  <c r="J131" i="11"/>
  <c r="H131" i="11"/>
  <c r="G131" i="11"/>
  <c r="E131" i="11"/>
  <c r="E130" i="11" s="1"/>
  <c r="D131" i="11"/>
  <c r="D130" i="11" s="1"/>
  <c r="O129" i="11"/>
  <c r="O128" i="11" s="1"/>
  <c r="L129" i="11"/>
  <c r="L128" i="11" s="1"/>
  <c r="I129" i="11"/>
  <c r="F129" i="11"/>
  <c r="F128" i="11" s="1"/>
  <c r="N128" i="11"/>
  <c r="M128" i="11"/>
  <c r="K128" i="11"/>
  <c r="J128" i="11"/>
  <c r="H128" i="11"/>
  <c r="G128" i="11"/>
  <c r="E128" i="11"/>
  <c r="D128" i="11"/>
  <c r="O127" i="11"/>
  <c r="L127" i="11"/>
  <c r="I127" i="11"/>
  <c r="F127" i="11"/>
  <c r="O126" i="11"/>
  <c r="L126" i="11"/>
  <c r="I126" i="11"/>
  <c r="F126" i="11"/>
  <c r="O125" i="11"/>
  <c r="L125" i="11"/>
  <c r="I125" i="11"/>
  <c r="F125" i="11"/>
  <c r="O124" i="11"/>
  <c r="L124" i="11"/>
  <c r="I124" i="11"/>
  <c r="F124" i="11"/>
  <c r="O123" i="11"/>
  <c r="L123" i="11"/>
  <c r="L122" i="11" s="1"/>
  <c r="I123" i="11"/>
  <c r="F123" i="11"/>
  <c r="N122" i="11"/>
  <c r="M122" i="11"/>
  <c r="K122" i="11"/>
  <c r="J122" i="11"/>
  <c r="H122" i="11"/>
  <c r="G122" i="11"/>
  <c r="E122" i="11"/>
  <c r="D122" i="11"/>
  <c r="O121" i="11"/>
  <c r="L121" i="11"/>
  <c r="I121" i="11"/>
  <c r="F121" i="11"/>
  <c r="O120" i="11"/>
  <c r="L120" i="11"/>
  <c r="I120" i="11"/>
  <c r="F120" i="11"/>
  <c r="O119" i="11"/>
  <c r="L119" i="11"/>
  <c r="I119" i="11"/>
  <c r="F119" i="11"/>
  <c r="O118" i="11"/>
  <c r="L118" i="11"/>
  <c r="I118" i="11"/>
  <c r="F118" i="11"/>
  <c r="O117" i="11"/>
  <c r="O116" i="11" s="1"/>
  <c r="L117" i="11"/>
  <c r="I117" i="11"/>
  <c r="I116" i="11" s="1"/>
  <c r="F117" i="11"/>
  <c r="N116" i="11"/>
  <c r="M116" i="11"/>
  <c r="K116" i="11"/>
  <c r="J116" i="11"/>
  <c r="H116" i="11"/>
  <c r="G116" i="11"/>
  <c r="E116" i="11"/>
  <c r="D116" i="11"/>
  <c r="O115" i="11"/>
  <c r="L115" i="11"/>
  <c r="I115" i="11"/>
  <c r="F115" i="11"/>
  <c r="O114" i="11"/>
  <c r="L114" i="11"/>
  <c r="I114" i="11"/>
  <c r="F114" i="11"/>
  <c r="O113" i="11"/>
  <c r="O112" i="11" s="1"/>
  <c r="L113" i="11"/>
  <c r="I113" i="11"/>
  <c r="I112" i="11" s="1"/>
  <c r="F113" i="11"/>
  <c r="N112" i="11"/>
  <c r="M112" i="11"/>
  <c r="K112" i="11"/>
  <c r="J112" i="11"/>
  <c r="H112" i="11"/>
  <c r="G112" i="11"/>
  <c r="F112" i="11"/>
  <c r="E112" i="11"/>
  <c r="D112" i="11"/>
  <c r="O111" i="11"/>
  <c r="L111" i="11"/>
  <c r="I111" i="11"/>
  <c r="F111" i="1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N103" i="11"/>
  <c r="M103" i="11"/>
  <c r="K103" i="11"/>
  <c r="J103" i="11"/>
  <c r="I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N95" i="11"/>
  <c r="M95" i="11"/>
  <c r="K95" i="11"/>
  <c r="J95" i="11"/>
  <c r="H95" i="11"/>
  <c r="G95" i="11"/>
  <c r="E95" i="11"/>
  <c r="D95" i="11"/>
  <c r="O94" i="11"/>
  <c r="L94" i="11"/>
  <c r="I94" i="11"/>
  <c r="F94" i="11"/>
  <c r="O93" i="11"/>
  <c r="L93" i="11"/>
  <c r="I93" i="11"/>
  <c r="F93" i="11"/>
  <c r="O92" i="11"/>
  <c r="L92" i="11"/>
  <c r="I92" i="11"/>
  <c r="F92" i="11"/>
  <c r="O91" i="11"/>
  <c r="L91" i="11"/>
  <c r="I91" i="11"/>
  <c r="F91" i="11"/>
  <c r="O90" i="11"/>
  <c r="O89" i="11" s="1"/>
  <c r="L90" i="11"/>
  <c r="L89" i="11" s="1"/>
  <c r="I90" i="11"/>
  <c r="F90" i="11"/>
  <c r="N89" i="11"/>
  <c r="M89" i="11"/>
  <c r="K89" i="11"/>
  <c r="J89" i="11"/>
  <c r="H89" i="11"/>
  <c r="G89" i="11"/>
  <c r="E89" i="11"/>
  <c r="D89" i="11"/>
  <c r="O88" i="11"/>
  <c r="L88" i="11"/>
  <c r="I88" i="11"/>
  <c r="F88" i="11"/>
  <c r="O87" i="11"/>
  <c r="L87" i="11"/>
  <c r="I87" i="11"/>
  <c r="F87" i="11"/>
  <c r="O86" i="11"/>
  <c r="L86" i="11"/>
  <c r="I86" i="11"/>
  <c r="F86" i="11"/>
  <c r="C86" i="11"/>
  <c r="O85" i="11"/>
  <c r="L85" i="11"/>
  <c r="L84" i="11" s="1"/>
  <c r="I85" i="11"/>
  <c r="F85" i="11"/>
  <c r="C85" i="11" s="1"/>
  <c r="N84" i="11"/>
  <c r="M84" i="11"/>
  <c r="K84" i="11"/>
  <c r="J84" i="11"/>
  <c r="J83" i="11" s="1"/>
  <c r="H84" i="11"/>
  <c r="G84" i="11"/>
  <c r="E84" i="11"/>
  <c r="E83" i="11" s="1"/>
  <c r="D84" i="11"/>
  <c r="M83" i="11"/>
  <c r="O82" i="11"/>
  <c r="L82" i="11"/>
  <c r="I82" i="11"/>
  <c r="F82" i="11"/>
  <c r="O81" i="11"/>
  <c r="O80" i="11" s="1"/>
  <c r="L81" i="11"/>
  <c r="I81" i="11"/>
  <c r="F81" i="11"/>
  <c r="F80" i="11" s="1"/>
  <c r="N80" i="11"/>
  <c r="M80" i="11"/>
  <c r="K80" i="11"/>
  <c r="J80" i="11"/>
  <c r="I80" i="11"/>
  <c r="H80" i="11"/>
  <c r="H76" i="11" s="1"/>
  <c r="G80" i="11"/>
  <c r="E80" i="11"/>
  <c r="D80" i="11"/>
  <c r="O79" i="11"/>
  <c r="L79" i="11"/>
  <c r="I79" i="11"/>
  <c r="F79" i="11"/>
  <c r="O78" i="11"/>
  <c r="L78" i="11"/>
  <c r="L77" i="11" s="1"/>
  <c r="I78" i="11"/>
  <c r="F78" i="11"/>
  <c r="F77" i="11" s="1"/>
  <c r="O77" i="11"/>
  <c r="O76" i="11" s="1"/>
  <c r="N77" i="11"/>
  <c r="M77" i="11"/>
  <c r="M76" i="11" s="1"/>
  <c r="K77" i="11"/>
  <c r="K76" i="11" s="1"/>
  <c r="J77" i="11"/>
  <c r="H77" i="11"/>
  <c r="G77" i="11"/>
  <c r="G76" i="11" s="1"/>
  <c r="E77" i="11"/>
  <c r="D77" i="11"/>
  <c r="N76" i="11"/>
  <c r="J76" i="11"/>
  <c r="D76" i="11"/>
  <c r="O74" i="11"/>
  <c r="L74" i="11"/>
  <c r="I74" i="11"/>
  <c r="F74" i="11"/>
  <c r="O73" i="11"/>
  <c r="L73" i="11"/>
  <c r="I73" i="11"/>
  <c r="F73" i="11"/>
  <c r="C73" i="11" s="1"/>
  <c r="O72" i="11"/>
  <c r="L72" i="11"/>
  <c r="I72" i="11"/>
  <c r="F72" i="11"/>
  <c r="O71" i="11"/>
  <c r="L71" i="11"/>
  <c r="I71" i="11"/>
  <c r="F71" i="11"/>
  <c r="O70" i="11"/>
  <c r="O69" i="11" s="1"/>
  <c r="L70" i="11"/>
  <c r="I70" i="11"/>
  <c r="F70" i="11"/>
  <c r="N69" i="11"/>
  <c r="M69" i="11"/>
  <c r="K69" i="11"/>
  <c r="J69" i="11"/>
  <c r="H69" i="11"/>
  <c r="H67" i="11" s="1"/>
  <c r="G69" i="11"/>
  <c r="G67" i="11" s="1"/>
  <c r="E69" i="11"/>
  <c r="E67" i="11" s="1"/>
  <c r="D69" i="11"/>
  <c r="D67" i="11" s="1"/>
  <c r="O68" i="11"/>
  <c r="L68" i="11"/>
  <c r="I68" i="11"/>
  <c r="F68" i="11"/>
  <c r="N67" i="11"/>
  <c r="M67" i="11"/>
  <c r="K67" i="11"/>
  <c r="J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O58" i="11" s="1"/>
  <c r="L59" i="11"/>
  <c r="L58" i="11" s="1"/>
  <c r="I59" i="11"/>
  <c r="I58" i="11" s="1"/>
  <c r="F59" i="11"/>
  <c r="N58" i="11"/>
  <c r="M58" i="11"/>
  <c r="K58" i="11"/>
  <c r="J58" i="11"/>
  <c r="H58" i="11"/>
  <c r="G58" i="11"/>
  <c r="E58" i="11"/>
  <c r="D58" i="11"/>
  <c r="O57" i="11"/>
  <c r="L57" i="11"/>
  <c r="I57" i="11"/>
  <c r="F57" i="11"/>
  <c r="O56" i="11"/>
  <c r="L56" i="11"/>
  <c r="L55" i="11" s="1"/>
  <c r="I56" i="11"/>
  <c r="F56" i="11"/>
  <c r="F55" i="11" s="1"/>
  <c r="O55" i="11"/>
  <c r="O54" i="11" s="1"/>
  <c r="N55" i="11"/>
  <c r="M55" i="11"/>
  <c r="M54" i="11" s="1"/>
  <c r="M53" i="11" s="1"/>
  <c r="K55" i="11"/>
  <c r="J55" i="11"/>
  <c r="J54" i="11" s="1"/>
  <c r="J53" i="11" s="1"/>
  <c r="H55" i="11"/>
  <c r="G55" i="11"/>
  <c r="E55" i="11"/>
  <c r="D55" i="11"/>
  <c r="D54" i="11" s="1"/>
  <c r="D53" i="11" s="1"/>
  <c r="N54" i="11"/>
  <c r="H54" i="11"/>
  <c r="H53" i="11" s="1"/>
  <c r="O47" i="11"/>
  <c r="C47" i="11" s="1"/>
  <c r="O46" i="11"/>
  <c r="C46" i="11" s="1"/>
  <c r="N45" i="11"/>
  <c r="M45" i="11"/>
  <c r="L44" i="11"/>
  <c r="L43" i="11" s="1"/>
  <c r="I44" i="11"/>
  <c r="F44" i="11"/>
  <c r="C44" i="11" s="1"/>
  <c r="K43" i="11"/>
  <c r="J43" i="11"/>
  <c r="I43" i="11"/>
  <c r="H43" i="11"/>
  <c r="G43" i="11"/>
  <c r="E43" i="11"/>
  <c r="D43" i="11"/>
  <c r="F42" i="11"/>
  <c r="C42" i="11" s="1"/>
  <c r="E41" i="11"/>
  <c r="D41" i="11"/>
  <c r="L40" i="11"/>
  <c r="C40" i="11" s="1"/>
  <c r="L39" i="11"/>
  <c r="C39" i="11" s="1"/>
  <c r="L38" i="11"/>
  <c r="C38" i="11" s="1"/>
  <c r="L37" i="11"/>
  <c r="C37" i="11" s="1"/>
  <c r="K36" i="11"/>
  <c r="J36" i="11"/>
  <c r="L35" i="11"/>
  <c r="C35" i="11" s="1"/>
  <c r="L34" i="11"/>
  <c r="C34" i="11" s="1"/>
  <c r="K33" i="11"/>
  <c r="J33" i="11"/>
  <c r="L32" i="11"/>
  <c r="C32" i="11" s="1"/>
  <c r="K31" i="11"/>
  <c r="K26" i="11" s="1"/>
  <c r="J31" i="11"/>
  <c r="L30" i="11"/>
  <c r="C30" i="11" s="1"/>
  <c r="L29" i="11"/>
  <c r="C29" i="11" s="1"/>
  <c r="L28" i="11"/>
  <c r="C28" i="11" s="1"/>
  <c r="K27" i="11"/>
  <c r="J27" i="11"/>
  <c r="J26" i="11" s="1"/>
  <c r="F25" i="11"/>
  <c r="C25" i="11" s="1"/>
  <c r="E24" i="11"/>
  <c r="O23" i="11"/>
  <c r="L23" i="11"/>
  <c r="I23" i="11"/>
  <c r="F23" i="11"/>
  <c r="O22" i="11"/>
  <c r="L22" i="11"/>
  <c r="L21" i="11" s="1"/>
  <c r="I22" i="11"/>
  <c r="F22" i="11"/>
  <c r="F21" i="11" s="1"/>
  <c r="O21" i="11"/>
  <c r="O292" i="11" s="1"/>
  <c r="N21" i="11"/>
  <c r="N292" i="11" s="1"/>
  <c r="N291" i="11" s="1"/>
  <c r="M21" i="11"/>
  <c r="K21" i="11"/>
  <c r="K292" i="11" s="1"/>
  <c r="J21" i="11"/>
  <c r="J292" i="11" s="1"/>
  <c r="J291" i="11" s="1"/>
  <c r="H21" i="11"/>
  <c r="H292" i="11" s="1"/>
  <c r="H291" i="11" s="1"/>
  <c r="G21" i="11"/>
  <c r="E21" i="11"/>
  <c r="E292" i="11" s="1"/>
  <c r="D21" i="11"/>
  <c r="D292" i="11" s="1"/>
  <c r="D291" i="11" s="1"/>
  <c r="N20" i="11" l="1"/>
  <c r="N83" i="11"/>
  <c r="H130" i="11"/>
  <c r="O187" i="11"/>
  <c r="G195" i="11"/>
  <c r="K204" i="11"/>
  <c r="C254" i="11"/>
  <c r="C294" i="11"/>
  <c r="C298" i="11"/>
  <c r="F84" i="11"/>
  <c r="I84" i="11"/>
  <c r="C158" i="11"/>
  <c r="C178" i="11"/>
  <c r="J174" i="11"/>
  <c r="J173" i="11" s="1"/>
  <c r="D195" i="11"/>
  <c r="C258" i="11"/>
  <c r="O260" i="11"/>
  <c r="C79" i="11"/>
  <c r="C82" i="11"/>
  <c r="C202" i="11"/>
  <c r="N231" i="11"/>
  <c r="N230" i="11" s="1"/>
  <c r="D259" i="11"/>
  <c r="C267" i="11"/>
  <c r="C63" i="11"/>
  <c r="C64" i="11"/>
  <c r="C66" i="11"/>
  <c r="C113" i="11"/>
  <c r="C119" i="11"/>
  <c r="C201" i="11"/>
  <c r="C282" i="11"/>
  <c r="E291" i="11"/>
  <c r="K291" i="11"/>
  <c r="N53" i="11"/>
  <c r="L54" i="11"/>
  <c r="C61" i="11"/>
  <c r="C70" i="11"/>
  <c r="C97" i="11"/>
  <c r="C102" i="11"/>
  <c r="C127" i="11"/>
  <c r="K130" i="11"/>
  <c r="C138" i="11"/>
  <c r="L141" i="11"/>
  <c r="C149" i="11"/>
  <c r="M173" i="11"/>
  <c r="C182" i="11"/>
  <c r="C183" i="11"/>
  <c r="K187" i="11"/>
  <c r="C210" i="11"/>
  <c r="C211" i="11"/>
  <c r="C213" i="11"/>
  <c r="C214" i="11"/>
  <c r="H231" i="11"/>
  <c r="H230" i="11" s="1"/>
  <c r="N269" i="11"/>
  <c r="O272" i="11"/>
  <c r="H20" i="11"/>
  <c r="G292" i="11"/>
  <c r="G291" i="11" s="1"/>
  <c r="M292" i="11"/>
  <c r="M291" i="11" s="1"/>
  <c r="D83" i="11"/>
  <c r="D75" i="11" s="1"/>
  <c r="C90" i="11"/>
  <c r="C91" i="11"/>
  <c r="C93" i="11"/>
  <c r="C107" i="11"/>
  <c r="C167" i="11"/>
  <c r="E187" i="11"/>
  <c r="J187" i="11"/>
  <c r="N187" i="11"/>
  <c r="C219" i="11"/>
  <c r="C222" i="11"/>
  <c r="C226" i="11"/>
  <c r="D231" i="11"/>
  <c r="D230" i="11" s="1"/>
  <c r="C244" i="11"/>
  <c r="C250" i="11"/>
  <c r="C274" i="11"/>
  <c r="D270" i="11"/>
  <c r="K195" i="11"/>
  <c r="E54" i="11"/>
  <c r="E53" i="11" s="1"/>
  <c r="K54" i="11"/>
  <c r="K53" i="11" s="1"/>
  <c r="C71" i="11"/>
  <c r="I69" i="11"/>
  <c r="E76" i="11"/>
  <c r="E75" i="11" s="1"/>
  <c r="C109" i="11"/>
  <c r="C111" i="11"/>
  <c r="L136" i="11"/>
  <c r="O141" i="11"/>
  <c r="C163" i="11"/>
  <c r="C164" i="11"/>
  <c r="C171" i="11"/>
  <c r="C172" i="11"/>
  <c r="O174" i="11"/>
  <c r="O173" i="11" s="1"/>
  <c r="H204" i="11"/>
  <c r="L216" i="11"/>
  <c r="C224" i="11"/>
  <c r="C234" i="11"/>
  <c r="C257" i="11"/>
  <c r="J259" i="11"/>
  <c r="K270" i="11"/>
  <c r="K269" i="11" s="1"/>
  <c r="I270" i="11"/>
  <c r="I269" i="11" s="1"/>
  <c r="C278" i="11"/>
  <c r="I21" i="11"/>
  <c r="E52" i="11"/>
  <c r="C72" i="11"/>
  <c r="C81" i="11"/>
  <c r="K83" i="11"/>
  <c r="O103" i="11"/>
  <c r="C186" i="11"/>
  <c r="C208" i="11"/>
  <c r="M231" i="11"/>
  <c r="C249" i="11"/>
  <c r="C279" i="11"/>
  <c r="D269" i="11"/>
  <c r="C296" i="11"/>
  <c r="C299" i="11"/>
  <c r="L31" i="11"/>
  <c r="C31" i="11" s="1"/>
  <c r="G54" i="11"/>
  <c r="G53" i="11" s="1"/>
  <c r="I55" i="11"/>
  <c r="C60" i="11"/>
  <c r="C62" i="11"/>
  <c r="C74" i="11"/>
  <c r="L80" i="11"/>
  <c r="L76" i="11" s="1"/>
  <c r="C88" i="11"/>
  <c r="G83" i="11"/>
  <c r="C99" i="11"/>
  <c r="C101" i="11"/>
  <c r="C106" i="11"/>
  <c r="C121" i="11"/>
  <c r="C123" i="11"/>
  <c r="J130" i="11"/>
  <c r="N130" i="11"/>
  <c r="N75" i="11" s="1"/>
  <c r="L144" i="11"/>
  <c r="C157" i="11"/>
  <c r="O196" i="11"/>
  <c r="H195" i="11"/>
  <c r="H194" i="11" s="1"/>
  <c r="C212" i="11"/>
  <c r="O216" i="11"/>
  <c r="J231" i="11"/>
  <c r="J230" i="11" s="1"/>
  <c r="O252" i="11"/>
  <c r="O251" i="11" s="1"/>
  <c r="O264" i="11"/>
  <c r="O259" i="11" s="1"/>
  <c r="C280" i="11"/>
  <c r="F43" i="11"/>
  <c r="C43" i="11" s="1"/>
  <c r="I67" i="11"/>
  <c r="C105" i="11"/>
  <c r="C108" i="11"/>
  <c r="C115" i="11"/>
  <c r="C117" i="11"/>
  <c r="L116" i="11"/>
  <c r="C124" i="11"/>
  <c r="C146" i="11"/>
  <c r="L173" i="11"/>
  <c r="L205" i="11"/>
  <c r="L204" i="11" s="1"/>
  <c r="C221" i="11"/>
  <c r="C229" i="11"/>
  <c r="C237" i="11"/>
  <c r="O238" i="11"/>
  <c r="E230" i="11"/>
  <c r="L293" i="11"/>
  <c r="O53" i="11"/>
  <c r="C65" i="11"/>
  <c r="O67" i="11"/>
  <c r="L69" i="11"/>
  <c r="J75" i="11"/>
  <c r="J52" i="11" s="1"/>
  <c r="C87" i="11"/>
  <c r="C94" i="11"/>
  <c r="C96" i="11"/>
  <c r="O95" i="11"/>
  <c r="L103" i="11"/>
  <c r="L112" i="11"/>
  <c r="C112" i="11" s="1"/>
  <c r="F116" i="11"/>
  <c r="C118" i="11"/>
  <c r="I122" i="11"/>
  <c r="C125" i="11"/>
  <c r="C134" i="11"/>
  <c r="O131" i="11"/>
  <c r="O130" i="11" s="1"/>
  <c r="C140" i="11"/>
  <c r="C148" i="11"/>
  <c r="C150" i="11"/>
  <c r="C154" i="11"/>
  <c r="O151" i="11"/>
  <c r="C162" i="11"/>
  <c r="L166" i="11"/>
  <c r="L165" i="11" s="1"/>
  <c r="C190" i="11"/>
  <c r="C203" i="11"/>
  <c r="C207" i="11"/>
  <c r="M204" i="11"/>
  <c r="C223" i="11"/>
  <c r="C225" i="11"/>
  <c r="F233" i="11"/>
  <c r="F231" i="11" s="1"/>
  <c r="K231" i="11"/>
  <c r="K230" i="11" s="1"/>
  <c r="C243" i="11"/>
  <c r="C245" i="11"/>
  <c r="C256" i="11"/>
  <c r="O276" i="11"/>
  <c r="C295" i="11"/>
  <c r="F292" i="11"/>
  <c r="C21" i="11"/>
  <c r="C55" i="11"/>
  <c r="L292" i="11"/>
  <c r="L291" i="11" s="1"/>
  <c r="I54" i="11"/>
  <c r="C80" i="11"/>
  <c r="F76" i="11"/>
  <c r="C59" i="11"/>
  <c r="L67" i="11"/>
  <c r="L53" i="11" s="1"/>
  <c r="C116" i="11"/>
  <c r="C126" i="11"/>
  <c r="F122" i="11"/>
  <c r="I128" i="11"/>
  <c r="C129" i="11"/>
  <c r="I136" i="11"/>
  <c r="C137" i="11"/>
  <c r="I144" i="11"/>
  <c r="C144" i="11" s="1"/>
  <c r="C145" i="11"/>
  <c r="C181" i="11"/>
  <c r="I179" i="11"/>
  <c r="C179" i="11" s="1"/>
  <c r="C301" i="11"/>
  <c r="E20" i="11"/>
  <c r="M20" i="11"/>
  <c r="C22" i="11"/>
  <c r="C56" i="11"/>
  <c r="C78" i="11"/>
  <c r="O84" i="11"/>
  <c r="I89" i="11"/>
  <c r="F89" i="11"/>
  <c r="C98" i="11"/>
  <c r="C110" i="11"/>
  <c r="C114" i="11"/>
  <c r="G130" i="11"/>
  <c r="G75" i="11" s="1"/>
  <c r="M130" i="11"/>
  <c r="M75" i="11" s="1"/>
  <c r="M52" i="11" s="1"/>
  <c r="C133" i="11"/>
  <c r="I131" i="11"/>
  <c r="C142" i="11"/>
  <c r="F141" i="11"/>
  <c r="O165" i="11"/>
  <c r="K174" i="11"/>
  <c r="K173" i="11" s="1"/>
  <c r="F174" i="11"/>
  <c r="C268" i="11"/>
  <c r="I264" i="11"/>
  <c r="I259" i="11" s="1"/>
  <c r="J20" i="11"/>
  <c r="C23" i="11"/>
  <c r="L36" i="11"/>
  <c r="C36" i="11" s="1"/>
  <c r="O45" i="11"/>
  <c r="C57" i="11"/>
  <c r="F58" i="11"/>
  <c r="C58" i="11" s="1"/>
  <c r="C68" i="11"/>
  <c r="I77" i="11"/>
  <c r="I76" i="11" s="1"/>
  <c r="H83" i="11"/>
  <c r="C92" i="11"/>
  <c r="I95" i="11"/>
  <c r="L95" i="11"/>
  <c r="L83" i="11" s="1"/>
  <c r="C100" i="11"/>
  <c r="F103" i="11"/>
  <c r="C104" i="11"/>
  <c r="C120" i="11"/>
  <c r="C168" i="11"/>
  <c r="C170" i="11"/>
  <c r="F166" i="11"/>
  <c r="G174" i="11"/>
  <c r="G173" i="11" s="1"/>
  <c r="C177" i="11"/>
  <c r="I175" i="11"/>
  <c r="F191" i="11"/>
  <c r="F187" i="11" s="1"/>
  <c r="C200" i="11"/>
  <c r="I198" i="11"/>
  <c r="I196" i="11" s="1"/>
  <c r="C261" i="11"/>
  <c r="F260" i="11"/>
  <c r="L27" i="11"/>
  <c r="L33" i="11"/>
  <c r="C33" i="11" s="1"/>
  <c r="F41" i="11"/>
  <c r="C41" i="11" s="1"/>
  <c r="K20" i="11"/>
  <c r="F69" i="11"/>
  <c r="H75" i="11"/>
  <c r="H52" i="11" s="1"/>
  <c r="F95" i="11"/>
  <c r="O122" i="11"/>
  <c r="C128" i="11"/>
  <c r="C136" i="11"/>
  <c r="C153" i="11"/>
  <c r="I151" i="11"/>
  <c r="C151" i="11" s="1"/>
  <c r="I160" i="11"/>
  <c r="C160" i="11" s="1"/>
  <c r="C161" i="11"/>
  <c r="I184" i="11"/>
  <c r="C184" i="11" s="1"/>
  <c r="C185" i="11"/>
  <c r="I188" i="11"/>
  <c r="C188" i="11" s="1"/>
  <c r="C189" i="11"/>
  <c r="I192" i="11"/>
  <c r="I191" i="11" s="1"/>
  <c r="C193" i="11"/>
  <c r="C220" i="11"/>
  <c r="I216" i="11"/>
  <c r="I227" i="11"/>
  <c r="C227" i="11" s="1"/>
  <c r="C228" i="11"/>
  <c r="C232" i="11"/>
  <c r="C253" i="11"/>
  <c r="F252" i="11"/>
  <c r="C132" i="11"/>
  <c r="C152" i="11"/>
  <c r="C176" i="11"/>
  <c r="C180" i="11"/>
  <c r="C197" i="11"/>
  <c r="F196" i="11"/>
  <c r="J204" i="11"/>
  <c r="J195" i="11" s="1"/>
  <c r="J194" i="11" s="1"/>
  <c r="N204" i="11"/>
  <c r="N195" i="11" s="1"/>
  <c r="N194" i="11" s="1"/>
  <c r="C215" i="11"/>
  <c r="C233" i="11"/>
  <c r="I235" i="11"/>
  <c r="C236" i="11"/>
  <c r="C255" i="11"/>
  <c r="C263" i="11"/>
  <c r="E270" i="11"/>
  <c r="E269" i="11" s="1"/>
  <c r="C273" i="11"/>
  <c r="F272" i="11"/>
  <c r="L276" i="11"/>
  <c r="C288" i="11"/>
  <c r="I286" i="11"/>
  <c r="C300" i="11"/>
  <c r="D194" i="11"/>
  <c r="O205" i="11"/>
  <c r="O204" i="11" s="1"/>
  <c r="O195" i="11" s="1"/>
  <c r="C217" i="11"/>
  <c r="F216" i="11"/>
  <c r="O231" i="11"/>
  <c r="L231" i="11"/>
  <c r="C248" i="11"/>
  <c r="I246" i="11"/>
  <c r="C246" i="11" s="1"/>
  <c r="M259" i="11"/>
  <c r="M230" i="11" s="1"/>
  <c r="L259" i="11"/>
  <c r="C265" i="11"/>
  <c r="F264" i="11"/>
  <c r="L270" i="11"/>
  <c r="L269" i="11" s="1"/>
  <c r="C275" i="11"/>
  <c r="C281" i="11"/>
  <c r="C285" i="11"/>
  <c r="F284" i="11"/>
  <c r="E195" i="11"/>
  <c r="E194" i="11" s="1"/>
  <c r="E51" i="11" s="1"/>
  <c r="M195" i="11"/>
  <c r="L196" i="11"/>
  <c r="L195" i="11" s="1"/>
  <c r="C209" i="11"/>
  <c r="F205" i="11"/>
  <c r="G231" i="11"/>
  <c r="G230" i="11" s="1"/>
  <c r="G194" i="11" s="1"/>
  <c r="C240" i="11"/>
  <c r="I238" i="11"/>
  <c r="C238" i="11" s="1"/>
  <c r="I252" i="11"/>
  <c r="I251" i="11" s="1"/>
  <c r="C277" i="11"/>
  <c r="F276" i="11"/>
  <c r="C276" i="11" s="1"/>
  <c r="C297" i="11"/>
  <c r="F293" i="11"/>
  <c r="C293" i="11" s="1"/>
  <c r="O291" i="11"/>
  <c r="C199" i="11"/>
  <c r="C239" i="11"/>
  <c r="C247" i="11"/>
  <c r="C271" i="11"/>
  <c r="C287" i="11"/>
  <c r="D52" i="11" l="1"/>
  <c r="D289" i="11"/>
  <c r="C95" i="11"/>
  <c r="C131" i="11"/>
  <c r="J289" i="11"/>
  <c r="D51" i="11"/>
  <c r="I53" i="11"/>
  <c r="O270" i="11"/>
  <c r="O269" i="11" s="1"/>
  <c r="K194" i="11"/>
  <c r="K75" i="11"/>
  <c r="K52" i="11" s="1"/>
  <c r="K51" i="11" s="1"/>
  <c r="K50" i="11" s="1"/>
  <c r="C272" i="11"/>
  <c r="C103" i="11"/>
  <c r="C141" i="11"/>
  <c r="C89" i="11"/>
  <c r="L130" i="11"/>
  <c r="N289" i="11"/>
  <c r="N52" i="11"/>
  <c r="O230" i="11"/>
  <c r="I231" i="11"/>
  <c r="O83" i="11"/>
  <c r="O75" i="11" s="1"/>
  <c r="O52" i="11" s="1"/>
  <c r="M194" i="11"/>
  <c r="M51" i="11" s="1"/>
  <c r="C235" i="11"/>
  <c r="I204" i="11"/>
  <c r="H51" i="11"/>
  <c r="H290" i="11" s="1"/>
  <c r="L230" i="11"/>
  <c r="O194" i="11"/>
  <c r="E289" i="11"/>
  <c r="N51" i="11"/>
  <c r="N50" i="11" s="1"/>
  <c r="F270" i="11"/>
  <c r="L75" i="11"/>
  <c r="L52" i="11" s="1"/>
  <c r="C122" i="11"/>
  <c r="F291" i="11"/>
  <c r="G52" i="11"/>
  <c r="G51" i="11" s="1"/>
  <c r="G289" i="11"/>
  <c r="E290" i="11"/>
  <c r="E50" i="11"/>
  <c r="N290" i="11"/>
  <c r="I230" i="11"/>
  <c r="C231" i="11"/>
  <c r="F269" i="11"/>
  <c r="C284" i="11"/>
  <c r="F283" i="11"/>
  <c r="C283" i="11" s="1"/>
  <c r="C252" i="11"/>
  <c r="F251" i="11"/>
  <c r="I187" i="11"/>
  <c r="C187" i="11" s="1"/>
  <c r="C69" i="11"/>
  <c r="F67" i="11"/>
  <c r="C67" i="11" s="1"/>
  <c r="C286" i="11"/>
  <c r="C260" i="11"/>
  <c r="F259" i="11"/>
  <c r="C259" i="11" s="1"/>
  <c r="C45" i="11"/>
  <c r="F173" i="11"/>
  <c r="H289" i="11"/>
  <c r="C77" i="11"/>
  <c r="I292" i="11"/>
  <c r="I291" i="11" s="1"/>
  <c r="L194" i="11"/>
  <c r="C264" i="11"/>
  <c r="C216" i="11"/>
  <c r="C196" i="11"/>
  <c r="O20" i="11"/>
  <c r="C192" i="11"/>
  <c r="C166" i="11"/>
  <c r="F165" i="11"/>
  <c r="C165" i="11" s="1"/>
  <c r="I130" i="11"/>
  <c r="I83" i="11"/>
  <c r="J51" i="11"/>
  <c r="M289" i="11"/>
  <c r="C27" i="11"/>
  <c r="L26" i="11"/>
  <c r="I195" i="11"/>
  <c r="C191" i="11"/>
  <c r="I174" i="11"/>
  <c r="I173" i="11" s="1"/>
  <c r="C175" i="11"/>
  <c r="C84" i="11"/>
  <c r="C76" i="11"/>
  <c r="F54" i="11"/>
  <c r="K290" i="11"/>
  <c r="C205" i="11"/>
  <c r="F204" i="11"/>
  <c r="C204" i="11" s="1"/>
  <c r="F83" i="11"/>
  <c r="C198" i="11"/>
  <c r="F130" i="11"/>
  <c r="D24" i="11"/>
  <c r="D290" i="11" s="1"/>
  <c r="D50" i="11"/>
  <c r="O51" i="11" l="1"/>
  <c r="C291" i="11"/>
  <c r="L51" i="11"/>
  <c r="L50" i="11" s="1"/>
  <c r="H50" i="11"/>
  <c r="C292" i="11"/>
  <c r="C83" i="11"/>
  <c r="C270" i="11"/>
  <c r="L289" i="11"/>
  <c r="K289" i="11"/>
  <c r="M50" i="11"/>
  <c r="M290" i="11"/>
  <c r="O50" i="11"/>
  <c r="O290" i="11"/>
  <c r="C130" i="11"/>
  <c r="O289" i="11"/>
  <c r="I75" i="11"/>
  <c r="I52" i="11" s="1"/>
  <c r="F75" i="11"/>
  <c r="C75" i="11" s="1"/>
  <c r="C251" i="11"/>
  <c r="F230" i="11"/>
  <c r="C230" i="11" s="1"/>
  <c r="F195" i="11"/>
  <c r="C173" i="11"/>
  <c r="G50" i="11"/>
  <c r="G24" i="11"/>
  <c r="F24" i="11"/>
  <c r="D20" i="11"/>
  <c r="C54" i="11"/>
  <c r="F53" i="11"/>
  <c r="I194" i="11"/>
  <c r="J50" i="11"/>
  <c r="J290" i="11"/>
  <c r="C174" i="11"/>
  <c r="C269" i="11"/>
  <c r="L290" i="11"/>
  <c r="C26" i="11"/>
  <c r="L20" i="11"/>
  <c r="I51" i="11" l="1"/>
  <c r="I290" i="11" s="1"/>
  <c r="I289" i="11"/>
  <c r="C53" i="11"/>
  <c r="F52" i="11"/>
  <c r="I24" i="11"/>
  <c r="I20" i="11" s="1"/>
  <c r="G20" i="11"/>
  <c r="F289" i="11"/>
  <c r="G290" i="11"/>
  <c r="F20" i="11"/>
  <c r="F194" i="11"/>
  <c r="C194" i="11" s="1"/>
  <c r="C195" i="11"/>
  <c r="C20" i="11" l="1"/>
  <c r="I50" i="11"/>
  <c r="C24" i="11"/>
  <c r="C289" i="11"/>
  <c r="F51" i="11"/>
  <c r="C52" i="11"/>
  <c r="F290" i="11" l="1"/>
  <c r="C290" i="11" s="1"/>
  <c r="F50" i="11"/>
  <c r="C50" i="11" s="1"/>
  <c r="C51" i="11"/>
  <c r="F61" i="10" l="1"/>
  <c r="F60" i="10"/>
  <c r="F59" i="10"/>
  <c r="F58" i="10"/>
  <c r="E57" i="10"/>
  <c r="D57" i="10"/>
  <c r="F52" i="10"/>
  <c r="F51" i="10"/>
  <c r="F50" i="10"/>
  <c r="F49" i="10"/>
  <c r="F48" i="10"/>
  <c r="E47" i="10"/>
  <c r="D47" i="10"/>
  <c r="F42" i="10"/>
  <c r="F41" i="10"/>
  <c r="F40" i="10"/>
  <c r="F39" i="10"/>
  <c r="F38" i="10"/>
  <c r="E37" i="10"/>
  <c r="D37" i="10"/>
  <c r="F32" i="10"/>
  <c r="F31" i="10"/>
  <c r="F30" i="10"/>
  <c r="F29" i="10"/>
  <c r="F28" i="10"/>
  <c r="F27" i="10"/>
  <c r="E27" i="10"/>
  <c r="D27" i="10"/>
  <c r="F22" i="10"/>
  <c r="F21" i="10"/>
  <c r="F20" i="10"/>
  <c r="E19" i="10"/>
  <c r="D19" i="10"/>
  <c r="F14" i="10"/>
  <c r="F13" i="10"/>
  <c r="F12" i="10"/>
  <c r="E11" i="10"/>
  <c r="D11" i="10"/>
  <c r="F11" i="10" l="1"/>
  <c r="F57" i="10"/>
  <c r="F47" i="10"/>
  <c r="F19" i="10"/>
  <c r="F37" i="10"/>
  <c r="O301" i="9"/>
  <c r="L301" i="9"/>
  <c r="I301" i="9"/>
  <c r="F301" i="9"/>
  <c r="O300" i="9"/>
  <c r="L300" i="9"/>
  <c r="I300" i="9"/>
  <c r="F300" i="9"/>
  <c r="O299" i="9"/>
  <c r="L299" i="9"/>
  <c r="I299" i="9"/>
  <c r="F299" i="9"/>
  <c r="O298" i="9"/>
  <c r="L298" i="9"/>
  <c r="I298" i="9"/>
  <c r="F298" i="9"/>
  <c r="C298" i="9" s="1"/>
  <c r="O297" i="9"/>
  <c r="L297" i="9"/>
  <c r="I297" i="9"/>
  <c r="F297" i="9"/>
  <c r="O296" i="9"/>
  <c r="L296" i="9"/>
  <c r="I296" i="9"/>
  <c r="F296" i="9"/>
  <c r="O295" i="9"/>
  <c r="L295" i="9"/>
  <c r="I295" i="9"/>
  <c r="F295" i="9"/>
  <c r="O294" i="9"/>
  <c r="O293" i="9" s="1"/>
  <c r="L294" i="9"/>
  <c r="I294" i="9"/>
  <c r="I293" i="9" s="1"/>
  <c r="F294" i="9"/>
  <c r="C294" i="9" s="1"/>
  <c r="N293" i="9"/>
  <c r="M293" i="9"/>
  <c r="K293" i="9"/>
  <c r="J293" i="9"/>
  <c r="H293" i="9"/>
  <c r="G293" i="9"/>
  <c r="E293" i="9"/>
  <c r="D293" i="9"/>
  <c r="O288" i="9"/>
  <c r="L288" i="9"/>
  <c r="I288" i="9"/>
  <c r="F288" i="9"/>
  <c r="O287" i="9"/>
  <c r="L287" i="9"/>
  <c r="L286" i="9" s="1"/>
  <c r="I287" i="9"/>
  <c r="F287" i="9"/>
  <c r="O286" i="9"/>
  <c r="N286" i="9"/>
  <c r="M286" i="9"/>
  <c r="K286" i="9"/>
  <c r="J286" i="9"/>
  <c r="H286" i="9"/>
  <c r="G286" i="9"/>
  <c r="F286" i="9"/>
  <c r="E286" i="9"/>
  <c r="D286" i="9"/>
  <c r="O285" i="9"/>
  <c r="L285" i="9"/>
  <c r="L284" i="9" s="1"/>
  <c r="L283" i="9" s="1"/>
  <c r="I285" i="9"/>
  <c r="I284" i="9" s="1"/>
  <c r="I283" i="9" s="1"/>
  <c r="F285" i="9"/>
  <c r="O284" i="9"/>
  <c r="O283" i="9" s="1"/>
  <c r="N284" i="9"/>
  <c r="N283" i="9" s="1"/>
  <c r="M284" i="9"/>
  <c r="M283" i="9" s="1"/>
  <c r="K284" i="9"/>
  <c r="J284" i="9"/>
  <c r="J283" i="9" s="1"/>
  <c r="H284" i="9"/>
  <c r="H283" i="9" s="1"/>
  <c r="G284" i="9"/>
  <c r="G283" i="9" s="1"/>
  <c r="E284" i="9"/>
  <c r="E283" i="9" s="1"/>
  <c r="D284" i="9"/>
  <c r="K283" i="9"/>
  <c r="D283" i="9"/>
  <c r="O282" i="9"/>
  <c r="O281" i="9" s="1"/>
  <c r="L282" i="9"/>
  <c r="L281" i="9" s="1"/>
  <c r="I282" i="9"/>
  <c r="I281" i="9" s="1"/>
  <c r="F282" i="9"/>
  <c r="N281" i="9"/>
  <c r="M281" i="9"/>
  <c r="K281" i="9"/>
  <c r="J281" i="9"/>
  <c r="H281" i="9"/>
  <c r="G281" i="9"/>
  <c r="F281" i="9"/>
  <c r="E281" i="9"/>
  <c r="D281" i="9"/>
  <c r="O280" i="9"/>
  <c r="L280" i="9"/>
  <c r="I280" i="9"/>
  <c r="F280" i="9"/>
  <c r="C280" i="9" s="1"/>
  <c r="O279" i="9"/>
  <c r="L279" i="9"/>
  <c r="I279" i="9"/>
  <c r="F279" i="9"/>
  <c r="O278" i="9"/>
  <c r="L278" i="9"/>
  <c r="I278" i="9"/>
  <c r="F278" i="9"/>
  <c r="C278" i="9" s="1"/>
  <c r="O277" i="9"/>
  <c r="L277" i="9"/>
  <c r="I277" i="9"/>
  <c r="I276" i="9" s="1"/>
  <c r="F277" i="9"/>
  <c r="N276" i="9"/>
  <c r="M276" i="9"/>
  <c r="K276" i="9"/>
  <c r="J276" i="9"/>
  <c r="H276" i="9"/>
  <c r="G276" i="9"/>
  <c r="E276" i="9"/>
  <c r="D276" i="9"/>
  <c r="D270" i="9" s="1"/>
  <c r="D269" i="9" s="1"/>
  <c r="O275" i="9"/>
  <c r="L275" i="9"/>
  <c r="I275" i="9"/>
  <c r="F275" i="9"/>
  <c r="O274" i="9"/>
  <c r="L274" i="9"/>
  <c r="I274" i="9"/>
  <c r="F274" i="9"/>
  <c r="C274" i="9" s="1"/>
  <c r="O273" i="9"/>
  <c r="O272" i="9" s="1"/>
  <c r="L273" i="9"/>
  <c r="I273" i="9"/>
  <c r="F273" i="9"/>
  <c r="N272" i="9"/>
  <c r="N270" i="9" s="1"/>
  <c r="M272" i="9"/>
  <c r="K272" i="9"/>
  <c r="J272" i="9"/>
  <c r="J270" i="9" s="1"/>
  <c r="J269" i="9" s="1"/>
  <c r="I272" i="9"/>
  <c r="H272" i="9"/>
  <c r="H270" i="9" s="1"/>
  <c r="G272" i="9"/>
  <c r="E272" i="9"/>
  <c r="E270" i="9" s="1"/>
  <c r="E269" i="9" s="1"/>
  <c r="D272" i="9"/>
  <c r="O271" i="9"/>
  <c r="L271" i="9"/>
  <c r="I271" i="9"/>
  <c r="F271" i="9"/>
  <c r="K270" i="9"/>
  <c r="K269" i="9" s="1"/>
  <c r="G270" i="9"/>
  <c r="G269" i="9" s="1"/>
  <c r="O268" i="9"/>
  <c r="L268" i="9"/>
  <c r="I268" i="9"/>
  <c r="F268" i="9"/>
  <c r="O267" i="9"/>
  <c r="L267" i="9"/>
  <c r="I267" i="9"/>
  <c r="F267" i="9"/>
  <c r="O266" i="9"/>
  <c r="L266" i="9"/>
  <c r="I266" i="9"/>
  <c r="F266" i="9"/>
  <c r="O265" i="9"/>
  <c r="L265" i="9"/>
  <c r="I265" i="9"/>
  <c r="I264" i="9" s="1"/>
  <c r="F265" i="9"/>
  <c r="N264" i="9"/>
  <c r="M264" i="9"/>
  <c r="K264" i="9"/>
  <c r="J264" i="9"/>
  <c r="H264" i="9"/>
  <c r="G264" i="9"/>
  <c r="E264" i="9"/>
  <c r="D264" i="9"/>
  <c r="O263" i="9"/>
  <c r="L263" i="9"/>
  <c r="I263" i="9"/>
  <c r="F263" i="9"/>
  <c r="O262" i="9"/>
  <c r="L262" i="9"/>
  <c r="I262" i="9"/>
  <c r="F262" i="9"/>
  <c r="O261" i="9"/>
  <c r="O260" i="9" s="1"/>
  <c r="L261" i="9"/>
  <c r="I261" i="9"/>
  <c r="F261" i="9"/>
  <c r="N260" i="9"/>
  <c r="N259" i="9" s="1"/>
  <c r="M260" i="9"/>
  <c r="K260" i="9"/>
  <c r="K259" i="9" s="1"/>
  <c r="J260" i="9"/>
  <c r="I260" i="9"/>
  <c r="H260" i="9"/>
  <c r="H259" i="9" s="1"/>
  <c r="G260" i="9"/>
  <c r="E260" i="9"/>
  <c r="D260" i="9"/>
  <c r="D259" i="9" s="1"/>
  <c r="J259" i="9"/>
  <c r="G259" i="9"/>
  <c r="O258" i="9"/>
  <c r="L258" i="9"/>
  <c r="I258" i="9"/>
  <c r="F258" i="9"/>
  <c r="C258" i="9" s="1"/>
  <c r="O257" i="9"/>
  <c r="L257" i="9"/>
  <c r="I257" i="9"/>
  <c r="F257" i="9"/>
  <c r="O256" i="9"/>
  <c r="L256" i="9"/>
  <c r="I256" i="9"/>
  <c r="F256" i="9"/>
  <c r="O255" i="9"/>
  <c r="L255" i="9"/>
  <c r="I255" i="9"/>
  <c r="F255" i="9"/>
  <c r="O254" i="9"/>
  <c r="L254" i="9"/>
  <c r="I254" i="9"/>
  <c r="F254" i="9"/>
  <c r="O253" i="9"/>
  <c r="O252" i="9" s="1"/>
  <c r="L253" i="9"/>
  <c r="I253" i="9"/>
  <c r="F253" i="9"/>
  <c r="N252" i="9"/>
  <c r="N251" i="9" s="1"/>
  <c r="M252" i="9"/>
  <c r="M251" i="9" s="1"/>
  <c r="K252" i="9"/>
  <c r="J252" i="9"/>
  <c r="J251" i="9" s="1"/>
  <c r="I252" i="9"/>
  <c r="I251" i="9" s="1"/>
  <c r="H252" i="9"/>
  <c r="G252" i="9"/>
  <c r="E252" i="9"/>
  <c r="E251" i="9" s="1"/>
  <c r="D252" i="9"/>
  <c r="D251" i="9" s="1"/>
  <c r="K251" i="9"/>
  <c r="H251" i="9"/>
  <c r="G251" i="9"/>
  <c r="O250" i="9"/>
  <c r="L250" i="9"/>
  <c r="I250" i="9"/>
  <c r="F250" i="9"/>
  <c r="O249" i="9"/>
  <c r="L249" i="9"/>
  <c r="I249" i="9"/>
  <c r="F249" i="9"/>
  <c r="O248" i="9"/>
  <c r="L248" i="9"/>
  <c r="I248" i="9"/>
  <c r="F248" i="9"/>
  <c r="O247" i="9"/>
  <c r="L247" i="9"/>
  <c r="I247" i="9"/>
  <c r="F247"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L239" i="9"/>
  <c r="I239" i="9"/>
  <c r="F239" i="9"/>
  <c r="O238" i="9"/>
  <c r="N238" i="9"/>
  <c r="M238" i="9"/>
  <c r="K238" i="9"/>
  <c r="J238" i="9"/>
  <c r="H238" i="9"/>
  <c r="G238" i="9"/>
  <c r="E238" i="9"/>
  <c r="D238" i="9"/>
  <c r="O237" i="9"/>
  <c r="L237" i="9"/>
  <c r="I237" i="9"/>
  <c r="F237" i="9"/>
  <c r="O236" i="9"/>
  <c r="O235" i="9" s="1"/>
  <c r="L236" i="9"/>
  <c r="L235" i="9" s="1"/>
  <c r="I236" i="9"/>
  <c r="I235" i="9" s="1"/>
  <c r="F236" i="9"/>
  <c r="N235" i="9"/>
  <c r="M235" i="9"/>
  <c r="M231" i="9" s="1"/>
  <c r="K235" i="9"/>
  <c r="J235" i="9"/>
  <c r="H235" i="9"/>
  <c r="G235" i="9"/>
  <c r="F235" i="9"/>
  <c r="E235" i="9"/>
  <c r="D235" i="9"/>
  <c r="O234" i="9"/>
  <c r="O233" i="9" s="1"/>
  <c r="L234" i="9"/>
  <c r="L233" i="9" s="1"/>
  <c r="I234" i="9"/>
  <c r="I233" i="9" s="1"/>
  <c r="F234" i="9"/>
  <c r="F233" i="9" s="1"/>
  <c r="N233" i="9"/>
  <c r="N231" i="9" s="1"/>
  <c r="M233" i="9"/>
  <c r="K233" i="9"/>
  <c r="J233" i="9"/>
  <c r="H233" i="9"/>
  <c r="G233" i="9"/>
  <c r="E233" i="9"/>
  <c r="E231" i="9" s="1"/>
  <c r="D233" i="9"/>
  <c r="O232" i="9"/>
  <c r="L232" i="9"/>
  <c r="I232" i="9"/>
  <c r="F232" i="9"/>
  <c r="O229" i="9"/>
  <c r="L229" i="9"/>
  <c r="I229" i="9"/>
  <c r="F229" i="9"/>
  <c r="O228" i="9"/>
  <c r="O227" i="9" s="1"/>
  <c r="L228" i="9"/>
  <c r="I228" i="9"/>
  <c r="I227" i="9" s="1"/>
  <c r="F228" i="9"/>
  <c r="N227" i="9"/>
  <c r="M227" i="9"/>
  <c r="L227" i="9"/>
  <c r="K227" i="9"/>
  <c r="J227" i="9"/>
  <c r="H227" i="9"/>
  <c r="G227" i="9"/>
  <c r="F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I220" i="9"/>
  <c r="F220" i="9"/>
  <c r="O219" i="9"/>
  <c r="L219" i="9"/>
  <c r="I219" i="9"/>
  <c r="F219" i="9"/>
  <c r="O218" i="9"/>
  <c r="L218" i="9"/>
  <c r="I218" i="9"/>
  <c r="F218" i="9"/>
  <c r="O217" i="9"/>
  <c r="L217" i="9"/>
  <c r="L216" i="9" s="1"/>
  <c r="I217" i="9"/>
  <c r="F217" i="9"/>
  <c r="N216" i="9"/>
  <c r="M216" i="9"/>
  <c r="K216" i="9"/>
  <c r="J216" i="9"/>
  <c r="H216" i="9"/>
  <c r="G216" i="9"/>
  <c r="E216" i="9"/>
  <c r="D216" i="9"/>
  <c r="O215" i="9"/>
  <c r="L215" i="9"/>
  <c r="I215" i="9"/>
  <c r="F215" i="9"/>
  <c r="O214" i="9"/>
  <c r="L214" i="9"/>
  <c r="I214" i="9"/>
  <c r="F214" i="9"/>
  <c r="O213" i="9"/>
  <c r="L213" i="9"/>
  <c r="I213" i="9"/>
  <c r="F213" i="9"/>
  <c r="O212" i="9"/>
  <c r="L212" i="9"/>
  <c r="I212" i="9"/>
  <c r="F212" i="9"/>
  <c r="O211" i="9"/>
  <c r="L211" i="9"/>
  <c r="I211" i="9"/>
  <c r="F211" i="9"/>
  <c r="O210" i="9"/>
  <c r="L210" i="9"/>
  <c r="I210" i="9"/>
  <c r="F210" i="9"/>
  <c r="O209" i="9"/>
  <c r="L209" i="9"/>
  <c r="I209" i="9"/>
  <c r="F209" i="9"/>
  <c r="O208" i="9"/>
  <c r="L208" i="9"/>
  <c r="I208" i="9"/>
  <c r="F208" i="9"/>
  <c r="O207" i="9"/>
  <c r="L207" i="9"/>
  <c r="I207" i="9"/>
  <c r="F207" i="9"/>
  <c r="O206" i="9"/>
  <c r="L206" i="9"/>
  <c r="I206" i="9"/>
  <c r="I205" i="9" s="1"/>
  <c r="F206" i="9"/>
  <c r="N205" i="9"/>
  <c r="M205" i="9"/>
  <c r="K205" i="9"/>
  <c r="J205" i="9"/>
  <c r="H205" i="9"/>
  <c r="H204" i="9" s="1"/>
  <c r="G205" i="9"/>
  <c r="E205" i="9"/>
  <c r="E204" i="9" s="1"/>
  <c r="D205" i="9"/>
  <c r="D204" i="9" s="1"/>
  <c r="O203" i="9"/>
  <c r="L203" i="9"/>
  <c r="I203" i="9"/>
  <c r="F203" i="9"/>
  <c r="O202" i="9"/>
  <c r="L202" i="9"/>
  <c r="I202" i="9"/>
  <c r="F202" i="9"/>
  <c r="C202" i="9"/>
  <c r="O201" i="9"/>
  <c r="L201" i="9"/>
  <c r="I201" i="9"/>
  <c r="F201" i="9"/>
  <c r="C201" i="9" s="1"/>
  <c r="O200" i="9"/>
  <c r="L200" i="9"/>
  <c r="I200" i="9"/>
  <c r="F200" i="9"/>
  <c r="O199" i="9"/>
  <c r="L199" i="9"/>
  <c r="L198" i="9" s="1"/>
  <c r="I199" i="9"/>
  <c r="F199" i="9"/>
  <c r="F198" i="9" s="1"/>
  <c r="O198" i="9"/>
  <c r="N198" i="9"/>
  <c r="M198" i="9"/>
  <c r="K198" i="9"/>
  <c r="K196" i="9" s="1"/>
  <c r="J198" i="9"/>
  <c r="H198" i="9"/>
  <c r="G198" i="9"/>
  <c r="G196" i="9" s="1"/>
  <c r="E198" i="9"/>
  <c r="E196" i="9" s="1"/>
  <c r="D198" i="9"/>
  <c r="O197" i="9"/>
  <c r="L197" i="9"/>
  <c r="L196" i="9" s="1"/>
  <c r="I197" i="9"/>
  <c r="F197" i="9"/>
  <c r="N196" i="9"/>
  <c r="M196" i="9"/>
  <c r="J196" i="9"/>
  <c r="H196" i="9"/>
  <c r="D196" i="9"/>
  <c r="O193" i="9"/>
  <c r="L193" i="9"/>
  <c r="L192" i="9" s="1"/>
  <c r="L191" i="9" s="1"/>
  <c r="I193" i="9"/>
  <c r="F193" i="9"/>
  <c r="O192" i="9"/>
  <c r="O191" i="9" s="1"/>
  <c r="N192" i="9"/>
  <c r="N191" i="9" s="1"/>
  <c r="N187" i="9" s="1"/>
  <c r="M192" i="9"/>
  <c r="M191" i="9" s="1"/>
  <c r="K192" i="9"/>
  <c r="J192" i="9"/>
  <c r="J191" i="9" s="1"/>
  <c r="I192" i="9"/>
  <c r="I191" i="9" s="1"/>
  <c r="H192" i="9"/>
  <c r="G192" i="9"/>
  <c r="E192" i="9"/>
  <c r="E191" i="9" s="1"/>
  <c r="D192" i="9"/>
  <c r="K191" i="9"/>
  <c r="H191" i="9"/>
  <c r="G191" i="9"/>
  <c r="D191" i="9"/>
  <c r="O190" i="9"/>
  <c r="L190" i="9"/>
  <c r="I190" i="9"/>
  <c r="F190" i="9"/>
  <c r="O189" i="9"/>
  <c r="L189" i="9"/>
  <c r="I189" i="9"/>
  <c r="I188" i="9" s="1"/>
  <c r="I187" i="9" s="1"/>
  <c r="F189" i="9"/>
  <c r="N188" i="9"/>
  <c r="M188" i="9"/>
  <c r="M187" i="9" s="1"/>
  <c r="L188" i="9"/>
  <c r="K188" i="9"/>
  <c r="K187" i="9" s="1"/>
  <c r="J188" i="9"/>
  <c r="H188" i="9"/>
  <c r="H187" i="9" s="1"/>
  <c r="G188" i="9"/>
  <c r="E188" i="9"/>
  <c r="D188" i="9"/>
  <c r="O186" i="9"/>
  <c r="L186" i="9"/>
  <c r="I186" i="9"/>
  <c r="F186" i="9"/>
  <c r="O185" i="9"/>
  <c r="O184" i="9" s="1"/>
  <c r="L185" i="9"/>
  <c r="I185" i="9"/>
  <c r="C185" i="9" s="1"/>
  <c r="F185" i="9"/>
  <c r="F184" i="9" s="1"/>
  <c r="N184" i="9"/>
  <c r="M184" i="9"/>
  <c r="K184" i="9"/>
  <c r="J184" i="9"/>
  <c r="H184" i="9"/>
  <c r="G184" i="9"/>
  <c r="E184" i="9"/>
  <c r="D184" i="9"/>
  <c r="O183" i="9"/>
  <c r="L183" i="9"/>
  <c r="I183" i="9"/>
  <c r="F183" i="9"/>
  <c r="O182" i="9"/>
  <c r="L182" i="9"/>
  <c r="I182" i="9"/>
  <c r="F182" i="9"/>
  <c r="O181" i="9"/>
  <c r="L181" i="9"/>
  <c r="I181" i="9"/>
  <c r="F181" i="9"/>
  <c r="O180" i="9"/>
  <c r="L180" i="9"/>
  <c r="I180" i="9"/>
  <c r="I179" i="9" s="1"/>
  <c r="F180" i="9"/>
  <c r="N179" i="9"/>
  <c r="M179" i="9"/>
  <c r="K179" i="9"/>
  <c r="J179" i="9"/>
  <c r="H179" i="9"/>
  <c r="G179" i="9"/>
  <c r="E179" i="9"/>
  <c r="D179" i="9"/>
  <c r="O178" i="9"/>
  <c r="L178" i="9"/>
  <c r="I178" i="9"/>
  <c r="F178" i="9"/>
  <c r="O177" i="9"/>
  <c r="L177" i="9"/>
  <c r="I177" i="9"/>
  <c r="F177" i="9"/>
  <c r="O176" i="9"/>
  <c r="L176" i="9"/>
  <c r="I176" i="9"/>
  <c r="I175" i="9" s="1"/>
  <c r="F176" i="9"/>
  <c r="N175" i="9"/>
  <c r="M175" i="9"/>
  <c r="M174" i="9" s="1"/>
  <c r="K175" i="9"/>
  <c r="J175" i="9"/>
  <c r="H175" i="9"/>
  <c r="H174" i="9" s="1"/>
  <c r="G175" i="9"/>
  <c r="G174" i="9" s="1"/>
  <c r="G173" i="9" s="1"/>
  <c r="E175" i="9"/>
  <c r="E174" i="9" s="1"/>
  <c r="E173" i="9" s="1"/>
  <c r="D175" i="9"/>
  <c r="D174" i="9" s="1"/>
  <c r="D173" i="9" s="1"/>
  <c r="N174" i="9"/>
  <c r="N173" i="9" s="1"/>
  <c r="K174" i="9"/>
  <c r="K173" i="9" s="1"/>
  <c r="O172" i="9"/>
  <c r="L172" i="9"/>
  <c r="I172" i="9"/>
  <c r="F172" i="9"/>
  <c r="O171" i="9"/>
  <c r="L171" i="9"/>
  <c r="I171" i="9"/>
  <c r="F171" i="9"/>
  <c r="O170" i="9"/>
  <c r="L170" i="9"/>
  <c r="I170" i="9"/>
  <c r="F170" i="9"/>
  <c r="O169" i="9"/>
  <c r="L169" i="9"/>
  <c r="I169" i="9"/>
  <c r="F169" i="9"/>
  <c r="O168" i="9"/>
  <c r="L168" i="9"/>
  <c r="I168" i="9"/>
  <c r="F168" i="9"/>
  <c r="O167" i="9"/>
  <c r="L167" i="9"/>
  <c r="L166" i="9" s="1"/>
  <c r="I167" i="9"/>
  <c r="I166" i="9" s="1"/>
  <c r="F167" i="9"/>
  <c r="N166" i="9"/>
  <c r="N165" i="9" s="1"/>
  <c r="M166" i="9"/>
  <c r="M165" i="9" s="1"/>
  <c r="K166" i="9"/>
  <c r="K165" i="9" s="1"/>
  <c r="J166" i="9"/>
  <c r="J165" i="9" s="1"/>
  <c r="H166" i="9"/>
  <c r="G166" i="9"/>
  <c r="G165" i="9" s="1"/>
  <c r="E166" i="9"/>
  <c r="E165" i="9" s="1"/>
  <c r="D166" i="9"/>
  <c r="L165" i="9"/>
  <c r="H165" i="9"/>
  <c r="D165" i="9"/>
  <c r="O164" i="9"/>
  <c r="L164" i="9"/>
  <c r="I164" i="9"/>
  <c r="F164" i="9"/>
  <c r="O163" i="9"/>
  <c r="L163" i="9"/>
  <c r="I163" i="9"/>
  <c r="F163" i="9"/>
  <c r="O162" i="9"/>
  <c r="L162" i="9"/>
  <c r="I162" i="9"/>
  <c r="C162" i="9" s="1"/>
  <c r="F162" i="9"/>
  <c r="O161" i="9"/>
  <c r="L161" i="9"/>
  <c r="L160" i="9" s="1"/>
  <c r="I161" i="9"/>
  <c r="F161" i="9"/>
  <c r="F160" i="9" s="1"/>
  <c r="N160" i="9"/>
  <c r="M160" i="9"/>
  <c r="K160" i="9"/>
  <c r="J160" i="9"/>
  <c r="H160" i="9"/>
  <c r="G160" i="9"/>
  <c r="E160" i="9"/>
  <c r="D160" i="9"/>
  <c r="O159" i="9"/>
  <c r="L159" i="9"/>
  <c r="I159" i="9"/>
  <c r="F159" i="9"/>
  <c r="O158" i="9"/>
  <c r="L158" i="9"/>
  <c r="I158" i="9"/>
  <c r="F158" i="9"/>
  <c r="C158" i="9" s="1"/>
  <c r="O157" i="9"/>
  <c r="L157" i="9"/>
  <c r="I157" i="9"/>
  <c r="F157" i="9"/>
  <c r="O156" i="9"/>
  <c r="L156" i="9"/>
  <c r="I156" i="9"/>
  <c r="F156" i="9"/>
  <c r="O155" i="9"/>
  <c r="L155" i="9"/>
  <c r="I155" i="9"/>
  <c r="F155" i="9"/>
  <c r="O154" i="9"/>
  <c r="L154" i="9"/>
  <c r="I154" i="9"/>
  <c r="F154" i="9"/>
  <c r="O153" i="9"/>
  <c r="L153" i="9"/>
  <c r="I153" i="9"/>
  <c r="F153" i="9"/>
  <c r="O152" i="9"/>
  <c r="L152" i="9"/>
  <c r="I152" i="9"/>
  <c r="I151" i="9" s="1"/>
  <c r="F152" i="9"/>
  <c r="N151" i="9"/>
  <c r="M151" i="9"/>
  <c r="K151" i="9"/>
  <c r="J151" i="9"/>
  <c r="H151" i="9"/>
  <c r="G151" i="9"/>
  <c r="E151" i="9"/>
  <c r="D151" i="9"/>
  <c r="O150" i="9"/>
  <c r="L150" i="9"/>
  <c r="I150" i="9"/>
  <c r="F150" i="9"/>
  <c r="O149" i="9"/>
  <c r="L149" i="9"/>
  <c r="I149" i="9"/>
  <c r="F149" i="9"/>
  <c r="O148" i="9"/>
  <c r="L148" i="9"/>
  <c r="I148" i="9"/>
  <c r="F148" i="9"/>
  <c r="O147" i="9"/>
  <c r="L147" i="9"/>
  <c r="I147" i="9"/>
  <c r="F147" i="9"/>
  <c r="O146" i="9"/>
  <c r="L146" i="9"/>
  <c r="I146" i="9"/>
  <c r="F146" i="9"/>
  <c r="O145" i="9"/>
  <c r="L145" i="9"/>
  <c r="I145" i="9"/>
  <c r="F145" i="9"/>
  <c r="N144" i="9"/>
  <c r="M144" i="9"/>
  <c r="K144" i="9"/>
  <c r="J144" i="9"/>
  <c r="H144" i="9"/>
  <c r="G144" i="9"/>
  <c r="E144" i="9"/>
  <c r="D144" i="9"/>
  <c r="O143" i="9"/>
  <c r="L143" i="9"/>
  <c r="I143" i="9"/>
  <c r="F143" i="9"/>
  <c r="O142" i="9"/>
  <c r="O141" i="9" s="1"/>
  <c r="L142" i="9"/>
  <c r="I142" i="9"/>
  <c r="I141" i="9" s="1"/>
  <c r="F142" i="9"/>
  <c r="N141" i="9"/>
  <c r="M141" i="9"/>
  <c r="L141" i="9"/>
  <c r="K141" i="9"/>
  <c r="J141" i="9"/>
  <c r="H141" i="9"/>
  <c r="G141" i="9"/>
  <c r="F141" i="9"/>
  <c r="E141" i="9"/>
  <c r="D141" i="9"/>
  <c r="O140" i="9"/>
  <c r="L140" i="9"/>
  <c r="I140" i="9"/>
  <c r="F140" i="9"/>
  <c r="O139" i="9"/>
  <c r="L139" i="9"/>
  <c r="I139" i="9"/>
  <c r="F139" i="9"/>
  <c r="O138" i="9"/>
  <c r="L138" i="9"/>
  <c r="I138" i="9"/>
  <c r="F138" i="9"/>
  <c r="O137" i="9"/>
  <c r="O136" i="9" s="1"/>
  <c r="L137" i="9"/>
  <c r="I137" i="9"/>
  <c r="F137" i="9"/>
  <c r="F136" i="9" s="1"/>
  <c r="N136" i="9"/>
  <c r="M136" i="9"/>
  <c r="K136" i="9"/>
  <c r="J136" i="9"/>
  <c r="H136" i="9"/>
  <c r="G136" i="9"/>
  <c r="E136" i="9"/>
  <c r="D136" i="9"/>
  <c r="O135" i="9"/>
  <c r="L135" i="9"/>
  <c r="I135" i="9"/>
  <c r="F135" i="9"/>
  <c r="O134" i="9"/>
  <c r="L134" i="9"/>
  <c r="I134" i="9"/>
  <c r="F134" i="9"/>
  <c r="O133" i="9"/>
  <c r="L133" i="9"/>
  <c r="I133" i="9"/>
  <c r="F133" i="9"/>
  <c r="O132" i="9"/>
  <c r="L132" i="9"/>
  <c r="I132" i="9"/>
  <c r="F132" i="9"/>
  <c r="N131" i="9"/>
  <c r="M131" i="9"/>
  <c r="K131" i="9"/>
  <c r="J131" i="9"/>
  <c r="H131" i="9"/>
  <c r="G131" i="9"/>
  <c r="F131" i="9"/>
  <c r="E131" i="9"/>
  <c r="D131" i="9"/>
  <c r="N130" i="9"/>
  <c r="K130" i="9"/>
  <c r="O129" i="9"/>
  <c r="O128" i="9" s="1"/>
  <c r="L129" i="9"/>
  <c r="I129" i="9"/>
  <c r="I128" i="9" s="1"/>
  <c r="F129" i="9"/>
  <c r="N128" i="9"/>
  <c r="M128" i="9"/>
  <c r="L128" i="9"/>
  <c r="K128" i="9"/>
  <c r="J128" i="9"/>
  <c r="H128" i="9"/>
  <c r="G128" i="9"/>
  <c r="E128" i="9"/>
  <c r="D128" i="9"/>
  <c r="O127" i="9"/>
  <c r="L127" i="9"/>
  <c r="I127" i="9"/>
  <c r="F127" i="9"/>
  <c r="O126" i="9"/>
  <c r="L126" i="9"/>
  <c r="I126" i="9"/>
  <c r="F126" i="9"/>
  <c r="O125" i="9"/>
  <c r="L125" i="9"/>
  <c r="I125" i="9"/>
  <c r="F125" i="9"/>
  <c r="O124" i="9"/>
  <c r="L124" i="9"/>
  <c r="I124" i="9"/>
  <c r="F124" i="9"/>
  <c r="O123" i="9"/>
  <c r="L123" i="9"/>
  <c r="L122" i="9" s="1"/>
  <c r="I123" i="9"/>
  <c r="F123" i="9"/>
  <c r="N122" i="9"/>
  <c r="M122" i="9"/>
  <c r="K122" i="9"/>
  <c r="J122" i="9"/>
  <c r="H122" i="9"/>
  <c r="G122" i="9"/>
  <c r="E122" i="9"/>
  <c r="D122" i="9"/>
  <c r="O121" i="9"/>
  <c r="L121" i="9"/>
  <c r="I121" i="9"/>
  <c r="F121" i="9"/>
  <c r="O120" i="9"/>
  <c r="L120" i="9"/>
  <c r="I120" i="9"/>
  <c r="F120" i="9"/>
  <c r="O119" i="9"/>
  <c r="L119" i="9"/>
  <c r="I119" i="9"/>
  <c r="F119" i="9"/>
  <c r="O118" i="9"/>
  <c r="L118" i="9"/>
  <c r="I118" i="9"/>
  <c r="F118" i="9"/>
  <c r="O117" i="9"/>
  <c r="O116" i="9" s="1"/>
  <c r="L117" i="9"/>
  <c r="I117" i="9"/>
  <c r="C117" i="9" s="1"/>
  <c r="F117" i="9"/>
  <c r="N116" i="9"/>
  <c r="M116" i="9"/>
  <c r="K116" i="9"/>
  <c r="J116" i="9"/>
  <c r="H116" i="9"/>
  <c r="G116" i="9"/>
  <c r="E116" i="9"/>
  <c r="D116" i="9"/>
  <c r="O115" i="9"/>
  <c r="L115" i="9"/>
  <c r="I115" i="9"/>
  <c r="F115" i="9"/>
  <c r="O114" i="9"/>
  <c r="L114" i="9"/>
  <c r="I114" i="9"/>
  <c r="F114" i="9"/>
  <c r="O113" i="9"/>
  <c r="O112" i="9" s="1"/>
  <c r="L113" i="9"/>
  <c r="L112" i="9" s="1"/>
  <c r="I113" i="9"/>
  <c r="F113" i="9"/>
  <c r="F112" i="9" s="1"/>
  <c r="N112" i="9"/>
  <c r="M112" i="9"/>
  <c r="K112" i="9"/>
  <c r="J112" i="9"/>
  <c r="H112" i="9"/>
  <c r="G112" i="9"/>
  <c r="E112" i="9"/>
  <c r="D112" i="9"/>
  <c r="O111" i="9"/>
  <c r="L111" i="9"/>
  <c r="I111" i="9"/>
  <c r="F111" i="9"/>
  <c r="O110" i="9"/>
  <c r="L110" i="9"/>
  <c r="I110" i="9"/>
  <c r="F110" i="9"/>
  <c r="O109" i="9"/>
  <c r="L109" i="9"/>
  <c r="I109" i="9"/>
  <c r="F109" i="9"/>
  <c r="O108" i="9"/>
  <c r="L108" i="9"/>
  <c r="I108" i="9"/>
  <c r="F108" i="9"/>
  <c r="O107" i="9"/>
  <c r="L107" i="9"/>
  <c r="I107" i="9"/>
  <c r="F107" i="9"/>
  <c r="O106" i="9"/>
  <c r="L106" i="9"/>
  <c r="I106" i="9"/>
  <c r="F106" i="9"/>
  <c r="O105" i="9"/>
  <c r="L105" i="9"/>
  <c r="I105" i="9"/>
  <c r="F105" i="9"/>
  <c r="O104" i="9"/>
  <c r="L104" i="9"/>
  <c r="I104" i="9"/>
  <c r="F104" i="9"/>
  <c r="N103" i="9"/>
  <c r="M103" i="9"/>
  <c r="K103" i="9"/>
  <c r="J103" i="9"/>
  <c r="I103" i="9"/>
  <c r="H103" i="9"/>
  <c r="G103" i="9"/>
  <c r="E103" i="9"/>
  <c r="D103" i="9"/>
  <c r="O102" i="9"/>
  <c r="L102" i="9"/>
  <c r="I102" i="9"/>
  <c r="F102" i="9"/>
  <c r="O101" i="9"/>
  <c r="L101" i="9"/>
  <c r="I101" i="9"/>
  <c r="F101" i="9"/>
  <c r="O100" i="9"/>
  <c r="L100" i="9"/>
  <c r="I100" i="9"/>
  <c r="F100" i="9"/>
  <c r="C100" i="9" s="1"/>
  <c r="O99" i="9"/>
  <c r="L99" i="9"/>
  <c r="I99" i="9"/>
  <c r="F99" i="9"/>
  <c r="O98" i="9"/>
  <c r="L98" i="9"/>
  <c r="I98" i="9"/>
  <c r="F98" i="9"/>
  <c r="C98" i="9" s="1"/>
  <c r="O97" i="9"/>
  <c r="L97" i="9"/>
  <c r="I97" i="9"/>
  <c r="F97" i="9"/>
  <c r="O96" i="9"/>
  <c r="L96" i="9"/>
  <c r="I96" i="9"/>
  <c r="I95" i="9" s="1"/>
  <c r="F96" i="9"/>
  <c r="N95" i="9"/>
  <c r="M95" i="9"/>
  <c r="K95" i="9"/>
  <c r="J95" i="9"/>
  <c r="H95" i="9"/>
  <c r="G95" i="9"/>
  <c r="E95" i="9"/>
  <c r="D95" i="9"/>
  <c r="O94" i="9"/>
  <c r="L94" i="9"/>
  <c r="I94" i="9"/>
  <c r="F94" i="9"/>
  <c r="O93" i="9"/>
  <c r="L93" i="9"/>
  <c r="I93" i="9"/>
  <c r="F93" i="9"/>
  <c r="O92" i="9"/>
  <c r="L92" i="9"/>
  <c r="I92" i="9"/>
  <c r="F92" i="9"/>
  <c r="O91" i="9"/>
  <c r="L91" i="9"/>
  <c r="I91" i="9"/>
  <c r="F91" i="9"/>
  <c r="O90" i="9"/>
  <c r="L90" i="9"/>
  <c r="I90" i="9"/>
  <c r="I89" i="9" s="1"/>
  <c r="F90" i="9"/>
  <c r="O89" i="9"/>
  <c r="N89" i="9"/>
  <c r="M89" i="9"/>
  <c r="K89" i="9"/>
  <c r="J89" i="9"/>
  <c r="H89" i="9"/>
  <c r="G89" i="9"/>
  <c r="E89" i="9"/>
  <c r="D89" i="9"/>
  <c r="O88" i="9"/>
  <c r="L88" i="9"/>
  <c r="I88" i="9"/>
  <c r="F88" i="9"/>
  <c r="C88" i="9" s="1"/>
  <c r="O87" i="9"/>
  <c r="L87" i="9"/>
  <c r="I87" i="9"/>
  <c r="F87" i="9"/>
  <c r="C87" i="9" s="1"/>
  <c r="O86" i="9"/>
  <c r="L86" i="9"/>
  <c r="I86" i="9"/>
  <c r="F86" i="9"/>
  <c r="C86" i="9" s="1"/>
  <c r="O85" i="9"/>
  <c r="L85" i="9"/>
  <c r="L84" i="9" s="1"/>
  <c r="I85" i="9"/>
  <c r="F85" i="9"/>
  <c r="F84" i="9" s="1"/>
  <c r="N84" i="9"/>
  <c r="M84" i="9"/>
  <c r="K84" i="9"/>
  <c r="J84" i="9"/>
  <c r="I84" i="9"/>
  <c r="H84" i="9"/>
  <c r="G84" i="9"/>
  <c r="E84" i="9"/>
  <c r="E83" i="9" s="1"/>
  <c r="D84" i="9"/>
  <c r="O82" i="9"/>
  <c r="L82" i="9"/>
  <c r="I82" i="9"/>
  <c r="F82" i="9"/>
  <c r="O81" i="9"/>
  <c r="O80" i="9" s="1"/>
  <c r="L81" i="9"/>
  <c r="L80" i="9" s="1"/>
  <c r="I81" i="9"/>
  <c r="I80" i="9" s="1"/>
  <c r="F81" i="9"/>
  <c r="F80" i="9" s="1"/>
  <c r="N80" i="9"/>
  <c r="M80" i="9"/>
  <c r="K80" i="9"/>
  <c r="J80" i="9"/>
  <c r="H80" i="9"/>
  <c r="G80" i="9"/>
  <c r="E80" i="9"/>
  <c r="D80" i="9"/>
  <c r="O79" i="9"/>
  <c r="L79" i="9"/>
  <c r="I79" i="9"/>
  <c r="F79" i="9"/>
  <c r="O78" i="9"/>
  <c r="L78" i="9"/>
  <c r="L77" i="9" s="1"/>
  <c r="I78" i="9"/>
  <c r="I77" i="9" s="1"/>
  <c r="F78" i="9"/>
  <c r="O77" i="9"/>
  <c r="N77" i="9"/>
  <c r="N76" i="9" s="1"/>
  <c r="M77" i="9"/>
  <c r="K77" i="9"/>
  <c r="K76" i="9" s="1"/>
  <c r="J77" i="9"/>
  <c r="J76" i="9" s="1"/>
  <c r="H77" i="9"/>
  <c r="H76" i="9" s="1"/>
  <c r="G77" i="9"/>
  <c r="E77" i="9"/>
  <c r="D77" i="9"/>
  <c r="G76" i="9"/>
  <c r="O74" i="9"/>
  <c r="L74" i="9"/>
  <c r="I74" i="9"/>
  <c r="F74" i="9"/>
  <c r="O73" i="9"/>
  <c r="L73" i="9"/>
  <c r="I73" i="9"/>
  <c r="F73" i="9"/>
  <c r="O72" i="9"/>
  <c r="L72" i="9"/>
  <c r="I72" i="9"/>
  <c r="F72" i="9"/>
  <c r="C72" i="9" s="1"/>
  <c r="O71" i="9"/>
  <c r="L71" i="9"/>
  <c r="I71" i="9"/>
  <c r="F71" i="9"/>
  <c r="O70" i="9"/>
  <c r="L70" i="9"/>
  <c r="L69" i="9" s="1"/>
  <c r="I70" i="9"/>
  <c r="F70" i="9"/>
  <c r="N69" i="9"/>
  <c r="M69" i="9"/>
  <c r="K69" i="9"/>
  <c r="K67" i="9" s="1"/>
  <c r="J69" i="9"/>
  <c r="J67" i="9" s="1"/>
  <c r="H69" i="9"/>
  <c r="G69" i="9"/>
  <c r="G67" i="9" s="1"/>
  <c r="E69" i="9"/>
  <c r="E67" i="9" s="1"/>
  <c r="D69" i="9"/>
  <c r="D67" i="9" s="1"/>
  <c r="O68" i="9"/>
  <c r="L68" i="9"/>
  <c r="I68" i="9"/>
  <c r="F68" i="9"/>
  <c r="N67" i="9"/>
  <c r="M67" i="9"/>
  <c r="H67" i="9"/>
  <c r="O66" i="9"/>
  <c r="L66" i="9"/>
  <c r="I66" i="9"/>
  <c r="F66" i="9"/>
  <c r="O65" i="9"/>
  <c r="L65" i="9"/>
  <c r="I65" i="9"/>
  <c r="F65" i="9"/>
  <c r="O64" i="9"/>
  <c r="L64" i="9"/>
  <c r="I64" i="9"/>
  <c r="F64" i="9"/>
  <c r="O63" i="9"/>
  <c r="L63" i="9"/>
  <c r="I63" i="9"/>
  <c r="F63" i="9"/>
  <c r="O62" i="9"/>
  <c r="L62" i="9"/>
  <c r="I62" i="9"/>
  <c r="F62" i="9"/>
  <c r="O61" i="9"/>
  <c r="L61" i="9"/>
  <c r="I61" i="9"/>
  <c r="F61" i="9"/>
  <c r="O60" i="9"/>
  <c r="L60" i="9"/>
  <c r="I60" i="9"/>
  <c r="C60" i="9" s="1"/>
  <c r="F60" i="9"/>
  <c r="O59" i="9"/>
  <c r="L59" i="9"/>
  <c r="I59" i="9"/>
  <c r="F59" i="9"/>
  <c r="N58" i="9"/>
  <c r="M58" i="9"/>
  <c r="K58" i="9"/>
  <c r="J58" i="9"/>
  <c r="H58" i="9"/>
  <c r="G58" i="9"/>
  <c r="E58" i="9"/>
  <c r="D58" i="9"/>
  <c r="O57" i="9"/>
  <c r="L57" i="9"/>
  <c r="I57" i="9"/>
  <c r="F57" i="9"/>
  <c r="O56" i="9"/>
  <c r="O55" i="9" s="1"/>
  <c r="L56" i="9"/>
  <c r="I56" i="9"/>
  <c r="C56" i="9" s="1"/>
  <c r="F56" i="9"/>
  <c r="N55" i="9"/>
  <c r="M55" i="9"/>
  <c r="K55" i="9"/>
  <c r="J55" i="9"/>
  <c r="J54" i="9" s="1"/>
  <c r="J53" i="9" s="1"/>
  <c r="H55" i="9"/>
  <c r="H54" i="9" s="1"/>
  <c r="G55" i="9"/>
  <c r="G54" i="9" s="1"/>
  <c r="G53" i="9" s="1"/>
  <c r="E55" i="9"/>
  <c r="D55" i="9"/>
  <c r="D54" i="9" s="1"/>
  <c r="N54" i="9"/>
  <c r="N53" i="9" s="1"/>
  <c r="M54" i="9"/>
  <c r="M53" i="9" s="1"/>
  <c r="O47" i="9"/>
  <c r="C47" i="9" s="1"/>
  <c r="O46" i="9"/>
  <c r="C46" i="9" s="1"/>
  <c r="N45" i="9"/>
  <c r="M45" i="9"/>
  <c r="L44" i="9"/>
  <c r="I44" i="9"/>
  <c r="F44" i="9"/>
  <c r="F43" i="9" s="1"/>
  <c r="K43" i="9"/>
  <c r="J43" i="9"/>
  <c r="I43" i="9"/>
  <c r="H43" i="9"/>
  <c r="G43" i="9"/>
  <c r="E43" i="9"/>
  <c r="D43" i="9"/>
  <c r="F42" i="9"/>
  <c r="C42" i="9" s="1"/>
  <c r="E41" i="9"/>
  <c r="D41" i="9"/>
  <c r="L40" i="9"/>
  <c r="C40" i="9" s="1"/>
  <c r="L39" i="9"/>
  <c r="C39" i="9" s="1"/>
  <c r="L38" i="9"/>
  <c r="C38" i="9" s="1"/>
  <c r="L37" i="9"/>
  <c r="C37" i="9" s="1"/>
  <c r="K36" i="9"/>
  <c r="J36" i="9"/>
  <c r="L35" i="9"/>
  <c r="C35" i="9" s="1"/>
  <c r="L34" i="9"/>
  <c r="K33" i="9"/>
  <c r="J33" i="9"/>
  <c r="L32" i="9"/>
  <c r="C32" i="9" s="1"/>
  <c r="K31" i="9"/>
  <c r="J31" i="9"/>
  <c r="L30" i="9"/>
  <c r="C30" i="9" s="1"/>
  <c r="L29" i="9"/>
  <c r="C29" i="9" s="1"/>
  <c r="L28" i="9"/>
  <c r="C28" i="9" s="1"/>
  <c r="K27" i="9"/>
  <c r="J27" i="9"/>
  <c r="F25" i="9"/>
  <c r="C25" i="9" s="1"/>
  <c r="I24" i="9"/>
  <c r="F24" i="9"/>
  <c r="C24" i="9" s="1"/>
  <c r="O23" i="9"/>
  <c r="L23" i="9"/>
  <c r="I23" i="9"/>
  <c r="F23" i="9"/>
  <c r="O22" i="9"/>
  <c r="O21" i="9" s="1"/>
  <c r="O292" i="9" s="1"/>
  <c r="O291" i="9" s="1"/>
  <c r="L22" i="9"/>
  <c r="L21" i="9" s="1"/>
  <c r="I22" i="9"/>
  <c r="I21" i="9" s="1"/>
  <c r="F22" i="9"/>
  <c r="N21" i="9"/>
  <c r="N292" i="9" s="1"/>
  <c r="N291" i="9" s="1"/>
  <c r="M21" i="9"/>
  <c r="K21" i="9"/>
  <c r="K292" i="9" s="1"/>
  <c r="J21" i="9"/>
  <c r="J292" i="9" s="1"/>
  <c r="J291" i="9" s="1"/>
  <c r="H21" i="9"/>
  <c r="H292" i="9" s="1"/>
  <c r="H291" i="9" s="1"/>
  <c r="G21" i="9"/>
  <c r="F21" i="9"/>
  <c r="F292" i="9" s="1"/>
  <c r="E21" i="9"/>
  <c r="E292" i="9" s="1"/>
  <c r="E291" i="9" s="1"/>
  <c r="D21" i="9"/>
  <c r="D292" i="9" s="1"/>
  <c r="D291" i="9" s="1"/>
  <c r="M20" i="9"/>
  <c r="G20" i="9"/>
  <c r="C70" i="9" l="1"/>
  <c r="C71" i="9"/>
  <c r="O166" i="9"/>
  <c r="O165" i="9" s="1"/>
  <c r="E195" i="9"/>
  <c r="L205" i="9"/>
  <c r="L204" i="9" s="1"/>
  <c r="G204" i="9"/>
  <c r="C222" i="9"/>
  <c r="K204" i="9"/>
  <c r="C229" i="9"/>
  <c r="C146" i="9"/>
  <c r="C152" i="9"/>
  <c r="C153" i="9"/>
  <c r="C157" i="9"/>
  <c r="C169" i="9"/>
  <c r="J187" i="9"/>
  <c r="C266" i="9"/>
  <c r="C62" i="9"/>
  <c r="L67" i="9"/>
  <c r="M76" i="9"/>
  <c r="H83" i="9"/>
  <c r="C181" i="9"/>
  <c r="C214" i="9"/>
  <c r="C250" i="9"/>
  <c r="N269" i="9"/>
  <c r="C126" i="9"/>
  <c r="C177" i="9"/>
  <c r="C180" i="9"/>
  <c r="D187" i="9"/>
  <c r="N230" i="9"/>
  <c r="C170" i="9"/>
  <c r="K291" i="9"/>
  <c r="C23" i="9"/>
  <c r="I76" i="9"/>
  <c r="C93" i="9"/>
  <c r="C102" i="9"/>
  <c r="C159" i="9"/>
  <c r="I160" i="9"/>
  <c r="I184" i="9"/>
  <c r="C186" i="9"/>
  <c r="G195" i="9"/>
  <c r="C206" i="9"/>
  <c r="C207" i="9"/>
  <c r="C210" i="9"/>
  <c r="C211" i="9"/>
  <c r="C213" i="9"/>
  <c r="C234" i="9"/>
  <c r="C242" i="9"/>
  <c r="C243" i="9"/>
  <c r="C244" i="9"/>
  <c r="C245" i="9"/>
  <c r="C248" i="9"/>
  <c r="C254" i="9"/>
  <c r="C255" i="9"/>
  <c r="C256" i="9"/>
  <c r="C257" i="9"/>
  <c r="C262" i="9"/>
  <c r="K195" i="9"/>
  <c r="G292" i="9"/>
  <c r="G291" i="9" s="1"/>
  <c r="M292" i="9"/>
  <c r="M291" i="9" s="1"/>
  <c r="L33" i="9"/>
  <c r="C33" i="9" s="1"/>
  <c r="L36" i="9"/>
  <c r="C36" i="9" s="1"/>
  <c r="F41" i="9"/>
  <c r="C41" i="9" s="1"/>
  <c r="I55" i="9"/>
  <c r="C74" i="9"/>
  <c r="L76" i="9"/>
  <c r="M83" i="9"/>
  <c r="C121" i="9"/>
  <c r="C142" i="9"/>
  <c r="M173" i="9"/>
  <c r="E187" i="9"/>
  <c r="C212" i="9"/>
  <c r="C218" i="9"/>
  <c r="C219" i="9"/>
  <c r="C226" i="9"/>
  <c r="L272" i="9"/>
  <c r="C282" i="9"/>
  <c r="L187" i="9"/>
  <c r="I259" i="9"/>
  <c r="E54" i="9"/>
  <c r="C68" i="9"/>
  <c r="O69" i="9"/>
  <c r="D76" i="9"/>
  <c r="D83" i="9"/>
  <c r="F95" i="9"/>
  <c r="C96" i="9"/>
  <c r="C97" i="9"/>
  <c r="C105" i="9"/>
  <c r="I122" i="9"/>
  <c r="J130" i="9"/>
  <c r="C133" i="9"/>
  <c r="C137" i="9"/>
  <c r="C143" i="9"/>
  <c r="C145" i="9"/>
  <c r="C164" i="9"/>
  <c r="G187" i="9"/>
  <c r="C190" i="9"/>
  <c r="C232" i="9"/>
  <c r="D231" i="9"/>
  <c r="D230" i="9" s="1"/>
  <c r="H231" i="9"/>
  <c r="H230" i="9" s="1"/>
  <c r="L246" i="9"/>
  <c r="M259" i="9"/>
  <c r="C287" i="9"/>
  <c r="L27" i="9"/>
  <c r="C27" i="9" s="1"/>
  <c r="C34" i="9"/>
  <c r="C61" i="9"/>
  <c r="C66" i="9"/>
  <c r="C73" i="9"/>
  <c r="C99" i="9"/>
  <c r="O122" i="9"/>
  <c r="G130" i="9"/>
  <c r="L144" i="9"/>
  <c r="C203" i="9"/>
  <c r="C221" i="9"/>
  <c r="J231" i="9"/>
  <c r="J230" i="9" s="1"/>
  <c r="I246" i="9"/>
  <c r="C275" i="9"/>
  <c r="L276" i="9"/>
  <c r="C296" i="9"/>
  <c r="C299" i="9"/>
  <c r="D20" i="9"/>
  <c r="H20" i="9"/>
  <c r="E53" i="9"/>
  <c r="C57" i="9"/>
  <c r="C59" i="9"/>
  <c r="O58" i="9"/>
  <c r="O54" i="9" s="1"/>
  <c r="C65" i="9"/>
  <c r="C79" i="9"/>
  <c r="C82" i="9"/>
  <c r="O84" i="9"/>
  <c r="C84" i="9" s="1"/>
  <c r="C101" i="9"/>
  <c r="C106" i="9"/>
  <c r="I112" i="9"/>
  <c r="C112" i="9" s="1"/>
  <c r="I131" i="9"/>
  <c r="C149" i="9"/>
  <c r="C150" i="9"/>
  <c r="L151" i="9"/>
  <c r="L175" i="9"/>
  <c r="M204" i="9"/>
  <c r="C223" i="9"/>
  <c r="C225" i="9"/>
  <c r="C237" i="9"/>
  <c r="O264" i="9"/>
  <c r="O259" i="9" s="1"/>
  <c r="L264" i="9"/>
  <c r="O276" i="9"/>
  <c r="O270" i="9" s="1"/>
  <c r="O269" i="9" s="1"/>
  <c r="J26" i="9"/>
  <c r="E20" i="9"/>
  <c r="K54" i="9"/>
  <c r="K53" i="9" s="1"/>
  <c r="I58" i="9"/>
  <c r="I54" i="9" s="1"/>
  <c r="C64" i="9"/>
  <c r="E76" i="9"/>
  <c r="C90" i="9"/>
  <c r="N83" i="9"/>
  <c r="N75" i="9" s="1"/>
  <c r="C110" i="9"/>
  <c r="C114" i="9"/>
  <c r="I116" i="9"/>
  <c r="C127" i="9"/>
  <c r="I136" i="9"/>
  <c r="I144" i="9"/>
  <c r="I130" i="9" s="1"/>
  <c r="C176" i="9"/>
  <c r="L179" i="9"/>
  <c r="L174" i="9" s="1"/>
  <c r="C189" i="9"/>
  <c r="O188" i="9"/>
  <c r="O187" i="9" s="1"/>
  <c r="H195" i="9"/>
  <c r="H194" i="9" s="1"/>
  <c r="C208" i="9"/>
  <c r="C224" i="9"/>
  <c r="K231" i="9"/>
  <c r="K230" i="9" s="1"/>
  <c r="C239" i="9"/>
  <c r="L252" i="9"/>
  <c r="L251" i="9" s="1"/>
  <c r="H269" i="9"/>
  <c r="L293" i="9"/>
  <c r="K26" i="9"/>
  <c r="C44" i="9"/>
  <c r="L55" i="9"/>
  <c r="H53" i="9"/>
  <c r="D53" i="9"/>
  <c r="C94" i="9"/>
  <c r="J83" i="9"/>
  <c r="J75" i="9" s="1"/>
  <c r="L95" i="9"/>
  <c r="C108" i="9"/>
  <c r="C109" i="9"/>
  <c r="C111" i="9"/>
  <c r="C132" i="9"/>
  <c r="C163" i="9"/>
  <c r="H173" i="9"/>
  <c r="D195" i="9"/>
  <c r="J204" i="9"/>
  <c r="J195" i="9" s="1"/>
  <c r="J194" i="9" s="1"/>
  <c r="N204" i="9"/>
  <c r="N195" i="9" s="1"/>
  <c r="G231" i="9"/>
  <c r="G230" i="9" s="1"/>
  <c r="G194" i="9" s="1"/>
  <c r="I238" i="9"/>
  <c r="O246" i="9"/>
  <c r="O231" i="9" s="1"/>
  <c r="L260" i="9"/>
  <c r="L259" i="9" s="1"/>
  <c r="C267" i="9"/>
  <c r="C268" i="9"/>
  <c r="C295" i="9"/>
  <c r="L292" i="9"/>
  <c r="O76" i="9"/>
  <c r="C80" i="9"/>
  <c r="I20" i="9"/>
  <c r="K20" i="9"/>
  <c r="O45" i="9"/>
  <c r="C81" i="9"/>
  <c r="C118" i="9"/>
  <c r="L116" i="9"/>
  <c r="C138" i="9"/>
  <c r="L136" i="9"/>
  <c r="C136" i="9" s="1"/>
  <c r="C209" i="9"/>
  <c r="F205" i="9"/>
  <c r="F55" i="9"/>
  <c r="L89" i="9"/>
  <c r="J174" i="9"/>
  <c r="J173" i="9" s="1"/>
  <c r="F179" i="9"/>
  <c r="C182" i="9"/>
  <c r="L184" i="9"/>
  <c r="C184" i="9" s="1"/>
  <c r="L43" i="9"/>
  <c r="C43" i="9" s="1"/>
  <c r="C113" i="9"/>
  <c r="C220" i="9"/>
  <c r="I216" i="9"/>
  <c r="I204" i="9" s="1"/>
  <c r="C301" i="9"/>
  <c r="L31" i="9"/>
  <c r="L58" i="9"/>
  <c r="L54" i="9" s="1"/>
  <c r="L53" i="9" s="1"/>
  <c r="I69" i="9"/>
  <c r="I67" i="9" s="1"/>
  <c r="F77" i="9"/>
  <c r="G83" i="9"/>
  <c r="G75" i="9" s="1"/>
  <c r="K83" i="9"/>
  <c r="K75" i="9" s="1"/>
  <c r="C91" i="9"/>
  <c r="C92" i="9"/>
  <c r="F89" i="9"/>
  <c r="C104" i="9"/>
  <c r="F103" i="9"/>
  <c r="F128" i="9"/>
  <c r="C128" i="9" s="1"/>
  <c r="C129" i="9"/>
  <c r="C141" i="9"/>
  <c r="F175" i="9"/>
  <c r="I174" i="9"/>
  <c r="I173" i="9" s="1"/>
  <c r="C178" i="9"/>
  <c r="C21" i="9"/>
  <c r="C22" i="9"/>
  <c r="F20" i="9"/>
  <c r="J20" i="9"/>
  <c r="N20" i="9"/>
  <c r="F58" i="9"/>
  <c r="C63" i="9"/>
  <c r="O67" i="9"/>
  <c r="O53" i="9" s="1"/>
  <c r="F69" i="9"/>
  <c r="C78" i="9"/>
  <c r="C85" i="9"/>
  <c r="L103" i="9"/>
  <c r="C125" i="9"/>
  <c r="F122" i="9"/>
  <c r="E130" i="9"/>
  <c r="E75" i="9" s="1"/>
  <c r="E52" i="9" s="1"/>
  <c r="O131" i="9"/>
  <c r="L131" i="9"/>
  <c r="C134" i="9"/>
  <c r="C147" i="9"/>
  <c r="C148" i="9"/>
  <c r="F151" i="9"/>
  <c r="C154" i="9"/>
  <c r="C171" i="9"/>
  <c r="C172" i="9"/>
  <c r="C227" i="9"/>
  <c r="C228" i="9"/>
  <c r="O95" i="9"/>
  <c r="C107" i="9"/>
  <c r="F116" i="9"/>
  <c r="O144" i="9"/>
  <c r="C155" i="9"/>
  <c r="C156" i="9"/>
  <c r="C161" i="9"/>
  <c r="O160" i="9"/>
  <c r="C160" i="9" s="1"/>
  <c r="F166" i="9"/>
  <c r="C167" i="9"/>
  <c r="C168" i="9"/>
  <c r="C183" i="9"/>
  <c r="K194" i="9"/>
  <c r="C233" i="9"/>
  <c r="O103" i="9"/>
  <c r="C115" i="9"/>
  <c r="C119" i="9"/>
  <c r="C120" i="9"/>
  <c r="C123" i="9"/>
  <c r="C124" i="9"/>
  <c r="D130" i="9"/>
  <c r="D75" i="9" s="1"/>
  <c r="H130" i="9"/>
  <c r="H75" i="9" s="1"/>
  <c r="M130" i="9"/>
  <c r="M75" i="9" s="1"/>
  <c r="M52" i="9" s="1"/>
  <c r="C135" i="9"/>
  <c r="C139" i="9"/>
  <c r="C140" i="9"/>
  <c r="F144" i="9"/>
  <c r="O151" i="9"/>
  <c r="I165" i="9"/>
  <c r="O175" i="9"/>
  <c r="O179" i="9"/>
  <c r="C193" i="9"/>
  <c r="F192" i="9"/>
  <c r="M195" i="9"/>
  <c r="L195" i="9"/>
  <c r="C200" i="9"/>
  <c r="I198" i="9"/>
  <c r="I196" i="9" s="1"/>
  <c r="N194" i="9"/>
  <c r="F188" i="9"/>
  <c r="C197" i="9"/>
  <c r="F196" i="9"/>
  <c r="D194" i="9"/>
  <c r="C215" i="9"/>
  <c r="I231" i="9"/>
  <c r="I230" i="9" s="1"/>
  <c r="C235" i="9"/>
  <c r="C236" i="9"/>
  <c r="L238" i="9"/>
  <c r="L231" i="9" s="1"/>
  <c r="M230" i="9"/>
  <c r="E259" i="9"/>
  <c r="E230" i="9" s="1"/>
  <c r="C261" i="9"/>
  <c r="F260" i="9"/>
  <c r="C271" i="9"/>
  <c r="I270" i="9"/>
  <c r="I269" i="9" s="1"/>
  <c r="M270" i="9"/>
  <c r="M269" i="9" s="1"/>
  <c r="C277" i="9"/>
  <c r="F276" i="9"/>
  <c r="C285" i="9"/>
  <c r="F284" i="9"/>
  <c r="C288" i="9"/>
  <c r="I286" i="9"/>
  <c r="I292" i="9" s="1"/>
  <c r="C300" i="9"/>
  <c r="O196" i="9"/>
  <c r="O205" i="9"/>
  <c r="C217" i="9"/>
  <c r="F216" i="9"/>
  <c r="O216" i="9"/>
  <c r="C247" i="9"/>
  <c r="C249" i="9"/>
  <c r="F246" i="9"/>
  <c r="C246" i="9" s="1"/>
  <c r="O251" i="9"/>
  <c r="C263" i="9"/>
  <c r="C279" i="9"/>
  <c r="C281" i="9"/>
  <c r="C240" i="9"/>
  <c r="C241" i="9"/>
  <c r="F238" i="9"/>
  <c r="C253" i="9"/>
  <c r="F252" i="9"/>
  <c r="C265" i="9"/>
  <c r="F264" i="9"/>
  <c r="C264" i="9" s="1"/>
  <c r="L270" i="9"/>
  <c r="L269" i="9" s="1"/>
  <c r="C273" i="9"/>
  <c r="F272" i="9"/>
  <c r="C297" i="9"/>
  <c r="F293" i="9"/>
  <c r="C293" i="9" s="1"/>
  <c r="C199" i="9"/>
  <c r="N289" i="9" l="1"/>
  <c r="C116" i="9"/>
  <c r="C276" i="9"/>
  <c r="L230" i="9"/>
  <c r="N52" i="9"/>
  <c r="O230" i="9"/>
  <c r="M289" i="9"/>
  <c r="C122" i="9"/>
  <c r="I53" i="9"/>
  <c r="J289" i="9"/>
  <c r="L291" i="9"/>
  <c r="C292" i="9"/>
  <c r="I291" i="9"/>
  <c r="D289" i="9"/>
  <c r="D52" i="9"/>
  <c r="D51" i="9" s="1"/>
  <c r="O83" i="9"/>
  <c r="C95" i="9"/>
  <c r="L83" i="9"/>
  <c r="N51" i="9"/>
  <c r="C216" i="9"/>
  <c r="C198" i="9"/>
  <c r="J52" i="9"/>
  <c r="J51" i="9" s="1"/>
  <c r="J50" i="9" s="1"/>
  <c r="I83" i="9"/>
  <c r="I75" i="9" s="1"/>
  <c r="I52" i="9" s="1"/>
  <c r="G52" i="9"/>
  <c r="G51" i="9" s="1"/>
  <c r="G289" i="9"/>
  <c r="H52" i="9"/>
  <c r="H51" i="9" s="1"/>
  <c r="H289" i="9"/>
  <c r="K289" i="9"/>
  <c r="K52" i="9"/>
  <c r="K51" i="9" s="1"/>
  <c r="E289" i="9"/>
  <c r="E194" i="9"/>
  <c r="E51" i="9" s="1"/>
  <c r="F270" i="9"/>
  <c r="C272" i="9"/>
  <c r="C188" i="9"/>
  <c r="C89" i="9"/>
  <c r="F83" i="9"/>
  <c r="C31" i="9"/>
  <c r="L26" i="9"/>
  <c r="D290" i="9"/>
  <c r="D50" i="9"/>
  <c r="C252" i="9"/>
  <c r="F251" i="9"/>
  <c r="C251" i="9" s="1"/>
  <c r="O204" i="9"/>
  <c r="C286" i="9"/>
  <c r="C284" i="9"/>
  <c r="F283" i="9"/>
  <c r="C283" i="9" s="1"/>
  <c r="M194" i="9"/>
  <c r="M51" i="9" s="1"/>
  <c r="O174" i="9"/>
  <c r="O173" i="9" s="1"/>
  <c r="C144" i="9"/>
  <c r="F165" i="9"/>
  <c r="C165" i="9" s="1"/>
  <c r="C166" i="9"/>
  <c r="F130" i="9"/>
  <c r="C175" i="9"/>
  <c r="F174" i="9"/>
  <c r="C103" i="9"/>
  <c r="F76" i="9"/>
  <c r="C77" i="9"/>
  <c r="F291" i="9"/>
  <c r="C291" i="9" s="1"/>
  <c r="C179" i="9"/>
  <c r="C55" i="9"/>
  <c r="F54" i="9"/>
  <c r="C260" i="9"/>
  <c r="F259" i="9"/>
  <c r="C259" i="9" s="1"/>
  <c r="L194" i="9"/>
  <c r="O195" i="9"/>
  <c r="O194" i="9" s="1"/>
  <c r="C196" i="9"/>
  <c r="I195" i="9"/>
  <c r="I194" i="9" s="1"/>
  <c r="C192" i="9"/>
  <c r="F191" i="9"/>
  <c r="C191" i="9" s="1"/>
  <c r="C151" i="9"/>
  <c r="L130" i="9"/>
  <c r="L75" i="9" s="1"/>
  <c r="C58" i="9"/>
  <c r="C131" i="9"/>
  <c r="L173" i="9"/>
  <c r="C205" i="9"/>
  <c r="F204" i="9"/>
  <c r="O20" i="9"/>
  <c r="C45" i="9"/>
  <c r="C238" i="9"/>
  <c r="F231" i="9"/>
  <c r="O130" i="9"/>
  <c r="O75" i="9" s="1"/>
  <c r="O52" i="9" s="1"/>
  <c r="O51" i="9" s="1"/>
  <c r="C69" i="9"/>
  <c r="F67" i="9"/>
  <c r="C67" i="9" s="1"/>
  <c r="J290" i="9" l="1"/>
  <c r="C204" i="9"/>
  <c r="C83" i="9"/>
  <c r="I51" i="9"/>
  <c r="I290" i="9" s="1"/>
  <c r="F187" i="9"/>
  <c r="C187" i="9" s="1"/>
  <c r="L52" i="9"/>
  <c r="L51" i="9" s="1"/>
  <c r="L50" i="9" s="1"/>
  <c r="N50" i="9"/>
  <c r="N290" i="9"/>
  <c r="L289" i="9"/>
  <c r="O50" i="9"/>
  <c r="O290" i="9"/>
  <c r="L290" i="9"/>
  <c r="C26" i="9"/>
  <c r="L20" i="9"/>
  <c r="C20" i="9" s="1"/>
  <c r="I50" i="9"/>
  <c r="E290" i="9"/>
  <c r="E50" i="9"/>
  <c r="H290" i="9"/>
  <c r="H50" i="9"/>
  <c r="F75" i="9"/>
  <c r="C75" i="9" s="1"/>
  <c r="C76" i="9"/>
  <c r="C130" i="9"/>
  <c r="F230" i="9"/>
  <c r="C230" i="9" s="1"/>
  <c r="C231" i="9"/>
  <c r="F195" i="9"/>
  <c r="I289" i="9"/>
  <c r="O289" i="9"/>
  <c r="G290" i="9"/>
  <c r="G50" i="9"/>
  <c r="C54" i="9"/>
  <c r="F53" i="9"/>
  <c r="K50" i="9"/>
  <c r="K290" i="9"/>
  <c r="F173" i="9"/>
  <c r="C173" i="9" s="1"/>
  <c r="C174" i="9"/>
  <c r="F269" i="9"/>
  <c r="C270" i="9"/>
  <c r="M50" i="9"/>
  <c r="M290" i="9"/>
  <c r="C53" i="9" l="1"/>
  <c r="F52" i="9"/>
  <c r="F194" i="9"/>
  <c r="C194" i="9" s="1"/>
  <c r="C195" i="9"/>
  <c r="C269" i="9"/>
  <c r="F289" i="9"/>
  <c r="C289" i="9" s="1"/>
  <c r="C52" i="9" l="1"/>
  <c r="F51" i="9"/>
  <c r="F290" i="9" l="1"/>
  <c r="C290" i="9" s="1"/>
  <c r="C51" i="9"/>
  <c r="F50" i="9"/>
  <c r="C50" i="9" s="1"/>
  <c r="O301" i="8" l="1"/>
  <c r="L301" i="8"/>
  <c r="I301" i="8"/>
  <c r="F301" i="8"/>
  <c r="C301" i="8" s="1"/>
  <c r="O300" i="8"/>
  <c r="L300" i="8"/>
  <c r="I300" i="8"/>
  <c r="F300" i="8"/>
  <c r="O299" i="8"/>
  <c r="L299" i="8"/>
  <c r="I299" i="8"/>
  <c r="F299" i="8"/>
  <c r="O298" i="8"/>
  <c r="L298" i="8"/>
  <c r="I298" i="8"/>
  <c r="F298" i="8"/>
  <c r="C298" i="8" s="1"/>
  <c r="O297" i="8"/>
  <c r="L297" i="8"/>
  <c r="I297" i="8"/>
  <c r="F297" i="8"/>
  <c r="C297" i="8" s="1"/>
  <c r="O296" i="8"/>
  <c r="L296" i="8"/>
  <c r="I296" i="8"/>
  <c r="F296" i="8"/>
  <c r="O295" i="8"/>
  <c r="L295" i="8"/>
  <c r="I295" i="8"/>
  <c r="F295" i="8"/>
  <c r="O294" i="8"/>
  <c r="L294" i="8"/>
  <c r="L293" i="8" s="1"/>
  <c r="I294" i="8"/>
  <c r="F294" i="8"/>
  <c r="O293" i="8"/>
  <c r="N293" i="8"/>
  <c r="M293" i="8"/>
  <c r="K293" i="8"/>
  <c r="J293" i="8"/>
  <c r="H293" i="8"/>
  <c r="G293" i="8"/>
  <c r="E293" i="8"/>
  <c r="D293" i="8"/>
  <c r="O288" i="8"/>
  <c r="L288" i="8"/>
  <c r="I288" i="8"/>
  <c r="F288" i="8"/>
  <c r="O287" i="8"/>
  <c r="L287" i="8"/>
  <c r="I287" i="8"/>
  <c r="I286" i="8" s="1"/>
  <c r="F287" i="8"/>
  <c r="N286" i="8"/>
  <c r="M286" i="8"/>
  <c r="L286" i="8"/>
  <c r="K286" i="8"/>
  <c r="J286" i="8"/>
  <c r="H286" i="8"/>
  <c r="G286" i="8"/>
  <c r="F286" i="8"/>
  <c r="E286" i="8"/>
  <c r="D286" i="8"/>
  <c r="O285" i="8"/>
  <c r="O284" i="8" s="1"/>
  <c r="O283" i="8" s="1"/>
  <c r="L285" i="8"/>
  <c r="I285" i="8"/>
  <c r="F285" i="8"/>
  <c r="C285" i="8"/>
  <c r="N284" i="8"/>
  <c r="M284" i="8"/>
  <c r="L284" i="8"/>
  <c r="K284" i="8"/>
  <c r="K283" i="8" s="1"/>
  <c r="J284" i="8"/>
  <c r="I284" i="8"/>
  <c r="H284" i="8"/>
  <c r="H283" i="8" s="1"/>
  <c r="G284" i="8"/>
  <c r="G283" i="8" s="1"/>
  <c r="F284" i="8"/>
  <c r="E284" i="8"/>
  <c r="D284" i="8"/>
  <c r="D283" i="8" s="1"/>
  <c r="N283" i="8"/>
  <c r="M283" i="8"/>
  <c r="J283" i="8"/>
  <c r="I283" i="8"/>
  <c r="F283" i="8"/>
  <c r="E283" i="8"/>
  <c r="O282" i="8"/>
  <c r="L282" i="8"/>
  <c r="L281" i="8" s="1"/>
  <c r="I282" i="8"/>
  <c r="I281" i="8" s="1"/>
  <c r="F282" i="8"/>
  <c r="O281" i="8"/>
  <c r="N281" i="8"/>
  <c r="M281" i="8"/>
  <c r="K281" i="8"/>
  <c r="J281" i="8"/>
  <c r="H281" i="8"/>
  <c r="G281" i="8"/>
  <c r="F281" i="8"/>
  <c r="E281" i="8"/>
  <c r="D281" i="8"/>
  <c r="C281" i="8"/>
  <c r="O280" i="8"/>
  <c r="L280" i="8"/>
  <c r="I280" i="8"/>
  <c r="F280" i="8"/>
  <c r="O279" i="8"/>
  <c r="L279" i="8"/>
  <c r="I279" i="8"/>
  <c r="F279" i="8"/>
  <c r="C279" i="8" s="1"/>
  <c r="O278" i="8"/>
  <c r="L278" i="8"/>
  <c r="I278" i="8"/>
  <c r="F278" i="8"/>
  <c r="O277" i="8"/>
  <c r="O276" i="8" s="1"/>
  <c r="L277" i="8"/>
  <c r="I277" i="8"/>
  <c r="F277" i="8"/>
  <c r="C277" i="8" s="1"/>
  <c r="N276" i="8"/>
  <c r="M276" i="8"/>
  <c r="L276" i="8"/>
  <c r="K276" i="8"/>
  <c r="J276" i="8"/>
  <c r="H276" i="8"/>
  <c r="G276" i="8"/>
  <c r="E276" i="8"/>
  <c r="D276" i="8"/>
  <c r="O275" i="8"/>
  <c r="L275" i="8"/>
  <c r="I275" i="8"/>
  <c r="F275" i="8"/>
  <c r="O274" i="8"/>
  <c r="L274" i="8"/>
  <c r="I274" i="8"/>
  <c r="F274" i="8"/>
  <c r="O273" i="8"/>
  <c r="O272" i="8" s="1"/>
  <c r="L273" i="8"/>
  <c r="I273" i="8"/>
  <c r="F273" i="8"/>
  <c r="C273" i="8"/>
  <c r="N272" i="8"/>
  <c r="M272" i="8"/>
  <c r="K272" i="8"/>
  <c r="J272" i="8"/>
  <c r="I272" i="8"/>
  <c r="H272" i="8"/>
  <c r="H270" i="8" s="1"/>
  <c r="H269" i="8" s="1"/>
  <c r="G272" i="8"/>
  <c r="F272" i="8"/>
  <c r="E272" i="8"/>
  <c r="D272" i="8"/>
  <c r="D270" i="8" s="1"/>
  <c r="D269" i="8" s="1"/>
  <c r="O271" i="8"/>
  <c r="L271" i="8"/>
  <c r="I271" i="8"/>
  <c r="F271" i="8"/>
  <c r="N270" i="8"/>
  <c r="N269" i="8" s="1"/>
  <c r="M270" i="8"/>
  <c r="M269" i="8" s="1"/>
  <c r="K270" i="8"/>
  <c r="J270" i="8"/>
  <c r="J269" i="8" s="1"/>
  <c r="G270" i="8"/>
  <c r="E270" i="8"/>
  <c r="E269" i="8" s="1"/>
  <c r="K269" i="8"/>
  <c r="O268" i="8"/>
  <c r="L268" i="8"/>
  <c r="I268" i="8"/>
  <c r="F268" i="8"/>
  <c r="O267" i="8"/>
  <c r="L267" i="8"/>
  <c r="I267" i="8"/>
  <c r="F267" i="8"/>
  <c r="O266" i="8"/>
  <c r="L266" i="8"/>
  <c r="I266" i="8"/>
  <c r="F266" i="8"/>
  <c r="C266" i="8" s="1"/>
  <c r="O265" i="8"/>
  <c r="O264" i="8" s="1"/>
  <c r="L265" i="8"/>
  <c r="I265" i="8"/>
  <c r="F265" i="8"/>
  <c r="C265" i="8" s="1"/>
  <c r="N264" i="8"/>
  <c r="M264" i="8"/>
  <c r="L264" i="8"/>
  <c r="K264" i="8"/>
  <c r="J264" i="8"/>
  <c r="H264" i="8"/>
  <c r="G264" i="8"/>
  <c r="E264" i="8"/>
  <c r="D264" i="8"/>
  <c r="O263" i="8"/>
  <c r="L263" i="8"/>
  <c r="I263" i="8"/>
  <c r="F263" i="8"/>
  <c r="O262" i="8"/>
  <c r="L262" i="8"/>
  <c r="I262" i="8"/>
  <c r="F262" i="8"/>
  <c r="O261" i="8"/>
  <c r="O260" i="8" s="1"/>
  <c r="L261" i="8"/>
  <c r="I261" i="8"/>
  <c r="F261" i="8"/>
  <c r="C261" i="8" s="1"/>
  <c r="N260" i="8"/>
  <c r="N259" i="8" s="1"/>
  <c r="M260" i="8"/>
  <c r="K260" i="8"/>
  <c r="K259" i="8" s="1"/>
  <c r="J260" i="8"/>
  <c r="H260" i="8"/>
  <c r="H259" i="8" s="1"/>
  <c r="G260" i="8"/>
  <c r="F260" i="8"/>
  <c r="E260" i="8"/>
  <c r="D260" i="8"/>
  <c r="D259" i="8" s="1"/>
  <c r="M259" i="8"/>
  <c r="J259" i="8"/>
  <c r="G259" i="8"/>
  <c r="E259" i="8"/>
  <c r="O258" i="8"/>
  <c r="L258" i="8"/>
  <c r="C258" i="8" s="1"/>
  <c r="I258" i="8"/>
  <c r="F258" i="8"/>
  <c r="O257" i="8"/>
  <c r="L257" i="8"/>
  <c r="I257" i="8"/>
  <c r="F257" i="8"/>
  <c r="C257" i="8" s="1"/>
  <c r="O256" i="8"/>
  <c r="L256" i="8"/>
  <c r="I256" i="8"/>
  <c r="F256" i="8"/>
  <c r="O255" i="8"/>
  <c r="L255" i="8"/>
  <c r="I255" i="8"/>
  <c r="F255" i="8"/>
  <c r="O254" i="8"/>
  <c r="L254" i="8"/>
  <c r="I254" i="8"/>
  <c r="F254" i="8"/>
  <c r="O253" i="8"/>
  <c r="O252" i="8" s="1"/>
  <c r="L253" i="8"/>
  <c r="L252" i="8" s="1"/>
  <c r="L251" i="8" s="1"/>
  <c r="I253" i="8"/>
  <c r="F253" i="8"/>
  <c r="C253" i="8"/>
  <c r="N252" i="8"/>
  <c r="M252" i="8"/>
  <c r="M251" i="8" s="1"/>
  <c r="K252" i="8"/>
  <c r="J252" i="8"/>
  <c r="H252" i="8"/>
  <c r="H251" i="8" s="1"/>
  <c r="G252" i="8"/>
  <c r="E252" i="8"/>
  <c r="E251" i="8" s="1"/>
  <c r="D252" i="8"/>
  <c r="D251" i="8" s="1"/>
  <c r="N251" i="8"/>
  <c r="K251" i="8"/>
  <c r="J251" i="8"/>
  <c r="G251" i="8"/>
  <c r="O250" i="8"/>
  <c r="L250" i="8"/>
  <c r="I250" i="8"/>
  <c r="F250" i="8"/>
  <c r="O249" i="8"/>
  <c r="L249" i="8"/>
  <c r="I249" i="8"/>
  <c r="F249" i="8"/>
  <c r="O248" i="8"/>
  <c r="L248" i="8"/>
  <c r="I248" i="8"/>
  <c r="F248" i="8"/>
  <c r="O247" i="8"/>
  <c r="L247" i="8"/>
  <c r="I247" i="8"/>
  <c r="F247" i="8"/>
  <c r="N246" i="8"/>
  <c r="M246" i="8"/>
  <c r="K246" i="8"/>
  <c r="J246" i="8"/>
  <c r="H246" i="8"/>
  <c r="G246" i="8"/>
  <c r="E246" i="8"/>
  <c r="D246" i="8"/>
  <c r="O245" i="8"/>
  <c r="L245" i="8"/>
  <c r="I245" i="8"/>
  <c r="F245" i="8"/>
  <c r="C245" i="8"/>
  <c r="O244" i="8"/>
  <c r="L244" i="8"/>
  <c r="I244" i="8"/>
  <c r="F244" i="8"/>
  <c r="C244" i="8" s="1"/>
  <c r="O243" i="8"/>
  <c r="L243" i="8"/>
  <c r="I243" i="8"/>
  <c r="F243" i="8"/>
  <c r="O242" i="8"/>
  <c r="L242" i="8"/>
  <c r="I242" i="8"/>
  <c r="F242" i="8"/>
  <c r="O241" i="8"/>
  <c r="L241" i="8"/>
  <c r="I241" i="8"/>
  <c r="F241" i="8"/>
  <c r="C241" i="8"/>
  <c r="O240" i="8"/>
  <c r="L240" i="8"/>
  <c r="I240" i="8"/>
  <c r="F240" i="8"/>
  <c r="C240" i="8" s="1"/>
  <c r="O239" i="8"/>
  <c r="L239" i="8"/>
  <c r="I239" i="8"/>
  <c r="F239" i="8"/>
  <c r="F238" i="8" s="1"/>
  <c r="N238" i="8"/>
  <c r="M238" i="8"/>
  <c r="K238" i="8"/>
  <c r="J238" i="8"/>
  <c r="H238" i="8"/>
  <c r="G238" i="8"/>
  <c r="E238" i="8"/>
  <c r="D238" i="8"/>
  <c r="O237" i="8"/>
  <c r="L237" i="8"/>
  <c r="I237" i="8"/>
  <c r="F237" i="8"/>
  <c r="O236" i="8"/>
  <c r="L236" i="8"/>
  <c r="L235" i="8" s="1"/>
  <c r="I236" i="8"/>
  <c r="I235" i="8" s="1"/>
  <c r="F236" i="8"/>
  <c r="N235" i="8"/>
  <c r="M235" i="8"/>
  <c r="K235" i="8"/>
  <c r="J235" i="8"/>
  <c r="H235" i="8"/>
  <c r="G235" i="8"/>
  <c r="E235" i="8"/>
  <c r="D235" i="8"/>
  <c r="O234" i="8"/>
  <c r="L234" i="8"/>
  <c r="I234" i="8"/>
  <c r="F234" i="8"/>
  <c r="F233" i="8" s="1"/>
  <c r="O233" i="8"/>
  <c r="N233" i="8"/>
  <c r="M233" i="8"/>
  <c r="K233" i="8"/>
  <c r="J233" i="8"/>
  <c r="I233" i="8"/>
  <c r="H233" i="8"/>
  <c r="G233" i="8"/>
  <c r="G231" i="8" s="1"/>
  <c r="G230" i="8" s="1"/>
  <c r="E233" i="8"/>
  <c r="D233" i="8"/>
  <c r="O232" i="8"/>
  <c r="L232" i="8"/>
  <c r="I232" i="8"/>
  <c r="F232" i="8"/>
  <c r="M231" i="8"/>
  <c r="H231" i="8"/>
  <c r="E231" i="8"/>
  <c r="D231" i="8"/>
  <c r="O229" i="8"/>
  <c r="L229" i="8"/>
  <c r="I229" i="8"/>
  <c r="F229" i="8"/>
  <c r="O228" i="8"/>
  <c r="L228" i="8"/>
  <c r="L227" i="8" s="1"/>
  <c r="I228" i="8"/>
  <c r="F228" i="8"/>
  <c r="O227" i="8"/>
  <c r="N227" i="8"/>
  <c r="M227" i="8"/>
  <c r="K227" i="8"/>
  <c r="J227" i="8"/>
  <c r="I227" i="8"/>
  <c r="H227" i="8"/>
  <c r="G227" i="8"/>
  <c r="E227" i="8"/>
  <c r="D227" i="8"/>
  <c r="O226" i="8"/>
  <c r="L226" i="8"/>
  <c r="I226" i="8"/>
  <c r="F226" i="8"/>
  <c r="O225" i="8"/>
  <c r="L225" i="8"/>
  <c r="I225" i="8"/>
  <c r="F225" i="8"/>
  <c r="C225" i="8" s="1"/>
  <c r="O224" i="8"/>
  <c r="L224" i="8"/>
  <c r="I224" i="8"/>
  <c r="F224" i="8"/>
  <c r="C224" i="8" s="1"/>
  <c r="O223" i="8"/>
  <c r="L223" i="8"/>
  <c r="I223" i="8"/>
  <c r="F223" i="8"/>
  <c r="O222" i="8"/>
  <c r="L222" i="8"/>
  <c r="I222" i="8"/>
  <c r="F222" i="8"/>
  <c r="O221" i="8"/>
  <c r="L221" i="8"/>
  <c r="I221" i="8"/>
  <c r="F221" i="8"/>
  <c r="C221" i="8" s="1"/>
  <c r="O220" i="8"/>
  <c r="L220" i="8"/>
  <c r="I220" i="8"/>
  <c r="F220" i="8"/>
  <c r="O219" i="8"/>
  <c r="L219" i="8"/>
  <c r="I219" i="8"/>
  <c r="F219" i="8"/>
  <c r="O218" i="8"/>
  <c r="L218" i="8"/>
  <c r="I218" i="8"/>
  <c r="F218" i="8"/>
  <c r="O217" i="8"/>
  <c r="L217" i="8"/>
  <c r="I217" i="8"/>
  <c r="F217" i="8"/>
  <c r="C217" i="8" s="1"/>
  <c r="N216" i="8"/>
  <c r="M216" i="8"/>
  <c r="L216" i="8"/>
  <c r="K216" i="8"/>
  <c r="J216" i="8"/>
  <c r="H216" i="8"/>
  <c r="G216" i="8"/>
  <c r="E216" i="8"/>
  <c r="D216" i="8"/>
  <c r="O215" i="8"/>
  <c r="L215" i="8"/>
  <c r="I215" i="8"/>
  <c r="F215" i="8"/>
  <c r="O214" i="8"/>
  <c r="L214" i="8"/>
  <c r="I214" i="8"/>
  <c r="F214" i="8"/>
  <c r="O213" i="8"/>
  <c r="L213" i="8"/>
  <c r="I213" i="8"/>
  <c r="F213" i="8"/>
  <c r="O212" i="8"/>
  <c r="L212" i="8"/>
  <c r="I212" i="8"/>
  <c r="F212" i="8"/>
  <c r="C212" i="8" s="1"/>
  <c r="O211" i="8"/>
  <c r="L211" i="8"/>
  <c r="I211" i="8"/>
  <c r="F211" i="8"/>
  <c r="O210" i="8"/>
  <c r="L210" i="8"/>
  <c r="I210" i="8"/>
  <c r="F210" i="8"/>
  <c r="O209" i="8"/>
  <c r="L209" i="8"/>
  <c r="I209" i="8"/>
  <c r="F209" i="8"/>
  <c r="C209" i="8" s="1"/>
  <c r="O208" i="8"/>
  <c r="L208" i="8"/>
  <c r="I208" i="8"/>
  <c r="F208" i="8"/>
  <c r="O207" i="8"/>
  <c r="L207" i="8"/>
  <c r="I207" i="8"/>
  <c r="F207" i="8"/>
  <c r="O206" i="8"/>
  <c r="L206" i="8"/>
  <c r="I206" i="8"/>
  <c r="F206" i="8"/>
  <c r="C206" i="8" s="1"/>
  <c r="N205" i="8"/>
  <c r="M205" i="8"/>
  <c r="K205" i="8"/>
  <c r="K204" i="8" s="1"/>
  <c r="J205" i="8"/>
  <c r="H205" i="8"/>
  <c r="G205" i="8"/>
  <c r="G204" i="8" s="1"/>
  <c r="E205" i="8"/>
  <c r="D205" i="8"/>
  <c r="N204" i="8"/>
  <c r="J204" i="8"/>
  <c r="D204" i="8"/>
  <c r="O203" i="8"/>
  <c r="L203" i="8"/>
  <c r="I203" i="8"/>
  <c r="F203" i="8"/>
  <c r="O202" i="8"/>
  <c r="L202" i="8"/>
  <c r="I202" i="8"/>
  <c r="F202" i="8"/>
  <c r="C202" i="8" s="1"/>
  <c r="O201" i="8"/>
  <c r="L201" i="8"/>
  <c r="I201" i="8"/>
  <c r="F201" i="8"/>
  <c r="C201" i="8" s="1"/>
  <c r="O200" i="8"/>
  <c r="L200" i="8"/>
  <c r="I200" i="8"/>
  <c r="F200" i="8"/>
  <c r="O199" i="8"/>
  <c r="O198" i="8" s="1"/>
  <c r="L199" i="8"/>
  <c r="I199" i="8"/>
  <c r="F199" i="8"/>
  <c r="N198" i="8"/>
  <c r="N196" i="8" s="1"/>
  <c r="N195" i="8" s="1"/>
  <c r="M198" i="8"/>
  <c r="L198" i="8"/>
  <c r="K198" i="8"/>
  <c r="J198" i="8"/>
  <c r="J196" i="8" s="1"/>
  <c r="J195" i="8" s="1"/>
  <c r="H198" i="8"/>
  <c r="G198" i="8"/>
  <c r="F198" i="8"/>
  <c r="E198" i="8"/>
  <c r="D198" i="8"/>
  <c r="O197" i="8"/>
  <c r="O196" i="8" s="1"/>
  <c r="L197" i="8"/>
  <c r="I197" i="8"/>
  <c r="C197" i="8" s="1"/>
  <c r="F197" i="8"/>
  <c r="M196" i="8"/>
  <c r="L196" i="8"/>
  <c r="K196" i="8"/>
  <c r="H196" i="8"/>
  <c r="G196" i="8"/>
  <c r="E196" i="8"/>
  <c r="D196" i="8"/>
  <c r="O193" i="8"/>
  <c r="O192" i="8" s="1"/>
  <c r="O191" i="8" s="1"/>
  <c r="L193" i="8"/>
  <c r="I193" i="8"/>
  <c r="F193" i="8"/>
  <c r="C193" i="8" s="1"/>
  <c r="N192" i="8"/>
  <c r="M192" i="8"/>
  <c r="L192" i="8"/>
  <c r="L191" i="8" s="1"/>
  <c r="K192" i="8"/>
  <c r="K191" i="8" s="1"/>
  <c r="J192" i="8"/>
  <c r="I192" i="8"/>
  <c r="H192" i="8"/>
  <c r="H191" i="8" s="1"/>
  <c r="G192" i="8"/>
  <c r="G191" i="8" s="1"/>
  <c r="F192" i="8"/>
  <c r="E192" i="8"/>
  <c r="D192" i="8"/>
  <c r="D191" i="8" s="1"/>
  <c r="N191" i="8"/>
  <c r="M191" i="8"/>
  <c r="J191" i="8"/>
  <c r="I191" i="8"/>
  <c r="F191" i="8"/>
  <c r="C191" i="8" s="1"/>
  <c r="E191" i="8"/>
  <c r="O190" i="8"/>
  <c r="L190" i="8"/>
  <c r="I190" i="8"/>
  <c r="F190" i="8"/>
  <c r="O189" i="8"/>
  <c r="O188" i="8" s="1"/>
  <c r="O187" i="8" s="1"/>
  <c r="L189" i="8"/>
  <c r="I189" i="8"/>
  <c r="I188" i="8" s="1"/>
  <c r="I187" i="8" s="1"/>
  <c r="F189" i="8"/>
  <c r="N188" i="8"/>
  <c r="N187" i="8" s="1"/>
  <c r="M188" i="8"/>
  <c r="M187" i="8" s="1"/>
  <c r="L188" i="8"/>
  <c r="L187" i="8" s="1"/>
  <c r="K188" i="8"/>
  <c r="J188" i="8"/>
  <c r="J187" i="8" s="1"/>
  <c r="H188" i="8"/>
  <c r="H187" i="8" s="1"/>
  <c r="G188" i="8"/>
  <c r="F188" i="8"/>
  <c r="E188" i="8"/>
  <c r="E187" i="8" s="1"/>
  <c r="D188" i="8"/>
  <c r="D187" i="8" s="1"/>
  <c r="O186" i="8"/>
  <c r="L186" i="8"/>
  <c r="I186" i="8"/>
  <c r="F186" i="8"/>
  <c r="O185" i="8"/>
  <c r="O184" i="8" s="1"/>
  <c r="L185" i="8"/>
  <c r="I185" i="8"/>
  <c r="I184" i="8" s="1"/>
  <c r="F185" i="8"/>
  <c r="N184" i="8"/>
  <c r="M184" i="8"/>
  <c r="L184" i="8"/>
  <c r="K184" i="8"/>
  <c r="J184" i="8"/>
  <c r="H184" i="8"/>
  <c r="G184" i="8"/>
  <c r="F184" i="8"/>
  <c r="E184" i="8"/>
  <c r="D184" i="8"/>
  <c r="O183" i="8"/>
  <c r="L183" i="8"/>
  <c r="I183" i="8"/>
  <c r="F183" i="8"/>
  <c r="C183" i="8"/>
  <c r="O182" i="8"/>
  <c r="L182" i="8"/>
  <c r="I182" i="8"/>
  <c r="F182" i="8"/>
  <c r="O181" i="8"/>
  <c r="L181" i="8"/>
  <c r="I181" i="8"/>
  <c r="F181" i="8"/>
  <c r="C181" i="8" s="1"/>
  <c r="O180" i="8"/>
  <c r="L180" i="8"/>
  <c r="L179" i="8" s="1"/>
  <c r="I180" i="8"/>
  <c r="F180" i="8"/>
  <c r="C180" i="8" s="1"/>
  <c r="N179" i="8"/>
  <c r="M179" i="8"/>
  <c r="K179" i="8"/>
  <c r="J179" i="8"/>
  <c r="H179" i="8"/>
  <c r="G179" i="8"/>
  <c r="E179" i="8"/>
  <c r="D179" i="8"/>
  <c r="O178" i="8"/>
  <c r="L178" i="8"/>
  <c r="I178" i="8"/>
  <c r="F178" i="8"/>
  <c r="O177" i="8"/>
  <c r="L177" i="8"/>
  <c r="I177" i="8"/>
  <c r="F177" i="8"/>
  <c r="O176" i="8"/>
  <c r="L176" i="8"/>
  <c r="L175" i="8" s="1"/>
  <c r="L174" i="8" s="1"/>
  <c r="L173" i="8" s="1"/>
  <c r="I176" i="8"/>
  <c r="I175" i="8" s="1"/>
  <c r="F176" i="8"/>
  <c r="O175" i="8"/>
  <c r="N175" i="8"/>
  <c r="N174" i="8" s="1"/>
  <c r="N173" i="8" s="1"/>
  <c r="M175" i="8"/>
  <c r="M174" i="8" s="1"/>
  <c r="K175" i="8"/>
  <c r="J175" i="8"/>
  <c r="H175" i="8"/>
  <c r="G175" i="8"/>
  <c r="G174" i="8" s="1"/>
  <c r="G173" i="8" s="1"/>
  <c r="E175" i="8"/>
  <c r="E174" i="8" s="1"/>
  <c r="E173" i="8" s="1"/>
  <c r="D175" i="8"/>
  <c r="H174" i="8"/>
  <c r="H173" i="8" s="1"/>
  <c r="D174" i="8"/>
  <c r="D173" i="8" s="1"/>
  <c r="M173" i="8"/>
  <c r="O172" i="8"/>
  <c r="L172" i="8"/>
  <c r="I172" i="8"/>
  <c r="F172" i="8"/>
  <c r="O171" i="8"/>
  <c r="L171" i="8"/>
  <c r="I171" i="8"/>
  <c r="F171" i="8"/>
  <c r="C171" i="8" s="1"/>
  <c r="O170" i="8"/>
  <c r="L170" i="8"/>
  <c r="I170" i="8"/>
  <c r="F170" i="8"/>
  <c r="O169" i="8"/>
  <c r="L169" i="8"/>
  <c r="I169" i="8"/>
  <c r="F169" i="8"/>
  <c r="O168" i="8"/>
  <c r="L168" i="8"/>
  <c r="I168" i="8"/>
  <c r="F168" i="8"/>
  <c r="O167" i="8"/>
  <c r="O166" i="8" s="1"/>
  <c r="O165" i="8" s="1"/>
  <c r="L167" i="8"/>
  <c r="I167" i="8"/>
  <c r="I166" i="8" s="1"/>
  <c r="I165" i="8" s="1"/>
  <c r="F167" i="8"/>
  <c r="N166" i="8"/>
  <c r="N165" i="8" s="1"/>
  <c r="M166" i="8"/>
  <c r="K166" i="8"/>
  <c r="K165" i="8" s="1"/>
  <c r="J166" i="8"/>
  <c r="J165" i="8" s="1"/>
  <c r="H166" i="8"/>
  <c r="H165" i="8" s="1"/>
  <c r="G166" i="8"/>
  <c r="G165" i="8" s="1"/>
  <c r="E166" i="8"/>
  <c r="E165" i="8" s="1"/>
  <c r="D166" i="8"/>
  <c r="D165" i="8" s="1"/>
  <c r="M165" i="8"/>
  <c r="O164" i="8"/>
  <c r="L164" i="8"/>
  <c r="I164" i="8"/>
  <c r="F164" i="8"/>
  <c r="O163" i="8"/>
  <c r="L163" i="8"/>
  <c r="I163" i="8"/>
  <c r="F163" i="8"/>
  <c r="C163" i="8" s="1"/>
  <c r="O162" i="8"/>
  <c r="L162" i="8"/>
  <c r="I162" i="8"/>
  <c r="F162" i="8"/>
  <c r="O161" i="8"/>
  <c r="O160" i="8" s="1"/>
  <c r="L161" i="8"/>
  <c r="L160" i="8" s="1"/>
  <c r="I161" i="8"/>
  <c r="I160" i="8" s="1"/>
  <c r="F161" i="8"/>
  <c r="N160" i="8"/>
  <c r="M160" i="8"/>
  <c r="K160" i="8"/>
  <c r="J160" i="8"/>
  <c r="H160" i="8"/>
  <c r="G160" i="8"/>
  <c r="F160" i="8"/>
  <c r="E160" i="8"/>
  <c r="D160" i="8"/>
  <c r="O159" i="8"/>
  <c r="L159" i="8"/>
  <c r="I159" i="8"/>
  <c r="F159" i="8"/>
  <c r="C159" i="8" s="1"/>
  <c r="O158" i="8"/>
  <c r="L158" i="8"/>
  <c r="I158" i="8"/>
  <c r="F158" i="8"/>
  <c r="O157" i="8"/>
  <c r="L157" i="8"/>
  <c r="I157" i="8"/>
  <c r="F157" i="8"/>
  <c r="O156" i="8"/>
  <c r="L156" i="8"/>
  <c r="I156" i="8"/>
  <c r="F156" i="8"/>
  <c r="O155" i="8"/>
  <c r="L155" i="8"/>
  <c r="I155" i="8"/>
  <c r="F155" i="8"/>
  <c r="C155" i="8" s="1"/>
  <c r="O154" i="8"/>
  <c r="L154" i="8"/>
  <c r="I154" i="8"/>
  <c r="F154" i="8"/>
  <c r="O153" i="8"/>
  <c r="L153" i="8"/>
  <c r="I153" i="8"/>
  <c r="F153" i="8"/>
  <c r="O152" i="8"/>
  <c r="L152" i="8"/>
  <c r="I152" i="8"/>
  <c r="I151" i="8" s="1"/>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L145" i="8"/>
  <c r="I145" i="8"/>
  <c r="F145" i="8"/>
  <c r="N144" i="8"/>
  <c r="M144" i="8"/>
  <c r="K144" i="8"/>
  <c r="J144" i="8"/>
  <c r="H144" i="8"/>
  <c r="G144" i="8"/>
  <c r="E144" i="8"/>
  <c r="D144" i="8"/>
  <c r="O143" i="8"/>
  <c r="L143" i="8"/>
  <c r="I143" i="8"/>
  <c r="F143" i="8"/>
  <c r="O142" i="8"/>
  <c r="L142" i="8"/>
  <c r="I142" i="8"/>
  <c r="I141" i="8" s="1"/>
  <c r="F142" i="8"/>
  <c r="N141" i="8"/>
  <c r="M141" i="8"/>
  <c r="L141" i="8"/>
  <c r="K141" i="8"/>
  <c r="J141" i="8"/>
  <c r="H141" i="8"/>
  <c r="G141" i="8"/>
  <c r="E141" i="8"/>
  <c r="D141" i="8"/>
  <c r="O140" i="8"/>
  <c r="L140" i="8"/>
  <c r="I140" i="8"/>
  <c r="F140" i="8"/>
  <c r="O139" i="8"/>
  <c r="L139" i="8"/>
  <c r="I139" i="8"/>
  <c r="F139" i="8"/>
  <c r="C139" i="8" s="1"/>
  <c r="O138" i="8"/>
  <c r="L138" i="8"/>
  <c r="I138" i="8"/>
  <c r="F138" i="8"/>
  <c r="O137" i="8"/>
  <c r="L137" i="8"/>
  <c r="I137" i="8"/>
  <c r="I136" i="8" s="1"/>
  <c r="F137" i="8"/>
  <c r="F136" i="8" s="1"/>
  <c r="N136" i="8"/>
  <c r="M136" i="8"/>
  <c r="K136" i="8"/>
  <c r="J136" i="8"/>
  <c r="H136" i="8"/>
  <c r="G136" i="8"/>
  <c r="E136" i="8"/>
  <c r="D136" i="8"/>
  <c r="O135" i="8"/>
  <c r="L135" i="8"/>
  <c r="I135" i="8"/>
  <c r="F135" i="8"/>
  <c r="C135" i="8" s="1"/>
  <c r="O134" i="8"/>
  <c r="L134" i="8"/>
  <c r="I134" i="8"/>
  <c r="F134" i="8"/>
  <c r="O133" i="8"/>
  <c r="L133" i="8"/>
  <c r="I133" i="8"/>
  <c r="F133" i="8"/>
  <c r="O132" i="8"/>
  <c r="L132" i="8"/>
  <c r="L131" i="8" s="1"/>
  <c r="I132" i="8"/>
  <c r="F132" i="8"/>
  <c r="O131" i="8"/>
  <c r="N131" i="8"/>
  <c r="N130" i="8" s="1"/>
  <c r="M131" i="8"/>
  <c r="K131" i="8"/>
  <c r="J131" i="8"/>
  <c r="J130" i="8" s="1"/>
  <c r="H131" i="8"/>
  <c r="G131" i="8"/>
  <c r="E131" i="8"/>
  <c r="E130" i="8" s="1"/>
  <c r="D131" i="8"/>
  <c r="D130" i="8" s="1"/>
  <c r="H130" i="8"/>
  <c r="O129" i="8"/>
  <c r="O128" i="8" s="1"/>
  <c r="L129" i="8"/>
  <c r="I129" i="8"/>
  <c r="I128" i="8" s="1"/>
  <c r="F129" i="8"/>
  <c r="N128" i="8"/>
  <c r="M128" i="8"/>
  <c r="L128" i="8"/>
  <c r="K128" i="8"/>
  <c r="J128" i="8"/>
  <c r="H128" i="8"/>
  <c r="G128" i="8"/>
  <c r="F128" i="8"/>
  <c r="E128" i="8"/>
  <c r="D128" i="8"/>
  <c r="O127" i="8"/>
  <c r="L127" i="8"/>
  <c r="I127" i="8"/>
  <c r="F127" i="8"/>
  <c r="O126" i="8"/>
  <c r="L126" i="8"/>
  <c r="I126" i="8"/>
  <c r="F126" i="8"/>
  <c r="O125" i="8"/>
  <c r="L125" i="8"/>
  <c r="I125" i="8"/>
  <c r="F125" i="8"/>
  <c r="O124" i="8"/>
  <c r="L124" i="8"/>
  <c r="I124" i="8"/>
  <c r="F124" i="8"/>
  <c r="O123" i="8"/>
  <c r="O122" i="8" s="1"/>
  <c r="L123" i="8"/>
  <c r="I123" i="8"/>
  <c r="F123" i="8"/>
  <c r="N122" i="8"/>
  <c r="M122" i="8"/>
  <c r="K122" i="8"/>
  <c r="J122" i="8"/>
  <c r="H122" i="8"/>
  <c r="G122" i="8"/>
  <c r="E122" i="8"/>
  <c r="D122" i="8"/>
  <c r="O121" i="8"/>
  <c r="L121" i="8"/>
  <c r="I121" i="8"/>
  <c r="F121" i="8"/>
  <c r="O120" i="8"/>
  <c r="L120" i="8"/>
  <c r="I120" i="8"/>
  <c r="F120" i="8"/>
  <c r="O119" i="8"/>
  <c r="L119" i="8"/>
  <c r="I119" i="8"/>
  <c r="F119" i="8"/>
  <c r="C119" i="8" s="1"/>
  <c r="O118" i="8"/>
  <c r="L118" i="8"/>
  <c r="I118" i="8"/>
  <c r="F118" i="8"/>
  <c r="O117" i="8"/>
  <c r="O116" i="8" s="1"/>
  <c r="L117" i="8"/>
  <c r="I117" i="8"/>
  <c r="F117" i="8"/>
  <c r="N116" i="8"/>
  <c r="M116" i="8"/>
  <c r="K116" i="8"/>
  <c r="J116" i="8"/>
  <c r="I116" i="8"/>
  <c r="H116" i="8"/>
  <c r="G116" i="8"/>
  <c r="E116" i="8"/>
  <c r="D116" i="8"/>
  <c r="O115" i="8"/>
  <c r="L115" i="8"/>
  <c r="I115" i="8"/>
  <c r="F115" i="8"/>
  <c r="C115" i="8" s="1"/>
  <c r="O114" i="8"/>
  <c r="L114" i="8"/>
  <c r="I114" i="8"/>
  <c r="F114" i="8"/>
  <c r="O113" i="8"/>
  <c r="O112" i="8" s="1"/>
  <c r="L113" i="8"/>
  <c r="I113" i="8"/>
  <c r="I112" i="8" s="1"/>
  <c r="F113" i="8"/>
  <c r="N112" i="8"/>
  <c r="M112" i="8"/>
  <c r="K112" i="8"/>
  <c r="J112" i="8"/>
  <c r="H112" i="8"/>
  <c r="G112" i="8"/>
  <c r="E112" i="8"/>
  <c r="D112" i="8"/>
  <c r="O111" i="8"/>
  <c r="L111" i="8"/>
  <c r="I111" i="8"/>
  <c r="F111" i="8"/>
  <c r="C111" i="8" s="1"/>
  <c r="O110" i="8"/>
  <c r="L110" i="8"/>
  <c r="I110" i="8"/>
  <c r="F110" i="8"/>
  <c r="O109" i="8"/>
  <c r="L109" i="8"/>
  <c r="I109" i="8"/>
  <c r="F109" i="8"/>
  <c r="O108" i="8"/>
  <c r="L108" i="8"/>
  <c r="I108" i="8"/>
  <c r="F108" i="8"/>
  <c r="O107" i="8"/>
  <c r="L107" i="8"/>
  <c r="I107" i="8"/>
  <c r="F107" i="8"/>
  <c r="C107" i="8" s="1"/>
  <c r="O106" i="8"/>
  <c r="L106" i="8"/>
  <c r="I106" i="8"/>
  <c r="F106" i="8"/>
  <c r="O105" i="8"/>
  <c r="L105" i="8"/>
  <c r="I105" i="8"/>
  <c r="F105" i="8"/>
  <c r="O104" i="8"/>
  <c r="L104" i="8"/>
  <c r="I104" i="8"/>
  <c r="F104" i="8"/>
  <c r="N103" i="8"/>
  <c r="M103" i="8"/>
  <c r="K103" i="8"/>
  <c r="J103" i="8"/>
  <c r="H103" i="8"/>
  <c r="G103" i="8"/>
  <c r="E103" i="8"/>
  <c r="D103" i="8"/>
  <c r="O102" i="8"/>
  <c r="L102" i="8"/>
  <c r="I102" i="8"/>
  <c r="F102" i="8"/>
  <c r="O101" i="8"/>
  <c r="L101" i="8"/>
  <c r="I101" i="8"/>
  <c r="F101" i="8"/>
  <c r="O100" i="8"/>
  <c r="L100" i="8"/>
  <c r="I100" i="8"/>
  <c r="F100" i="8"/>
  <c r="O99" i="8"/>
  <c r="L99" i="8"/>
  <c r="I99" i="8"/>
  <c r="F99" i="8"/>
  <c r="O98" i="8"/>
  <c r="L98" i="8"/>
  <c r="I98" i="8"/>
  <c r="F98" i="8"/>
  <c r="O97" i="8"/>
  <c r="L97" i="8"/>
  <c r="I97" i="8"/>
  <c r="F97" i="8"/>
  <c r="O96" i="8"/>
  <c r="L96" i="8"/>
  <c r="L95" i="8" s="1"/>
  <c r="I96" i="8"/>
  <c r="F96" i="8"/>
  <c r="O95" i="8"/>
  <c r="N95" i="8"/>
  <c r="M95" i="8"/>
  <c r="K95" i="8"/>
  <c r="J95" i="8"/>
  <c r="H95" i="8"/>
  <c r="G95" i="8"/>
  <c r="E95" i="8"/>
  <c r="D95" i="8"/>
  <c r="O94" i="8"/>
  <c r="L94" i="8"/>
  <c r="I94" i="8"/>
  <c r="F94" i="8"/>
  <c r="O93" i="8"/>
  <c r="L93" i="8"/>
  <c r="I93" i="8"/>
  <c r="F93" i="8"/>
  <c r="O92" i="8"/>
  <c r="L92" i="8"/>
  <c r="I92" i="8"/>
  <c r="F92" i="8"/>
  <c r="O91" i="8"/>
  <c r="L91" i="8"/>
  <c r="I91" i="8"/>
  <c r="F91" i="8"/>
  <c r="O90" i="8"/>
  <c r="O89" i="8" s="1"/>
  <c r="L90" i="8"/>
  <c r="I90" i="8"/>
  <c r="I89" i="8" s="1"/>
  <c r="F90" i="8"/>
  <c r="F89" i="8" s="1"/>
  <c r="N89" i="8"/>
  <c r="M89" i="8"/>
  <c r="K89" i="8"/>
  <c r="J89" i="8"/>
  <c r="H89" i="8"/>
  <c r="G89" i="8"/>
  <c r="E89" i="8"/>
  <c r="D89" i="8"/>
  <c r="O88" i="8"/>
  <c r="L88" i="8"/>
  <c r="I88" i="8"/>
  <c r="F88" i="8"/>
  <c r="O87" i="8"/>
  <c r="L87" i="8"/>
  <c r="I87" i="8"/>
  <c r="F87" i="8"/>
  <c r="O86" i="8"/>
  <c r="L86" i="8"/>
  <c r="I86" i="8"/>
  <c r="F86" i="8"/>
  <c r="O85" i="8"/>
  <c r="O84" i="8" s="1"/>
  <c r="L85" i="8"/>
  <c r="I85" i="8"/>
  <c r="F85" i="8"/>
  <c r="C85" i="8"/>
  <c r="N84" i="8"/>
  <c r="N83" i="8" s="1"/>
  <c r="M84" i="8"/>
  <c r="M83" i="8" s="1"/>
  <c r="K84" i="8"/>
  <c r="K83" i="8" s="1"/>
  <c r="J84" i="8"/>
  <c r="J83" i="8" s="1"/>
  <c r="H84" i="8"/>
  <c r="G84" i="8"/>
  <c r="G83" i="8" s="1"/>
  <c r="F84" i="8"/>
  <c r="E84" i="8"/>
  <c r="E83" i="8" s="1"/>
  <c r="D84" i="8"/>
  <c r="D83" i="8" s="1"/>
  <c r="H83" i="8"/>
  <c r="O82" i="8"/>
  <c r="L82" i="8"/>
  <c r="I82" i="8"/>
  <c r="F82" i="8"/>
  <c r="O81" i="8"/>
  <c r="L81" i="8"/>
  <c r="L80" i="8" s="1"/>
  <c r="I81" i="8"/>
  <c r="I80" i="8" s="1"/>
  <c r="F81" i="8"/>
  <c r="O80" i="8"/>
  <c r="N80" i="8"/>
  <c r="M80" i="8"/>
  <c r="K80" i="8"/>
  <c r="J80" i="8"/>
  <c r="H80" i="8"/>
  <c r="G80" i="8"/>
  <c r="F80" i="8"/>
  <c r="E80" i="8"/>
  <c r="D80" i="8"/>
  <c r="O79" i="8"/>
  <c r="L79" i="8"/>
  <c r="I79" i="8"/>
  <c r="F79" i="8"/>
  <c r="O78" i="8"/>
  <c r="O77" i="8" s="1"/>
  <c r="O76" i="8" s="1"/>
  <c r="L78" i="8"/>
  <c r="L77" i="8" s="1"/>
  <c r="L76" i="8" s="1"/>
  <c r="I78" i="8"/>
  <c r="I77" i="8" s="1"/>
  <c r="I76" i="8" s="1"/>
  <c r="F78" i="8"/>
  <c r="N77" i="8"/>
  <c r="N76" i="8" s="1"/>
  <c r="M77" i="8"/>
  <c r="K77" i="8"/>
  <c r="K76" i="8" s="1"/>
  <c r="J77" i="8"/>
  <c r="J76" i="8" s="1"/>
  <c r="H77" i="8"/>
  <c r="H76" i="8" s="1"/>
  <c r="H75" i="8" s="1"/>
  <c r="G77" i="8"/>
  <c r="G76" i="8" s="1"/>
  <c r="F77" i="8"/>
  <c r="F76" i="8" s="1"/>
  <c r="E77" i="8"/>
  <c r="E76" i="8" s="1"/>
  <c r="D77" i="8"/>
  <c r="D76" i="8" s="1"/>
  <c r="O74" i="8"/>
  <c r="L74" i="8"/>
  <c r="I74" i="8"/>
  <c r="F74" i="8"/>
  <c r="O73" i="8"/>
  <c r="L73" i="8"/>
  <c r="I73" i="8"/>
  <c r="F73" i="8"/>
  <c r="O72" i="8"/>
  <c r="L72" i="8"/>
  <c r="I72" i="8"/>
  <c r="C72" i="8" s="1"/>
  <c r="F72" i="8"/>
  <c r="O71" i="8"/>
  <c r="L71" i="8"/>
  <c r="I71" i="8"/>
  <c r="F71" i="8"/>
  <c r="O70" i="8"/>
  <c r="L70" i="8"/>
  <c r="I70" i="8"/>
  <c r="F70" i="8"/>
  <c r="N69" i="8"/>
  <c r="N67" i="8" s="1"/>
  <c r="M69" i="8"/>
  <c r="M67" i="8" s="1"/>
  <c r="K69" i="8"/>
  <c r="J69" i="8"/>
  <c r="J67" i="8" s="1"/>
  <c r="H69" i="8"/>
  <c r="H67" i="8" s="1"/>
  <c r="G69" i="8"/>
  <c r="E69" i="8"/>
  <c r="E67" i="8" s="1"/>
  <c r="D69" i="8"/>
  <c r="D67" i="8" s="1"/>
  <c r="O68" i="8"/>
  <c r="L68" i="8"/>
  <c r="I68" i="8"/>
  <c r="F68" i="8"/>
  <c r="K67" i="8"/>
  <c r="G67" i="8"/>
  <c r="O66" i="8"/>
  <c r="L66" i="8"/>
  <c r="I66" i="8"/>
  <c r="F66" i="8"/>
  <c r="O65" i="8"/>
  <c r="L65" i="8"/>
  <c r="I65" i="8"/>
  <c r="F65" i="8"/>
  <c r="O64" i="8"/>
  <c r="L64" i="8"/>
  <c r="I64" i="8"/>
  <c r="C64" i="8" s="1"/>
  <c r="F64" i="8"/>
  <c r="O63" i="8"/>
  <c r="L63" i="8"/>
  <c r="I63" i="8"/>
  <c r="F63" i="8"/>
  <c r="O62" i="8"/>
  <c r="L62" i="8"/>
  <c r="I62" i="8"/>
  <c r="F62" i="8"/>
  <c r="O61" i="8"/>
  <c r="L61" i="8"/>
  <c r="I61" i="8"/>
  <c r="F61" i="8"/>
  <c r="O60" i="8"/>
  <c r="L60" i="8"/>
  <c r="I60" i="8"/>
  <c r="F60" i="8"/>
  <c r="O59" i="8"/>
  <c r="O58" i="8" s="1"/>
  <c r="L59" i="8"/>
  <c r="I59" i="8"/>
  <c r="I58" i="8" s="1"/>
  <c r="F59" i="8"/>
  <c r="N58" i="8"/>
  <c r="M58" i="8"/>
  <c r="K58" i="8"/>
  <c r="J58" i="8"/>
  <c r="H58" i="8"/>
  <c r="G58" i="8"/>
  <c r="E58" i="8"/>
  <c r="D58" i="8"/>
  <c r="O57" i="8"/>
  <c r="L57" i="8"/>
  <c r="I57" i="8"/>
  <c r="F57" i="8"/>
  <c r="O56" i="8"/>
  <c r="O55" i="8" s="1"/>
  <c r="L56" i="8"/>
  <c r="L55" i="8" s="1"/>
  <c r="I56" i="8"/>
  <c r="I55" i="8" s="1"/>
  <c r="F56" i="8"/>
  <c r="N55" i="8"/>
  <c r="N54" i="8" s="1"/>
  <c r="N53" i="8" s="1"/>
  <c r="M55" i="8"/>
  <c r="K55" i="8"/>
  <c r="J55" i="8"/>
  <c r="J54" i="8" s="1"/>
  <c r="J53" i="8" s="1"/>
  <c r="H55" i="8"/>
  <c r="H54" i="8" s="1"/>
  <c r="G55" i="8"/>
  <c r="E55" i="8"/>
  <c r="E54" i="8" s="1"/>
  <c r="D55" i="8"/>
  <c r="M54" i="8"/>
  <c r="O47" i="8"/>
  <c r="C47" i="8" s="1"/>
  <c r="O46" i="8"/>
  <c r="C46" i="8" s="1"/>
  <c r="N45" i="8"/>
  <c r="M45" i="8"/>
  <c r="L44" i="8"/>
  <c r="I44" i="8"/>
  <c r="I43" i="8" s="1"/>
  <c r="F44" i="8"/>
  <c r="F43" i="8" s="1"/>
  <c r="L43" i="8"/>
  <c r="K43" i="8"/>
  <c r="J43" i="8"/>
  <c r="H43" i="8"/>
  <c r="G43" i="8"/>
  <c r="E43" i="8"/>
  <c r="D43" i="8"/>
  <c r="F42" i="8"/>
  <c r="C42" i="8" s="1"/>
  <c r="E41" i="8"/>
  <c r="D41" i="8"/>
  <c r="L40" i="8"/>
  <c r="C40" i="8" s="1"/>
  <c r="L39" i="8"/>
  <c r="C39" i="8" s="1"/>
  <c r="L38" i="8"/>
  <c r="C38" i="8" s="1"/>
  <c r="L37" i="8"/>
  <c r="C37" i="8" s="1"/>
  <c r="K36" i="8"/>
  <c r="J36" i="8"/>
  <c r="L35" i="8"/>
  <c r="C35" i="8"/>
  <c r="L34" i="8"/>
  <c r="C34" i="8" s="1"/>
  <c r="K33" i="8"/>
  <c r="J33" i="8"/>
  <c r="L32" i="8"/>
  <c r="C32" i="8" s="1"/>
  <c r="K31" i="8"/>
  <c r="J31" i="8"/>
  <c r="L30" i="8"/>
  <c r="C30" i="8" s="1"/>
  <c r="L29" i="8"/>
  <c r="C29" i="8" s="1"/>
  <c r="L28" i="8"/>
  <c r="C28" i="8" s="1"/>
  <c r="K27" i="8"/>
  <c r="K26" i="8" s="1"/>
  <c r="J27" i="8"/>
  <c r="J26" i="8" s="1"/>
  <c r="J20" i="8" s="1"/>
  <c r="F25" i="8"/>
  <c r="C25" i="8"/>
  <c r="I24" i="8"/>
  <c r="F24" i="8"/>
  <c r="O23" i="8"/>
  <c r="L23" i="8"/>
  <c r="I23" i="8"/>
  <c r="F23" i="8"/>
  <c r="O22" i="8"/>
  <c r="O21" i="8" s="1"/>
  <c r="L22" i="8"/>
  <c r="L21" i="8" s="1"/>
  <c r="L292" i="8" s="1"/>
  <c r="L291" i="8" s="1"/>
  <c r="I22" i="8"/>
  <c r="F22" i="8"/>
  <c r="N21" i="8"/>
  <c r="N292" i="8" s="1"/>
  <c r="N291" i="8" s="1"/>
  <c r="M21" i="8"/>
  <c r="M292" i="8" s="1"/>
  <c r="M291" i="8" s="1"/>
  <c r="K21" i="8"/>
  <c r="K292" i="8" s="1"/>
  <c r="K291" i="8" s="1"/>
  <c r="J21" i="8"/>
  <c r="J292" i="8" s="1"/>
  <c r="J291" i="8" s="1"/>
  <c r="I21" i="8"/>
  <c r="I292" i="8" s="1"/>
  <c r="H21" i="8"/>
  <c r="H292" i="8" s="1"/>
  <c r="H291" i="8" s="1"/>
  <c r="G21" i="8"/>
  <c r="G292" i="8" s="1"/>
  <c r="G291" i="8" s="1"/>
  <c r="E21" i="8"/>
  <c r="E292" i="8" s="1"/>
  <c r="E291" i="8" s="1"/>
  <c r="D21" i="8"/>
  <c r="D292" i="8" s="1"/>
  <c r="D291" i="8" s="1"/>
  <c r="N20" i="8"/>
  <c r="L89" i="8" l="1"/>
  <c r="C143" i="8"/>
  <c r="C145" i="8"/>
  <c r="C146" i="8"/>
  <c r="C150" i="8"/>
  <c r="C152" i="8"/>
  <c r="C167" i="8"/>
  <c r="C170" i="8"/>
  <c r="C186" i="8"/>
  <c r="G187" i="8"/>
  <c r="K187" i="8"/>
  <c r="M230" i="8"/>
  <c r="C237" i="8"/>
  <c r="C249" i="8"/>
  <c r="C43" i="8"/>
  <c r="C56" i="8"/>
  <c r="C57" i="8"/>
  <c r="C70" i="8"/>
  <c r="C71" i="8"/>
  <c r="C127" i="8"/>
  <c r="O179" i="8"/>
  <c r="C229" i="8"/>
  <c r="O238" i="8"/>
  <c r="C24" i="8"/>
  <c r="G54" i="8"/>
  <c r="G53" i="8" s="1"/>
  <c r="C60" i="8"/>
  <c r="C91" i="8"/>
  <c r="L112" i="8"/>
  <c r="C123" i="8"/>
  <c r="C138" i="8"/>
  <c r="C162" i="8"/>
  <c r="I179" i="8"/>
  <c r="I174" i="8" s="1"/>
  <c r="I173" i="8" s="1"/>
  <c r="C190" i="8"/>
  <c r="C211" i="8"/>
  <c r="C213" i="8"/>
  <c r="C215" i="8"/>
  <c r="C275" i="8"/>
  <c r="L31" i="8"/>
  <c r="C31" i="8" s="1"/>
  <c r="C87" i="8"/>
  <c r="C99" i="8"/>
  <c r="C102" i="8"/>
  <c r="C106" i="8"/>
  <c r="L116" i="8"/>
  <c r="K231" i="8"/>
  <c r="K230" i="8" s="1"/>
  <c r="F276" i="8"/>
  <c r="C288" i="8"/>
  <c r="C22" i="8"/>
  <c r="G20" i="8"/>
  <c r="C61" i="8"/>
  <c r="C62" i="8"/>
  <c r="C63" i="8"/>
  <c r="C94" i="8"/>
  <c r="L122" i="8"/>
  <c r="C128" i="8"/>
  <c r="L144" i="8"/>
  <c r="L166" i="8"/>
  <c r="L165" i="8" s="1"/>
  <c r="K195" i="8"/>
  <c r="H204" i="8"/>
  <c r="H195" i="8" s="1"/>
  <c r="H289" i="8" s="1"/>
  <c r="M204" i="8"/>
  <c r="M195" i="8" s="1"/>
  <c r="M194" i="8" s="1"/>
  <c r="O286" i="8"/>
  <c r="C44" i="8"/>
  <c r="F55" i="8"/>
  <c r="F54" i="8" s="1"/>
  <c r="K54" i="8"/>
  <c r="K53" i="8" s="1"/>
  <c r="C65" i="8"/>
  <c r="C66" i="8"/>
  <c r="O69" i="8"/>
  <c r="O67" i="8" s="1"/>
  <c r="L69" i="8"/>
  <c r="L67" i="8" s="1"/>
  <c r="D75" i="8"/>
  <c r="M76" i="8"/>
  <c r="C81" i="8"/>
  <c r="C82" i="8"/>
  <c r="C86" i="8"/>
  <c r="C98" i="8"/>
  <c r="O103" i="8"/>
  <c r="O83" i="8" s="1"/>
  <c r="C114" i="8"/>
  <c r="C126" i="8"/>
  <c r="C129" i="8"/>
  <c r="I131" i="8"/>
  <c r="L136" i="8"/>
  <c r="C147" i="8"/>
  <c r="C203" i="8"/>
  <c r="G195" i="8"/>
  <c r="C218" i="8"/>
  <c r="C223" i="8"/>
  <c r="H230" i="8"/>
  <c r="L272" i="8"/>
  <c r="C282" i="8"/>
  <c r="L58" i="8"/>
  <c r="L54" i="8" s="1"/>
  <c r="L53" i="8" s="1"/>
  <c r="O151" i="8"/>
  <c r="C210" i="8"/>
  <c r="C222" i="8"/>
  <c r="E204" i="8"/>
  <c r="E195" i="8" s="1"/>
  <c r="C254" i="8"/>
  <c r="O270" i="8"/>
  <c r="O269" i="8" s="1"/>
  <c r="C278" i="8"/>
  <c r="G269" i="8"/>
  <c r="C23" i="8"/>
  <c r="D54" i="8"/>
  <c r="D53" i="8" s="1"/>
  <c r="D52" i="8" s="1"/>
  <c r="H53" i="8"/>
  <c r="H52" i="8" s="1"/>
  <c r="C59" i="8"/>
  <c r="F69" i="8"/>
  <c r="F67" i="8" s="1"/>
  <c r="I69" i="8"/>
  <c r="I67" i="8" s="1"/>
  <c r="C67" i="8" s="1"/>
  <c r="C73" i="8"/>
  <c r="C74" i="8"/>
  <c r="C78" i="8"/>
  <c r="C79" i="8"/>
  <c r="L84" i="8"/>
  <c r="C89" i="8"/>
  <c r="I103" i="8"/>
  <c r="C110" i="8"/>
  <c r="C118" i="8"/>
  <c r="C140" i="8"/>
  <c r="C156" i="8"/>
  <c r="C157" i="8"/>
  <c r="C158" i="8"/>
  <c r="C164" i="8"/>
  <c r="J174" i="8"/>
  <c r="C200" i="8"/>
  <c r="C214" i="8"/>
  <c r="C226" i="8"/>
  <c r="O235" i="8"/>
  <c r="C243" i="8"/>
  <c r="C248" i="8"/>
  <c r="O246" i="8"/>
  <c r="I276" i="8"/>
  <c r="E53" i="8"/>
  <c r="O54" i="8"/>
  <c r="K20" i="8"/>
  <c r="M53" i="8"/>
  <c r="E75" i="8"/>
  <c r="J75" i="8"/>
  <c r="J52" i="8" s="1"/>
  <c r="N75" i="8"/>
  <c r="N52" i="8" s="1"/>
  <c r="C80" i="8"/>
  <c r="O292" i="8"/>
  <c r="C55" i="8"/>
  <c r="I54" i="8"/>
  <c r="C76" i="8"/>
  <c r="I122" i="8"/>
  <c r="C182" i="8"/>
  <c r="F179" i="8"/>
  <c r="C179" i="8" s="1"/>
  <c r="I198" i="8"/>
  <c r="I196" i="8" s="1"/>
  <c r="C199" i="8"/>
  <c r="C207" i="8"/>
  <c r="I205" i="8"/>
  <c r="L246" i="8"/>
  <c r="C250" i="8"/>
  <c r="C255" i="8"/>
  <c r="I252" i="8"/>
  <c r="I251" i="8" s="1"/>
  <c r="F21" i="8"/>
  <c r="L27" i="8"/>
  <c r="L33" i="8"/>
  <c r="C33" i="8" s="1"/>
  <c r="L36" i="8"/>
  <c r="C36" i="8" s="1"/>
  <c r="F41" i="8"/>
  <c r="C41" i="8" s="1"/>
  <c r="O45" i="8"/>
  <c r="O20" i="8" s="1"/>
  <c r="F58" i="8"/>
  <c r="C69" i="8"/>
  <c r="C77" i="8"/>
  <c r="C92" i="8"/>
  <c r="C93" i="8"/>
  <c r="F95" i="8"/>
  <c r="C96" i="8"/>
  <c r="C97" i="8"/>
  <c r="L103" i="8"/>
  <c r="L83" i="8" s="1"/>
  <c r="C108" i="8"/>
  <c r="C109" i="8"/>
  <c r="F112" i="8"/>
  <c r="C112" i="8" s="1"/>
  <c r="C113" i="8"/>
  <c r="F116" i="8"/>
  <c r="C116" i="8" s="1"/>
  <c r="C117" i="8"/>
  <c r="K130" i="8"/>
  <c r="K75" i="8" s="1"/>
  <c r="C132" i="8"/>
  <c r="C133" i="8"/>
  <c r="C134" i="8"/>
  <c r="F131" i="8"/>
  <c r="O141" i="8"/>
  <c r="F144" i="8"/>
  <c r="I144" i="8"/>
  <c r="I130" i="8" s="1"/>
  <c r="C148" i="8"/>
  <c r="C149" i="8"/>
  <c r="L151" i="8"/>
  <c r="L130" i="8" s="1"/>
  <c r="C168" i="8"/>
  <c r="C169" i="8"/>
  <c r="J173" i="8"/>
  <c r="O174" i="8"/>
  <c r="O173" i="8" s="1"/>
  <c r="F187" i="8"/>
  <c r="C187" i="8" s="1"/>
  <c r="C188" i="8"/>
  <c r="C189" i="8"/>
  <c r="C232" i="8"/>
  <c r="C236" i="8"/>
  <c r="F235" i="8"/>
  <c r="C235" i="8" s="1"/>
  <c r="L270" i="8"/>
  <c r="L269" i="8" s="1"/>
  <c r="I291" i="8"/>
  <c r="C68" i="8"/>
  <c r="C219" i="8"/>
  <c r="I216" i="8"/>
  <c r="D20" i="8"/>
  <c r="H20" i="8"/>
  <c r="I84" i="8"/>
  <c r="I95" i="8"/>
  <c r="G130" i="8"/>
  <c r="G75" i="8" s="1"/>
  <c r="M130" i="8"/>
  <c r="O136" i="8"/>
  <c r="C136" i="8" s="1"/>
  <c r="C142" i="8"/>
  <c r="F141" i="8"/>
  <c r="C141" i="8" s="1"/>
  <c r="C172" i="8"/>
  <c r="K174" i="8"/>
  <c r="K173" i="8" s="1"/>
  <c r="K289" i="8" s="1"/>
  <c r="C176" i="8"/>
  <c r="C177" i="8"/>
  <c r="C178" i="8"/>
  <c r="F175" i="8"/>
  <c r="E230" i="8"/>
  <c r="C262" i="8"/>
  <c r="L260" i="8"/>
  <c r="L259" i="8" s="1"/>
  <c r="C268" i="8"/>
  <c r="F264" i="8"/>
  <c r="C280" i="8"/>
  <c r="F270" i="8"/>
  <c r="E20" i="8"/>
  <c r="I20" i="8"/>
  <c r="M20" i="8"/>
  <c r="C88" i="8"/>
  <c r="C90" i="8"/>
  <c r="C100" i="8"/>
  <c r="C101" i="8"/>
  <c r="F103" i="8"/>
  <c r="C103" i="8" s="1"/>
  <c r="C104" i="8"/>
  <c r="C105" i="8"/>
  <c r="C120" i="8"/>
  <c r="C121" i="8"/>
  <c r="C124" i="8"/>
  <c r="C125" i="8"/>
  <c r="F122" i="8"/>
  <c r="C122" i="8" s="1"/>
  <c r="C137" i="8"/>
  <c r="O144" i="8"/>
  <c r="C153" i="8"/>
  <c r="C154" i="8"/>
  <c r="F151" i="8"/>
  <c r="C160" i="8"/>
  <c r="C161" i="8"/>
  <c r="C184" i="8"/>
  <c r="C185" i="8"/>
  <c r="O205" i="8"/>
  <c r="C192" i="8"/>
  <c r="D195" i="8"/>
  <c r="L205" i="8"/>
  <c r="L204" i="8" s="1"/>
  <c r="C234" i="8"/>
  <c r="L233" i="8"/>
  <c r="C233" i="8" s="1"/>
  <c r="N231" i="8"/>
  <c r="N230" i="8" s="1"/>
  <c r="N194" i="8" s="1"/>
  <c r="L238" i="8"/>
  <c r="C242" i="8"/>
  <c r="D230" i="8"/>
  <c r="O259" i="8"/>
  <c r="C267" i="8"/>
  <c r="I264" i="8"/>
  <c r="C274" i="8"/>
  <c r="C276" i="8"/>
  <c r="C284" i="8"/>
  <c r="L283" i="8"/>
  <c r="C283" i="8" s="1"/>
  <c r="F166" i="8"/>
  <c r="L195" i="8"/>
  <c r="O216" i="8"/>
  <c r="J231" i="8"/>
  <c r="J230" i="8" s="1"/>
  <c r="J194" i="8" s="1"/>
  <c r="F246" i="8"/>
  <c r="I246" i="8"/>
  <c r="C247" i="8"/>
  <c r="O251" i="8"/>
  <c r="I270" i="8"/>
  <c r="I269" i="8" s="1"/>
  <c r="C271" i="8"/>
  <c r="C294" i="8"/>
  <c r="C295" i="8"/>
  <c r="C296" i="8"/>
  <c r="F293" i="8"/>
  <c r="C293" i="8" s="1"/>
  <c r="F196" i="8"/>
  <c r="C198" i="8"/>
  <c r="K194" i="8"/>
  <c r="C208" i="8"/>
  <c r="F205" i="8"/>
  <c r="C220" i="8"/>
  <c r="F216" i="8"/>
  <c r="C228" i="8"/>
  <c r="F227" i="8"/>
  <c r="C227" i="8" s="1"/>
  <c r="I238" i="8"/>
  <c r="C238" i="8" s="1"/>
  <c r="C239" i="8"/>
  <c r="C256" i="8"/>
  <c r="F252" i="8"/>
  <c r="C263" i="8"/>
  <c r="I260" i="8"/>
  <c r="C272" i="8"/>
  <c r="C286" i="8"/>
  <c r="C287" i="8"/>
  <c r="I293" i="8"/>
  <c r="C299" i="8"/>
  <c r="C300" i="8"/>
  <c r="O291" i="8"/>
  <c r="O231" i="8" l="1"/>
  <c r="N289" i="8"/>
  <c r="F83" i="8"/>
  <c r="L75" i="8"/>
  <c r="L52" i="8" s="1"/>
  <c r="I259" i="8"/>
  <c r="J289" i="8"/>
  <c r="D289" i="8"/>
  <c r="E194" i="8"/>
  <c r="C58" i="8"/>
  <c r="I53" i="8"/>
  <c r="H194" i="8"/>
  <c r="H51" i="8" s="1"/>
  <c r="K52" i="8"/>
  <c r="K51" i="8" s="1"/>
  <c r="J51" i="8"/>
  <c r="J50" i="8" s="1"/>
  <c r="C246" i="8"/>
  <c r="C151" i="8"/>
  <c r="M75" i="8"/>
  <c r="M289" i="8" s="1"/>
  <c r="O53" i="8"/>
  <c r="G194" i="8"/>
  <c r="K50" i="8"/>
  <c r="K290" i="8"/>
  <c r="G52" i="8"/>
  <c r="G51" i="8" s="1"/>
  <c r="G289" i="8"/>
  <c r="F53" i="8"/>
  <c r="C54" i="8"/>
  <c r="C216" i="8"/>
  <c r="O204" i="8"/>
  <c r="O195" i="8" s="1"/>
  <c r="F269" i="8"/>
  <c r="C270" i="8"/>
  <c r="C84" i="8"/>
  <c r="I83" i="8"/>
  <c r="I75" i="8" s="1"/>
  <c r="O130" i="8"/>
  <c r="O75" i="8" s="1"/>
  <c r="C144" i="8"/>
  <c r="C95" i="8"/>
  <c r="I231" i="8"/>
  <c r="I230" i="8" s="1"/>
  <c r="E52" i="8"/>
  <c r="E51" i="8" s="1"/>
  <c r="F174" i="8"/>
  <c r="C175" i="8"/>
  <c r="F231" i="8"/>
  <c r="F292" i="8"/>
  <c r="C21" i="8"/>
  <c r="F20" i="8"/>
  <c r="I52" i="8"/>
  <c r="C252" i="8"/>
  <c r="F251" i="8"/>
  <c r="C251" i="8" s="1"/>
  <c r="E289" i="8"/>
  <c r="O230" i="8"/>
  <c r="I204" i="8"/>
  <c r="I195" i="8" s="1"/>
  <c r="I194" i="8" s="1"/>
  <c r="F204" i="8"/>
  <c r="C205" i="8"/>
  <c r="C196" i="8"/>
  <c r="L231" i="8"/>
  <c r="L230" i="8" s="1"/>
  <c r="L289" i="8" s="1"/>
  <c r="C166" i="8"/>
  <c r="F165" i="8"/>
  <c r="C165" i="8" s="1"/>
  <c r="C260" i="8"/>
  <c r="D194" i="8"/>
  <c r="D51" i="8" s="1"/>
  <c r="C264" i="8"/>
  <c r="F259" i="8"/>
  <c r="C259" i="8" s="1"/>
  <c r="F130" i="8"/>
  <c r="C131" i="8"/>
  <c r="C45" i="8"/>
  <c r="C27" i="8"/>
  <c r="L26" i="8"/>
  <c r="M52" i="8"/>
  <c r="M51" i="8" s="1"/>
  <c r="N51" i="8"/>
  <c r="O52" i="8" l="1"/>
  <c r="J290" i="8"/>
  <c r="C204" i="8"/>
  <c r="I51" i="8"/>
  <c r="I50" i="8" s="1"/>
  <c r="I289" i="8"/>
  <c r="H50" i="8"/>
  <c r="H290" i="8"/>
  <c r="C83" i="8"/>
  <c r="C26" i="8"/>
  <c r="L20" i="8"/>
  <c r="C20" i="8" s="1"/>
  <c r="C231" i="8"/>
  <c r="F230" i="8"/>
  <c r="C230" i="8" s="1"/>
  <c r="G290" i="8"/>
  <c r="G50" i="8"/>
  <c r="N50" i="8"/>
  <c r="N290" i="8"/>
  <c r="C130" i="8"/>
  <c r="F75" i="8"/>
  <c r="C75" i="8" s="1"/>
  <c r="F195" i="8"/>
  <c r="O194" i="8"/>
  <c r="O51" i="8" s="1"/>
  <c r="C53" i="8"/>
  <c r="D290" i="8"/>
  <c r="D50" i="8"/>
  <c r="I290" i="8"/>
  <c r="C269" i="8"/>
  <c r="C174" i="8"/>
  <c r="F173" i="8"/>
  <c r="C173" i="8" s="1"/>
  <c r="L194" i="8"/>
  <c r="L51" i="8" s="1"/>
  <c r="L50" i="8" s="1"/>
  <c r="M50" i="8"/>
  <c r="M290" i="8"/>
  <c r="O289" i="8"/>
  <c r="C292" i="8"/>
  <c r="F291" i="8"/>
  <c r="C291" i="8" s="1"/>
  <c r="E290" i="8"/>
  <c r="E50" i="8"/>
  <c r="O50" i="8" l="1"/>
  <c r="O290" i="8"/>
  <c r="F52" i="8"/>
  <c r="F289" i="8"/>
  <c r="C289" i="8" s="1"/>
  <c r="L290" i="8"/>
  <c r="C195" i="8"/>
  <c r="F194" i="8"/>
  <c r="C194" i="8" s="1"/>
  <c r="F51" i="8" l="1"/>
  <c r="C52" i="8"/>
  <c r="F290" i="8" l="1"/>
  <c r="C290" i="8" s="1"/>
  <c r="C51" i="8"/>
  <c r="F50" i="8"/>
  <c r="C50" i="8" s="1"/>
  <c r="O301" i="7" l="1"/>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O293" i="7" s="1"/>
  <c r="L294" i="7"/>
  <c r="I294" i="7"/>
  <c r="F294" i="7"/>
  <c r="N293" i="7"/>
  <c r="M293" i="7"/>
  <c r="K293" i="7"/>
  <c r="J293" i="7"/>
  <c r="H293" i="7"/>
  <c r="G293" i="7"/>
  <c r="E293" i="7"/>
  <c r="D293" i="7"/>
  <c r="O288" i="7"/>
  <c r="L288" i="7"/>
  <c r="I288" i="7"/>
  <c r="F288" i="7"/>
  <c r="O287" i="7"/>
  <c r="L287" i="7"/>
  <c r="L286" i="7" s="1"/>
  <c r="I287" i="7"/>
  <c r="F287" i="7"/>
  <c r="O286" i="7"/>
  <c r="N286" i="7"/>
  <c r="M286" i="7"/>
  <c r="K286" i="7"/>
  <c r="J286" i="7"/>
  <c r="H286" i="7"/>
  <c r="G286" i="7"/>
  <c r="F286" i="7"/>
  <c r="E286" i="7"/>
  <c r="D286" i="7"/>
  <c r="O285" i="7"/>
  <c r="L285" i="7"/>
  <c r="L284" i="7" s="1"/>
  <c r="L283" i="7" s="1"/>
  <c r="I285" i="7"/>
  <c r="I284" i="7" s="1"/>
  <c r="I283" i="7" s="1"/>
  <c r="F285" i="7"/>
  <c r="O284" i="7"/>
  <c r="N284" i="7"/>
  <c r="N283" i="7" s="1"/>
  <c r="M284" i="7"/>
  <c r="M283" i="7" s="1"/>
  <c r="K284" i="7"/>
  <c r="J284" i="7"/>
  <c r="J283" i="7" s="1"/>
  <c r="H284" i="7"/>
  <c r="H283" i="7" s="1"/>
  <c r="G284" i="7"/>
  <c r="G283" i="7" s="1"/>
  <c r="E284" i="7"/>
  <c r="E283" i="7" s="1"/>
  <c r="D284" i="7"/>
  <c r="D283" i="7" s="1"/>
  <c r="O283" i="7"/>
  <c r="K283" i="7"/>
  <c r="O282" i="7"/>
  <c r="O281" i="7" s="1"/>
  <c r="L282" i="7"/>
  <c r="L281" i="7" s="1"/>
  <c r="I282" i="7"/>
  <c r="I281" i="7" s="1"/>
  <c r="F282" i="7"/>
  <c r="F281" i="7" s="1"/>
  <c r="N281" i="7"/>
  <c r="M281" i="7"/>
  <c r="K281" i="7"/>
  <c r="J281" i="7"/>
  <c r="H281" i="7"/>
  <c r="G281" i="7"/>
  <c r="E281" i="7"/>
  <c r="D281" i="7"/>
  <c r="O280" i="7"/>
  <c r="L280" i="7"/>
  <c r="I280" i="7"/>
  <c r="F280" i="7"/>
  <c r="O279" i="7"/>
  <c r="L279" i="7"/>
  <c r="I279" i="7"/>
  <c r="F279" i="7"/>
  <c r="O278" i="7"/>
  <c r="L278" i="7"/>
  <c r="I278" i="7"/>
  <c r="F278" i="7"/>
  <c r="O277" i="7"/>
  <c r="L277" i="7"/>
  <c r="I277" i="7"/>
  <c r="I276" i="7" s="1"/>
  <c r="F277" i="7"/>
  <c r="N276" i="7"/>
  <c r="M276" i="7"/>
  <c r="K276" i="7"/>
  <c r="J276" i="7"/>
  <c r="H276" i="7"/>
  <c r="G276" i="7"/>
  <c r="E276" i="7"/>
  <c r="D276" i="7"/>
  <c r="O275" i="7"/>
  <c r="L275" i="7"/>
  <c r="I275" i="7"/>
  <c r="F275" i="7"/>
  <c r="O274" i="7"/>
  <c r="L274" i="7"/>
  <c r="I274" i="7"/>
  <c r="F274" i="7"/>
  <c r="O273" i="7"/>
  <c r="O272" i="7" s="1"/>
  <c r="L273" i="7"/>
  <c r="I273" i="7"/>
  <c r="F273" i="7"/>
  <c r="N272" i="7"/>
  <c r="N270" i="7" s="1"/>
  <c r="N269" i="7" s="1"/>
  <c r="M272" i="7"/>
  <c r="M270" i="7" s="1"/>
  <c r="K272" i="7"/>
  <c r="J272" i="7"/>
  <c r="J270" i="7" s="1"/>
  <c r="J269" i="7" s="1"/>
  <c r="I272" i="7"/>
  <c r="H272" i="7"/>
  <c r="G272" i="7"/>
  <c r="E272" i="7"/>
  <c r="E270" i="7" s="1"/>
  <c r="E269" i="7" s="1"/>
  <c r="D272" i="7"/>
  <c r="D270" i="7" s="1"/>
  <c r="D269" i="7" s="1"/>
  <c r="O271" i="7"/>
  <c r="L271" i="7"/>
  <c r="I271" i="7"/>
  <c r="F271" i="7"/>
  <c r="K270" i="7"/>
  <c r="K269" i="7" s="1"/>
  <c r="O268" i="7"/>
  <c r="L268" i="7"/>
  <c r="I268" i="7"/>
  <c r="F268" i="7"/>
  <c r="O267" i="7"/>
  <c r="L267" i="7"/>
  <c r="I267" i="7"/>
  <c r="F267" i="7"/>
  <c r="O266" i="7"/>
  <c r="L266" i="7"/>
  <c r="I266" i="7"/>
  <c r="F266" i="7"/>
  <c r="O265" i="7"/>
  <c r="L265" i="7"/>
  <c r="I265" i="7"/>
  <c r="I264" i="7" s="1"/>
  <c r="F265" i="7"/>
  <c r="N264" i="7"/>
  <c r="M264" i="7"/>
  <c r="K264" i="7"/>
  <c r="J264" i="7"/>
  <c r="H264" i="7"/>
  <c r="G264" i="7"/>
  <c r="E264" i="7"/>
  <c r="D264" i="7"/>
  <c r="O263" i="7"/>
  <c r="L263" i="7"/>
  <c r="I263" i="7"/>
  <c r="F263" i="7"/>
  <c r="O262" i="7"/>
  <c r="L262" i="7"/>
  <c r="I262" i="7"/>
  <c r="F262" i="7"/>
  <c r="O261" i="7"/>
  <c r="L261" i="7"/>
  <c r="I261" i="7"/>
  <c r="F261" i="7"/>
  <c r="N260" i="7"/>
  <c r="M260" i="7"/>
  <c r="K260" i="7"/>
  <c r="J260" i="7"/>
  <c r="H260" i="7"/>
  <c r="H259" i="7" s="1"/>
  <c r="G260" i="7"/>
  <c r="G259" i="7" s="1"/>
  <c r="E260" i="7"/>
  <c r="D260" i="7"/>
  <c r="N259" i="7"/>
  <c r="K259" i="7"/>
  <c r="D259" i="7"/>
  <c r="O258" i="7"/>
  <c r="L258" i="7"/>
  <c r="I258" i="7"/>
  <c r="F258" i="7"/>
  <c r="O257" i="7"/>
  <c r="L257" i="7"/>
  <c r="I257" i="7"/>
  <c r="F257" i="7"/>
  <c r="O256" i="7"/>
  <c r="L256" i="7"/>
  <c r="I256" i="7"/>
  <c r="F256" i="7"/>
  <c r="O255" i="7"/>
  <c r="L255" i="7"/>
  <c r="I255" i="7"/>
  <c r="F255" i="7"/>
  <c r="O254" i="7"/>
  <c r="L254" i="7"/>
  <c r="I254" i="7"/>
  <c r="F254" i="7"/>
  <c r="O253" i="7"/>
  <c r="L253" i="7"/>
  <c r="I253" i="7"/>
  <c r="I252" i="7" s="1"/>
  <c r="I251" i="7" s="1"/>
  <c r="F253" i="7"/>
  <c r="N252" i="7"/>
  <c r="N251" i="7" s="1"/>
  <c r="M252" i="7"/>
  <c r="M251" i="7" s="1"/>
  <c r="K252" i="7"/>
  <c r="K251" i="7" s="1"/>
  <c r="J252" i="7"/>
  <c r="H252" i="7"/>
  <c r="H251" i="7" s="1"/>
  <c r="G252" i="7"/>
  <c r="G251" i="7" s="1"/>
  <c r="E252" i="7"/>
  <c r="E251" i="7" s="1"/>
  <c r="D252" i="7"/>
  <c r="D251" i="7" s="1"/>
  <c r="J251" i="7"/>
  <c r="O250" i="7"/>
  <c r="L250" i="7"/>
  <c r="I250" i="7"/>
  <c r="F250" i="7"/>
  <c r="O249" i="7"/>
  <c r="L249" i="7"/>
  <c r="I249" i="7"/>
  <c r="F249" i="7"/>
  <c r="O248" i="7"/>
  <c r="L248" i="7"/>
  <c r="I248" i="7"/>
  <c r="F248" i="7"/>
  <c r="O247" i="7"/>
  <c r="L247" i="7"/>
  <c r="I247" i="7"/>
  <c r="F247"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I239" i="7"/>
  <c r="F239" i="7"/>
  <c r="N238" i="7"/>
  <c r="M238" i="7"/>
  <c r="K238" i="7"/>
  <c r="J238" i="7"/>
  <c r="H238" i="7"/>
  <c r="G238" i="7"/>
  <c r="E238" i="7"/>
  <c r="E231" i="7" s="1"/>
  <c r="D238" i="7"/>
  <c r="O237" i="7"/>
  <c r="L237" i="7"/>
  <c r="I237" i="7"/>
  <c r="F237" i="7"/>
  <c r="O236" i="7"/>
  <c r="L236" i="7"/>
  <c r="L235" i="7" s="1"/>
  <c r="I236" i="7"/>
  <c r="I235" i="7" s="1"/>
  <c r="F236" i="7"/>
  <c r="O235" i="7"/>
  <c r="N235" i="7"/>
  <c r="M235" i="7"/>
  <c r="M231" i="7" s="1"/>
  <c r="K235" i="7"/>
  <c r="J235" i="7"/>
  <c r="H235" i="7"/>
  <c r="G235" i="7"/>
  <c r="F235" i="7"/>
  <c r="E235" i="7"/>
  <c r="D235" i="7"/>
  <c r="O234" i="7"/>
  <c r="O233" i="7" s="1"/>
  <c r="L234" i="7"/>
  <c r="I234" i="7"/>
  <c r="I233" i="7" s="1"/>
  <c r="F234" i="7"/>
  <c r="N233" i="7"/>
  <c r="N231" i="7" s="1"/>
  <c r="M233" i="7"/>
  <c r="L233" i="7"/>
  <c r="K233" i="7"/>
  <c r="J233" i="7"/>
  <c r="H233" i="7"/>
  <c r="H231" i="7" s="1"/>
  <c r="G233" i="7"/>
  <c r="F233" i="7"/>
  <c r="E233" i="7"/>
  <c r="D233" i="7"/>
  <c r="D231" i="7" s="1"/>
  <c r="O232" i="7"/>
  <c r="L232" i="7"/>
  <c r="I232" i="7"/>
  <c r="F232" i="7"/>
  <c r="J231" i="7"/>
  <c r="O229" i="7"/>
  <c r="L229" i="7"/>
  <c r="I229" i="7"/>
  <c r="F229" i="7"/>
  <c r="O228" i="7"/>
  <c r="L228" i="7"/>
  <c r="I228" i="7"/>
  <c r="I227" i="7" s="1"/>
  <c r="F228" i="7"/>
  <c r="F227" i="7" s="1"/>
  <c r="O227" i="7"/>
  <c r="N227" i="7"/>
  <c r="M227" i="7"/>
  <c r="L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N216" i="7"/>
  <c r="M216" i="7"/>
  <c r="K216" i="7"/>
  <c r="J216" i="7"/>
  <c r="I216" i="7"/>
  <c r="H216" i="7"/>
  <c r="G216" i="7"/>
  <c r="E216" i="7"/>
  <c r="D216" i="7"/>
  <c r="O215" i="7"/>
  <c r="L215" i="7"/>
  <c r="I215" i="7"/>
  <c r="F215" i="7"/>
  <c r="O214" i="7"/>
  <c r="L214" i="7"/>
  <c r="I214" i="7"/>
  <c r="F214" i="7"/>
  <c r="C214" i="7" s="1"/>
  <c r="O213" i="7"/>
  <c r="L213" i="7"/>
  <c r="I213" i="7"/>
  <c r="F213" i="7"/>
  <c r="O212" i="7"/>
  <c r="L212" i="7"/>
  <c r="I212" i="7"/>
  <c r="F212" i="7"/>
  <c r="O211" i="7"/>
  <c r="L211" i="7"/>
  <c r="I211" i="7"/>
  <c r="F211" i="7"/>
  <c r="O210" i="7"/>
  <c r="L210" i="7"/>
  <c r="I210" i="7"/>
  <c r="F210" i="7"/>
  <c r="O209" i="7"/>
  <c r="L209" i="7"/>
  <c r="I209" i="7"/>
  <c r="F209" i="7"/>
  <c r="O208" i="7"/>
  <c r="L208" i="7"/>
  <c r="I208" i="7"/>
  <c r="C208" i="7" s="1"/>
  <c r="F208" i="7"/>
  <c r="O207" i="7"/>
  <c r="L207" i="7"/>
  <c r="I207" i="7"/>
  <c r="F207" i="7"/>
  <c r="O206" i="7"/>
  <c r="L206" i="7"/>
  <c r="I206" i="7"/>
  <c r="F206" i="7"/>
  <c r="N205" i="7"/>
  <c r="N204" i="7" s="1"/>
  <c r="M205" i="7"/>
  <c r="L205" i="7"/>
  <c r="K205" i="7"/>
  <c r="J205" i="7"/>
  <c r="J204" i="7" s="1"/>
  <c r="H205" i="7"/>
  <c r="H204" i="7" s="1"/>
  <c r="G205" i="7"/>
  <c r="G204" i="7" s="1"/>
  <c r="E205" i="7"/>
  <c r="D205" i="7"/>
  <c r="D204" i="7" s="1"/>
  <c r="M204" i="7"/>
  <c r="K204" i="7"/>
  <c r="E204" i="7"/>
  <c r="O203" i="7"/>
  <c r="L203" i="7"/>
  <c r="I203" i="7"/>
  <c r="F203" i="7"/>
  <c r="O202" i="7"/>
  <c r="L202" i="7"/>
  <c r="I202" i="7"/>
  <c r="F202" i="7"/>
  <c r="O201" i="7"/>
  <c r="L201" i="7"/>
  <c r="I201" i="7"/>
  <c r="F201" i="7"/>
  <c r="O200" i="7"/>
  <c r="L200" i="7"/>
  <c r="I200" i="7"/>
  <c r="F200" i="7"/>
  <c r="O199" i="7"/>
  <c r="L199" i="7"/>
  <c r="L198" i="7" s="1"/>
  <c r="I199" i="7"/>
  <c r="F199" i="7"/>
  <c r="F198" i="7" s="1"/>
  <c r="O198" i="7"/>
  <c r="N198" i="7"/>
  <c r="N196" i="7" s="1"/>
  <c r="M198" i="7"/>
  <c r="K198" i="7"/>
  <c r="K196" i="7" s="1"/>
  <c r="K195" i="7" s="1"/>
  <c r="J198" i="7"/>
  <c r="J196" i="7" s="1"/>
  <c r="H198" i="7"/>
  <c r="G198" i="7"/>
  <c r="G196" i="7" s="1"/>
  <c r="E198" i="7"/>
  <c r="D198" i="7"/>
  <c r="O197" i="7"/>
  <c r="L197" i="7"/>
  <c r="L196" i="7" s="1"/>
  <c r="I197" i="7"/>
  <c r="F197" i="7"/>
  <c r="M196" i="7"/>
  <c r="M195" i="7" s="1"/>
  <c r="H196" i="7"/>
  <c r="E196" i="7"/>
  <c r="E195" i="7" s="1"/>
  <c r="D196" i="7"/>
  <c r="N195" i="7"/>
  <c r="O193" i="7"/>
  <c r="L193" i="7"/>
  <c r="L192" i="7" s="1"/>
  <c r="L191" i="7" s="1"/>
  <c r="I193" i="7"/>
  <c r="F193" i="7"/>
  <c r="O192" i="7"/>
  <c r="O191" i="7" s="1"/>
  <c r="N192" i="7"/>
  <c r="N191" i="7" s="1"/>
  <c r="M192" i="7"/>
  <c r="M191" i="7" s="1"/>
  <c r="K192" i="7"/>
  <c r="K191" i="7" s="1"/>
  <c r="J192" i="7"/>
  <c r="J191" i="7" s="1"/>
  <c r="I192" i="7"/>
  <c r="I191" i="7" s="1"/>
  <c r="H192" i="7"/>
  <c r="G192" i="7"/>
  <c r="G191" i="7" s="1"/>
  <c r="E192" i="7"/>
  <c r="E191" i="7" s="1"/>
  <c r="D192" i="7"/>
  <c r="D191" i="7" s="1"/>
  <c r="H191" i="7"/>
  <c r="O190" i="7"/>
  <c r="L190" i="7"/>
  <c r="I190" i="7"/>
  <c r="F190" i="7"/>
  <c r="O189" i="7"/>
  <c r="L189" i="7"/>
  <c r="I189" i="7"/>
  <c r="F189" i="7"/>
  <c r="N188" i="7"/>
  <c r="M188" i="7"/>
  <c r="M187" i="7" s="1"/>
  <c r="K188" i="7"/>
  <c r="K187" i="7" s="1"/>
  <c r="J188" i="7"/>
  <c r="I188" i="7"/>
  <c r="H188" i="7"/>
  <c r="H187" i="7" s="1"/>
  <c r="G188" i="7"/>
  <c r="E188" i="7"/>
  <c r="D188" i="7"/>
  <c r="I187" i="7"/>
  <c r="E187" i="7"/>
  <c r="O186" i="7"/>
  <c r="L186" i="7"/>
  <c r="I186" i="7"/>
  <c r="F186" i="7"/>
  <c r="O185" i="7"/>
  <c r="O184" i="7" s="1"/>
  <c r="L185" i="7"/>
  <c r="I185" i="7"/>
  <c r="F185" i="7"/>
  <c r="N184" i="7"/>
  <c r="M184" i="7"/>
  <c r="K184" i="7"/>
  <c r="J184" i="7"/>
  <c r="H184" i="7"/>
  <c r="G184" i="7"/>
  <c r="E184" i="7"/>
  <c r="D184" i="7"/>
  <c r="O183" i="7"/>
  <c r="L183" i="7"/>
  <c r="I183" i="7"/>
  <c r="F183" i="7"/>
  <c r="O182" i="7"/>
  <c r="L182" i="7"/>
  <c r="I182" i="7"/>
  <c r="F182" i="7"/>
  <c r="O181" i="7"/>
  <c r="L181" i="7"/>
  <c r="I181" i="7"/>
  <c r="C181" i="7" s="1"/>
  <c r="F181" i="7"/>
  <c r="O180" i="7"/>
  <c r="L180" i="7"/>
  <c r="L179" i="7" s="1"/>
  <c r="I180" i="7"/>
  <c r="I179" i="7" s="1"/>
  <c r="F180" i="7"/>
  <c r="O179" i="7"/>
  <c r="N179" i="7"/>
  <c r="M179" i="7"/>
  <c r="K179" i="7"/>
  <c r="J179" i="7"/>
  <c r="H179" i="7"/>
  <c r="G179" i="7"/>
  <c r="E179" i="7"/>
  <c r="D179" i="7"/>
  <c r="O178" i="7"/>
  <c r="L178" i="7"/>
  <c r="I178" i="7"/>
  <c r="F178" i="7"/>
  <c r="O177" i="7"/>
  <c r="L177" i="7"/>
  <c r="I177" i="7"/>
  <c r="F177" i="7"/>
  <c r="O176" i="7"/>
  <c r="L176" i="7"/>
  <c r="L175" i="7" s="1"/>
  <c r="I176" i="7"/>
  <c r="F176" i="7"/>
  <c r="O175" i="7"/>
  <c r="N175" i="7"/>
  <c r="M175" i="7"/>
  <c r="M174" i="7" s="1"/>
  <c r="K175" i="7"/>
  <c r="K174" i="7" s="1"/>
  <c r="J175" i="7"/>
  <c r="H175" i="7"/>
  <c r="H174" i="7" s="1"/>
  <c r="G175" i="7"/>
  <c r="G174" i="7" s="1"/>
  <c r="G173" i="7" s="1"/>
  <c r="E175" i="7"/>
  <c r="D175" i="7"/>
  <c r="N174" i="7"/>
  <c r="L174" i="7"/>
  <c r="J174" i="7"/>
  <c r="J173" i="7" s="1"/>
  <c r="D174" i="7"/>
  <c r="D173" i="7" s="1"/>
  <c r="M173" i="7"/>
  <c r="K173" i="7"/>
  <c r="O172" i="7"/>
  <c r="L172" i="7"/>
  <c r="I172" i="7"/>
  <c r="F172" i="7"/>
  <c r="O171" i="7"/>
  <c r="L171" i="7"/>
  <c r="I171" i="7"/>
  <c r="F171" i="7"/>
  <c r="C171" i="7" s="1"/>
  <c r="O170" i="7"/>
  <c r="L170" i="7"/>
  <c r="I170" i="7"/>
  <c r="F170" i="7"/>
  <c r="O169" i="7"/>
  <c r="L169" i="7"/>
  <c r="I169" i="7"/>
  <c r="F169" i="7"/>
  <c r="O168" i="7"/>
  <c r="L168" i="7"/>
  <c r="I168" i="7"/>
  <c r="F168" i="7"/>
  <c r="O167" i="7"/>
  <c r="L167" i="7"/>
  <c r="I167" i="7"/>
  <c r="F167" i="7"/>
  <c r="N166" i="7"/>
  <c r="N165" i="7" s="1"/>
  <c r="M166" i="7"/>
  <c r="L166" i="7"/>
  <c r="L165" i="7" s="1"/>
  <c r="K166" i="7"/>
  <c r="J166" i="7"/>
  <c r="J165" i="7" s="1"/>
  <c r="H166" i="7"/>
  <c r="H165" i="7" s="1"/>
  <c r="G166" i="7"/>
  <c r="G165" i="7" s="1"/>
  <c r="E166" i="7"/>
  <c r="D166" i="7"/>
  <c r="D165" i="7" s="1"/>
  <c r="M165" i="7"/>
  <c r="K165" i="7"/>
  <c r="E165" i="7"/>
  <c r="O164" i="7"/>
  <c r="L164" i="7"/>
  <c r="I164" i="7"/>
  <c r="F164" i="7"/>
  <c r="O163" i="7"/>
  <c r="L163" i="7"/>
  <c r="I163" i="7"/>
  <c r="F163" i="7"/>
  <c r="O162" i="7"/>
  <c r="L162" i="7"/>
  <c r="I162" i="7"/>
  <c r="F162" i="7"/>
  <c r="O161" i="7"/>
  <c r="O160" i="7" s="1"/>
  <c r="L161" i="7"/>
  <c r="L160" i="7" s="1"/>
  <c r="I161" i="7"/>
  <c r="I160" i="7" s="1"/>
  <c r="F161" i="7"/>
  <c r="N160" i="7"/>
  <c r="M160" i="7"/>
  <c r="K160" i="7"/>
  <c r="J160" i="7"/>
  <c r="H160" i="7"/>
  <c r="G160" i="7"/>
  <c r="F160" i="7"/>
  <c r="E160" i="7"/>
  <c r="D160" i="7"/>
  <c r="O159" i="7"/>
  <c r="L159" i="7"/>
  <c r="I159" i="7"/>
  <c r="F159" i="7"/>
  <c r="C159" i="7" s="1"/>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L151" i="7" s="1"/>
  <c r="I152" i="7"/>
  <c r="I151" i="7" s="1"/>
  <c r="F152" i="7"/>
  <c r="O151" i="7"/>
  <c r="N151" i="7"/>
  <c r="M151" i="7"/>
  <c r="K151" i="7"/>
  <c r="J151" i="7"/>
  <c r="H151" i="7"/>
  <c r="G151" i="7"/>
  <c r="E151" i="7"/>
  <c r="D151" i="7"/>
  <c r="O150" i="7"/>
  <c r="L150" i="7"/>
  <c r="I150" i="7"/>
  <c r="F150" i="7"/>
  <c r="O149" i="7"/>
  <c r="L149" i="7"/>
  <c r="I149" i="7"/>
  <c r="F149" i="7"/>
  <c r="O148" i="7"/>
  <c r="L148" i="7"/>
  <c r="I148" i="7"/>
  <c r="F148" i="7"/>
  <c r="O147" i="7"/>
  <c r="L147" i="7"/>
  <c r="I147" i="7"/>
  <c r="F147" i="7"/>
  <c r="O146" i="7"/>
  <c r="L146" i="7"/>
  <c r="I146" i="7"/>
  <c r="F146" i="7"/>
  <c r="O145" i="7"/>
  <c r="O144" i="7" s="1"/>
  <c r="L145" i="7"/>
  <c r="I145" i="7"/>
  <c r="F145" i="7"/>
  <c r="N144" i="7"/>
  <c r="M144" i="7"/>
  <c r="K144" i="7"/>
  <c r="J144" i="7"/>
  <c r="H144" i="7"/>
  <c r="G144" i="7"/>
  <c r="E144" i="7"/>
  <c r="D144" i="7"/>
  <c r="O143" i="7"/>
  <c r="L143" i="7"/>
  <c r="I143" i="7"/>
  <c r="F143" i="7"/>
  <c r="O142" i="7"/>
  <c r="L142" i="7"/>
  <c r="L141" i="7" s="1"/>
  <c r="I142" i="7"/>
  <c r="I141" i="7" s="1"/>
  <c r="F142" i="7"/>
  <c r="O141" i="7"/>
  <c r="N141" i="7"/>
  <c r="M141" i="7"/>
  <c r="K141" i="7"/>
  <c r="J141" i="7"/>
  <c r="H141" i="7"/>
  <c r="G141" i="7"/>
  <c r="E141" i="7"/>
  <c r="D141" i="7"/>
  <c r="O140" i="7"/>
  <c r="L140" i="7"/>
  <c r="I140" i="7"/>
  <c r="F140" i="7"/>
  <c r="O139" i="7"/>
  <c r="L139" i="7"/>
  <c r="I139" i="7"/>
  <c r="F139" i="7"/>
  <c r="O138" i="7"/>
  <c r="L138" i="7"/>
  <c r="I138" i="7"/>
  <c r="F138" i="7"/>
  <c r="O137" i="7"/>
  <c r="O136" i="7" s="1"/>
  <c r="L137" i="7"/>
  <c r="I137" i="7"/>
  <c r="F137" i="7"/>
  <c r="N136" i="7"/>
  <c r="M136" i="7"/>
  <c r="L136" i="7"/>
  <c r="K136" i="7"/>
  <c r="J136" i="7"/>
  <c r="H136" i="7"/>
  <c r="G136" i="7"/>
  <c r="F136" i="7"/>
  <c r="E136" i="7"/>
  <c r="D136" i="7"/>
  <c r="O135" i="7"/>
  <c r="L135" i="7"/>
  <c r="I135" i="7"/>
  <c r="C135" i="7" s="1"/>
  <c r="F135" i="7"/>
  <c r="O134" i="7"/>
  <c r="L134" i="7"/>
  <c r="I134" i="7"/>
  <c r="F134" i="7"/>
  <c r="O133" i="7"/>
  <c r="L133" i="7"/>
  <c r="I133" i="7"/>
  <c r="F133" i="7"/>
  <c r="O132" i="7"/>
  <c r="L132" i="7"/>
  <c r="I132" i="7"/>
  <c r="F132" i="7"/>
  <c r="N131" i="7"/>
  <c r="M131" i="7"/>
  <c r="M130" i="7" s="1"/>
  <c r="K131" i="7"/>
  <c r="K130" i="7" s="1"/>
  <c r="J131" i="7"/>
  <c r="H131" i="7"/>
  <c r="G131" i="7"/>
  <c r="G130" i="7" s="1"/>
  <c r="E131" i="7"/>
  <c r="D131" i="7"/>
  <c r="N130" i="7"/>
  <c r="H130" i="7"/>
  <c r="D130" i="7"/>
  <c r="O129" i="7"/>
  <c r="O128" i="7" s="1"/>
  <c r="L129" i="7"/>
  <c r="I129" i="7"/>
  <c r="F129" i="7"/>
  <c r="N128" i="7"/>
  <c r="M128" i="7"/>
  <c r="L128" i="7"/>
  <c r="K128" i="7"/>
  <c r="J128" i="7"/>
  <c r="H128" i="7"/>
  <c r="G128" i="7"/>
  <c r="F128" i="7"/>
  <c r="E128" i="7"/>
  <c r="D128" i="7"/>
  <c r="O127" i="7"/>
  <c r="L127" i="7"/>
  <c r="I127" i="7"/>
  <c r="F127" i="7"/>
  <c r="O126" i="7"/>
  <c r="L126" i="7"/>
  <c r="I126" i="7"/>
  <c r="F126" i="7"/>
  <c r="O125" i="7"/>
  <c r="L125" i="7"/>
  <c r="I125" i="7"/>
  <c r="F125" i="7"/>
  <c r="O124" i="7"/>
  <c r="L124" i="7"/>
  <c r="I124" i="7"/>
  <c r="F124" i="7"/>
  <c r="O123" i="7"/>
  <c r="O122" i="7" s="1"/>
  <c r="L123" i="7"/>
  <c r="C123" i="7" s="1"/>
  <c r="I123" i="7"/>
  <c r="F123" i="7"/>
  <c r="F122" i="7" s="1"/>
  <c r="N122" i="7"/>
  <c r="M122" i="7"/>
  <c r="K122" i="7"/>
  <c r="J122" i="7"/>
  <c r="H122" i="7"/>
  <c r="G122" i="7"/>
  <c r="E122" i="7"/>
  <c r="D122" i="7"/>
  <c r="O121" i="7"/>
  <c r="L121" i="7"/>
  <c r="I121" i="7"/>
  <c r="F121" i="7"/>
  <c r="O120" i="7"/>
  <c r="L120" i="7"/>
  <c r="I120" i="7"/>
  <c r="F120" i="7"/>
  <c r="O119" i="7"/>
  <c r="L119" i="7"/>
  <c r="I119" i="7"/>
  <c r="F119" i="7"/>
  <c r="C119" i="7" s="1"/>
  <c r="O118" i="7"/>
  <c r="L118" i="7"/>
  <c r="I118" i="7"/>
  <c r="F118" i="7"/>
  <c r="O117" i="7"/>
  <c r="L117" i="7"/>
  <c r="L116" i="7" s="1"/>
  <c r="I117" i="7"/>
  <c r="F117" i="7"/>
  <c r="N116" i="7"/>
  <c r="M116" i="7"/>
  <c r="K116" i="7"/>
  <c r="J116" i="7"/>
  <c r="H116" i="7"/>
  <c r="G116" i="7"/>
  <c r="E116" i="7"/>
  <c r="D116" i="7"/>
  <c r="O115" i="7"/>
  <c r="L115" i="7"/>
  <c r="I115" i="7"/>
  <c r="F115" i="7"/>
  <c r="C115" i="7" s="1"/>
  <c r="O114" i="7"/>
  <c r="L114" i="7"/>
  <c r="I114" i="7"/>
  <c r="F114" i="7"/>
  <c r="O113" i="7"/>
  <c r="L113" i="7"/>
  <c r="I113" i="7"/>
  <c r="F113" i="7"/>
  <c r="N112" i="7"/>
  <c r="M112" i="7"/>
  <c r="L112" i="7"/>
  <c r="K112" i="7"/>
  <c r="J112" i="7"/>
  <c r="H112" i="7"/>
  <c r="G112" i="7"/>
  <c r="E112" i="7"/>
  <c r="D112" i="7"/>
  <c r="O111" i="7"/>
  <c r="L111" i="7"/>
  <c r="I111" i="7"/>
  <c r="F111" i="7"/>
  <c r="O110" i="7"/>
  <c r="L110" i="7"/>
  <c r="I110" i="7"/>
  <c r="F110" i="7"/>
  <c r="O109" i="7"/>
  <c r="L109" i="7"/>
  <c r="I109" i="7"/>
  <c r="F109" i="7"/>
  <c r="C109" i="7" s="1"/>
  <c r="O108" i="7"/>
  <c r="L108" i="7"/>
  <c r="I108" i="7"/>
  <c r="F108" i="7"/>
  <c r="O107" i="7"/>
  <c r="L107" i="7"/>
  <c r="I107" i="7"/>
  <c r="F107" i="7"/>
  <c r="O106" i="7"/>
  <c r="L106" i="7"/>
  <c r="I106" i="7"/>
  <c r="F106" i="7"/>
  <c r="O105" i="7"/>
  <c r="L105" i="7"/>
  <c r="I105" i="7"/>
  <c r="F105" i="7"/>
  <c r="O104" i="7"/>
  <c r="L104" i="7"/>
  <c r="L103" i="7" s="1"/>
  <c r="I104" i="7"/>
  <c r="F104"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I96" i="7"/>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I89" i="7" s="1"/>
  <c r="F90" i="7"/>
  <c r="N89" i="7"/>
  <c r="M89" i="7"/>
  <c r="K89" i="7"/>
  <c r="J89" i="7"/>
  <c r="H89" i="7"/>
  <c r="G89" i="7"/>
  <c r="E89" i="7"/>
  <c r="D89" i="7"/>
  <c r="O88" i="7"/>
  <c r="L88" i="7"/>
  <c r="I88" i="7"/>
  <c r="F88" i="7"/>
  <c r="O87" i="7"/>
  <c r="L87" i="7"/>
  <c r="I87" i="7"/>
  <c r="F87" i="7"/>
  <c r="O86" i="7"/>
  <c r="L86" i="7"/>
  <c r="I86" i="7"/>
  <c r="F86" i="7"/>
  <c r="O85" i="7"/>
  <c r="L85" i="7"/>
  <c r="I85" i="7"/>
  <c r="F85" i="7"/>
  <c r="N84" i="7"/>
  <c r="M84" i="7"/>
  <c r="K84" i="7"/>
  <c r="J84" i="7"/>
  <c r="H84" i="7"/>
  <c r="H83" i="7" s="1"/>
  <c r="G84" i="7"/>
  <c r="G83" i="7" s="1"/>
  <c r="E84" i="7"/>
  <c r="D84" i="7"/>
  <c r="O82" i="7"/>
  <c r="L82" i="7"/>
  <c r="I82" i="7"/>
  <c r="F82" i="7"/>
  <c r="O81" i="7"/>
  <c r="O80" i="7" s="1"/>
  <c r="L81" i="7"/>
  <c r="L80" i="7" s="1"/>
  <c r="I81" i="7"/>
  <c r="I80" i="7" s="1"/>
  <c r="F81" i="7"/>
  <c r="N80" i="7"/>
  <c r="M80" i="7"/>
  <c r="K80" i="7"/>
  <c r="J80" i="7"/>
  <c r="H80" i="7"/>
  <c r="G80" i="7"/>
  <c r="F80" i="7"/>
  <c r="E80" i="7"/>
  <c r="D80" i="7"/>
  <c r="O79" i="7"/>
  <c r="L79" i="7"/>
  <c r="I79" i="7"/>
  <c r="F79" i="7"/>
  <c r="O78" i="7"/>
  <c r="O77" i="7" s="1"/>
  <c r="O76" i="7" s="1"/>
  <c r="L78" i="7"/>
  <c r="I78" i="7"/>
  <c r="F78" i="7"/>
  <c r="F77" i="7" s="1"/>
  <c r="N77" i="7"/>
  <c r="M77" i="7"/>
  <c r="K77" i="7"/>
  <c r="J77" i="7"/>
  <c r="I77" i="7"/>
  <c r="H77" i="7"/>
  <c r="G77" i="7"/>
  <c r="E77" i="7"/>
  <c r="E76" i="7" s="1"/>
  <c r="D77" i="7"/>
  <c r="D76" i="7" s="1"/>
  <c r="O74" i="7"/>
  <c r="L74" i="7"/>
  <c r="I74" i="7"/>
  <c r="F74" i="7"/>
  <c r="O73" i="7"/>
  <c r="L73" i="7"/>
  <c r="I73" i="7"/>
  <c r="F73" i="7"/>
  <c r="O72" i="7"/>
  <c r="L72" i="7"/>
  <c r="I72" i="7"/>
  <c r="F72" i="7"/>
  <c r="O71" i="7"/>
  <c r="L71" i="7"/>
  <c r="I71" i="7"/>
  <c r="F71" i="7"/>
  <c r="O70" i="7"/>
  <c r="L70" i="7"/>
  <c r="L69" i="7" s="1"/>
  <c r="I70" i="7"/>
  <c r="I69" i="7" s="1"/>
  <c r="F70" i="7"/>
  <c r="N69" i="7"/>
  <c r="N67" i="7" s="1"/>
  <c r="M69" i="7"/>
  <c r="M67" i="7" s="1"/>
  <c r="K69" i="7"/>
  <c r="J69" i="7"/>
  <c r="H69" i="7"/>
  <c r="H67" i="7" s="1"/>
  <c r="G69" i="7"/>
  <c r="E69" i="7"/>
  <c r="E67" i="7" s="1"/>
  <c r="D69" i="7"/>
  <c r="D67" i="7" s="1"/>
  <c r="O68" i="7"/>
  <c r="L68" i="7"/>
  <c r="I68" i="7"/>
  <c r="F68" i="7"/>
  <c r="K67" i="7"/>
  <c r="J67" i="7"/>
  <c r="G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F59" i="7"/>
  <c r="O58" i="7"/>
  <c r="N58" i="7"/>
  <c r="M58" i="7"/>
  <c r="K58" i="7"/>
  <c r="J58" i="7"/>
  <c r="H58" i="7"/>
  <c r="G58" i="7"/>
  <c r="E58" i="7"/>
  <c r="D58" i="7"/>
  <c r="O57" i="7"/>
  <c r="L57" i="7"/>
  <c r="I57" i="7"/>
  <c r="F57" i="7"/>
  <c r="O56" i="7"/>
  <c r="L56" i="7"/>
  <c r="L55" i="7" s="1"/>
  <c r="I56" i="7"/>
  <c r="I55" i="7" s="1"/>
  <c r="F56" i="7"/>
  <c r="O55" i="7"/>
  <c r="O54" i="7" s="1"/>
  <c r="N55" i="7"/>
  <c r="M55" i="7"/>
  <c r="M54" i="7" s="1"/>
  <c r="K55" i="7"/>
  <c r="J55" i="7"/>
  <c r="J54" i="7" s="1"/>
  <c r="H55" i="7"/>
  <c r="G55" i="7"/>
  <c r="G54" i="7" s="1"/>
  <c r="G53" i="7" s="1"/>
  <c r="F55" i="7"/>
  <c r="E55" i="7"/>
  <c r="D55" i="7"/>
  <c r="D54" i="7" s="1"/>
  <c r="D53" i="7" s="1"/>
  <c r="K54" i="7"/>
  <c r="K53" i="7" s="1"/>
  <c r="O47" i="7"/>
  <c r="C47" i="7" s="1"/>
  <c r="O46" i="7"/>
  <c r="N45" i="7"/>
  <c r="M45" i="7"/>
  <c r="L44" i="7"/>
  <c r="L43" i="7" s="1"/>
  <c r="I44" i="7"/>
  <c r="F44" i="7"/>
  <c r="C44" i="7" s="1"/>
  <c r="K43" i="7"/>
  <c r="J43" i="7"/>
  <c r="I43" i="7"/>
  <c r="H43" i="7"/>
  <c r="G43" i="7"/>
  <c r="E43" i="7"/>
  <c r="D43" i="7"/>
  <c r="F42" i="7"/>
  <c r="F41" i="7" s="1"/>
  <c r="C41" i="7" s="1"/>
  <c r="E41" i="7"/>
  <c r="D41" i="7"/>
  <c r="L40" i="7"/>
  <c r="C40" i="7" s="1"/>
  <c r="L39" i="7"/>
  <c r="C39" i="7" s="1"/>
  <c r="L38" i="7"/>
  <c r="C38" i="7" s="1"/>
  <c r="L37" i="7"/>
  <c r="C37" i="7" s="1"/>
  <c r="K36" i="7"/>
  <c r="J36" i="7"/>
  <c r="L35" i="7"/>
  <c r="C35" i="7" s="1"/>
  <c r="L34" i="7"/>
  <c r="K33" i="7"/>
  <c r="J33" i="7"/>
  <c r="L32" i="7"/>
  <c r="C32" i="7" s="1"/>
  <c r="K31" i="7"/>
  <c r="J31" i="7"/>
  <c r="L30" i="7"/>
  <c r="C30" i="7" s="1"/>
  <c r="L29" i="7"/>
  <c r="C29" i="7" s="1"/>
  <c r="L28" i="7"/>
  <c r="K27" i="7"/>
  <c r="J27" i="7"/>
  <c r="F25" i="7"/>
  <c r="C25" i="7" s="1"/>
  <c r="I24" i="7"/>
  <c r="F24" i="7"/>
  <c r="O23" i="7"/>
  <c r="L23" i="7"/>
  <c r="I23" i="7"/>
  <c r="F23" i="7"/>
  <c r="O22" i="7"/>
  <c r="L22" i="7"/>
  <c r="L21" i="7" s="1"/>
  <c r="I22" i="7"/>
  <c r="I21" i="7" s="1"/>
  <c r="F22" i="7"/>
  <c r="O21" i="7"/>
  <c r="O292" i="7" s="1"/>
  <c r="O291" i="7" s="1"/>
  <c r="N21" i="7"/>
  <c r="N292" i="7" s="1"/>
  <c r="N291" i="7" s="1"/>
  <c r="M21" i="7"/>
  <c r="M292" i="7" s="1"/>
  <c r="M291" i="7" s="1"/>
  <c r="K21" i="7"/>
  <c r="K292" i="7" s="1"/>
  <c r="K291" i="7" s="1"/>
  <c r="J21" i="7"/>
  <c r="J292" i="7" s="1"/>
  <c r="J291" i="7" s="1"/>
  <c r="H21" i="7"/>
  <c r="H292" i="7" s="1"/>
  <c r="H291" i="7" s="1"/>
  <c r="G21" i="7"/>
  <c r="G292" i="7" s="1"/>
  <c r="G291" i="7" s="1"/>
  <c r="F21" i="7"/>
  <c r="F292" i="7" s="1"/>
  <c r="E21" i="7"/>
  <c r="E292" i="7" s="1"/>
  <c r="E291" i="7" s="1"/>
  <c r="D21" i="7"/>
  <c r="D292" i="7" s="1"/>
  <c r="D291" i="7" s="1"/>
  <c r="M20" i="7"/>
  <c r="I20" i="7"/>
  <c r="C145" i="7" l="1"/>
  <c r="C226" i="7"/>
  <c r="C274" i="7"/>
  <c r="C278" i="7"/>
  <c r="C280" i="7"/>
  <c r="L33" i="7"/>
  <c r="C33" i="7" s="1"/>
  <c r="C68" i="7"/>
  <c r="G76" i="7"/>
  <c r="K76" i="7"/>
  <c r="C93" i="7"/>
  <c r="C99" i="7"/>
  <c r="C108" i="7"/>
  <c r="C266" i="7"/>
  <c r="C294" i="7"/>
  <c r="C63" i="7"/>
  <c r="C66" i="7"/>
  <c r="C82" i="7"/>
  <c r="C111" i="7"/>
  <c r="C161" i="7"/>
  <c r="C162" i="7"/>
  <c r="C229" i="7"/>
  <c r="C242" i="7"/>
  <c r="C250" i="7"/>
  <c r="H270" i="7"/>
  <c r="D20" i="7"/>
  <c r="M76" i="7"/>
  <c r="C233" i="7"/>
  <c r="E54" i="7"/>
  <c r="E53" i="7" s="1"/>
  <c r="C70" i="7"/>
  <c r="C74" i="7"/>
  <c r="C78" i="7"/>
  <c r="C153" i="7"/>
  <c r="C155" i="7"/>
  <c r="C190" i="7"/>
  <c r="C227" i="7"/>
  <c r="C258" i="7"/>
  <c r="I260" i="7"/>
  <c r="I259" i="7" s="1"/>
  <c r="J259" i="7"/>
  <c r="O264" i="7"/>
  <c r="C298" i="7"/>
  <c r="C71" i="7"/>
  <c r="H76" i="7"/>
  <c r="C79" i="7"/>
  <c r="C81" i="7"/>
  <c r="D83" i="7"/>
  <c r="C92" i="7"/>
  <c r="C113" i="7"/>
  <c r="C114" i="7"/>
  <c r="C125" i="7"/>
  <c r="C127" i="7"/>
  <c r="C133" i="7"/>
  <c r="C143" i="7"/>
  <c r="C218" i="7"/>
  <c r="C222" i="7"/>
  <c r="C223" i="7"/>
  <c r="C225" i="7"/>
  <c r="O238" i="7"/>
  <c r="H269" i="7"/>
  <c r="C160" i="7"/>
  <c r="J187" i="7"/>
  <c r="H20" i="7"/>
  <c r="J26" i="7"/>
  <c r="L31" i="7"/>
  <c r="C31" i="7" s="1"/>
  <c r="C42" i="7"/>
  <c r="F43" i="7"/>
  <c r="H54" i="7"/>
  <c r="H53" i="7" s="1"/>
  <c r="N54" i="7"/>
  <c r="N53" i="7" s="1"/>
  <c r="L89" i="7"/>
  <c r="C97" i="7"/>
  <c r="I95" i="7"/>
  <c r="C101" i="7"/>
  <c r="C110" i="7"/>
  <c r="C117" i="7"/>
  <c r="C137" i="7"/>
  <c r="C138" i="7"/>
  <c r="C139" i="7"/>
  <c r="F144" i="7"/>
  <c r="C147" i="7"/>
  <c r="C149" i="7"/>
  <c r="C157" i="7"/>
  <c r="C158" i="7"/>
  <c r="C163" i="7"/>
  <c r="C169" i="7"/>
  <c r="C170" i="7"/>
  <c r="D187" i="7"/>
  <c r="N187" i="7"/>
  <c r="C201" i="7"/>
  <c r="C203" i="7"/>
  <c r="C206" i="7"/>
  <c r="C210" i="7"/>
  <c r="C211" i="7"/>
  <c r="C213" i="7"/>
  <c r="C234" i="7"/>
  <c r="C254" i="7"/>
  <c r="L272" i="7"/>
  <c r="G270" i="7"/>
  <c r="G269" i="7" s="1"/>
  <c r="C287" i="7"/>
  <c r="C288" i="7"/>
  <c r="L27" i="7"/>
  <c r="C27" i="7" s="1"/>
  <c r="O45" i="7"/>
  <c r="I76" i="7"/>
  <c r="F84" i="7"/>
  <c r="C88" i="7"/>
  <c r="O89" i="7"/>
  <c r="O103" i="7"/>
  <c r="L122" i="7"/>
  <c r="C134" i="7"/>
  <c r="C177" i="7"/>
  <c r="L188" i="7"/>
  <c r="L187" i="7" s="1"/>
  <c r="G195" i="7"/>
  <c r="C244" i="7"/>
  <c r="C255" i="7"/>
  <c r="C256" i="7"/>
  <c r="C257" i="7"/>
  <c r="E259" i="7"/>
  <c r="C262" i="7"/>
  <c r="O260" i="7"/>
  <c r="O259" i="7" s="1"/>
  <c r="C275" i="7"/>
  <c r="L276" i="7"/>
  <c r="C282" i="7"/>
  <c r="C299" i="7"/>
  <c r="K26" i="7"/>
  <c r="C62" i="7"/>
  <c r="C80" i="7"/>
  <c r="J76" i="7"/>
  <c r="N76" i="7"/>
  <c r="C87" i="7"/>
  <c r="E83" i="7"/>
  <c r="C105" i="7"/>
  <c r="C107" i="7"/>
  <c r="C121" i="7"/>
  <c r="L144" i="7"/>
  <c r="C156" i="7"/>
  <c r="F184" i="7"/>
  <c r="G187" i="7"/>
  <c r="C207" i="7"/>
  <c r="C219" i="7"/>
  <c r="C220" i="7"/>
  <c r="C221" i="7"/>
  <c r="N230" i="7"/>
  <c r="N194" i="7" s="1"/>
  <c r="C237" i="7"/>
  <c r="L246" i="7"/>
  <c r="L264" i="7"/>
  <c r="C271" i="7"/>
  <c r="M269" i="7"/>
  <c r="O276" i="7"/>
  <c r="O270" i="7" s="1"/>
  <c r="O269" i="7" s="1"/>
  <c r="L293" i="7"/>
  <c r="E20" i="7"/>
  <c r="C55" i="7"/>
  <c r="C64" i="7"/>
  <c r="C65" i="7"/>
  <c r="C72" i="7"/>
  <c r="C73" i="7"/>
  <c r="L84" i="7"/>
  <c r="C91" i="7"/>
  <c r="C94" i="7"/>
  <c r="I131" i="7"/>
  <c r="J130" i="7"/>
  <c r="C146" i="7"/>
  <c r="C183" i="7"/>
  <c r="O188" i="7"/>
  <c r="O187" i="7" s="1"/>
  <c r="C202" i="7"/>
  <c r="H195" i="7"/>
  <c r="D230" i="7"/>
  <c r="H230" i="7"/>
  <c r="L252" i="7"/>
  <c r="L251" i="7" s="1"/>
  <c r="C59" i="7"/>
  <c r="M53" i="7"/>
  <c r="G75" i="7"/>
  <c r="K75" i="7"/>
  <c r="K83" i="7"/>
  <c r="C98" i="7"/>
  <c r="C118" i="7"/>
  <c r="J83" i="7"/>
  <c r="L184" i="7"/>
  <c r="L173" i="7" s="1"/>
  <c r="D195" i="7"/>
  <c r="J195" i="7"/>
  <c r="C212" i="7"/>
  <c r="L216" i="7"/>
  <c r="L204" i="7" s="1"/>
  <c r="L195" i="7" s="1"/>
  <c r="J230" i="7"/>
  <c r="G231" i="7"/>
  <c r="G230" i="7" s="1"/>
  <c r="I238" i="7"/>
  <c r="C243" i="7"/>
  <c r="C245" i="7"/>
  <c r="O246" i="7"/>
  <c r="O231" i="7" s="1"/>
  <c r="O252" i="7"/>
  <c r="L260" i="7"/>
  <c r="L259" i="7" s="1"/>
  <c r="C267" i="7"/>
  <c r="C268" i="7"/>
  <c r="I286" i="7"/>
  <c r="I292" i="7" s="1"/>
  <c r="L292" i="7"/>
  <c r="L291" i="7" s="1"/>
  <c r="C21" i="7"/>
  <c r="C22" i="7"/>
  <c r="C43" i="7"/>
  <c r="J53" i="7"/>
  <c r="L58" i="7"/>
  <c r="L54" i="7" s="1"/>
  <c r="I67" i="7"/>
  <c r="F76" i="7"/>
  <c r="H75" i="7"/>
  <c r="L77" i="7"/>
  <c r="L76" i="7" s="1"/>
  <c r="I103" i="7"/>
  <c r="F188" i="7"/>
  <c r="C189" i="7"/>
  <c r="K20" i="7"/>
  <c r="L36" i="7"/>
  <c r="C36" i="7" s="1"/>
  <c r="G20" i="7"/>
  <c r="C23" i="7"/>
  <c r="C24" i="7"/>
  <c r="C28" i="7"/>
  <c r="C34" i="7"/>
  <c r="C56" i="7"/>
  <c r="C57" i="7"/>
  <c r="C60" i="7"/>
  <c r="C61" i="7"/>
  <c r="F58" i="7"/>
  <c r="L67" i="7"/>
  <c r="O69" i="7"/>
  <c r="O67" i="7" s="1"/>
  <c r="O53" i="7" s="1"/>
  <c r="D75" i="7"/>
  <c r="D289" i="7" s="1"/>
  <c r="N83" i="7"/>
  <c r="N75" i="7" s="1"/>
  <c r="I128" i="7"/>
  <c r="C128" i="7" s="1"/>
  <c r="C129" i="7"/>
  <c r="F131" i="7"/>
  <c r="C132" i="7"/>
  <c r="O131" i="7"/>
  <c r="O130" i="7" s="1"/>
  <c r="C142" i="7"/>
  <c r="F141" i="7"/>
  <c r="C141" i="7" s="1"/>
  <c r="C168" i="7"/>
  <c r="F166" i="7"/>
  <c r="I175" i="7"/>
  <c r="I174" i="7" s="1"/>
  <c r="K52" i="7"/>
  <c r="I84" i="7"/>
  <c r="C84" i="7" s="1"/>
  <c r="C85" i="7"/>
  <c r="L26" i="7"/>
  <c r="C46" i="7"/>
  <c r="I58" i="7"/>
  <c r="I54" i="7" s="1"/>
  <c r="F69" i="7"/>
  <c r="M83" i="7"/>
  <c r="M75" i="7" s="1"/>
  <c r="M52" i="7" s="1"/>
  <c r="F95" i="7"/>
  <c r="C96" i="7"/>
  <c r="O95" i="7"/>
  <c r="F112" i="7"/>
  <c r="O112" i="7"/>
  <c r="F116" i="7"/>
  <c r="O116" i="7"/>
  <c r="I166" i="7"/>
  <c r="I165" i="7" s="1"/>
  <c r="C167" i="7"/>
  <c r="E174" i="7"/>
  <c r="E173" i="7" s="1"/>
  <c r="O174" i="7"/>
  <c r="O173" i="7" s="1"/>
  <c r="I184" i="7"/>
  <c r="C184" i="7" s="1"/>
  <c r="C185" i="7"/>
  <c r="C296" i="7"/>
  <c r="I293" i="7"/>
  <c r="C301" i="7"/>
  <c r="F20" i="7"/>
  <c r="J20" i="7"/>
  <c r="N20" i="7"/>
  <c r="O84" i="7"/>
  <c r="L95" i="7"/>
  <c r="L83" i="7" s="1"/>
  <c r="C100" i="7"/>
  <c r="F103" i="7"/>
  <c r="C104" i="7"/>
  <c r="I112" i="7"/>
  <c r="I116" i="7"/>
  <c r="C120" i="7"/>
  <c r="C124" i="7"/>
  <c r="L131" i="7"/>
  <c r="L130" i="7" s="1"/>
  <c r="I136" i="7"/>
  <c r="C136" i="7" s="1"/>
  <c r="C140" i="7"/>
  <c r="I144" i="7"/>
  <c r="C144" i="7" s="1"/>
  <c r="C148" i="7"/>
  <c r="F151" i="7"/>
  <c r="C151" i="7" s="1"/>
  <c r="C152" i="7"/>
  <c r="C164" i="7"/>
  <c r="C172" i="7"/>
  <c r="N173" i="7"/>
  <c r="F175" i="7"/>
  <c r="C176" i="7"/>
  <c r="F179" i="7"/>
  <c r="C179" i="7" s="1"/>
  <c r="C180" i="7"/>
  <c r="C86" i="7"/>
  <c r="C90" i="7"/>
  <c r="F89" i="7"/>
  <c r="C102" i="7"/>
  <c r="C106" i="7"/>
  <c r="I122" i="7"/>
  <c r="C122" i="7" s="1"/>
  <c r="C126" i="7"/>
  <c r="E130" i="7"/>
  <c r="E75" i="7" s="1"/>
  <c r="C150" i="7"/>
  <c r="C154" i="7"/>
  <c r="O166" i="7"/>
  <c r="O165" i="7" s="1"/>
  <c r="H173" i="7"/>
  <c r="C178" i="7"/>
  <c r="C182" i="7"/>
  <c r="C186" i="7"/>
  <c r="C209" i="7"/>
  <c r="F205" i="7"/>
  <c r="C235" i="7"/>
  <c r="C200" i="7"/>
  <c r="I198" i="7"/>
  <c r="I196" i="7" s="1"/>
  <c r="H194" i="7"/>
  <c r="I205" i="7"/>
  <c r="I204" i="7" s="1"/>
  <c r="C224" i="7"/>
  <c r="C228" i="7"/>
  <c r="C236" i="7"/>
  <c r="L238" i="7"/>
  <c r="L231" i="7" s="1"/>
  <c r="L230" i="7" s="1"/>
  <c r="C261" i="7"/>
  <c r="F260" i="7"/>
  <c r="I270" i="7"/>
  <c r="I269" i="7" s="1"/>
  <c r="C277" i="7"/>
  <c r="F276" i="7"/>
  <c r="C276" i="7" s="1"/>
  <c r="C285" i="7"/>
  <c r="F284" i="7"/>
  <c r="C286" i="7"/>
  <c r="G289" i="7"/>
  <c r="C300" i="7"/>
  <c r="C193" i="7"/>
  <c r="F192" i="7"/>
  <c r="C197" i="7"/>
  <c r="F196" i="7"/>
  <c r="D194" i="7"/>
  <c r="C215" i="7"/>
  <c r="C247" i="7"/>
  <c r="C249" i="7"/>
  <c r="F246" i="7"/>
  <c r="C263" i="7"/>
  <c r="C279" i="7"/>
  <c r="C281" i="7"/>
  <c r="O196" i="7"/>
  <c r="O205" i="7"/>
  <c r="C217" i="7"/>
  <c r="F216" i="7"/>
  <c r="O216" i="7"/>
  <c r="C232" i="7"/>
  <c r="K231" i="7"/>
  <c r="K230" i="7" s="1"/>
  <c r="K194" i="7" s="1"/>
  <c r="C239" i="7"/>
  <c r="C240" i="7"/>
  <c r="C241" i="7"/>
  <c r="F238" i="7"/>
  <c r="C248" i="7"/>
  <c r="I246" i="7"/>
  <c r="I231" i="7" s="1"/>
  <c r="I230" i="7" s="1"/>
  <c r="E230" i="7"/>
  <c r="E194" i="7" s="1"/>
  <c r="C253" i="7"/>
  <c r="F252" i="7"/>
  <c r="O251" i="7"/>
  <c r="M259" i="7"/>
  <c r="M230" i="7" s="1"/>
  <c r="M194" i="7" s="1"/>
  <c r="C265" i="7"/>
  <c r="F264" i="7"/>
  <c r="C264" i="7" s="1"/>
  <c r="L270" i="7"/>
  <c r="L269" i="7" s="1"/>
  <c r="C273" i="7"/>
  <c r="F272" i="7"/>
  <c r="C295" i="7"/>
  <c r="C297" i="7"/>
  <c r="F293" i="7"/>
  <c r="C199" i="7"/>
  <c r="I195" i="7" l="1"/>
  <c r="J194" i="7"/>
  <c r="G52" i="7"/>
  <c r="E52" i="7"/>
  <c r="E51" i="7" s="1"/>
  <c r="I291" i="7"/>
  <c r="C58" i="7"/>
  <c r="O230" i="7"/>
  <c r="I53" i="7"/>
  <c r="H289" i="7"/>
  <c r="E289" i="7"/>
  <c r="C238" i="7"/>
  <c r="I130" i="7"/>
  <c r="J75" i="7"/>
  <c r="J52" i="7" s="1"/>
  <c r="J51" i="7" s="1"/>
  <c r="G194" i="7"/>
  <c r="C45" i="7"/>
  <c r="O20" i="7"/>
  <c r="C20" i="7" s="1"/>
  <c r="L194" i="7"/>
  <c r="C246" i="7"/>
  <c r="K289" i="7"/>
  <c r="L53" i="7"/>
  <c r="L52" i="7" s="1"/>
  <c r="L51" i="7" s="1"/>
  <c r="L50" i="7" s="1"/>
  <c r="M51" i="7"/>
  <c r="N52" i="7"/>
  <c r="N51" i="7" s="1"/>
  <c r="N289" i="7"/>
  <c r="C116" i="7"/>
  <c r="C69" i="7"/>
  <c r="F67" i="7"/>
  <c r="C67" i="7" s="1"/>
  <c r="C26" i="7"/>
  <c r="L75" i="7"/>
  <c r="L20" i="7"/>
  <c r="F270" i="7"/>
  <c r="C272" i="7"/>
  <c r="C216" i="7"/>
  <c r="I194" i="7"/>
  <c r="C205" i="7"/>
  <c r="F204" i="7"/>
  <c r="I173" i="7"/>
  <c r="F130" i="7"/>
  <c r="C131" i="7"/>
  <c r="H52" i="7"/>
  <c r="H51" i="7" s="1"/>
  <c r="C192" i="7"/>
  <c r="F191" i="7"/>
  <c r="C191" i="7" s="1"/>
  <c r="C284" i="7"/>
  <c r="F283" i="7"/>
  <c r="C283" i="7" s="1"/>
  <c r="C292" i="7"/>
  <c r="C175" i="7"/>
  <c r="F174" i="7"/>
  <c r="O83" i="7"/>
  <c r="O75" i="7" s="1"/>
  <c r="O52" i="7" s="1"/>
  <c r="C112" i="7"/>
  <c r="I83" i="7"/>
  <c r="I75" i="7" s="1"/>
  <c r="C166" i="7"/>
  <c r="F165" i="7"/>
  <c r="C165" i="7" s="1"/>
  <c r="C198" i="7"/>
  <c r="C188" i="7"/>
  <c r="C76" i="7"/>
  <c r="D52" i="7"/>
  <c r="D51" i="7" s="1"/>
  <c r="C252" i="7"/>
  <c r="F251" i="7"/>
  <c r="C251" i="7" s="1"/>
  <c r="K51" i="7"/>
  <c r="C95" i="7"/>
  <c r="F54" i="7"/>
  <c r="C293" i="7"/>
  <c r="J289" i="7"/>
  <c r="O204" i="7"/>
  <c r="O195" i="7" s="1"/>
  <c r="C196" i="7"/>
  <c r="M289" i="7"/>
  <c r="C260" i="7"/>
  <c r="F259" i="7"/>
  <c r="C259" i="7" s="1"/>
  <c r="F231" i="7"/>
  <c r="C89" i="7"/>
  <c r="F83" i="7"/>
  <c r="C103" i="7"/>
  <c r="F291" i="7"/>
  <c r="C291" i="7" s="1"/>
  <c r="C77" i="7"/>
  <c r="C130" i="7" l="1"/>
  <c r="G51" i="7"/>
  <c r="G50" i="7" s="1"/>
  <c r="L289" i="7"/>
  <c r="I52" i="7"/>
  <c r="I51" i="7" s="1"/>
  <c r="I290" i="7" s="1"/>
  <c r="G290" i="7"/>
  <c r="J50" i="7"/>
  <c r="J290" i="7"/>
  <c r="C83" i="7"/>
  <c r="I289" i="7"/>
  <c r="O194" i="7"/>
  <c r="O51" i="7" s="1"/>
  <c r="O289" i="7"/>
  <c r="D290" i="7"/>
  <c r="D50" i="7"/>
  <c r="F75" i="7"/>
  <c r="C75" i="7" s="1"/>
  <c r="C204" i="7"/>
  <c r="F230" i="7"/>
  <c r="C230" i="7" s="1"/>
  <c r="C231" i="7"/>
  <c r="F195" i="7"/>
  <c r="F269" i="7"/>
  <c r="C270" i="7"/>
  <c r="C174" i="7"/>
  <c r="F173" i="7"/>
  <c r="C173" i="7" s="1"/>
  <c r="E290" i="7"/>
  <c r="E50" i="7"/>
  <c r="K50" i="7"/>
  <c r="K290" i="7"/>
  <c r="H290" i="7"/>
  <c r="H50" i="7"/>
  <c r="F53" i="7"/>
  <c r="C54" i="7"/>
  <c r="F187" i="7"/>
  <c r="C187" i="7" s="1"/>
  <c r="L290" i="7"/>
  <c r="N50" i="7"/>
  <c r="N290" i="7"/>
  <c r="M50" i="7"/>
  <c r="M290" i="7"/>
  <c r="I50" i="7" l="1"/>
  <c r="O50" i="7"/>
  <c r="O290" i="7"/>
  <c r="F194" i="7"/>
  <c r="C194" i="7" s="1"/>
  <c r="C195" i="7"/>
  <c r="C53" i="7"/>
  <c r="F52" i="7"/>
  <c r="C269" i="7"/>
  <c r="F289" i="7"/>
  <c r="C289" i="7" s="1"/>
  <c r="C52" i="7" l="1"/>
  <c r="F51" i="7"/>
  <c r="F290" i="7" l="1"/>
  <c r="C290" i="7" s="1"/>
  <c r="F50" i="7"/>
  <c r="C50" i="7" s="1"/>
  <c r="C51" i="7"/>
  <c r="O301" i="6" l="1"/>
  <c r="L301" i="6"/>
  <c r="I301" i="6"/>
  <c r="F301" i="6"/>
  <c r="O300" i="6"/>
  <c r="L300" i="6"/>
  <c r="I300" i="6"/>
  <c r="F300" i="6"/>
  <c r="O299" i="6"/>
  <c r="L299" i="6"/>
  <c r="I299" i="6"/>
  <c r="F299" i="6"/>
  <c r="O298" i="6"/>
  <c r="L298" i="6"/>
  <c r="I298" i="6"/>
  <c r="F298" i="6"/>
  <c r="O297" i="6"/>
  <c r="L297" i="6"/>
  <c r="I297" i="6"/>
  <c r="F297" i="6"/>
  <c r="O296" i="6"/>
  <c r="L296" i="6"/>
  <c r="I296" i="6"/>
  <c r="F296" i="6"/>
  <c r="O295" i="6"/>
  <c r="L295" i="6"/>
  <c r="I295" i="6"/>
  <c r="F295" i="6"/>
  <c r="O294" i="6"/>
  <c r="L294" i="6"/>
  <c r="I294" i="6"/>
  <c r="I293" i="6" s="1"/>
  <c r="F294" i="6"/>
  <c r="C294" i="6" s="1"/>
  <c r="N293" i="6"/>
  <c r="M293" i="6"/>
  <c r="K293" i="6"/>
  <c r="J293" i="6"/>
  <c r="H293" i="6"/>
  <c r="G293" i="6"/>
  <c r="E293" i="6"/>
  <c r="D293" i="6"/>
  <c r="O288" i="6"/>
  <c r="L288" i="6"/>
  <c r="I288" i="6"/>
  <c r="F288" i="6"/>
  <c r="O287" i="6"/>
  <c r="L287" i="6"/>
  <c r="L286" i="6" s="1"/>
  <c r="I287" i="6"/>
  <c r="F287" i="6"/>
  <c r="F286" i="6" s="1"/>
  <c r="O286" i="6"/>
  <c r="N286" i="6"/>
  <c r="M286" i="6"/>
  <c r="K286" i="6"/>
  <c r="J286" i="6"/>
  <c r="H286" i="6"/>
  <c r="G286" i="6"/>
  <c r="E286" i="6"/>
  <c r="D286" i="6"/>
  <c r="O285" i="6"/>
  <c r="L285" i="6"/>
  <c r="L284" i="6" s="1"/>
  <c r="L283" i="6" s="1"/>
  <c r="I285" i="6"/>
  <c r="I284" i="6" s="1"/>
  <c r="I283" i="6" s="1"/>
  <c r="F285" i="6"/>
  <c r="O284" i="6"/>
  <c r="O283" i="6" s="1"/>
  <c r="N284" i="6"/>
  <c r="N283" i="6" s="1"/>
  <c r="M284" i="6"/>
  <c r="M283" i="6" s="1"/>
  <c r="K284" i="6"/>
  <c r="K283" i="6" s="1"/>
  <c r="J284" i="6"/>
  <c r="H284" i="6"/>
  <c r="H283" i="6" s="1"/>
  <c r="G284" i="6"/>
  <c r="G283" i="6" s="1"/>
  <c r="E284" i="6"/>
  <c r="E283" i="6" s="1"/>
  <c r="D284" i="6"/>
  <c r="D283" i="6" s="1"/>
  <c r="J283" i="6"/>
  <c r="O282" i="6"/>
  <c r="O281" i="6" s="1"/>
  <c r="L282" i="6"/>
  <c r="I282" i="6"/>
  <c r="I281" i="6" s="1"/>
  <c r="F282" i="6"/>
  <c r="N281" i="6"/>
  <c r="M281" i="6"/>
  <c r="L281" i="6"/>
  <c r="K281" i="6"/>
  <c r="J281" i="6"/>
  <c r="H281" i="6"/>
  <c r="G281" i="6"/>
  <c r="E281" i="6"/>
  <c r="D281" i="6"/>
  <c r="O280" i="6"/>
  <c r="L280" i="6"/>
  <c r="I280" i="6"/>
  <c r="F280" i="6"/>
  <c r="O279" i="6"/>
  <c r="L279" i="6"/>
  <c r="I279" i="6"/>
  <c r="F279" i="6"/>
  <c r="O278" i="6"/>
  <c r="L278" i="6"/>
  <c r="I278" i="6"/>
  <c r="F278" i="6"/>
  <c r="O277" i="6"/>
  <c r="L277" i="6"/>
  <c r="L276" i="6" s="1"/>
  <c r="I277" i="6"/>
  <c r="I276" i="6" s="1"/>
  <c r="F277" i="6"/>
  <c r="N276" i="6"/>
  <c r="M276" i="6"/>
  <c r="K276" i="6"/>
  <c r="J276" i="6"/>
  <c r="H276" i="6"/>
  <c r="G276" i="6"/>
  <c r="E276" i="6"/>
  <c r="D276" i="6"/>
  <c r="O275" i="6"/>
  <c r="L275" i="6"/>
  <c r="I275" i="6"/>
  <c r="F275" i="6"/>
  <c r="O274" i="6"/>
  <c r="L274" i="6"/>
  <c r="I274" i="6"/>
  <c r="F274" i="6"/>
  <c r="O273" i="6"/>
  <c r="L273" i="6"/>
  <c r="I273" i="6"/>
  <c r="F273" i="6"/>
  <c r="N272" i="6"/>
  <c r="M272" i="6"/>
  <c r="M270" i="6" s="1"/>
  <c r="M269" i="6" s="1"/>
  <c r="K272" i="6"/>
  <c r="J272" i="6"/>
  <c r="I272" i="6"/>
  <c r="H272" i="6"/>
  <c r="H270" i="6" s="1"/>
  <c r="G272" i="6"/>
  <c r="E272" i="6"/>
  <c r="D272" i="6"/>
  <c r="O271" i="6"/>
  <c r="L271" i="6"/>
  <c r="I271" i="6"/>
  <c r="F271" i="6"/>
  <c r="N270" i="6"/>
  <c r="N269" i="6" s="1"/>
  <c r="K270" i="6"/>
  <c r="K269" i="6" s="1"/>
  <c r="J270" i="6"/>
  <c r="J269" i="6" s="1"/>
  <c r="G270" i="6"/>
  <c r="G269" i="6" s="1"/>
  <c r="D270" i="6"/>
  <c r="O268" i="6"/>
  <c r="L268" i="6"/>
  <c r="I268" i="6"/>
  <c r="F268" i="6"/>
  <c r="O267" i="6"/>
  <c r="L267" i="6"/>
  <c r="I267" i="6"/>
  <c r="F267" i="6"/>
  <c r="O266" i="6"/>
  <c r="L266" i="6"/>
  <c r="I266" i="6"/>
  <c r="F266" i="6"/>
  <c r="O265" i="6"/>
  <c r="L265" i="6"/>
  <c r="L264" i="6" s="1"/>
  <c r="I265" i="6"/>
  <c r="F265" i="6"/>
  <c r="N264" i="6"/>
  <c r="N259" i="6" s="1"/>
  <c r="M264" i="6"/>
  <c r="K264" i="6"/>
  <c r="J264" i="6"/>
  <c r="H264" i="6"/>
  <c r="G264" i="6"/>
  <c r="E264" i="6"/>
  <c r="D264" i="6"/>
  <c r="O263" i="6"/>
  <c r="L263" i="6"/>
  <c r="I263" i="6"/>
  <c r="F263" i="6"/>
  <c r="O262" i="6"/>
  <c r="L262" i="6"/>
  <c r="I262" i="6"/>
  <c r="F262" i="6"/>
  <c r="C262" i="6"/>
  <c r="O261" i="6"/>
  <c r="L261" i="6"/>
  <c r="I261" i="6"/>
  <c r="F261" i="6"/>
  <c r="N260" i="6"/>
  <c r="M260" i="6"/>
  <c r="K260" i="6"/>
  <c r="K259" i="6" s="1"/>
  <c r="J260" i="6"/>
  <c r="J259" i="6" s="1"/>
  <c r="I260" i="6"/>
  <c r="H260" i="6"/>
  <c r="G260" i="6"/>
  <c r="G259" i="6" s="1"/>
  <c r="E260" i="6"/>
  <c r="E259" i="6" s="1"/>
  <c r="D260" i="6"/>
  <c r="H259" i="6"/>
  <c r="D259" i="6"/>
  <c r="O258" i="6"/>
  <c r="L258" i="6"/>
  <c r="I258" i="6"/>
  <c r="C258" i="6" s="1"/>
  <c r="F258" i="6"/>
  <c r="O257" i="6"/>
  <c r="L257" i="6"/>
  <c r="I257" i="6"/>
  <c r="F257" i="6"/>
  <c r="O256" i="6"/>
  <c r="L256" i="6"/>
  <c r="I256" i="6"/>
  <c r="F256" i="6"/>
  <c r="O255" i="6"/>
  <c r="L255" i="6"/>
  <c r="I255" i="6"/>
  <c r="F255" i="6"/>
  <c r="O254" i="6"/>
  <c r="L254" i="6"/>
  <c r="I254" i="6"/>
  <c r="C254" i="6" s="1"/>
  <c r="F254" i="6"/>
  <c r="O253" i="6"/>
  <c r="L253" i="6"/>
  <c r="I253" i="6"/>
  <c r="I252" i="6" s="1"/>
  <c r="I251" i="6" s="1"/>
  <c r="F253" i="6"/>
  <c r="N252" i="6"/>
  <c r="M252" i="6"/>
  <c r="M251" i="6" s="1"/>
  <c r="K252" i="6"/>
  <c r="K251" i="6" s="1"/>
  <c r="J252" i="6"/>
  <c r="H252" i="6"/>
  <c r="G252" i="6"/>
  <c r="G251" i="6" s="1"/>
  <c r="E252" i="6"/>
  <c r="E251" i="6" s="1"/>
  <c r="D252" i="6"/>
  <c r="N251" i="6"/>
  <c r="J251" i="6"/>
  <c r="H251" i="6"/>
  <c r="D251" i="6"/>
  <c r="O250" i="6"/>
  <c r="L250" i="6"/>
  <c r="I250" i="6"/>
  <c r="F250" i="6"/>
  <c r="O249" i="6"/>
  <c r="L249" i="6"/>
  <c r="I249" i="6"/>
  <c r="F249" i="6"/>
  <c r="O248" i="6"/>
  <c r="L248" i="6"/>
  <c r="I248" i="6"/>
  <c r="F248" i="6"/>
  <c r="O247" i="6"/>
  <c r="L247" i="6"/>
  <c r="L246" i="6" s="1"/>
  <c r="I247" i="6"/>
  <c r="F247" i="6"/>
  <c r="F246" i="6" s="1"/>
  <c r="O246" i="6"/>
  <c r="N246" i="6"/>
  <c r="M246" i="6"/>
  <c r="K246" i="6"/>
  <c r="J246" i="6"/>
  <c r="H246" i="6"/>
  <c r="G246" i="6"/>
  <c r="E246" i="6"/>
  <c r="D246" i="6"/>
  <c r="O245" i="6"/>
  <c r="L245" i="6"/>
  <c r="I245" i="6"/>
  <c r="F245" i="6"/>
  <c r="O244" i="6"/>
  <c r="L244" i="6"/>
  <c r="I244" i="6"/>
  <c r="F244" i="6"/>
  <c r="O243" i="6"/>
  <c r="L243" i="6"/>
  <c r="I243" i="6"/>
  <c r="F243" i="6"/>
  <c r="O242" i="6"/>
  <c r="L242" i="6"/>
  <c r="I242" i="6"/>
  <c r="F242" i="6"/>
  <c r="O241" i="6"/>
  <c r="L241" i="6"/>
  <c r="I241" i="6"/>
  <c r="F241" i="6"/>
  <c r="O240" i="6"/>
  <c r="L240" i="6"/>
  <c r="I240" i="6"/>
  <c r="F240" i="6"/>
  <c r="O239" i="6"/>
  <c r="L239" i="6"/>
  <c r="L238" i="6" s="1"/>
  <c r="I239" i="6"/>
  <c r="F239" i="6"/>
  <c r="F238" i="6" s="1"/>
  <c r="O238" i="6"/>
  <c r="N238" i="6"/>
  <c r="M238" i="6"/>
  <c r="K238" i="6"/>
  <c r="J238" i="6"/>
  <c r="H238" i="6"/>
  <c r="G238" i="6"/>
  <c r="E238" i="6"/>
  <c r="D238" i="6"/>
  <c r="O237" i="6"/>
  <c r="L237" i="6"/>
  <c r="I237" i="6"/>
  <c r="F237" i="6"/>
  <c r="O236" i="6"/>
  <c r="O235" i="6" s="1"/>
  <c r="L236" i="6"/>
  <c r="L235" i="6" s="1"/>
  <c r="I236" i="6"/>
  <c r="F236" i="6"/>
  <c r="F235" i="6" s="1"/>
  <c r="N235" i="6"/>
  <c r="M235" i="6"/>
  <c r="K235" i="6"/>
  <c r="J235" i="6"/>
  <c r="H235" i="6"/>
  <c r="G235" i="6"/>
  <c r="E235" i="6"/>
  <c r="E231" i="6" s="1"/>
  <c r="D235" i="6"/>
  <c r="O234" i="6"/>
  <c r="O233" i="6" s="1"/>
  <c r="L234" i="6"/>
  <c r="I234" i="6"/>
  <c r="I233" i="6" s="1"/>
  <c r="F234" i="6"/>
  <c r="N233" i="6"/>
  <c r="M233" i="6"/>
  <c r="M231" i="6" s="1"/>
  <c r="L233" i="6"/>
  <c r="K233" i="6"/>
  <c r="J233" i="6"/>
  <c r="H233" i="6"/>
  <c r="G233" i="6"/>
  <c r="F233" i="6"/>
  <c r="E233" i="6"/>
  <c r="D233" i="6"/>
  <c r="O232" i="6"/>
  <c r="L232" i="6"/>
  <c r="I232" i="6"/>
  <c r="F232" i="6"/>
  <c r="O229" i="6"/>
  <c r="L229" i="6"/>
  <c r="I229" i="6"/>
  <c r="F229" i="6"/>
  <c r="O228" i="6"/>
  <c r="O227" i="6" s="1"/>
  <c r="L228" i="6"/>
  <c r="I228" i="6"/>
  <c r="F228" i="6"/>
  <c r="N227" i="6"/>
  <c r="M227" i="6"/>
  <c r="L227" i="6"/>
  <c r="K227" i="6"/>
  <c r="J227" i="6"/>
  <c r="H227" i="6"/>
  <c r="G227" i="6"/>
  <c r="F227" i="6"/>
  <c r="E227" i="6"/>
  <c r="E204" i="6" s="1"/>
  <c r="D227" i="6"/>
  <c r="O226" i="6"/>
  <c r="L226" i="6"/>
  <c r="I226" i="6"/>
  <c r="F226" i="6"/>
  <c r="O225" i="6"/>
  <c r="L225" i="6"/>
  <c r="I225" i="6"/>
  <c r="F225" i="6"/>
  <c r="O224" i="6"/>
  <c r="L224" i="6"/>
  <c r="I224" i="6"/>
  <c r="F224" i="6"/>
  <c r="O223" i="6"/>
  <c r="L223" i="6"/>
  <c r="I223" i="6"/>
  <c r="F223" i="6"/>
  <c r="O222" i="6"/>
  <c r="L222" i="6"/>
  <c r="I222" i="6"/>
  <c r="C222" i="6" s="1"/>
  <c r="F222" i="6"/>
  <c r="O221" i="6"/>
  <c r="L221" i="6"/>
  <c r="I221" i="6"/>
  <c r="F221" i="6"/>
  <c r="O220" i="6"/>
  <c r="L220" i="6"/>
  <c r="I220" i="6"/>
  <c r="F220" i="6"/>
  <c r="O219" i="6"/>
  <c r="L219" i="6"/>
  <c r="I219" i="6"/>
  <c r="F219" i="6"/>
  <c r="O218" i="6"/>
  <c r="L218" i="6"/>
  <c r="I218" i="6"/>
  <c r="F218" i="6"/>
  <c r="O217" i="6"/>
  <c r="L217" i="6"/>
  <c r="I217" i="6"/>
  <c r="I216" i="6" s="1"/>
  <c r="F217"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F206" i="6"/>
  <c r="N205" i="6"/>
  <c r="M205" i="6"/>
  <c r="M204" i="6" s="1"/>
  <c r="K205" i="6"/>
  <c r="J205" i="6"/>
  <c r="H205" i="6"/>
  <c r="H204" i="6" s="1"/>
  <c r="G205" i="6"/>
  <c r="G204" i="6" s="1"/>
  <c r="E205" i="6"/>
  <c r="D205" i="6"/>
  <c r="D204" i="6" s="1"/>
  <c r="K204" i="6"/>
  <c r="O203" i="6"/>
  <c r="L203" i="6"/>
  <c r="I203" i="6"/>
  <c r="F203" i="6"/>
  <c r="O202" i="6"/>
  <c r="L202" i="6"/>
  <c r="I202" i="6"/>
  <c r="F202" i="6"/>
  <c r="O201" i="6"/>
  <c r="L201" i="6"/>
  <c r="I201" i="6"/>
  <c r="F201" i="6"/>
  <c r="O200" i="6"/>
  <c r="L200" i="6"/>
  <c r="I200" i="6"/>
  <c r="F200" i="6"/>
  <c r="O199" i="6"/>
  <c r="L199" i="6"/>
  <c r="L198" i="6" s="1"/>
  <c r="I199" i="6"/>
  <c r="F199" i="6"/>
  <c r="F198" i="6" s="1"/>
  <c r="O198" i="6"/>
  <c r="N198" i="6"/>
  <c r="M198" i="6"/>
  <c r="K198" i="6"/>
  <c r="K196" i="6" s="1"/>
  <c r="J198" i="6"/>
  <c r="H198" i="6"/>
  <c r="H196" i="6" s="1"/>
  <c r="G198" i="6"/>
  <c r="G196" i="6" s="1"/>
  <c r="E198" i="6"/>
  <c r="E196" i="6" s="1"/>
  <c r="D198" i="6"/>
  <c r="O197" i="6"/>
  <c r="L197" i="6"/>
  <c r="I197" i="6"/>
  <c r="F197" i="6"/>
  <c r="N196" i="6"/>
  <c r="M196" i="6"/>
  <c r="J196" i="6"/>
  <c r="D196" i="6"/>
  <c r="O193" i="6"/>
  <c r="O192" i="6" s="1"/>
  <c r="O191" i="6" s="1"/>
  <c r="L193" i="6"/>
  <c r="L192" i="6" s="1"/>
  <c r="L191" i="6" s="1"/>
  <c r="I193" i="6"/>
  <c r="F193" i="6"/>
  <c r="N192" i="6"/>
  <c r="M192" i="6"/>
  <c r="M191" i="6" s="1"/>
  <c r="K192" i="6"/>
  <c r="K191" i="6" s="1"/>
  <c r="J192" i="6"/>
  <c r="J191" i="6" s="1"/>
  <c r="I192" i="6"/>
  <c r="I191" i="6" s="1"/>
  <c r="H192" i="6"/>
  <c r="H191" i="6" s="1"/>
  <c r="G192" i="6"/>
  <c r="G191" i="6" s="1"/>
  <c r="E192" i="6"/>
  <c r="E191" i="6" s="1"/>
  <c r="D192" i="6"/>
  <c r="D191" i="6" s="1"/>
  <c r="N191" i="6"/>
  <c r="O190" i="6"/>
  <c r="L190" i="6"/>
  <c r="I190" i="6"/>
  <c r="F190" i="6"/>
  <c r="O189" i="6"/>
  <c r="L189" i="6"/>
  <c r="I189" i="6"/>
  <c r="I188" i="6" s="1"/>
  <c r="I187" i="6" s="1"/>
  <c r="F189" i="6"/>
  <c r="N188" i="6"/>
  <c r="N187" i="6" s="1"/>
  <c r="M188" i="6"/>
  <c r="M187" i="6" s="1"/>
  <c r="L188" i="6"/>
  <c r="K188" i="6"/>
  <c r="J188" i="6"/>
  <c r="H188" i="6"/>
  <c r="H187" i="6" s="1"/>
  <c r="G188" i="6"/>
  <c r="E188" i="6"/>
  <c r="D188" i="6"/>
  <c r="D187" i="6" s="1"/>
  <c r="O186" i="6"/>
  <c r="L186" i="6"/>
  <c r="I186" i="6"/>
  <c r="F186" i="6"/>
  <c r="O185" i="6"/>
  <c r="L185" i="6"/>
  <c r="L184" i="6" s="1"/>
  <c r="I185" i="6"/>
  <c r="I184" i="6" s="1"/>
  <c r="F185" i="6"/>
  <c r="N184" i="6"/>
  <c r="M184" i="6"/>
  <c r="K184" i="6"/>
  <c r="J184" i="6"/>
  <c r="H184" i="6"/>
  <c r="G184" i="6"/>
  <c r="E184" i="6"/>
  <c r="D184" i="6"/>
  <c r="O183" i="6"/>
  <c r="L183" i="6"/>
  <c r="I183" i="6"/>
  <c r="F183" i="6"/>
  <c r="O182" i="6"/>
  <c r="L182" i="6"/>
  <c r="I182" i="6"/>
  <c r="F182" i="6"/>
  <c r="O181" i="6"/>
  <c r="L181" i="6"/>
  <c r="I181" i="6"/>
  <c r="F181" i="6"/>
  <c r="O180" i="6"/>
  <c r="O179" i="6" s="1"/>
  <c r="L180" i="6"/>
  <c r="I180" i="6"/>
  <c r="I179" i="6" s="1"/>
  <c r="F180" i="6"/>
  <c r="N179" i="6"/>
  <c r="M179" i="6"/>
  <c r="K179" i="6"/>
  <c r="J179" i="6"/>
  <c r="H179" i="6"/>
  <c r="G179" i="6"/>
  <c r="F179" i="6"/>
  <c r="E179" i="6"/>
  <c r="D179" i="6"/>
  <c r="O178" i="6"/>
  <c r="L178" i="6"/>
  <c r="I178" i="6"/>
  <c r="F178" i="6"/>
  <c r="C178" i="6" s="1"/>
  <c r="O177" i="6"/>
  <c r="L177" i="6"/>
  <c r="I177" i="6"/>
  <c r="F177" i="6"/>
  <c r="O176" i="6"/>
  <c r="O175" i="6" s="1"/>
  <c r="L176" i="6"/>
  <c r="I176" i="6"/>
  <c r="I175" i="6" s="1"/>
  <c r="I174" i="6" s="1"/>
  <c r="F176" i="6"/>
  <c r="F175" i="6" s="1"/>
  <c r="N175" i="6"/>
  <c r="M175" i="6"/>
  <c r="M174" i="6" s="1"/>
  <c r="K175" i="6"/>
  <c r="K174" i="6" s="1"/>
  <c r="K173" i="6" s="1"/>
  <c r="J175" i="6"/>
  <c r="J174" i="6" s="1"/>
  <c r="J173" i="6" s="1"/>
  <c r="H175" i="6"/>
  <c r="G175" i="6"/>
  <c r="E175" i="6"/>
  <c r="E174" i="6" s="1"/>
  <c r="E173" i="6" s="1"/>
  <c r="D175" i="6"/>
  <c r="G174" i="6"/>
  <c r="G173" i="6" s="1"/>
  <c r="O172" i="6"/>
  <c r="L172" i="6"/>
  <c r="I172" i="6"/>
  <c r="F172" i="6"/>
  <c r="O171" i="6"/>
  <c r="L171" i="6"/>
  <c r="I171" i="6"/>
  <c r="F171" i="6"/>
  <c r="O170" i="6"/>
  <c r="L170" i="6"/>
  <c r="I170" i="6"/>
  <c r="F170" i="6"/>
  <c r="O169" i="6"/>
  <c r="L169" i="6"/>
  <c r="I169" i="6"/>
  <c r="F169" i="6"/>
  <c r="O168" i="6"/>
  <c r="L168" i="6"/>
  <c r="I168" i="6"/>
  <c r="F168" i="6"/>
  <c r="O167" i="6"/>
  <c r="L167" i="6"/>
  <c r="L166" i="6" s="1"/>
  <c r="L165" i="6" s="1"/>
  <c r="I167" i="6"/>
  <c r="I166" i="6" s="1"/>
  <c r="I165" i="6" s="1"/>
  <c r="F167" i="6"/>
  <c r="N166" i="6"/>
  <c r="N165" i="6" s="1"/>
  <c r="M166" i="6"/>
  <c r="M165" i="6" s="1"/>
  <c r="K166" i="6"/>
  <c r="K165" i="6" s="1"/>
  <c r="J166" i="6"/>
  <c r="J165" i="6" s="1"/>
  <c r="H166" i="6"/>
  <c r="G166" i="6"/>
  <c r="G165" i="6" s="1"/>
  <c r="E166" i="6"/>
  <c r="E165" i="6" s="1"/>
  <c r="D166" i="6"/>
  <c r="D165" i="6" s="1"/>
  <c r="H165" i="6"/>
  <c r="O164" i="6"/>
  <c r="L164" i="6"/>
  <c r="I164" i="6"/>
  <c r="F164" i="6"/>
  <c r="O163" i="6"/>
  <c r="L163" i="6"/>
  <c r="I163" i="6"/>
  <c r="F163" i="6"/>
  <c r="O162" i="6"/>
  <c r="L162" i="6"/>
  <c r="I162" i="6"/>
  <c r="F162" i="6"/>
  <c r="O161" i="6"/>
  <c r="L161" i="6"/>
  <c r="I161" i="6"/>
  <c r="I160" i="6" s="1"/>
  <c r="F161" i="6"/>
  <c r="N160" i="6"/>
  <c r="M160" i="6"/>
  <c r="K160" i="6"/>
  <c r="J160" i="6"/>
  <c r="H160" i="6"/>
  <c r="G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F152" i="6"/>
  <c r="N151" i="6"/>
  <c r="M151" i="6"/>
  <c r="K151" i="6"/>
  <c r="J151" i="6"/>
  <c r="H151" i="6"/>
  <c r="G151" i="6"/>
  <c r="E151" i="6"/>
  <c r="D151" i="6"/>
  <c r="O150" i="6"/>
  <c r="L150" i="6"/>
  <c r="I150" i="6"/>
  <c r="F150" i="6"/>
  <c r="C150" i="6" s="1"/>
  <c r="O149" i="6"/>
  <c r="L149" i="6"/>
  <c r="I149" i="6"/>
  <c r="F149" i="6"/>
  <c r="O148" i="6"/>
  <c r="L148" i="6"/>
  <c r="I148" i="6"/>
  <c r="F148" i="6"/>
  <c r="O147" i="6"/>
  <c r="L147" i="6"/>
  <c r="I147" i="6"/>
  <c r="F147" i="6"/>
  <c r="O146" i="6"/>
  <c r="L146" i="6"/>
  <c r="I146" i="6"/>
  <c r="F146" i="6"/>
  <c r="O145" i="6"/>
  <c r="O144" i="6" s="1"/>
  <c r="L145" i="6"/>
  <c r="I145" i="6"/>
  <c r="I144" i="6" s="1"/>
  <c r="F145" i="6"/>
  <c r="C145" i="6" s="1"/>
  <c r="N144" i="6"/>
  <c r="M144" i="6"/>
  <c r="K144" i="6"/>
  <c r="J144" i="6"/>
  <c r="H144" i="6"/>
  <c r="G144" i="6"/>
  <c r="E144" i="6"/>
  <c r="D144" i="6"/>
  <c r="O143" i="6"/>
  <c r="L143" i="6"/>
  <c r="I143" i="6"/>
  <c r="F143" i="6"/>
  <c r="O142" i="6"/>
  <c r="L142" i="6"/>
  <c r="I142" i="6"/>
  <c r="I141" i="6" s="1"/>
  <c r="F142" i="6"/>
  <c r="O141" i="6"/>
  <c r="N141" i="6"/>
  <c r="M141" i="6"/>
  <c r="K141" i="6"/>
  <c r="J141" i="6"/>
  <c r="H141" i="6"/>
  <c r="G141" i="6"/>
  <c r="F141" i="6"/>
  <c r="E141" i="6"/>
  <c r="D141" i="6"/>
  <c r="O140" i="6"/>
  <c r="L140" i="6"/>
  <c r="I140" i="6"/>
  <c r="F140" i="6"/>
  <c r="O139" i="6"/>
  <c r="L139" i="6"/>
  <c r="I139" i="6"/>
  <c r="F139" i="6"/>
  <c r="O138" i="6"/>
  <c r="L138" i="6"/>
  <c r="I138" i="6"/>
  <c r="F138" i="6"/>
  <c r="O137" i="6"/>
  <c r="L137" i="6"/>
  <c r="L136" i="6" s="1"/>
  <c r="I137" i="6"/>
  <c r="F137" i="6"/>
  <c r="N136" i="6"/>
  <c r="M136" i="6"/>
  <c r="K136" i="6"/>
  <c r="J136" i="6"/>
  <c r="H136" i="6"/>
  <c r="G136" i="6"/>
  <c r="E136" i="6"/>
  <c r="D136" i="6"/>
  <c r="O135" i="6"/>
  <c r="L135" i="6"/>
  <c r="I135" i="6"/>
  <c r="F135" i="6"/>
  <c r="O134" i="6"/>
  <c r="L134" i="6"/>
  <c r="I134" i="6"/>
  <c r="F134" i="6"/>
  <c r="O133" i="6"/>
  <c r="L133" i="6"/>
  <c r="I133" i="6"/>
  <c r="F133" i="6"/>
  <c r="O132" i="6"/>
  <c r="L132" i="6"/>
  <c r="I132" i="6"/>
  <c r="I131" i="6" s="1"/>
  <c r="F132" i="6"/>
  <c r="N131" i="6"/>
  <c r="N130" i="6" s="1"/>
  <c r="M131" i="6"/>
  <c r="K131" i="6"/>
  <c r="J131" i="6"/>
  <c r="H131" i="6"/>
  <c r="G131" i="6"/>
  <c r="E131" i="6"/>
  <c r="D131" i="6"/>
  <c r="G130" i="6"/>
  <c r="O129" i="6"/>
  <c r="O128" i="6" s="1"/>
  <c r="L129" i="6"/>
  <c r="L128" i="6" s="1"/>
  <c r="I129" i="6"/>
  <c r="I128" i="6" s="1"/>
  <c r="F129" i="6"/>
  <c r="F128" i="6" s="1"/>
  <c r="N128" i="6"/>
  <c r="M128" i="6"/>
  <c r="K128" i="6"/>
  <c r="J128" i="6"/>
  <c r="H128" i="6"/>
  <c r="G128" i="6"/>
  <c r="E128" i="6"/>
  <c r="D128" i="6"/>
  <c r="O127" i="6"/>
  <c r="L127" i="6"/>
  <c r="I127" i="6"/>
  <c r="F127" i="6"/>
  <c r="O126" i="6"/>
  <c r="L126" i="6"/>
  <c r="I126" i="6"/>
  <c r="F126" i="6"/>
  <c r="O125" i="6"/>
  <c r="L125" i="6"/>
  <c r="I125" i="6"/>
  <c r="F125" i="6"/>
  <c r="O124" i="6"/>
  <c r="L124" i="6"/>
  <c r="I124" i="6"/>
  <c r="F124" i="6"/>
  <c r="O123" i="6"/>
  <c r="L123" i="6"/>
  <c r="L122" i="6" s="1"/>
  <c r="I123" i="6"/>
  <c r="F123" i="6"/>
  <c r="O122" i="6"/>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L116" i="6" s="1"/>
  <c r="I117" i="6"/>
  <c r="F117" i="6"/>
  <c r="N116" i="6"/>
  <c r="M116" i="6"/>
  <c r="K116" i="6"/>
  <c r="J116" i="6"/>
  <c r="H116" i="6"/>
  <c r="G116" i="6"/>
  <c r="E116" i="6"/>
  <c r="D116" i="6"/>
  <c r="O115" i="6"/>
  <c r="L115" i="6"/>
  <c r="I115" i="6"/>
  <c r="F115" i="6"/>
  <c r="O114" i="6"/>
  <c r="L114" i="6"/>
  <c r="I114" i="6"/>
  <c r="F114" i="6"/>
  <c r="O113" i="6"/>
  <c r="L113" i="6"/>
  <c r="L112" i="6" s="1"/>
  <c r="I113" i="6"/>
  <c r="F113" i="6"/>
  <c r="N112" i="6"/>
  <c r="M112" i="6"/>
  <c r="K112" i="6"/>
  <c r="J112" i="6"/>
  <c r="H112" i="6"/>
  <c r="G112" i="6"/>
  <c r="E112" i="6"/>
  <c r="D112" i="6"/>
  <c r="O111" i="6"/>
  <c r="L111" i="6"/>
  <c r="I111" i="6"/>
  <c r="F111" i="6"/>
  <c r="O110" i="6"/>
  <c r="L110" i="6"/>
  <c r="I110" i="6"/>
  <c r="F110" i="6"/>
  <c r="O109" i="6"/>
  <c r="L109" i="6"/>
  <c r="I109" i="6"/>
  <c r="F109" i="6"/>
  <c r="O108" i="6"/>
  <c r="L108" i="6"/>
  <c r="I108" i="6"/>
  <c r="F108" i="6"/>
  <c r="O107" i="6"/>
  <c r="L107" i="6"/>
  <c r="I107" i="6"/>
  <c r="F107" i="6"/>
  <c r="O106" i="6"/>
  <c r="L106" i="6"/>
  <c r="I106" i="6"/>
  <c r="F106" i="6"/>
  <c r="O105" i="6"/>
  <c r="L105" i="6"/>
  <c r="I105" i="6"/>
  <c r="F105" i="6"/>
  <c r="O104" i="6"/>
  <c r="L104" i="6"/>
  <c r="I104" i="6"/>
  <c r="F104" i="6"/>
  <c r="N103" i="6"/>
  <c r="M103" i="6"/>
  <c r="K103" i="6"/>
  <c r="J103" i="6"/>
  <c r="H103" i="6"/>
  <c r="H83" i="6" s="1"/>
  <c r="G103" i="6"/>
  <c r="E103" i="6"/>
  <c r="D103" i="6"/>
  <c r="O102" i="6"/>
  <c r="L102" i="6"/>
  <c r="I102" i="6"/>
  <c r="F102" i="6"/>
  <c r="O101" i="6"/>
  <c r="L101" i="6"/>
  <c r="I101" i="6"/>
  <c r="F101" i="6"/>
  <c r="O100" i="6"/>
  <c r="L100" i="6"/>
  <c r="I100" i="6"/>
  <c r="F100" i="6"/>
  <c r="O99" i="6"/>
  <c r="L99" i="6"/>
  <c r="I99" i="6"/>
  <c r="F99" i="6"/>
  <c r="O98" i="6"/>
  <c r="L98" i="6"/>
  <c r="I98" i="6"/>
  <c r="C98" i="6" s="1"/>
  <c r="F98" i="6"/>
  <c r="O97" i="6"/>
  <c r="L97" i="6"/>
  <c r="I97" i="6"/>
  <c r="F97" i="6"/>
  <c r="O96" i="6"/>
  <c r="L96" i="6"/>
  <c r="I96" i="6"/>
  <c r="I95" i="6" s="1"/>
  <c r="F96" i="6"/>
  <c r="N95" i="6"/>
  <c r="M95" i="6"/>
  <c r="L95" i="6"/>
  <c r="K95" i="6"/>
  <c r="J95" i="6"/>
  <c r="H95" i="6"/>
  <c r="G95" i="6"/>
  <c r="E95" i="6"/>
  <c r="D95" i="6"/>
  <c r="O94" i="6"/>
  <c r="L94" i="6"/>
  <c r="I94" i="6"/>
  <c r="F94" i="6"/>
  <c r="O93" i="6"/>
  <c r="L93" i="6"/>
  <c r="I93" i="6"/>
  <c r="F93" i="6"/>
  <c r="O92" i="6"/>
  <c r="L92" i="6"/>
  <c r="I92" i="6"/>
  <c r="F92" i="6"/>
  <c r="O91" i="6"/>
  <c r="L91" i="6"/>
  <c r="I91" i="6"/>
  <c r="F91" i="6"/>
  <c r="O90" i="6"/>
  <c r="O89" i="6" s="1"/>
  <c r="L90" i="6"/>
  <c r="I90" i="6"/>
  <c r="F90" i="6"/>
  <c r="N89" i="6"/>
  <c r="M89" i="6"/>
  <c r="K89" i="6"/>
  <c r="J89" i="6"/>
  <c r="H89" i="6"/>
  <c r="G89" i="6"/>
  <c r="E89" i="6"/>
  <c r="D89" i="6"/>
  <c r="O88" i="6"/>
  <c r="L88" i="6"/>
  <c r="I88" i="6"/>
  <c r="F88" i="6"/>
  <c r="O87" i="6"/>
  <c r="L87" i="6"/>
  <c r="I87" i="6"/>
  <c r="F87" i="6"/>
  <c r="O86" i="6"/>
  <c r="L86" i="6"/>
  <c r="I86" i="6"/>
  <c r="F86" i="6"/>
  <c r="O85" i="6"/>
  <c r="L85" i="6"/>
  <c r="I85" i="6"/>
  <c r="F85" i="6"/>
  <c r="N84" i="6"/>
  <c r="M84" i="6"/>
  <c r="K84" i="6"/>
  <c r="J84" i="6"/>
  <c r="H84" i="6"/>
  <c r="G84" i="6"/>
  <c r="E84" i="6"/>
  <c r="D84" i="6"/>
  <c r="D83" i="6"/>
  <c r="O82" i="6"/>
  <c r="L82" i="6"/>
  <c r="I82" i="6"/>
  <c r="F82" i="6"/>
  <c r="O81" i="6"/>
  <c r="L81" i="6"/>
  <c r="L80" i="6" s="1"/>
  <c r="I81" i="6"/>
  <c r="F81" i="6"/>
  <c r="F80" i="6" s="1"/>
  <c r="O80" i="6"/>
  <c r="N80" i="6"/>
  <c r="M80" i="6"/>
  <c r="K80" i="6"/>
  <c r="J80" i="6"/>
  <c r="H80" i="6"/>
  <c r="G80" i="6"/>
  <c r="E80" i="6"/>
  <c r="D80" i="6"/>
  <c r="O79" i="6"/>
  <c r="L79" i="6"/>
  <c r="I79" i="6"/>
  <c r="F79" i="6"/>
  <c r="O78" i="6"/>
  <c r="O77" i="6" s="1"/>
  <c r="L78" i="6"/>
  <c r="L77" i="6" s="1"/>
  <c r="I78" i="6"/>
  <c r="F78" i="6"/>
  <c r="N77" i="6"/>
  <c r="N76" i="6" s="1"/>
  <c r="M77" i="6"/>
  <c r="M76" i="6" s="1"/>
  <c r="K77" i="6"/>
  <c r="K76" i="6" s="1"/>
  <c r="J77" i="6"/>
  <c r="H77" i="6"/>
  <c r="H76" i="6" s="1"/>
  <c r="G77" i="6"/>
  <c r="F77" i="6"/>
  <c r="E77" i="6"/>
  <c r="D77" i="6"/>
  <c r="D76" i="6" s="1"/>
  <c r="E76" i="6"/>
  <c r="O74" i="6"/>
  <c r="L74" i="6"/>
  <c r="I74" i="6"/>
  <c r="F74" i="6"/>
  <c r="O73" i="6"/>
  <c r="L73" i="6"/>
  <c r="I73" i="6"/>
  <c r="F73" i="6"/>
  <c r="O72" i="6"/>
  <c r="L72" i="6"/>
  <c r="I72" i="6"/>
  <c r="F72" i="6"/>
  <c r="O71" i="6"/>
  <c r="L71" i="6"/>
  <c r="I71" i="6"/>
  <c r="F71" i="6"/>
  <c r="O70" i="6"/>
  <c r="L70" i="6"/>
  <c r="I70" i="6"/>
  <c r="F70" i="6"/>
  <c r="N69" i="6"/>
  <c r="N67" i="6" s="1"/>
  <c r="M69" i="6"/>
  <c r="M67" i="6" s="1"/>
  <c r="K69" i="6"/>
  <c r="J69" i="6"/>
  <c r="J67" i="6" s="1"/>
  <c r="J53" i="6" s="1"/>
  <c r="H69" i="6"/>
  <c r="G69" i="6"/>
  <c r="G67" i="6" s="1"/>
  <c r="E69" i="6"/>
  <c r="E67" i="6" s="1"/>
  <c r="D69" i="6"/>
  <c r="D67" i="6" s="1"/>
  <c r="O68" i="6"/>
  <c r="L68" i="6"/>
  <c r="I68" i="6"/>
  <c r="F68" i="6"/>
  <c r="C68" i="6" s="1"/>
  <c r="K67" i="6"/>
  <c r="H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N58" i="6"/>
  <c r="M58" i="6"/>
  <c r="K58" i="6"/>
  <c r="J58" i="6"/>
  <c r="H58" i="6"/>
  <c r="G58" i="6"/>
  <c r="E58" i="6"/>
  <c r="D58" i="6"/>
  <c r="O57" i="6"/>
  <c r="L57" i="6"/>
  <c r="I57" i="6"/>
  <c r="F57" i="6"/>
  <c r="O56" i="6"/>
  <c r="O55" i="6" s="1"/>
  <c r="L56" i="6"/>
  <c r="I56" i="6"/>
  <c r="I55" i="6" s="1"/>
  <c r="F56" i="6"/>
  <c r="N55" i="6"/>
  <c r="N54" i="6" s="1"/>
  <c r="N53" i="6" s="1"/>
  <c r="M55" i="6"/>
  <c r="K55" i="6"/>
  <c r="K54" i="6" s="1"/>
  <c r="K53" i="6" s="1"/>
  <c r="J55" i="6"/>
  <c r="J54" i="6" s="1"/>
  <c r="H55" i="6"/>
  <c r="H54" i="6" s="1"/>
  <c r="H53" i="6" s="1"/>
  <c r="G55" i="6"/>
  <c r="G54" i="6" s="1"/>
  <c r="F55" i="6"/>
  <c r="E55" i="6"/>
  <c r="D55" i="6"/>
  <c r="D54" i="6" s="1"/>
  <c r="O47" i="6"/>
  <c r="C47" i="6" s="1"/>
  <c r="O46" i="6"/>
  <c r="C46" i="6" s="1"/>
  <c r="N45" i="6"/>
  <c r="N20" i="6" s="1"/>
  <c r="M45" i="6"/>
  <c r="L44" i="6"/>
  <c r="L43" i="6" s="1"/>
  <c r="I44" i="6"/>
  <c r="F44" i="6"/>
  <c r="F43" i="6" s="1"/>
  <c r="K43" i="6"/>
  <c r="J43" i="6"/>
  <c r="H43" i="6"/>
  <c r="G43" i="6"/>
  <c r="E43" i="6"/>
  <c r="D43" i="6"/>
  <c r="F42" i="6"/>
  <c r="F41" i="6" s="1"/>
  <c r="C41" i="6" s="1"/>
  <c r="E41" i="6"/>
  <c r="D41" i="6"/>
  <c r="L40" i="6"/>
  <c r="C40" i="6" s="1"/>
  <c r="L39" i="6"/>
  <c r="C39" i="6" s="1"/>
  <c r="L38" i="6"/>
  <c r="C38" i="6" s="1"/>
  <c r="L37" i="6"/>
  <c r="K36" i="6"/>
  <c r="J36" i="6"/>
  <c r="L35" i="6"/>
  <c r="C35" i="6"/>
  <c r="L34" i="6"/>
  <c r="K33" i="6"/>
  <c r="J33" i="6"/>
  <c r="L32" i="6"/>
  <c r="L31" i="6" s="1"/>
  <c r="C31" i="6" s="1"/>
  <c r="K31" i="6"/>
  <c r="J31" i="6"/>
  <c r="L30" i="6"/>
  <c r="C30" i="6" s="1"/>
  <c r="L29" i="6"/>
  <c r="C29" i="6" s="1"/>
  <c r="L28" i="6"/>
  <c r="C28" i="6" s="1"/>
  <c r="K27" i="6"/>
  <c r="J27" i="6"/>
  <c r="J26" i="6" s="1"/>
  <c r="J20" i="6" s="1"/>
  <c r="F25" i="6"/>
  <c r="C25" i="6" s="1"/>
  <c r="I24" i="6"/>
  <c r="F24" i="6"/>
  <c r="O23" i="6"/>
  <c r="L23" i="6"/>
  <c r="I23" i="6"/>
  <c r="F23" i="6"/>
  <c r="O22" i="6"/>
  <c r="L22" i="6"/>
  <c r="L21" i="6" s="1"/>
  <c r="L292" i="6" s="1"/>
  <c r="I22" i="6"/>
  <c r="I21" i="6" s="1"/>
  <c r="F22" i="6"/>
  <c r="N21" i="6"/>
  <c r="N292" i="6" s="1"/>
  <c r="N291" i="6" s="1"/>
  <c r="M21" i="6"/>
  <c r="K21" i="6"/>
  <c r="J21" i="6"/>
  <c r="J292" i="6" s="1"/>
  <c r="J291" i="6" s="1"/>
  <c r="H21" i="6"/>
  <c r="H292" i="6" s="1"/>
  <c r="H291" i="6" s="1"/>
  <c r="G21" i="6"/>
  <c r="E21" i="6"/>
  <c r="D21" i="6"/>
  <c r="D292" i="6" s="1"/>
  <c r="D291" i="6" s="1"/>
  <c r="D20" i="6"/>
  <c r="C32" i="6" l="1"/>
  <c r="C44" i="6"/>
  <c r="C72" i="6"/>
  <c r="J130" i="6"/>
  <c r="C168" i="6"/>
  <c r="C170" i="6"/>
  <c r="C171" i="6"/>
  <c r="N204" i="6"/>
  <c r="N195" i="6" s="1"/>
  <c r="N194" i="6" s="1"/>
  <c r="C229" i="6"/>
  <c r="D231" i="6"/>
  <c r="D230" i="6" s="1"/>
  <c r="H231" i="6"/>
  <c r="H230" i="6" s="1"/>
  <c r="C242" i="6"/>
  <c r="C266" i="6"/>
  <c r="C267" i="6"/>
  <c r="L36" i="6"/>
  <c r="C36" i="6" s="1"/>
  <c r="L33" i="6"/>
  <c r="C33" i="6" s="1"/>
  <c r="C88" i="6"/>
  <c r="E130" i="6"/>
  <c r="K195" i="6"/>
  <c r="C202" i="6"/>
  <c r="C203" i="6"/>
  <c r="J204" i="6"/>
  <c r="C210" i="6"/>
  <c r="C211" i="6"/>
  <c r="C213" i="6"/>
  <c r="C214" i="6"/>
  <c r="C215" i="6"/>
  <c r="C250" i="6"/>
  <c r="C274" i="6"/>
  <c r="G53" i="6"/>
  <c r="C79" i="6"/>
  <c r="E83" i="6"/>
  <c r="E75" i="6" s="1"/>
  <c r="K83" i="6"/>
  <c r="D174" i="6"/>
  <c r="D173" i="6" s="1"/>
  <c r="H174" i="6"/>
  <c r="H173" i="6" s="1"/>
  <c r="G195" i="6"/>
  <c r="C206" i="6"/>
  <c r="D53" i="6"/>
  <c r="L160" i="6"/>
  <c r="I173" i="6"/>
  <c r="C182" i="6"/>
  <c r="C208" i="6"/>
  <c r="C218" i="6"/>
  <c r="C221" i="6"/>
  <c r="O260" i="6"/>
  <c r="O264" i="6"/>
  <c r="C278" i="6"/>
  <c r="C279" i="6"/>
  <c r="C298" i="6"/>
  <c r="C37" i="6"/>
  <c r="C56" i="6"/>
  <c r="C60" i="6"/>
  <c r="C61" i="6"/>
  <c r="C63" i="6"/>
  <c r="G83" i="6"/>
  <c r="M83" i="6"/>
  <c r="L84" i="6"/>
  <c r="C92" i="6"/>
  <c r="C94" i="6"/>
  <c r="C100" i="6"/>
  <c r="C105" i="6"/>
  <c r="C106" i="6"/>
  <c r="C109" i="6"/>
  <c r="C110" i="6"/>
  <c r="C114" i="6"/>
  <c r="C134" i="6"/>
  <c r="C148" i="6"/>
  <c r="C149" i="6"/>
  <c r="C190" i="6"/>
  <c r="C226" i="6"/>
  <c r="N231" i="6"/>
  <c r="N230" i="6" s="1"/>
  <c r="L272" i="6"/>
  <c r="L270" i="6" s="1"/>
  <c r="L269" i="6" s="1"/>
  <c r="C282" i="6"/>
  <c r="L27" i="6"/>
  <c r="C71" i="6"/>
  <c r="C118" i="6"/>
  <c r="C121" i="6"/>
  <c r="C138" i="6"/>
  <c r="L187" i="6"/>
  <c r="J231" i="6"/>
  <c r="J230" i="6" s="1"/>
  <c r="L293" i="6"/>
  <c r="L291" i="6" s="1"/>
  <c r="C24" i="6"/>
  <c r="J76" i="6"/>
  <c r="O76" i="6"/>
  <c r="F84" i="6"/>
  <c r="C87" i="6"/>
  <c r="O84" i="6"/>
  <c r="C126" i="6"/>
  <c r="C158" i="6"/>
  <c r="C241" i="6"/>
  <c r="O272" i="6"/>
  <c r="O276" i="6"/>
  <c r="L55" i="6"/>
  <c r="M54" i="6"/>
  <c r="M53" i="6" s="1"/>
  <c r="C62" i="6"/>
  <c r="C66" i="6"/>
  <c r="G76" i="6"/>
  <c r="G75" i="6" s="1"/>
  <c r="C96" i="6"/>
  <c r="I103" i="6"/>
  <c r="L131" i="6"/>
  <c r="L151" i="6"/>
  <c r="O166" i="6"/>
  <c r="O165" i="6" s="1"/>
  <c r="L175" i="6"/>
  <c r="C220" i="6"/>
  <c r="C223" i="6"/>
  <c r="C225" i="6"/>
  <c r="C237" i="6"/>
  <c r="C280" i="6"/>
  <c r="C296" i="6"/>
  <c r="C299" i="6"/>
  <c r="C34" i="6"/>
  <c r="N83" i="6"/>
  <c r="N75" i="6" s="1"/>
  <c r="L89" i="6"/>
  <c r="C97" i="6"/>
  <c r="I116" i="6"/>
  <c r="C125" i="6"/>
  <c r="I136" i="6"/>
  <c r="C152" i="6"/>
  <c r="C154" i="6"/>
  <c r="C162" i="6"/>
  <c r="C177" i="6"/>
  <c r="C186" i="6"/>
  <c r="C201" i="6"/>
  <c r="H195" i="6"/>
  <c r="H194" i="6" s="1"/>
  <c r="L205" i="6"/>
  <c r="C212" i="6"/>
  <c r="C224" i="6"/>
  <c r="C234" i="6"/>
  <c r="E230" i="6"/>
  <c r="O252" i="6"/>
  <c r="O251" i="6" s="1"/>
  <c r="F281" i="6"/>
  <c r="C281" i="6" s="1"/>
  <c r="O21" i="6"/>
  <c r="O292" i="6" s="1"/>
  <c r="I43" i="6"/>
  <c r="C43" i="6" s="1"/>
  <c r="O45" i="6"/>
  <c r="C45" i="6" s="1"/>
  <c r="C64" i="6"/>
  <c r="C74" i="6"/>
  <c r="C91" i="6"/>
  <c r="K130" i="6"/>
  <c r="K75" i="6" s="1"/>
  <c r="C157" i="6"/>
  <c r="L179" i="6"/>
  <c r="J187" i="6"/>
  <c r="D195" i="6"/>
  <c r="J195" i="6"/>
  <c r="J194" i="6" s="1"/>
  <c r="G231" i="6"/>
  <c r="G230" i="6" s="1"/>
  <c r="C243" i="6"/>
  <c r="C245" i="6"/>
  <c r="C257" i="6"/>
  <c r="H20" i="6"/>
  <c r="K26" i="6"/>
  <c r="C42" i="6"/>
  <c r="E54" i="6"/>
  <c r="E53" i="6" s="1"/>
  <c r="L69" i="6"/>
  <c r="L67" i="6" s="1"/>
  <c r="C102" i="6"/>
  <c r="I112" i="6"/>
  <c r="C181" i="6"/>
  <c r="C244" i="6"/>
  <c r="C249" i="6"/>
  <c r="C256" i="6"/>
  <c r="I270" i="6"/>
  <c r="I269" i="6" s="1"/>
  <c r="D269" i="6"/>
  <c r="H269" i="6"/>
  <c r="C295" i="6"/>
  <c r="O20" i="6"/>
  <c r="K292" i="6"/>
  <c r="K291" i="6" s="1"/>
  <c r="K20" i="6"/>
  <c r="C27" i="6"/>
  <c r="C99" i="6"/>
  <c r="F95" i="6"/>
  <c r="F136" i="6"/>
  <c r="C137" i="6"/>
  <c r="C185" i="6"/>
  <c r="F184" i="6"/>
  <c r="C55" i="6"/>
  <c r="L58" i="6"/>
  <c r="C65" i="6"/>
  <c r="F69" i="6"/>
  <c r="I69" i="6"/>
  <c r="I67" i="6" s="1"/>
  <c r="C70" i="6"/>
  <c r="C73" i="6"/>
  <c r="L76" i="6"/>
  <c r="I77" i="6"/>
  <c r="C78" i="6"/>
  <c r="J83" i="6"/>
  <c r="C101" i="6"/>
  <c r="O103" i="6"/>
  <c r="F112" i="6"/>
  <c r="C113" i="6"/>
  <c r="C142" i="6"/>
  <c r="L141" i="6"/>
  <c r="C193" i="6"/>
  <c r="F192" i="6"/>
  <c r="G292" i="6"/>
  <c r="G291" i="6" s="1"/>
  <c r="G20" i="6"/>
  <c r="F76" i="6"/>
  <c r="C77" i="6"/>
  <c r="C86" i="6"/>
  <c r="I84" i="6"/>
  <c r="C141" i="6"/>
  <c r="F174" i="6"/>
  <c r="C175" i="6"/>
  <c r="M20" i="6"/>
  <c r="M292" i="6"/>
  <c r="M291" i="6" s="1"/>
  <c r="I20" i="6"/>
  <c r="C57" i="6"/>
  <c r="I58" i="6"/>
  <c r="I54" i="6" s="1"/>
  <c r="F89" i="6"/>
  <c r="I89" i="6"/>
  <c r="C90" i="6"/>
  <c r="C93" i="6"/>
  <c r="C133" i="6"/>
  <c r="F131" i="6"/>
  <c r="C153" i="6"/>
  <c r="F151" i="6"/>
  <c r="C161" i="6"/>
  <c r="F160" i="6"/>
  <c r="O174" i="6"/>
  <c r="C22" i="6"/>
  <c r="F21" i="6"/>
  <c r="C23" i="6"/>
  <c r="E292" i="6"/>
  <c r="E291" i="6" s="1"/>
  <c r="E20" i="6"/>
  <c r="C59" i="6"/>
  <c r="F58" i="6"/>
  <c r="O58" i="6"/>
  <c r="O54" i="6" s="1"/>
  <c r="O69" i="6"/>
  <c r="O67" i="6" s="1"/>
  <c r="C82" i="6"/>
  <c r="I80" i="6"/>
  <c r="C80" i="6" s="1"/>
  <c r="O95" i="6"/>
  <c r="O83" i="6" s="1"/>
  <c r="F116" i="6"/>
  <c r="C117" i="6"/>
  <c r="C146" i="6"/>
  <c r="L144" i="6"/>
  <c r="L130" i="6" s="1"/>
  <c r="C232" i="6"/>
  <c r="F231" i="6"/>
  <c r="C268" i="6"/>
  <c r="I264" i="6"/>
  <c r="I259" i="6" s="1"/>
  <c r="C301" i="6"/>
  <c r="F54" i="6"/>
  <c r="C81" i="6"/>
  <c r="C85" i="6"/>
  <c r="F103" i="6"/>
  <c r="C104" i="6"/>
  <c r="L103" i="6"/>
  <c r="C111" i="6"/>
  <c r="C115" i="6"/>
  <c r="C119" i="6"/>
  <c r="C120" i="6"/>
  <c r="F122" i="6"/>
  <c r="C123" i="6"/>
  <c r="C124" i="6"/>
  <c r="C129" i="6"/>
  <c r="D130" i="6"/>
  <c r="D75" i="6" s="1"/>
  <c r="D289" i="6" s="1"/>
  <c r="H130" i="6"/>
  <c r="H75" i="6" s="1"/>
  <c r="M130" i="6"/>
  <c r="C135" i="6"/>
  <c r="C139" i="6"/>
  <c r="C140" i="6"/>
  <c r="F144" i="6"/>
  <c r="I151" i="6"/>
  <c r="I130" i="6" s="1"/>
  <c r="C155" i="6"/>
  <c r="C156" i="6"/>
  <c r="C163" i="6"/>
  <c r="C164" i="6"/>
  <c r="M173" i="6"/>
  <c r="C180" i="6"/>
  <c r="E187" i="6"/>
  <c r="O188" i="6"/>
  <c r="O187" i="6" s="1"/>
  <c r="D194" i="6"/>
  <c r="C261" i="6"/>
  <c r="F260" i="6"/>
  <c r="I122" i="6"/>
  <c r="C128" i="6"/>
  <c r="O131" i="6"/>
  <c r="C143" i="6"/>
  <c r="C147" i="6"/>
  <c r="C159" i="6"/>
  <c r="C167" i="6"/>
  <c r="C169" i="6"/>
  <c r="F166" i="6"/>
  <c r="N174" i="6"/>
  <c r="N173" i="6" s="1"/>
  <c r="L174" i="6"/>
  <c r="L173" i="6" s="1"/>
  <c r="C179" i="6"/>
  <c r="C183" i="6"/>
  <c r="G187" i="6"/>
  <c r="G52" i="6" s="1"/>
  <c r="K187" i="6"/>
  <c r="C189" i="6"/>
  <c r="F188" i="6"/>
  <c r="C197" i="6"/>
  <c r="F196" i="6"/>
  <c r="C253" i="6"/>
  <c r="F252" i="6"/>
  <c r="C107" i="6"/>
  <c r="C108" i="6"/>
  <c r="O112" i="6"/>
  <c r="O116" i="6"/>
  <c r="C127" i="6"/>
  <c r="C132" i="6"/>
  <c r="O136" i="6"/>
  <c r="O151" i="6"/>
  <c r="O160" i="6"/>
  <c r="C172" i="6"/>
  <c r="C176" i="6"/>
  <c r="O184" i="6"/>
  <c r="O196" i="6"/>
  <c r="O205" i="6"/>
  <c r="C217" i="6"/>
  <c r="F216" i="6"/>
  <c r="O216" i="6"/>
  <c r="C233" i="6"/>
  <c r="I235" i="6"/>
  <c r="C235" i="6" s="1"/>
  <c r="C236" i="6"/>
  <c r="C255" i="6"/>
  <c r="C263" i="6"/>
  <c r="E270" i="6"/>
  <c r="E269" i="6" s="1"/>
  <c r="C273" i="6"/>
  <c r="F272" i="6"/>
  <c r="C272" i="6" s="1"/>
  <c r="C288" i="6"/>
  <c r="I286" i="6"/>
  <c r="C300" i="6"/>
  <c r="E195" i="6"/>
  <c r="M195" i="6"/>
  <c r="L196" i="6"/>
  <c r="C207" i="6"/>
  <c r="C209" i="6"/>
  <c r="F205" i="6"/>
  <c r="C219" i="6"/>
  <c r="O231" i="6"/>
  <c r="L231" i="6"/>
  <c r="K231" i="6"/>
  <c r="K230" i="6" s="1"/>
  <c r="K194" i="6" s="1"/>
  <c r="C248" i="6"/>
  <c r="I246" i="6"/>
  <c r="C246" i="6" s="1"/>
  <c r="L252" i="6"/>
  <c r="L251" i="6" s="1"/>
  <c r="M259" i="6"/>
  <c r="M230" i="6" s="1"/>
  <c r="L260" i="6"/>
  <c r="L259" i="6" s="1"/>
  <c r="C265" i="6"/>
  <c r="F264" i="6"/>
  <c r="C275" i="6"/>
  <c r="C285" i="6"/>
  <c r="F284" i="6"/>
  <c r="O293" i="6"/>
  <c r="C200" i="6"/>
  <c r="I198" i="6"/>
  <c r="I205" i="6"/>
  <c r="L216" i="6"/>
  <c r="L204" i="6" s="1"/>
  <c r="I227" i="6"/>
  <c r="C227" i="6" s="1"/>
  <c r="C228" i="6"/>
  <c r="C240" i="6"/>
  <c r="I238" i="6"/>
  <c r="C238" i="6" s="1"/>
  <c r="C277" i="6"/>
  <c r="F276" i="6"/>
  <c r="C276" i="6" s="1"/>
  <c r="C297" i="6"/>
  <c r="F293" i="6"/>
  <c r="C199" i="6"/>
  <c r="C239" i="6"/>
  <c r="C247" i="6"/>
  <c r="C271" i="6"/>
  <c r="C287" i="6"/>
  <c r="N289" i="6" l="1"/>
  <c r="E289" i="6"/>
  <c r="M75" i="6"/>
  <c r="M52" i="6" s="1"/>
  <c r="L26" i="6"/>
  <c r="J75" i="6"/>
  <c r="G194" i="6"/>
  <c r="L54" i="6"/>
  <c r="L53" i="6" s="1"/>
  <c r="O259" i="6"/>
  <c r="O230" i="6" s="1"/>
  <c r="L83" i="6"/>
  <c r="C89" i="6"/>
  <c r="O270" i="6"/>
  <c r="O269" i="6" s="1"/>
  <c r="C216" i="6"/>
  <c r="C264" i="6"/>
  <c r="G289" i="6"/>
  <c r="K52" i="6"/>
  <c r="K51" i="6" s="1"/>
  <c r="C84" i="6"/>
  <c r="O291" i="6"/>
  <c r="O204" i="6"/>
  <c r="C136" i="6"/>
  <c r="G51" i="6"/>
  <c r="C116" i="6"/>
  <c r="N52" i="6"/>
  <c r="N51" i="6" s="1"/>
  <c r="E52" i="6"/>
  <c r="D52" i="6"/>
  <c r="D51" i="6" s="1"/>
  <c r="C293" i="6"/>
  <c r="M289" i="6"/>
  <c r="O53" i="6"/>
  <c r="G290" i="6"/>
  <c r="G50" i="6"/>
  <c r="H52" i="6"/>
  <c r="H51" i="6" s="1"/>
  <c r="H289" i="6"/>
  <c r="N50" i="6"/>
  <c r="N290" i="6"/>
  <c r="J52" i="6"/>
  <c r="J51" i="6" s="1"/>
  <c r="J289" i="6"/>
  <c r="C198" i="6"/>
  <c r="I196" i="6"/>
  <c r="L195" i="6"/>
  <c r="L194" i="6" s="1"/>
  <c r="L230" i="6"/>
  <c r="C205" i="6"/>
  <c r="F204" i="6"/>
  <c r="M194" i="6"/>
  <c r="C286" i="6"/>
  <c r="C260" i="6"/>
  <c r="F259" i="6"/>
  <c r="C259" i="6" s="1"/>
  <c r="C144" i="6"/>
  <c r="I231" i="6"/>
  <c r="I230" i="6" s="1"/>
  <c r="C58" i="6"/>
  <c r="O173" i="6"/>
  <c r="I53" i="6"/>
  <c r="I292" i="6"/>
  <c r="I291" i="6" s="1"/>
  <c r="C112" i="6"/>
  <c r="C184" i="6"/>
  <c r="C95" i="6"/>
  <c r="C252" i="6"/>
  <c r="F251" i="6"/>
  <c r="C251" i="6" s="1"/>
  <c r="F165" i="6"/>
  <c r="C165" i="6" s="1"/>
  <c r="C166" i="6"/>
  <c r="C151" i="6"/>
  <c r="I83" i="6"/>
  <c r="C192" i="6"/>
  <c r="F191" i="6"/>
  <c r="C191" i="6" s="1"/>
  <c r="I204" i="6"/>
  <c r="E194" i="6"/>
  <c r="O195" i="6"/>
  <c r="C196" i="6"/>
  <c r="F195" i="6"/>
  <c r="O130" i="6"/>
  <c r="O75" i="6" s="1"/>
  <c r="O52" i="6" s="1"/>
  <c r="C103" i="6"/>
  <c r="F83" i="6"/>
  <c r="C160" i="6"/>
  <c r="C131" i="6"/>
  <c r="F130" i="6"/>
  <c r="F173" i="6"/>
  <c r="C174" i="6"/>
  <c r="I76" i="6"/>
  <c r="I75" i="6" s="1"/>
  <c r="C188" i="6"/>
  <c r="D290" i="6"/>
  <c r="D50" i="6"/>
  <c r="F67" i="6"/>
  <c r="C67" i="6" s="1"/>
  <c r="C69" i="6"/>
  <c r="C284" i="6"/>
  <c r="F283" i="6"/>
  <c r="C283" i="6" s="1"/>
  <c r="F270" i="6"/>
  <c r="K289" i="6"/>
  <c r="C122" i="6"/>
  <c r="F292" i="6"/>
  <c r="F20" i="6"/>
  <c r="C21" i="6"/>
  <c r="L75" i="6"/>
  <c r="M51" i="6" l="1"/>
  <c r="L52" i="6"/>
  <c r="L51" i="6" s="1"/>
  <c r="C173" i="6"/>
  <c r="F75" i="6"/>
  <c r="C54" i="6"/>
  <c r="C26" i="6"/>
  <c r="L20" i="6"/>
  <c r="C20" i="6" s="1"/>
  <c r="E51" i="6"/>
  <c r="C76" i="6"/>
  <c r="C83" i="6"/>
  <c r="C75" i="6"/>
  <c r="L289" i="6"/>
  <c r="M50" i="6"/>
  <c r="M290" i="6"/>
  <c r="F187" i="6"/>
  <c r="C187" i="6" s="1"/>
  <c r="O194" i="6"/>
  <c r="O51" i="6" s="1"/>
  <c r="O289" i="6"/>
  <c r="I52" i="6"/>
  <c r="F53" i="6"/>
  <c r="C204" i="6"/>
  <c r="I195" i="6"/>
  <c r="I194" i="6" s="1"/>
  <c r="J50" i="6"/>
  <c r="J290" i="6"/>
  <c r="H290" i="6"/>
  <c r="H50" i="6"/>
  <c r="L50" i="6"/>
  <c r="L290" i="6"/>
  <c r="F269" i="6"/>
  <c r="C270" i="6"/>
  <c r="C130" i="6"/>
  <c r="C231" i="6"/>
  <c r="K50" i="6"/>
  <c r="K290" i="6"/>
  <c r="C292" i="6"/>
  <c r="F291" i="6"/>
  <c r="C291" i="6" s="1"/>
  <c r="F230" i="6"/>
  <c r="C230" i="6" s="1"/>
  <c r="C195" i="6"/>
  <c r="E290" i="6"/>
  <c r="E50" i="6"/>
  <c r="F194" i="6" l="1"/>
  <c r="C194" i="6" s="1"/>
  <c r="I51" i="6"/>
  <c r="I50" i="6" s="1"/>
  <c r="I289" i="6"/>
  <c r="O50" i="6"/>
  <c r="O290" i="6"/>
  <c r="C269" i="6"/>
  <c r="F289" i="6"/>
  <c r="F52" i="6"/>
  <c r="C53" i="6"/>
  <c r="I290" i="6" l="1"/>
  <c r="C289" i="6"/>
  <c r="F51" i="6"/>
  <c r="C52" i="6"/>
  <c r="F290" i="6" l="1"/>
  <c r="C290" i="6" s="1"/>
  <c r="C51" i="6"/>
  <c r="F50" i="6"/>
  <c r="C50" i="6" s="1"/>
  <c r="G121" i="5" l="1"/>
  <c r="E120" i="5"/>
  <c r="G120" i="5" s="1"/>
  <c r="F119" i="5"/>
  <c r="G114" i="5"/>
  <c r="G113" i="5"/>
  <c r="G112" i="5"/>
  <c r="G111" i="5"/>
  <c r="F110" i="5"/>
  <c r="E110" i="5"/>
  <c r="G105" i="5"/>
  <c r="G104" i="5"/>
  <c r="G103" i="5"/>
  <c r="G102" i="5"/>
  <c r="G101" i="5"/>
  <c r="G100" i="5"/>
  <c r="G99" i="5"/>
  <c r="G98" i="5"/>
  <c r="G97" i="5"/>
  <c r="G96" i="5"/>
  <c r="G95" i="5"/>
  <c r="F94" i="5"/>
  <c r="E94" i="5"/>
  <c r="G89" i="5"/>
  <c r="G88" i="5"/>
  <c r="G87" i="5"/>
  <c r="G86" i="5"/>
  <c r="G85" i="5"/>
  <c r="G84" i="5"/>
  <c r="G83" i="5"/>
  <c r="G82" i="5"/>
  <c r="G81" i="5"/>
  <c r="G80" i="5"/>
  <c r="F79" i="5"/>
  <c r="E79" i="5"/>
  <c r="G74" i="5"/>
  <c r="G73" i="5" s="1"/>
  <c r="F73" i="5"/>
  <c r="E73" i="5"/>
  <c r="G68" i="5"/>
  <c r="G67" i="5" s="1"/>
  <c r="F67" i="5"/>
  <c r="E67" i="5"/>
  <c r="F62" i="5"/>
  <c r="G62" i="5" s="1"/>
  <c r="G61" i="5" s="1"/>
  <c r="F61" i="5"/>
  <c r="E61" i="5"/>
  <c r="G56" i="5"/>
  <c r="G55" i="5"/>
  <c r="G54" i="5"/>
  <c r="G53" i="5"/>
  <c r="G52" i="5"/>
  <c r="G51" i="5"/>
  <c r="G50" i="5"/>
  <c r="F49" i="5"/>
  <c r="E49" i="5"/>
  <c r="G44" i="5"/>
  <c r="G43" i="5"/>
  <c r="G42" i="5"/>
  <c r="G41" i="5"/>
  <c r="G40" i="5"/>
  <c r="G39" i="5"/>
  <c r="G38" i="5"/>
  <c r="G37" i="5"/>
  <c r="G36" i="5"/>
  <c r="G35" i="5"/>
  <c r="G34" i="5"/>
  <c r="G33" i="5"/>
  <c r="G31" i="5"/>
  <c r="F30" i="5"/>
  <c r="E30" i="5"/>
  <c r="G25" i="5"/>
  <c r="G24" i="5" s="1"/>
  <c r="F24" i="5"/>
  <c r="E24" i="5"/>
  <c r="G18" i="5"/>
  <c r="G17" i="5" s="1"/>
  <c r="F17" i="5"/>
  <c r="E17" i="5"/>
  <c r="E12" i="5"/>
  <c r="G12" i="5" s="1"/>
  <c r="G11" i="5"/>
  <c r="F10" i="5"/>
  <c r="E10" i="5" l="1"/>
  <c r="G119" i="5"/>
  <c r="G49" i="5"/>
  <c r="E119" i="5"/>
  <c r="G10" i="5"/>
  <c r="G30" i="5"/>
  <c r="G110" i="5"/>
  <c r="G79" i="5"/>
  <c r="G94" i="5"/>
  <c r="O301" i="4"/>
  <c r="L301" i="4"/>
  <c r="I301" i="4"/>
  <c r="F301" i="4"/>
  <c r="O300" i="4"/>
  <c r="L300" i="4"/>
  <c r="I300" i="4"/>
  <c r="F300" i="4"/>
  <c r="O299" i="4"/>
  <c r="L299" i="4"/>
  <c r="I299" i="4"/>
  <c r="F299" i="4"/>
  <c r="O298" i="4"/>
  <c r="L298" i="4"/>
  <c r="I298" i="4"/>
  <c r="F298" i="4"/>
  <c r="O297" i="4"/>
  <c r="L297" i="4"/>
  <c r="I297" i="4"/>
  <c r="F297" i="4"/>
  <c r="O296" i="4"/>
  <c r="L296" i="4"/>
  <c r="I296" i="4"/>
  <c r="F296" i="4"/>
  <c r="O295" i="4"/>
  <c r="L295" i="4"/>
  <c r="I295" i="4"/>
  <c r="F295" i="4"/>
  <c r="O294" i="4"/>
  <c r="O293" i="4" s="1"/>
  <c r="L294" i="4"/>
  <c r="I294" i="4"/>
  <c r="F294" i="4"/>
  <c r="N293" i="4"/>
  <c r="M293" i="4"/>
  <c r="K293" i="4"/>
  <c r="J293" i="4"/>
  <c r="H293" i="4"/>
  <c r="G293" i="4"/>
  <c r="E293" i="4"/>
  <c r="D293" i="4"/>
  <c r="O288" i="4"/>
  <c r="L288" i="4"/>
  <c r="I288" i="4"/>
  <c r="F288" i="4"/>
  <c r="O287" i="4"/>
  <c r="L287" i="4"/>
  <c r="L286" i="4" s="1"/>
  <c r="I287" i="4"/>
  <c r="I286" i="4" s="1"/>
  <c r="F287" i="4"/>
  <c r="O286" i="4"/>
  <c r="N286" i="4"/>
  <c r="M286" i="4"/>
  <c r="K286" i="4"/>
  <c r="J286" i="4"/>
  <c r="H286" i="4"/>
  <c r="G286" i="4"/>
  <c r="F286" i="4"/>
  <c r="E286" i="4"/>
  <c r="D286" i="4"/>
  <c r="O285" i="4"/>
  <c r="O284" i="4" s="1"/>
  <c r="O283" i="4" s="1"/>
  <c r="L285" i="4"/>
  <c r="L284" i="4" s="1"/>
  <c r="L283" i="4" s="1"/>
  <c r="I285" i="4"/>
  <c r="I284" i="4" s="1"/>
  <c r="I283" i="4" s="1"/>
  <c r="F285" i="4"/>
  <c r="N284" i="4"/>
  <c r="M284" i="4"/>
  <c r="M283" i="4" s="1"/>
  <c r="K284" i="4"/>
  <c r="J284" i="4"/>
  <c r="J283" i="4" s="1"/>
  <c r="H284" i="4"/>
  <c r="H283" i="4" s="1"/>
  <c r="G284" i="4"/>
  <c r="G283" i="4" s="1"/>
  <c r="E284" i="4"/>
  <c r="E283" i="4" s="1"/>
  <c r="D284" i="4"/>
  <c r="D283" i="4" s="1"/>
  <c r="N283" i="4"/>
  <c r="K283" i="4"/>
  <c r="O282" i="4"/>
  <c r="O281" i="4" s="1"/>
  <c r="L282" i="4"/>
  <c r="I282" i="4"/>
  <c r="I281" i="4" s="1"/>
  <c r="F282" i="4"/>
  <c r="N281" i="4"/>
  <c r="M281" i="4"/>
  <c r="K281" i="4"/>
  <c r="J281" i="4"/>
  <c r="H281" i="4"/>
  <c r="G281" i="4"/>
  <c r="F281" i="4"/>
  <c r="E281" i="4"/>
  <c r="D281" i="4"/>
  <c r="O280" i="4"/>
  <c r="L280" i="4"/>
  <c r="I280" i="4"/>
  <c r="F280" i="4"/>
  <c r="O279" i="4"/>
  <c r="L279" i="4"/>
  <c r="I279" i="4"/>
  <c r="F279" i="4"/>
  <c r="O278" i="4"/>
  <c r="L278" i="4"/>
  <c r="I278" i="4"/>
  <c r="F278" i="4"/>
  <c r="O277" i="4"/>
  <c r="L277" i="4"/>
  <c r="I277" i="4"/>
  <c r="F277" i="4"/>
  <c r="N276" i="4"/>
  <c r="N270" i="4" s="1"/>
  <c r="N269" i="4" s="1"/>
  <c r="M276" i="4"/>
  <c r="K276" i="4"/>
  <c r="J276" i="4"/>
  <c r="I276" i="4"/>
  <c r="H276" i="4"/>
  <c r="G276" i="4"/>
  <c r="E276" i="4"/>
  <c r="D276" i="4"/>
  <c r="D270" i="4" s="1"/>
  <c r="O275" i="4"/>
  <c r="L275" i="4"/>
  <c r="I275" i="4"/>
  <c r="F275" i="4"/>
  <c r="O274" i="4"/>
  <c r="L274" i="4"/>
  <c r="I274" i="4"/>
  <c r="F274" i="4"/>
  <c r="C274" i="4" s="1"/>
  <c r="O273" i="4"/>
  <c r="O272" i="4" s="1"/>
  <c r="L273" i="4"/>
  <c r="I273" i="4"/>
  <c r="I272" i="4" s="1"/>
  <c r="F273" i="4"/>
  <c r="N272" i="4"/>
  <c r="M272" i="4"/>
  <c r="M270" i="4" s="1"/>
  <c r="L272" i="4"/>
  <c r="K272" i="4"/>
  <c r="K270" i="4" s="1"/>
  <c r="K269" i="4" s="1"/>
  <c r="J272" i="4"/>
  <c r="H272" i="4"/>
  <c r="H270" i="4" s="1"/>
  <c r="G272" i="4"/>
  <c r="G270" i="4" s="1"/>
  <c r="G269" i="4" s="1"/>
  <c r="E272" i="4"/>
  <c r="D272" i="4"/>
  <c r="O271" i="4"/>
  <c r="L271" i="4"/>
  <c r="I271" i="4"/>
  <c r="F271" i="4"/>
  <c r="J270" i="4"/>
  <c r="J269" i="4" s="1"/>
  <c r="O268" i="4"/>
  <c r="L268" i="4"/>
  <c r="I268" i="4"/>
  <c r="F268" i="4"/>
  <c r="O267" i="4"/>
  <c r="L267" i="4"/>
  <c r="I267" i="4"/>
  <c r="F267" i="4"/>
  <c r="O266" i="4"/>
  <c r="L266" i="4"/>
  <c r="I266" i="4"/>
  <c r="F266" i="4"/>
  <c r="O265" i="4"/>
  <c r="L265" i="4"/>
  <c r="I265" i="4"/>
  <c r="F265" i="4"/>
  <c r="N264" i="4"/>
  <c r="M264" i="4"/>
  <c r="K264" i="4"/>
  <c r="J264" i="4"/>
  <c r="H264" i="4"/>
  <c r="G264" i="4"/>
  <c r="E264" i="4"/>
  <c r="D264" i="4"/>
  <c r="O263" i="4"/>
  <c r="L263" i="4"/>
  <c r="I263" i="4"/>
  <c r="F263" i="4"/>
  <c r="O262" i="4"/>
  <c r="L262" i="4"/>
  <c r="I262" i="4"/>
  <c r="F262" i="4"/>
  <c r="O261" i="4"/>
  <c r="L261" i="4"/>
  <c r="I261" i="4"/>
  <c r="F261" i="4"/>
  <c r="N260" i="4"/>
  <c r="M260" i="4"/>
  <c r="K260" i="4"/>
  <c r="J260" i="4"/>
  <c r="H260" i="4"/>
  <c r="H259" i="4" s="1"/>
  <c r="G260" i="4"/>
  <c r="G259" i="4" s="1"/>
  <c r="E260" i="4"/>
  <c r="D260" i="4"/>
  <c r="N259" i="4"/>
  <c r="K259" i="4"/>
  <c r="J259" i="4"/>
  <c r="D259" i="4"/>
  <c r="O258" i="4"/>
  <c r="L258" i="4"/>
  <c r="I258" i="4"/>
  <c r="F258" i="4"/>
  <c r="O257" i="4"/>
  <c r="L257" i="4"/>
  <c r="I257" i="4"/>
  <c r="F257" i="4"/>
  <c r="O256" i="4"/>
  <c r="L256" i="4"/>
  <c r="I256" i="4"/>
  <c r="F256" i="4"/>
  <c r="O255" i="4"/>
  <c r="L255" i="4"/>
  <c r="I255" i="4"/>
  <c r="F255" i="4"/>
  <c r="O254" i="4"/>
  <c r="L254" i="4"/>
  <c r="I254" i="4"/>
  <c r="F254" i="4"/>
  <c r="O253" i="4"/>
  <c r="O252" i="4" s="1"/>
  <c r="O251" i="4" s="1"/>
  <c r="L253" i="4"/>
  <c r="I253" i="4"/>
  <c r="F253" i="4"/>
  <c r="N252" i="4"/>
  <c r="N251" i="4" s="1"/>
  <c r="M252" i="4"/>
  <c r="M251" i="4" s="1"/>
  <c r="K252" i="4"/>
  <c r="J252" i="4"/>
  <c r="J251" i="4" s="1"/>
  <c r="I252" i="4"/>
  <c r="I251" i="4" s="1"/>
  <c r="H252" i="4"/>
  <c r="H251" i="4" s="1"/>
  <c r="G252" i="4"/>
  <c r="E252" i="4"/>
  <c r="E251" i="4" s="1"/>
  <c r="D252" i="4"/>
  <c r="D251" i="4" s="1"/>
  <c r="K251" i="4"/>
  <c r="G251" i="4"/>
  <c r="O250" i="4"/>
  <c r="L250" i="4"/>
  <c r="I250" i="4"/>
  <c r="F250" i="4"/>
  <c r="O249" i="4"/>
  <c r="L249" i="4"/>
  <c r="I249" i="4"/>
  <c r="F249" i="4"/>
  <c r="O248" i="4"/>
  <c r="L248" i="4"/>
  <c r="I248" i="4"/>
  <c r="F248" i="4"/>
  <c r="O247" i="4"/>
  <c r="L247" i="4"/>
  <c r="L246" i="4" s="1"/>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I239" i="4"/>
  <c r="F239" i="4"/>
  <c r="O238" i="4"/>
  <c r="N238" i="4"/>
  <c r="M238" i="4"/>
  <c r="K238" i="4"/>
  <c r="J238" i="4"/>
  <c r="H238" i="4"/>
  <c r="G238" i="4"/>
  <c r="E238" i="4"/>
  <c r="D238" i="4"/>
  <c r="O237" i="4"/>
  <c r="L237" i="4"/>
  <c r="I237" i="4"/>
  <c r="F237" i="4"/>
  <c r="O236" i="4"/>
  <c r="L236" i="4"/>
  <c r="L235" i="4" s="1"/>
  <c r="I236" i="4"/>
  <c r="I235" i="4" s="1"/>
  <c r="F236" i="4"/>
  <c r="F235" i="4" s="1"/>
  <c r="N235" i="4"/>
  <c r="M235" i="4"/>
  <c r="K235" i="4"/>
  <c r="J235" i="4"/>
  <c r="H235" i="4"/>
  <c r="G235" i="4"/>
  <c r="E235" i="4"/>
  <c r="E231" i="4" s="1"/>
  <c r="D235" i="4"/>
  <c r="O234" i="4"/>
  <c r="O233" i="4" s="1"/>
  <c r="L234" i="4"/>
  <c r="L233" i="4" s="1"/>
  <c r="I234" i="4"/>
  <c r="I233" i="4" s="1"/>
  <c r="F234" i="4"/>
  <c r="N233" i="4"/>
  <c r="M233" i="4"/>
  <c r="M231" i="4" s="1"/>
  <c r="K233" i="4"/>
  <c r="J233" i="4"/>
  <c r="H233" i="4"/>
  <c r="G233" i="4"/>
  <c r="E233" i="4"/>
  <c r="D233" i="4"/>
  <c r="O232" i="4"/>
  <c r="L232" i="4"/>
  <c r="I232" i="4"/>
  <c r="F232" i="4"/>
  <c r="O229" i="4"/>
  <c r="L229" i="4"/>
  <c r="I229" i="4"/>
  <c r="F229" i="4"/>
  <c r="O228" i="4"/>
  <c r="L228" i="4"/>
  <c r="I228" i="4"/>
  <c r="I227" i="4" s="1"/>
  <c r="F228" i="4"/>
  <c r="O227" i="4"/>
  <c r="N227" i="4"/>
  <c r="M227" i="4"/>
  <c r="L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F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J205" i="4"/>
  <c r="I205" i="4"/>
  <c r="H205" i="4"/>
  <c r="G205" i="4"/>
  <c r="E205" i="4"/>
  <c r="D205" i="4"/>
  <c r="K204" i="4"/>
  <c r="O203" i="4"/>
  <c r="L203" i="4"/>
  <c r="I203" i="4"/>
  <c r="F203" i="4"/>
  <c r="O202" i="4"/>
  <c r="L202" i="4"/>
  <c r="I202" i="4"/>
  <c r="F202" i="4"/>
  <c r="O201" i="4"/>
  <c r="L201" i="4"/>
  <c r="I201" i="4"/>
  <c r="F201" i="4"/>
  <c r="O200" i="4"/>
  <c r="L200" i="4"/>
  <c r="I200" i="4"/>
  <c r="F200" i="4"/>
  <c r="O199" i="4"/>
  <c r="O198" i="4" s="1"/>
  <c r="L199" i="4"/>
  <c r="I199" i="4"/>
  <c r="I198" i="4" s="1"/>
  <c r="F199" i="4"/>
  <c r="N198" i="4"/>
  <c r="M198" i="4"/>
  <c r="K198" i="4"/>
  <c r="J198" i="4"/>
  <c r="J196" i="4" s="1"/>
  <c r="H198" i="4"/>
  <c r="H196" i="4" s="1"/>
  <c r="G198" i="4"/>
  <c r="G196" i="4" s="1"/>
  <c r="E198" i="4"/>
  <c r="E196" i="4" s="1"/>
  <c r="D198" i="4"/>
  <c r="D196" i="4" s="1"/>
  <c r="O197" i="4"/>
  <c r="O196" i="4" s="1"/>
  <c r="L197" i="4"/>
  <c r="I197" i="4"/>
  <c r="F197" i="4"/>
  <c r="N196" i="4"/>
  <c r="M196" i="4"/>
  <c r="K196" i="4"/>
  <c r="O193" i="4"/>
  <c r="O192" i="4" s="1"/>
  <c r="O191" i="4" s="1"/>
  <c r="L193" i="4"/>
  <c r="L192" i="4" s="1"/>
  <c r="L191" i="4" s="1"/>
  <c r="I193" i="4"/>
  <c r="I192" i="4" s="1"/>
  <c r="I191" i="4" s="1"/>
  <c r="F193" i="4"/>
  <c r="N192" i="4"/>
  <c r="N191" i="4" s="1"/>
  <c r="M192" i="4"/>
  <c r="M191" i="4" s="1"/>
  <c r="K192" i="4"/>
  <c r="K191" i="4" s="1"/>
  <c r="J192" i="4"/>
  <c r="J191" i="4" s="1"/>
  <c r="H192" i="4"/>
  <c r="H191" i="4" s="1"/>
  <c r="G192" i="4"/>
  <c r="G191" i="4" s="1"/>
  <c r="F192" i="4"/>
  <c r="E192" i="4"/>
  <c r="E191" i="4" s="1"/>
  <c r="D192" i="4"/>
  <c r="D191" i="4" s="1"/>
  <c r="O190" i="4"/>
  <c r="L190" i="4"/>
  <c r="I190" i="4"/>
  <c r="F190" i="4"/>
  <c r="O189" i="4"/>
  <c r="O188" i="4" s="1"/>
  <c r="L189" i="4"/>
  <c r="L188" i="4" s="1"/>
  <c r="I189" i="4"/>
  <c r="I188" i="4" s="1"/>
  <c r="I187" i="4" s="1"/>
  <c r="F189" i="4"/>
  <c r="F188" i="4" s="1"/>
  <c r="N188" i="4"/>
  <c r="M188" i="4"/>
  <c r="K188" i="4"/>
  <c r="J188" i="4"/>
  <c r="H188" i="4"/>
  <c r="G188" i="4"/>
  <c r="E188" i="4"/>
  <c r="D188" i="4"/>
  <c r="O186" i="4"/>
  <c r="L186" i="4"/>
  <c r="I186" i="4"/>
  <c r="F186" i="4"/>
  <c r="O185" i="4"/>
  <c r="O184" i="4" s="1"/>
  <c r="L185" i="4"/>
  <c r="C185" i="4" s="1"/>
  <c r="I185" i="4"/>
  <c r="I184" i="4" s="1"/>
  <c r="F185" i="4"/>
  <c r="F184" i="4" s="1"/>
  <c r="N184" i="4"/>
  <c r="M184" i="4"/>
  <c r="K184" i="4"/>
  <c r="J184" i="4"/>
  <c r="H184" i="4"/>
  <c r="G184" i="4"/>
  <c r="E184" i="4"/>
  <c r="D184" i="4"/>
  <c r="O183" i="4"/>
  <c r="L183" i="4"/>
  <c r="I183" i="4"/>
  <c r="F183" i="4"/>
  <c r="O182" i="4"/>
  <c r="L182" i="4"/>
  <c r="I182" i="4"/>
  <c r="F182" i="4"/>
  <c r="O181" i="4"/>
  <c r="L181" i="4"/>
  <c r="I181" i="4"/>
  <c r="F181" i="4"/>
  <c r="O180" i="4"/>
  <c r="L180" i="4"/>
  <c r="I180" i="4"/>
  <c r="I179" i="4" s="1"/>
  <c r="F180" i="4"/>
  <c r="N179" i="4"/>
  <c r="M179" i="4"/>
  <c r="K179" i="4"/>
  <c r="J179" i="4"/>
  <c r="H179" i="4"/>
  <c r="G179" i="4"/>
  <c r="E179" i="4"/>
  <c r="D179" i="4"/>
  <c r="O178" i="4"/>
  <c r="L178" i="4"/>
  <c r="I178" i="4"/>
  <c r="F178" i="4"/>
  <c r="O177" i="4"/>
  <c r="L177" i="4"/>
  <c r="I177" i="4"/>
  <c r="F177" i="4"/>
  <c r="O176" i="4"/>
  <c r="L176" i="4"/>
  <c r="L175" i="4" s="1"/>
  <c r="I176" i="4"/>
  <c r="I175" i="4" s="1"/>
  <c r="F176" i="4"/>
  <c r="N175" i="4"/>
  <c r="M175" i="4"/>
  <c r="K175" i="4"/>
  <c r="K174" i="4" s="1"/>
  <c r="J175" i="4"/>
  <c r="J174" i="4" s="1"/>
  <c r="J173" i="4" s="1"/>
  <c r="H175" i="4"/>
  <c r="H174" i="4" s="1"/>
  <c r="G175" i="4"/>
  <c r="G174" i="4" s="1"/>
  <c r="E175" i="4"/>
  <c r="E174" i="4" s="1"/>
  <c r="E173" i="4" s="1"/>
  <c r="D175" i="4"/>
  <c r="N174" i="4"/>
  <c r="O172" i="4"/>
  <c r="L172" i="4"/>
  <c r="I172" i="4"/>
  <c r="F172" i="4"/>
  <c r="O171" i="4"/>
  <c r="L171" i="4"/>
  <c r="I171" i="4"/>
  <c r="F171" i="4"/>
  <c r="O170" i="4"/>
  <c r="L170" i="4"/>
  <c r="I170" i="4"/>
  <c r="F170" i="4"/>
  <c r="O169" i="4"/>
  <c r="L169" i="4"/>
  <c r="I169" i="4"/>
  <c r="F169" i="4"/>
  <c r="O168" i="4"/>
  <c r="L168" i="4"/>
  <c r="I168" i="4"/>
  <c r="F168" i="4"/>
  <c r="O167" i="4"/>
  <c r="L167" i="4"/>
  <c r="I167" i="4"/>
  <c r="F167" i="4"/>
  <c r="N166" i="4"/>
  <c r="N165" i="4" s="1"/>
  <c r="M166" i="4"/>
  <c r="M165" i="4" s="1"/>
  <c r="K166" i="4"/>
  <c r="K165" i="4" s="1"/>
  <c r="J166" i="4"/>
  <c r="J165" i="4" s="1"/>
  <c r="H166" i="4"/>
  <c r="H165" i="4" s="1"/>
  <c r="G166" i="4"/>
  <c r="G165" i="4" s="1"/>
  <c r="E166" i="4"/>
  <c r="E165" i="4" s="1"/>
  <c r="D166" i="4"/>
  <c r="D165" i="4" s="1"/>
  <c r="O164" i="4"/>
  <c r="L164" i="4"/>
  <c r="I164" i="4"/>
  <c r="F164" i="4"/>
  <c r="O163" i="4"/>
  <c r="L163" i="4"/>
  <c r="I163" i="4"/>
  <c r="F163" i="4"/>
  <c r="O162" i="4"/>
  <c r="L162" i="4"/>
  <c r="I162" i="4"/>
  <c r="F162" i="4"/>
  <c r="O161" i="4"/>
  <c r="O160" i="4" s="1"/>
  <c r="L161" i="4"/>
  <c r="I161" i="4"/>
  <c r="I160" i="4" s="1"/>
  <c r="F161" i="4"/>
  <c r="F160" i="4" s="1"/>
  <c r="N160" i="4"/>
  <c r="M160" i="4"/>
  <c r="K160" i="4"/>
  <c r="J160" i="4"/>
  <c r="H160" i="4"/>
  <c r="G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I151" i="4" s="1"/>
  <c r="F152" i="4"/>
  <c r="N151" i="4"/>
  <c r="M151" i="4"/>
  <c r="K151" i="4"/>
  <c r="J151" i="4"/>
  <c r="H151" i="4"/>
  <c r="G151" i="4"/>
  <c r="E151" i="4"/>
  <c r="D151" i="4"/>
  <c r="O150" i="4"/>
  <c r="L150" i="4"/>
  <c r="I150" i="4"/>
  <c r="F150" i="4"/>
  <c r="O149" i="4"/>
  <c r="L149" i="4"/>
  <c r="I149" i="4"/>
  <c r="F149" i="4"/>
  <c r="O148" i="4"/>
  <c r="L148" i="4"/>
  <c r="I148" i="4"/>
  <c r="F148" i="4"/>
  <c r="O147" i="4"/>
  <c r="L147" i="4"/>
  <c r="I147" i="4"/>
  <c r="F147" i="4"/>
  <c r="O146" i="4"/>
  <c r="L146" i="4"/>
  <c r="I146" i="4"/>
  <c r="F146" i="4"/>
  <c r="O145" i="4"/>
  <c r="L145" i="4"/>
  <c r="L144" i="4" s="1"/>
  <c r="I145" i="4"/>
  <c r="F145" i="4"/>
  <c r="N144" i="4"/>
  <c r="M144" i="4"/>
  <c r="K144" i="4"/>
  <c r="J144" i="4"/>
  <c r="H144" i="4"/>
  <c r="G144" i="4"/>
  <c r="E144" i="4"/>
  <c r="D144" i="4"/>
  <c r="O143" i="4"/>
  <c r="L143" i="4"/>
  <c r="I143" i="4"/>
  <c r="F143" i="4"/>
  <c r="O142" i="4"/>
  <c r="L142" i="4"/>
  <c r="L141" i="4" s="1"/>
  <c r="I142" i="4"/>
  <c r="I141" i="4" s="1"/>
  <c r="F142" i="4"/>
  <c r="N141" i="4"/>
  <c r="M141" i="4"/>
  <c r="K141" i="4"/>
  <c r="J141" i="4"/>
  <c r="H141" i="4"/>
  <c r="G141" i="4"/>
  <c r="E141" i="4"/>
  <c r="D141" i="4"/>
  <c r="O140" i="4"/>
  <c r="L140" i="4"/>
  <c r="I140" i="4"/>
  <c r="F140" i="4"/>
  <c r="O139" i="4"/>
  <c r="L139" i="4"/>
  <c r="I139" i="4"/>
  <c r="F139" i="4"/>
  <c r="O138" i="4"/>
  <c r="L138" i="4"/>
  <c r="I138" i="4"/>
  <c r="F138" i="4"/>
  <c r="O137" i="4"/>
  <c r="L137" i="4"/>
  <c r="L136" i="4" s="1"/>
  <c r="I137" i="4"/>
  <c r="I136" i="4" s="1"/>
  <c r="F137" i="4"/>
  <c r="N136" i="4"/>
  <c r="M136" i="4"/>
  <c r="K136" i="4"/>
  <c r="J136" i="4"/>
  <c r="H136" i="4"/>
  <c r="G136" i="4"/>
  <c r="E136" i="4"/>
  <c r="D136" i="4"/>
  <c r="O135" i="4"/>
  <c r="L135" i="4"/>
  <c r="I135" i="4"/>
  <c r="F135" i="4"/>
  <c r="O134" i="4"/>
  <c r="L134" i="4"/>
  <c r="I134" i="4"/>
  <c r="F134" i="4"/>
  <c r="O133" i="4"/>
  <c r="L133" i="4"/>
  <c r="I133" i="4"/>
  <c r="F133" i="4"/>
  <c r="O132" i="4"/>
  <c r="L132" i="4"/>
  <c r="L131" i="4" s="1"/>
  <c r="I132" i="4"/>
  <c r="I131" i="4" s="1"/>
  <c r="F132" i="4"/>
  <c r="N131" i="4"/>
  <c r="M131" i="4"/>
  <c r="K131" i="4"/>
  <c r="J131" i="4"/>
  <c r="H131" i="4"/>
  <c r="G131" i="4"/>
  <c r="E131" i="4"/>
  <c r="D131" i="4"/>
  <c r="O129" i="4"/>
  <c r="O128" i="4" s="1"/>
  <c r="L129" i="4"/>
  <c r="L128" i="4" s="1"/>
  <c r="I129" i="4"/>
  <c r="I128" i="4" s="1"/>
  <c r="F129" i="4"/>
  <c r="F128" i="4" s="1"/>
  <c r="N128" i="4"/>
  <c r="M128" i="4"/>
  <c r="K128" i="4"/>
  <c r="J128" i="4"/>
  <c r="H128" i="4"/>
  <c r="G128" i="4"/>
  <c r="E128" i="4"/>
  <c r="D128" i="4"/>
  <c r="O127" i="4"/>
  <c r="L127" i="4"/>
  <c r="I127" i="4"/>
  <c r="F127" i="4"/>
  <c r="O126" i="4"/>
  <c r="L126" i="4"/>
  <c r="I126" i="4"/>
  <c r="F126" i="4"/>
  <c r="O125" i="4"/>
  <c r="L125" i="4"/>
  <c r="I125" i="4"/>
  <c r="F125" i="4"/>
  <c r="O124" i="4"/>
  <c r="L124" i="4"/>
  <c r="I124" i="4"/>
  <c r="F124" i="4"/>
  <c r="O123" i="4"/>
  <c r="L123" i="4"/>
  <c r="I123" i="4"/>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L116" i="4" s="1"/>
  <c r="I117" i="4"/>
  <c r="F117" i="4"/>
  <c r="N116" i="4"/>
  <c r="M116" i="4"/>
  <c r="K116" i="4"/>
  <c r="J116" i="4"/>
  <c r="H116" i="4"/>
  <c r="G116" i="4"/>
  <c r="E116" i="4"/>
  <c r="D116" i="4"/>
  <c r="O115" i="4"/>
  <c r="L115" i="4"/>
  <c r="I115" i="4"/>
  <c r="F115" i="4"/>
  <c r="O114" i="4"/>
  <c r="L114" i="4"/>
  <c r="I114" i="4"/>
  <c r="F114" i="4"/>
  <c r="O113" i="4"/>
  <c r="O112" i="4" s="1"/>
  <c r="L113" i="4"/>
  <c r="L112" i="4" s="1"/>
  <c r="I113" i="4"/>
  <c r="F113" i="4"/>
  <c r="N112" i="4"/>
  <c r="M112" i="4"/>
  <c r="K112" i="4"/>
  <c r="J112" i="4"/>
  <c r="H112" i="4"/>
  <c r="G112" i="4"/>
  <c r="F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O104" i="4"/>
  <c r="L104" i="4"/>
  <c r="I104" i="4"/>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O95" i="4" s="1"/>
  <c r="L96" i="4"/>
  <c r="I96" i="4"/>
  <c r="F96" i="4"/>
  <c r="F95" i="4" s="1"/>
  <c r="N95" i="4"/>
  <c r="M95" i="4"/>
  <c r="K95" i="4"/>
  <c r="J95" i="4"/>
  <c r="H95" i="4"/>
  <c r="G95" i="4"/>
  <c r="E95" i="4"/>
  <c r="D95" i="4"/>
  <c r="O94" i="4"/>
  <c r="L94" i="4"/>
  <c r="I94" i="4"/>
  <c r="F94" i="4"/>
  <c r="O93" i="4"/>
  <c r="L93" i="4"/>
  <c r="I93" i="4"/>
  <c r="F93" i="4"/>
  <c r="O92" i="4"/>
  <c r="L92" i="4"/>
  <c r="I92" i="4"/>
  <c r="F92" i="4"/>
  <c r="O91" i="4"/>
  <c r="L91" i="4"/>
  <c r="I91" i="4"/>
  <c r="F91" i="4"/>
  <c r="O90" i="4"/>
  <c r="L90" i="4"/>
  <c r="L89" i="4" s="1"/>
  <c r="I90" i="4"/>
  <c r="F90" i="4"/>
  <c r="N89" i="4"/>
  <c r="M89" i="4"/>
  <c r="K89" i="4"/>
  <c r="J89" i="4"/>
  <c r="H89" i="4"/>
  <c r="G89" i="4"/>
  <c r="E89" i="4"/>
  <c r="D89" i="4"/>
  <c r="O88" i="4"/>
  <c r="L88" i="4"/>
  <c r="I88" i="4"/>
  <c r="F88" i="4"/>
  <c r="O87" i="4"/>
  <c r="L87" i="4"/>
  <c r="I87" i="4"/>
  <c r="F87" i="4"/>
  <c r="O86" i="4"/>
  <c r="L86" i="4"/>
  <c r="I86" i="4"/>
  <c r="F86" i="4"/>
  <c r="O85" i="4"/>
  <c r="L85" i="4"/>
  <c r="L84" i="4" s="1"/>
  <c r="I85" i="4"/>
  <c r="I84" i="4" s="1"/>
  <c r="F85" i="4"/>
  <c r="N84" i="4"/>
  <c r="M84" i="4"/>
  <c r="K84" i="4"/>
  <c r="J84" i="4"/>
  <c r="H84" i="4"/>
  <c r="G84" i="4"/>
  <c r="E84" i="4"/>
  <c r="D84" i="4"/>
  <c r="O82" i="4"/>
  <c r="L82" i="4"/>
  <c r="I82" i="4"/>
  <c r="F82" i="4"/>
  <c r="O81" i="4"/>
  <c r="L81" i="4"/>
  <c r="L80" i="4" s="1"/>
  <c r="I81" i="4"/>
  <c r="F81" i="4"/>
  <c r="O80" i="4"/>
  <c r="N80" i="4"/>
  <c r="M80" i="4"/>
  <c r="K80" i="4"/>
  <c r="J80" i="4"/>
  <c r="H80" i="4"/>
  <c r="G80" i="4"/>
  <c r="F80" i="4"/>
  <c r="E80" i="4"/>
  <c r="D80" i="4"/>
  <c r="O79" i="4"/>
  <c r="L79" i="4"/>
  <c r="I79" i="4"/>
  <c r="F79" i="4"/>
  <c r="O78" i="4"/>
  <c r="L78" i="4"/>
  <c r="I78" i="4"/>
  <c r="I77" i="4" s="1"/>
  <c r="F78" i="4"/>
  <c r="N77" i="4"/>
  <c r="N76" i="4" s="1"/>
  <c r="M77" i="4"/>
  <c r="K77" i="4"/>
  <c r="J77" i="4"/>
  <c r="H77" i="4"/>
  <c r="H76" i="4" s="1"/>
  <c r="G77" i="4"/>
  <c r="F77" i="4"/>
  <c r="E77" i="4"/>
  <c r="D77" i="4"/>
  <c r="D76" i="4" s="1"/>
  <c r="O74" i="4"/>
  <c r="L74" i="4"/>
  <c r="I74" i="4"/>
  <c r="F74" i="4"/>
  <c r="O73" i="4"/>
  <c r="L73" i="4"/>
  <c r="I73" i="4"/>
  <c r="F73" i="4"/>
  <c r="O72" i="4"/>
  <c r="L72" i="4"/>
  <c r="I72" i="4"/>
  <c r="F72" i="4"/>
  <c r="O71" i="4"/>
  <c r="L71" i="4"/>
  <c r="I71" i="4"/>
  <c r="F71" i="4"/>
  <c r="O70" i="4"/>
  <c r="L70" i="4"/>
  <c r="I70" i="4"/>
  <c r="I69" i="4" s="1"/>
  <c r="F70" i="4"/>
  <c r="N69" i="4"/>
  <c r="N67" i="4" s="1"/>
  <c r="M69" i="4"/>
  <c r="M67" i="4" s="1"/>
  <c r="K69" i="4"/>
  <c r="J69" i="4"/>
  <c r="J67" i="4" s="1"/>
  <c r="H69" i="4"/>
  <c r="H67" i="4" s="1"/>
  <c r="G69" i="4"/>
  <c r="F69" i="4"/>
  <c r="E69" i="4"/>
  <c r="E67" i="4" s="1"/>
  <c r="D69" i="4"/>
  <c r="D67" i="4" s="1"/>
  <c r="O68" i="4"/>
  <c r="L68" i="4"/>
  <c r="I68" i="4"/>
  <c r="F68" i="4"/>
  <c r="K67" i="4"/>
  <c r="G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I59" i="4"/>
  <c r="I58" i="4" s="1"/>
  <c r="F59" i="4"/>
  <c r="N58" i="4"/>
  <c r="M58" i="4"/>
  <c r="K58" i="4"/>
  <c r="J58" i="4"/>
  <c r="H58" i="4"/>
  <c r="G58" i="4"/>
  <c r="E58" i="4"/>
  <c r="D58" i="4"/>
  <c r="O57" i="4"/>
  <c r="L57" i="4"/>
  <c r="I57" i="4"/>
  <c r="F57" i="4"/>
  <c r="O56" i="4"/>
  <c r="O55" i="4" s="1"/>
  <c r="L56" i="4"/>
  <c r="L55" i="4" s="1"/>
  <c r="I56" i="4"/>
  <c r="F56" i="4"/>
  <c r="F55" i="4" s="1"/>
  <c r="N55" i="4"/>
  <c r="N54" i="4" s="1"/>
  <c r="M55" i="4"/>
  <c r="K55" i="4"/>
  <c r="J55" i="4"/>
  <c r="H55" i="4"/>
  <c r="H54" i="4" s="1"/>
  <c r="G55" i="4"/>
  <c r="E55" i="4"/>
  <c r="E54" i="4" s="1"/>
  <c r="E53" i="4" s="1"/>
  <c r="D55" i="4"/>
  <c r="D54" i="4"/>
  <c r="O47" i="4"/>
  <c r="C47" i="4" s="1"/>
  <c r="O46" i="4"/>
  <c r="N45" i="4"/>
  <c r="M45" i="4"/>
  <c r="L44" i="4"/>
  <c r="L43" i="4" s="1"/>
  <c r="I44" i="4"/>
  <c r="I43" i="4" s="1"/>
  <c r="F44" i="4"/>
  <c r="F43" i="4" s="1"/>
  <c r="K43" i="4"/>
  <c r="J43" i="4"/>
  <c r="H43" i="4"/>
  <c r="G43" i="4"/>
  <c r="E43" i="4"/>
  <c r="D43" i="4"/>
  <c r="F42" i="4"/>
  <c r="C42" i="4" s="1"/>
  <c r="E41" i="4"/>
  <c r="D41" i="4"/>
  <c r="L40" i="4"/>
  <c r="C40" i="4" s="1"/>
  <c r="L39" i="4"/>
  <c r="C39" i="4" s="1"/>
  <c r="L38" i="4"/>
  <c r="C38" i="4" s="1"/>
  <c r="L37" i="4"/>
  <c r="K36" i="4"/>
  <c r="J36" i="4"/>
  <c r="L35" i="4"/>
  <c r="C35" i="4" s="1"/>
  <c r="L34" i="4"/>
  <c r="C34" i="4" s="1"/>
  <c r="K33" i="4"/>
  <c r="J33" i="4"/>
  <c r="L32" i="4"/>
  <c r="C32" i="4" s="1"/>
  <c r="K31" i="4"/>
  <c r="K26" i="4" s="1"/>
  <c r="J31" i="4"/>
  <c r="L30" i="4"/>
  <c r="C30" i="4" s="1"/>
  <c r="L29" i="4"/>
  <c r="C29" i="4" s="1"/>
  <c r="L28" i="4"/>
  <c r="K27" i="4"/>
  <c r="J27" i="4"/>
  <c r="J26" i="4" s="1"/>
  <c r="F25" i="4"/>
  <c r="C25" i="4" s="1"/>
  <c r="I24" i="4"/>
  <c r="O23" i="4"/>
  <c r="L23" i="4"/>
  <c r="I23" i="4"/>
  <c r="F23" i="4"/>
  <c r="O22" i="4"/>
  <c r="L22" i="4"/>
  <c r="L21" i="4" s="1"/>
  <c r="I22" i="4"/>
  <c r="F22" i="4"/>
  <c r="O21" i="4"/>
  <c r="O292" i="4" s="1"/>
  <c r="O291" i="4" s="1"/>
  <c r="N21" i="4"/>
  <c r="N292" i="4" s="1"/>
  <c r="N291" i="4" s="1"/>
  <c r="M21" i="4"/>
  <c r="K21" i="4"/>
  <c r="J21" i="4"/>
  <c r="J292" i="4" s="1"/>
  <c r="H21" i="4"/>
  <c r="H292" i="4" s="1"/>
  <c r="H291" i="4" s="1"/>
  <c r="G21" i="4"/>
  <c r="F21" i="4"/>
  <c r="E21" i="4"/>
  <c r="E292" i="4" s="1"/>
  <c r="D21" i="4"/>
  <c r="D292" i="4" s="1"/>
  <c r="K187" i="4" l="1"/>
  <c r="E291" i="4"/>
  <c r="C113" i="4"/>
  <c r="O151" i="4"/>
  <c r="K195" i="4"/>
  <c r="D204" i="4"/>
  <c r="D231" i="4"/>
  <c r="C262" i="4"/>
  <c r="M269" i="4"/>
  <c r="L36" i="4"/>
  <c r="C36" i="4" s="1"/>
  <c r="C153" i="4"/>
  <c r="J130" i="4"/>
  <c r="N187" i="4"/>
  <c r="O187" i="4"/>
  <c r="E204" i="4"/>
  <c r="N20" i="4"/>
  <c r="G292" i="4"/>
  <c r="G291" i="4" s="1"/>
  <c r="M292" i="4"/>
  <c r="M291" i="4" s="1"/>
  <c r="C59" i="4"/>
  <c r="G76" i="4"/>
  <c r="C96" i="4"/>
  <c r="C147" i="4"/>
  <c r="C149" i="4"/>
  <c r="J187" i="4"/>
  <c r="G187" i="4"/>
  <c r="J231" i="4"/>
  <c r="J230" i="4" s="1"/>
  <c r="E270" i="4"/>
  <c r="E269" i="4" s="1"/>
  <c r="D53" i="4"/>
  <c r="K83" i="4"/>
  <c r="C177" i="4"/>
  <c r="C211" i="4"/>
  <c r="C215" i="4"/>
  <c r="C234" i="4"/>
  <c r="C242" i="4"/>
  <c r="C256" i="4"/>
  <c r="C257" i="4"/>
  <c r="C258" i="4"/>
  <c r="D291" i="4"/>
  <c r="J20" i="4"/>
  <c r="N53" i="4"/>
  <c r="K173" i="4"/>
  <c r="L187" i="4"/>
  <c r="C199" i="4"/>
  <c r="C203" i="4"/>
  <c r="O260" i="4"/>
  <c r="D187" i="4"/>
  <c r="J291" i="4"/>
  <c r="H20" i="4"/>
  <c r="F292" i="4"/>
  <c r="K292" i="4"/>
  <c r="K291" i="4" s="1"/>
  <c r="J54" i="4"/>
  <c r="J53" i="4" s="1"/>
  <c r="C107" i="4"/>
  <c r="C108" i="4"/>
  <c r="G173" i="4"/>
  <c r="H187" i="4"/>
  <c r="M204" i="4"/>
  <c r="M195" i="4" s="1"/>
  <c r="E259" i="4"/>
  <c r="I260" i="4"/>
  <c r="C266" i="4"/>
  <c r="H130" i="4"/>
  <c r="N231" i="4"/>
  <c r="N230" i="4" s="1"/>
  <c r="N130" i="4"/>
  <c r="O175" i="4"/>
  <c r="M76" i="4"/>
  <c r="C90" i="4"/>
  <c r="C92" i="4"/>
  <c r="H83" i="4"/>
  <c r="C127" i="4"/>
  <c r="C133" i="4"/>
  <c r="C135" i="4"/>
  <c r="D174" i="4"/>
  <c r="D173" i="4" s="1"/>
  <c r="M187" i="4"/>
  <c r="C250" i="4"/>
  <c r="C294" i="4"/>
  <c r="C88" i="4"/>
  <c r="C105" i="4"/>
  <c r="G204" i="4"/>
  <c r="G195" i="4" s="1"/>
  <c r="C228" i="4"/>
  <c r="C229" i="4"/>
  <c r="E187" i="4"/>
  <c r="C254" i="4"/>
  <c r="I264" i="4"/>
  <c r="C268" i="4"/>
  <c r="C298" i="4"/>
  <c r="K54" i="4"/>
  <c r="K53" i="4" s="1"/>
  <c r="C56" i="4"/>
  <c r="C79" i="4"/>
  <c r="K76" i="4"/>
  <c r="C82" i="4"/>
  <c r="F89" i="4"/>
  <c r="C100" i="4"/>
  <c r="C104" i="4"/>
  <c r="O103" i="4"/>
  <c r="C125" i="4"/>
  <c r="C126" i="4"/>
  <c r="C137" i="4"/>
  <c r="C157" i="4"/>
  <c r="N173" i="4"/>
  <c r="C181" i="4"/>
  <c r="C183" i="4"/>
  <c r="C188" i="4"/>
  <c r="C189" i="4"/>
  <c r="F198" i="4"/>
  <c r="C213" i="4"/>
  <c r="C218" i="4"/>
  <c r="C219" i="4"/>
  <c r="C220" i="4"/>
  <c r="C223" i="4"/>
  <c r="C278" i="4"/>
  <c r="C282" i="4"/>
  <c r="G54" i="4"/>
  <c r="G53" i="4" s="1"/>
  <c r="C63" i="4"/>
  <c r="C71" i="4"/>
  <c r="E76" i="4"/>
  <c r="N83" i="4"/>
  <c r="C111" i="4"/>
  <c r="C120" i="4"/>
  <c r="C123" i="4"/>
  <c r="D130" i="4"/>
  <c r="M130" i="4"/>
  <c r="C139" i="4"/>
  <c r="C155" i="4"/>
  <c r="C161" i="4"/>
  <c r="C164" i="4"/>
  <c r="C169" i="4"/>
  <c r="H204" i="4"/>
  <c r="C207" i="4"/>
  <c r="C225" i="4"/>
  <c r="F233" i="4"/>
  <c r="H231" i="4"/>
  <c r="H230" i="4" s="1"/>
  <c r="L27" i="4"/>
  <c r="C27" i="4" s="1"/>
  <c r="H53" i="4"/>
  <c r="J76" i="4"/>
  <c r="C86" i="4"/>
  <c r="L103" i="4"/>
  <c r="C143" i="4"/>
  <c r="C145" i="4"/>
  <c r="C171" i="4"/>
  <c r="H173" i="4"/>
  <c r="O179" i="4"/>
  <c r="D195" i="4"/>
  <c r="F227" i="4"/>
  <c r="C227" i="4" s="1"/>
  <c r="C244" i="4"/>
  <c r="C247" i="4"/>
  <c r="C248" i="4"/>
  <c r="C287" i="4"/>
  <c r="C288" i="4"/>
  <c r="I21" i="4"/>
  <c r="C21" i="4" s="1"/>
  <c r="L31" i="4"/>
  <c r="C31" i="4" s="1"/>
  <c r="M54" i="4"/>
  <c r="M53" i="4" s="1"/>
  <c r="C66" i="4"/>
  <c r="C74" i="4"/>
  <c r="L77" i="4"/>
  <c r="L76" i="4" s="1"/>
  <c r="C134" i="4"/>
  <c r="L160" i="4"/>
  <c r="C202" i="4"/>
  <c r="C214" i="4"/>
  <c r="C221" i="4"/>
  <c r="O235" i="4"/>
  <c r="O231" i="4" s="1"/>
  <c r="I246" i="4"/>
  <c r="C279" i="4"/>
  <c r="D269" i="4"/>
  <c r="H269" i="4"/>
  <c r="H194" i="4" s="1"/>
  <c r="L281" i="4"/>
  <c r="I293" i="4"/>
  <c r="C299" i="4"/>
  <c r="C300" i="4"/>
  <c r="C60" i="4"/>
  <c r="E83" i="4"/>
  <c r="E75" i="4" s="1"/>
  <c r="C91" i="4"/>
  <c r="L95" i="4"/>
  <c r="C106" i="4"/>
  <c r="G83" i="4"/>
  <c r="F116" i="4"/>
  <c r="C119" i="4"/>
  <c r="L122" i="4"/>
  <c r="O141" i="4"/>
  <c r="C159" i="4"/>
  <c r="L166" i="4"/>
  <c r="L165" i="4" s="1"/>
  <c r="C178" i="4"/>
  <c r="C190" i="4"/>
  <c r="C201" i="4"/>
  <c r="L205" i="4"/>
  <c r="N204" i="4"/>
  <c r="L216" i="4"/>
  <c r="J204" i="4"/>
  <c r="C237" i="4"/>
  <c r="C263" i="4"/>
  <c r="L264" i="4"/>
  <c r="L259" i="4" s="1"/>
  <c r="C280" i="4"/>
  <c r="L33" i="4"/>
  <c r="C33" i="4" s="1"/>
  <c r="L58" i="4"/>
  <c r="L54" i="4" s="1"/>
  <c r="I67" i="4"/>
  <c r="C72" i="4"/>
  <c r="C78" i="4"/>
  <c r="O77" i="4"/>
  <c r="O76" i="4" s="1"/>
  <c r="D83" i="4"/>
  <c r="D75" i="4" s="1"/>
  <c r="C115" i="4"/>
  <c r="I122" i="4"/>
  <c r="E130" i="4"/>
  <c r="C160" i="4"/>
  <c r="H195" i="4"/>
  <c r="L198" i="4"/>
  <c r="L196" i="4" s="1"/>
  <c r="E195" i="4"/>
  <c r="L252" i="4"/>
  <c r="L251" i="4" s="1"/>
  <c r="O264" i="4"/>
  <c r="O259" i="4" s="1"/>
  <c r="L276" i="4"/>
  <c r="L270" i="4" s="1"/>
  <c r="L269" i="4" s="1"/>
  <c r="L293" i="4"/>
  <c r="C22" i="4"/>
  <c r="C23" i="4"/>
  <c r="C28" i="4"/>
  <c r="C37" i="4"/>
  <c r="C62" i="4"/>
  <c r="C70" i="4"/>
  <c r="O69" i="4"/>
  <c r="O67" i="4" s="1"/>
  <c r="O84" i="4"/>
  <c r="M83" i="4"/>
  <c r="C93" i="4"/>
  <c r="C99" i="4"/>
  <c r="C124" i="4"/>
  <c r="C156" i="4"/>
  <c r="C163" i="4"/>
  <c r="C172" i="4"/>
  <c r="L184" i="4"/>
  <c r="C184" i="4" s="1"/>
  <c r="C208" i="4"/>
  <c r="C209" i="4"/>
  <c r="C210" i="4"/>
  <c r="C222" i="4"/>
  <c r="D230" i="4"/>
  <c r="D194" i="4" s="1"/>
  <c r="G231" i="4"/>
  <c r="G230" i="4" s="1"/>
  <c r="I238" i="4"/>
  <c r="I231" i="4" s="1"/>
  <c r="C245" i="4"/>
  <c r="O246" i="4"/>
  <c r="L260" i="4"/>
  <c r="C271" i="4"/>
  <c r="O276" i="4"/>
  <c r="O270" i="4" s="1"/>
  <c r="O269" i="4" s="1"/>
  <c r="C295" i="4"/>
  <c r="C297" i="4"/>
  <c r="I292" i="4"/>
  <c r="L292" i="4"/>
  <c r="C43" i="4"/>
  <c r="L26" i="4"/>
  <c r="L20" i="4" s="1"/>
  <c r="C87" i="4"/>
  <c r="F84" i="4"/>
  <c r="C152" i="4"/>
  <c r="F151" i="4"/>
  <c r="C168" i="4"/>
  <c r="F166" i="4"/>
  <c r="C301" i="4"/>
  <c r="E20" i="4"/>
  <c r="M20" i="4"/>
  <c r="C57" i="4"/>
  <c r="I55" i="4"/>
  <c r="C61" i="4"/>
  <c r="C64" i="4"/>
  <c r="C68" i="4"/>
  <c r="I80" i="4"/>
  <c r="C80" i="4" s="1"/>
  <c r="C81" i="4"/>
  <c r="O89" i="4"/>
  <c r="C98" i="4"/>
  <c r="I103" i="4"/>
  <c r="C109" i="4"/>
  <c r="I116" i="4"/>
  <c r="C117" i="4"/>
  <c r="O131" i="4"/>
  <c r="C138" i="4"/>
  <c r="F136" i="4"/>
  <c r="C44" i="4"/>
  <c r="O58" i="4"/>
  <c r="O54" i="4" s="1"/>
  <c r="F67" i="4"/>
  <c r="L69" i="4"/>
  <c r="L67" i="4" s="1"/>
  <c r="C97" i="4"/>
  <c r="C121" i="4"/>
  <c r="C146" i="4"/>
  <c r="F144" i="4"/>
  <c r="I196" i="4"/>
  <c r="C197" i="4"/>
  <c r="G20" i="4"/>
  <c r="K20" i="4"/>
  <c r="F41" i="4"/>
  <c r="C41" i="4" s="1"/>
  <c r="C46" i="4"/>
  <c r="O45" i="4"/>
  <c r="O20" i="4" s="1"/>
  <c r="F58" i="4"/>
  <c r="C65" i="4"/>
  <c r="C73" i="4"/>
  <c r="F76" i="4"/>
  <c r="J83" i="4"/>
  <c r="I89" i="4"/>
  <c r="C89" i="4" s="1"/>
  <c r="C94" i="4"/>
  <c r="C101" i="4"/>
  <c r="O116" i="4"/>
  <c r="F122" i="4"/>
  <c r="C128" i="4"/>
  <c r="F141" i="4"/>
  <c r="C142" i="4"/>
  <c r="C85" i="4"/>
  <c r="I95" i="4"/>
  <c r="C95" i="4" s="1"/>
  <c r="C114" i="4"/>
  <c r="O122" i="4"/>
  <c r="C129" i="4"/>
  <c r="C140" i="4"/>
  <c r="I144" i="4"/>
  <c r="I130" i="4" s="1"/>
  <c r="C148" i="4"/>
  <c r="C154" i="4"/>
  <c r="C162" i="4"/>
  <c r="I166" i="4"/>
  <c r="I165" i="4" s="1"/>
  <c r="C167" i="4"/>
  <c r="C170" i="4"/>
  <c r="M174" i="4"/>
  <c r="M173" i="4" s="1"/>
  <c r="C180" i="4"/>
  <c r="F179" i="4"/>
  <c r="C186" i="4"/>
  <c r="I216" i="4"/>
  <c r="I204" i="4" s="1"/>
  <c r="C217" i="4"/>
  <c r="C102" i="4"/>
  <c r="I112" i="4"/>
  <c r="C112" i="4" s="1"/>
  <c r="G130" i="4"/>
  <c r="K130" i="4"/>
  <c r="C150" i="4"/>
  <c r="L151" i="4"/>
  <c r="C158" i="4"/>
  <c r="I174" i="4"/>
  <c r="I173" i="4" s="1"/>
  <c r="C182" i="4"/>
  <c r="C249" i="4"/>
  <c r="F246" i="4"/>
  <c r="F103" i="4"/>
  <c r="C110" i="4"/>
  <c r="C118" i="4"/>
  <c r="C132" i="4"/>
  <c r="F131" i="4"/>
  <c r="O136" i="4"/>
  <c r="O144" i="4"/>
  <c r="O166" i="4"/>
  <c r="O165" i="4" s="1"/>
  <c r="C176" i="4"/>
  <c r="F175" i="4"/>
  <c r="L179" i="4"/>
  <c r="L174" i="4" s="1"/>
  <c r="F191" i="4"/>
  <c r="C191" i="4" s="1"/>
  <c r="C192" i="4"/>
  <c r="C193" i="4"/>
  <c r="F196" i="4"/>
  <c r="C212" i="4"/>
  <c r="C224" i="4"/>
  <c r="C226" i="4"/>
  <c r="C232" i="4"/>
  <c r="C233" i="4"/>
  <c r="K231" i="4"/>
  <c r="K230" i="4" s="1"/>
  <c r="C239" i="4"/>
  <c r="C240" i="4"/>
  <c r="C241" i="4"/>
  <c r="F238" i="4"/>
  <c r="E230" i="4"/>
  <c r="E194" i="4" s="1"/>
  <c r="C253" i="4"/>
  <c r="F252" i="4"/>
  <c r="M259" i="4"/>
  <c r="M230" i="4" s="1"/>
  <c r="C265" i="4"/>
  <c r="F264" i="4"/>
  <c r="C273" i="4"/>
  <c r="F272" i="4"/>
  <c r="C285" i="4"/>
  <c r="F284" i="4"/>
  <c r="C286" i="4"/>
  <c r="I291" i="4"/>
  <c r="N195" i="4"/>
  <c r="N194" i="4" s="1"/>
  <c r="C200" i="4"/>
  <c r="O205" i="4"/>
  <c r="O216" i="4"/>
  <c r="C243" i="4"/>
  <c r="C255" i="4"/>
  <c r="I259" i="4"/>
  <c r="C267" i="4"/>
  <c r="C281" i="4"/>
  <c r="J195" i="4"/>
  <c r="J194" i="4" s="1"/>
  <c r="C206" i="4"/>
  <c r="F205" i="4"/>
  <c r="C236" i="4"/>
  <c r="L238" i="4"/>
  <c r="L231" i="4" s="1"/>
  <c r="C261" i="4"/>
  <c r="F260" i="4"/>
  <c r="I270" i="4"/>
  <c r="I269" i="4" s="1"/>
  <c r="C275" i="4"/>
  <c r="C277" i="4"/>
  <c r="F276" i="4"/>
  <c r="C296" i="4"/>
  <c r="F293" i="4"/>
  <c r="C293" i="4" s="1"/>
  <c r="C276" i="4" l="1"/>
  <c r="C235" i="4"/>
  <c r="O53" i="4"/>
  <c r="C198" i="4"/>
  <c r="H75" i="4"/>
  <c r="K75" i="4"/>
  <c r="K52" i="4" s="1"/>
  <c r="M75" i="4"/>
  <c r="D52" i="4"/>
  <c r="C246" i="4"/>
  <c r="G75" i="4"/>
  <c r="J75" i="4"/>
  <c r="J52" i="4" s="1"/>
  <c r="J51" i="4" s="1"/>
  <c r="I20" i="4"/>
  <c r="H289" i="4"/>
  <c r="L130" i="4"/>
  <c r="C141" i="4"/>
  <c r="G194" i="4"/>
  <c r="L173" i="4"/>
  <c r="C216" i="4"/>
  <c r="C264" i="4"/>
  <c r="L291" i="4"/>
  <c r="O174" i="4"/>
  <c r="O173" i="4" s="1"/>
  <c r="C58" i="4"/>
  <c r="D289" i="4"/>
  <c r="L204" i="4"/>
  <c r="L195" i="4" s="1"/>
  <c r="N75" i="4"/>
  <c r="N52" i="4" s="1"/>
  <c r="N51" i="4" s="1"/>
  <c r="N289" i="4"/>
  <c r="I76" i="4"/>
  <c r="I75" i="4" s="1"/>
  <c r="H52" i="4"/>
  <c r="H51" i="4" s="1"/>
  <c r="H290" i="4" s="1"/>
  <c r="I230" i="4"/>
  <c r="M52" i="4"/>
  <c r="C77" i="4"/>
  <c r="L83" i="4"/>
  <c r="O204" i="4"/>
  <c r="O195" i="4" s="1"/>
  <c r="L53" i="4"/>
  <c r="E289" i="4"/>
  <c r="D51" i="4"/>
  <c r="D24" i="4" s="1"/>
  <c r="D290" i="4" s="1"/>
  <c r="K289" i="4"/>
  <c r="O230" i="4"/>
  <c r="C136" i="4"/>
  <c r="C116" i="4"/>
  <c r="C238" i="4"/>
  <c r="G289" i="4"/>
  <c r="O83" i="4"/>
  <c r="L75" i="4"/>
  <c r="I83" i="4"/>
  <c r="C151" i="4"/>
  <c r="M194" i="4"/>
  <c r="M289" i="4"/>
  <c r="C196" i="4"/>
  <c r="G52" i="4"/>
  <c r="G51" i="4" s="1"/>
  <c r="C144" i="4"/>
  <c r="J289" i="4"/>
  <c r="C205" i="4"/>
  <c r="F204" i="4"/>
  <c r="F187" i="4"/>
  <c r="C187" i="4" s="1"/>
  <c r="C175" i="4"/>
  <c r="F174" i="4"/>
  <c r="C45" i="4"/>
  <c r="C292" i="4"/>
  <c r="E52" i="4"/>
  <c r="E51" i="4" s="1"/>
  <c r="F231" i="4"/>
  <c r="C69" i="4"/>
  <c r="C284" i="4"/>
  <c r="F283" i="4"/>
  <c r="C283" i="4" s="1"/>
  <c r="L230" i="4"/>
  <c r="O130" i="4"/>
  <c r="K194" i="4"/>
  <c r="K51" i="4" s="1"/>
  <c r="F270" i="4"/>
  <c r="C272" i="4"/>
  <c r="C131" i="4"/>
  <c r="F130" i="4"/>
  <c r="C103" i="4"/>
  <c r="C179" i="4"/>
  <c r="C67" i="4"/>
  <c r="I54" i="4"/>
  <c r="I53" i="4" s="1"/>
  <c r="C55" i="4"/>
  <c r="F165" i="4"/>
  <c r="C165" i="4" s="1"/>
  <c r="C166" i="4"/>
  <c r="F54" i="4"/>
  <c r="C252" i="4"/>
  <c r="F251" i="4"/>
  <c r="C251" i="4" s="1"/>
  <c r="C260" i="4"/>
  <c r="F259" i="4"/>
  <c r="C259" i="4" s="1"/>
  <c r="C122" i="4"/>
  <c r="I195" i="4"/>
  <c r="I194" i="4" s="1"/>
  <c r="F291" i="4"/>
  <c r="F83" i="4"/>
  <c r="C84" i="4"/>
  <c r="C26" i="4"/>
  <c r="C291" i="4" l="1"/>
  <c r="D50" i="4"/>
  <c r="C76" i="4"/>
  <c r="H50" i="4"/>
  <c r="N290" i="4"/>
  <c r="N50" i="4"/>
  <c r="L194" i="4"/>
  <c r="L52" i="4"/>
  <c r="C204" i="4"/>
  <c r="M51" i="4"/>
  <c r="M50" i="4" s="1"/>
  <c r="O194" i="4"/>
  <c r="I289" i="4"/>
  <c r="C83" i="4"/>
  <c r="I52" i="4"/>
  <c r="I51" i="4" s="1"/>
  <c r="I290" i="4" s="1"/>
  <c r="F195" i="4"/>
  <c r="C195" i="4" s="1"/>
  <c r="O75" i="4"/>
  <c r="O289" i="4" s="1"/>
  <c r="K50" i="4"/>
  <c r="K290" i="4"/>
  <c r="C54" i="4"/>
  <c r="F53" i="4"/>
  <c r="F269" i="4"/>
  <c r="C270" i="4"/>
  <c r="C130" i="4"/>
  <c r="F75" i="4"/>
  <c r="C75" i="4" s="1"/>
  <c r="L289" i="4"/>
  <c r="E290" i="4"/>
  <c r="E50" i="4"/>
  <c r="J50" i="4"/>
  <c r="J290" i="4"/>
  <c r="F230" i="4"/>
  <c r="C230" i="4" s="1"/>
  <c r="C231" i="4"/>
  <c r="G290" i="4"/>
  <c r="G50" i="4"/>
  <c r="F173" i="4"/>
  <c r="C173" i="4" s="1"/>
  <c r="C174" i="4"/>
  <c r="F24" i="4"/>
  <c r="D20" i="4"/>
  <c r="M290" i="4" l="1"/>
  <c r="O52" i="4"/>
  <c r="O51" i="4" s="1"/>
  <c r="O50" i="4" s="1"/>
  <c r="L51" i="4"/>
  <c r="L290" i="4" s="1"/>
  <c r="L50" i="4"/>
  <c r="I50" i="4"/>
  <c r="F194" i="4"/>
  <c r="C194" i="4" s="1"/>
  <c r="C24" i="4"/>
  <c r="F20" i="4"/>
  <c r="C20" i="4" s="1"/>
  <c r="C53" i="4"/>
  <c r="F52" i="4"/>
  <c r="C269" i="4"/>
  <c r="F289" i="4"/>
  <c r="C289" i="4" s="1"/>
  <c r="O290" i="4" l="1"/>
  <c r="F51" i="4"/>
  <c r="C52" i="4"/>
  <c r="F290" i="4" l="1"/>
  <c r="C290" i="4" s="1"/>
  <c r="F50" i="4"/>
  <c r="C50" i="4" s="1"/>
  <c r="C51" i="4"/>
  <c r="O301" i="3" l="1"/>
  <c r="L301" i="3"/>
  <c r="I301" i="3"/>
  <c r="F301" i="3"/>
  <c r="O300" i="3"/>
  <c r="L300" i="3"/>
  <c r="I300" i="3"/>
  <c r="F300" i="3"/>
  <c r="O299" i="3"/>
  <c r="L299" i="3"/>
  <c r="I299" i="3"/>
  <c r="F299" i="3"/>
  <c r="O298" i="3"/>
  <c r="L298" i="3"/>
  <c r="I298" i="3"/>
  <c r="F298" i="3"/>
  <c r="O297" i="3"/>
  <c r="L297" i="3"/>
  <c r="I297" i="3"/>
  <c r="F297" i="3"/>
  <c r="O296" i="3"/>
  <c r="L296" i="3"/>
  <c r="I296" i="3"/>
  <c r="F296" i="3"/>
  <c r="O295" i="3"/>
  <c r="L295" i="3"/>
  <c r="I295" i="3"/>
  <c r="F295" i="3"/>
  <c r="O294" i="3"/>
  <c r="O293" i="3" s="1"/>
  <c r="L294" i="3"/>
  <c r="I294" i="3"/>
  <c r="F294" i="3"/>
  <c r="N293" i="3"/>
  <c r="M293" i="3"/>
  <c r="L293" i="3"/>
  <c r="K293" i="3"/>
  <c r="J293" i="3"/>
  <c r="H293" i="3"/>
  <c r="G293" i="3"/>
  <c r="E293" i="3"/>
  <c r="D293" i="3"/>
  <c r="O288" i="3"/>
  <c r="L288" i="3"/>
  <c r="I288" i="3"/>
  <c r="F288" i="3"/>
  <c r="O287" i="3"/>
  <c r="L287" i="3"/>
  <c r="L286" i="3" s="1"/>
  <c r="I287" i="3"/>
  <c r="I286" i="3" s="1"/>
  <c r="F287" i="3"/>
  <c r="O286" i="3"/>
  <c r="N286" i="3"/>
  <c r="M286" i="3"/>
  <c r="K286" i="3"/>
  <c r="J286" i="3"/>
  <c r="H286" i="3"/>
  <c r="G286" i="3"/>
  <c r="F286" i="3"/>
  <c r="E286" i="3"/>
  <c r="D286" i="3"/>
  <c r="O285" i="3"/>
  <c r="O284" i="3" s="1"/>
  <c r="O283" i="3" s="1"/>
  <c r="L285" i="3"/>
  <c r="L284" i="3" s="1"/>
  <c r="L283" i="3" s="1"/>
  <c r="I285" i="3"/>
  <c r="F285" i="3"/>
  <c r="N284" i="3"/>
  <c r="N283" i="3" s="1"/>
  <c r="M284" i="3"/>
  <c r="M283" i="3" s="1"/>
  <c r="K284" i="3"/>
  <c r="J284" i="3"/>
  <c r="I284" i="3"/>
  <c r="I283" i="3" s="1"/>
  <c r="H284" i="3"/>
  <c r="H283" i="3" s="1"/>
  <c r="G284" i="3"/>
  <c r="E284" i="3"/>
  <c r="E283" i="3" s="1"/>
  <c r="D284" i="3"/>
  <c r="D283" i="3" s="1"/>
  <c r="K283" i="3"/>
  <c r="J283" i="3"/>
  <c r="G283" i="3"/>
  <c r="O282" i="3"/>
  <c r="O281" i="3" s="1"/>
  <c r="L282" i="3"/>
  <c r="I282" i="3"/>
  <c r="I281" i="3" s="1"/>
  <c r="F282" i="3"/>
  <c r="C282" i="3" s="1"/>
  <c r="N281" i="3"/>
  <c r="M281" i="3"/>
  <c r="L281" i="3"/>
  <c r="K281" i="3"/>
  <c r="J281" i="3"/>
  <c r="H281" i="3"/>
  <c r="G281" i="3"/>
  <c r="E281" i="3"/>
  <c r="D281" i="3"/>
  <c r="O280" i="3"/>
  <c r="L280" i="3"/>
  <c r="I280" i="3"/>
  <c r="F280" i="3"/>
  <c r="O279" i="3"/>
  <c r="L279" i="3"/>
  <c r="I279" i="3"/>
  <c r="F279" i="3"/>
  <c r="O278" i="3"/>
  <c r="L278" i="3"/>
  <c r="I278" i="3"/>
  <c r="F278" i="3"/>
  <c r="O277" i="3"/>
  <c r="O276" i="3" s="1"/>
  <c r="L277" i="3"/>
  <c r="I277" i="3"/>
  <c r="I276" i="3" s="1"/>
  <c r="F277" i="3"/>
  <c r="N276" i="3"/>
  <c r="M276" i="3"/>
  <c r="K276" i="3"/>
  <c r="J276" i="3"/>
  <c r="H276" i="3"/>
  <c r="G276" i="3"/>
  <c r="E276" i="3"/>
  <c r="D276" i="3"/>
  <c r="O275" i="3"/>
  <c r="L275" i="3"/>
  <c r="I275" i="3"/>
  <c r="F275" i="3"/>
  <c r="O274" i="3"/>
  <c r="L274" i="3"/>
  <c r="I274" i="3"/>
  <c r="F274" i="3"/>
  <c r="O273" i="3"/>
  <c r="L273" i="3"/>
  <c r="I273" i="3"/>
  <c r="I272" i="3" s="1"/>
  <c r="F273" i="3"/>
  <c r="N272" i="3"/>
  <c r="N270" i="3" s="1"/>
  <c r="N269" i="3" s="1"/>
  <c r="M272" i="3"/>
  <c r="K272" i="3"/>
  <c r="J272" i="3"/>
  <c r="J270" i="3" s="1"/>
  <c r="J269" i="3" s="1"/>
  <c r="H272" i="3"/>
  <c r="G272" i="3"/>
  <c r="E272" i="3"/>
  <c r="E270" i="3" s="1"/>
  <c r="E269" i="3" s="1"/>
  <c r="D272" i="3"/>
  <c r="D270" i="3" s="1"/>
  <c r="D269" i="3" s="1"/>
  <c r="O271" i="3"/>
  <c r="L271" i="3"/>
  <c r="I271" i="3"/>
  <c r="F271" i="3"/>
  <c r="K270" i="3"/>
  <c r="H270" i="3"/>
  <c r="O268" i="3"/>
  <c r="L268" i="3"/>
  <c r="I268" i="3"/>
  <c r="F268" i="3"/>
  <c r="O267" i="3"/>
  <c r="L267" i="3"/>
  <c r="I267" i="3"/>
  <c r="F267" i="3"/>
  <c r="O266" i="3"/>
  <c r="L266" i="3"/>
  <c r="I266" i="3"/>
  <c r="F266" i="3"/>
  <c r="O265" i="3"/>
  <c r="L265" i="3"/>
  <c r="I265" i="3"/>
  <c r="F265" i="3"/>
  <c r="N264" i="3"/>
  <c r="M264" i="3"/>
  <c r="K264" i="3"/>
  <c r="J264" i="3"/>
  <c r="H264" i="3"/>
  <c r="G264" i="3"/>
  <c r="E264" i="3"/>
  <c r="D264" i="3"/>
  <c r="O263" i="3"/>
  <c r="L263" i="3"/>
  <c r="I263" i="3"/>
  <c r="F263" i="3"/>
  <c r="O262" i="3"/>
  <c r="L262" i="3"/>
  <c r="I262" i="3"/>
  <c r="F262" i="3"/>
  <c r="O261" i="3"/>
  <c r="L261" i="3"/>
  <c r="I261" i="3"/>
  <c r="F261" i="3"/>
  <c r="N260" i="3"/>
  <c r="M260" i="3"/>
  <c r="M259" i="3" s="1"/>
  <c r="K260" i="3"/>
  <c r="K259" i="3" s="1"/>
  <c r="J260" i="3"/>
  <c r="H260" i="3"/>
  <c r="H259" i="3" s="1"/>
  <c r="G260" i="3"/>
  <c r="G259" i="3" s="1"/>
  <c r="E260" i="3"/>
  <c r="D260" i="3"/>
  <c r="N259" i="3"/>
  <c r="D259" i="3"/>
  <c r="O258" i="3"/>
  <c r="L258" i="3"/>
  <c r="I258" i="3"/>
  <c r="F258" i="3"/>
  <c r="O257" i="3"/>
  <c r="L257" i="3"/>
  <c r="I257" i="3"/>
  <c r="F257" i="3"/>
  <c r="O256" i="3"/>
  <c r="L256" i="3"/>
  <c r="I256" i="3"/>
  <c r="F256" i="3"/>
  <c r="O255" i="3"/>
  <c r="L255" i="3"/>
  <c r="I255" i="3"/>
  <c r="F255" i="3"/>
  <c r="O254" i="3"/>
  <c r="L254" i="3"/>
  <c r="I254" i="3"/>
  <c r="F254" i="3"/>
  <c r="C254" i="3" s="1"/>
  <c r="O253" i="3"/>
  <c r="L253" i="3"/>
  <c r="I253" i="3"/>
  <c r="I252" i="3" s="1"/>
  <c r="I251" i="3" s="1"/>
  <c r="F253" i="3"/>
  <c r="N252" i="3"/>
  <c r="N251" i="3" s="1"/>
  <c r="M252" i="3"/>
  <c r="M251" i="3" s="1"/>
  <c r="K252" i="3"/>
  <c r="K251" i="3" s="1"/>
  <c r="J252" i="3"/>
  <c r="J251" i="3" s="1"/>
  <c r="H252" i="3"/>
  <c r="G252" i="3"/>
  <c r="G251" i="3" s="1"/>
  <c r="E252" i="3"/>
  <c r="E251" i="3" s="1"/>
  <c r="D252" i="3"/>
  <c r="D251" i="3" s="1"/>
  <c r="H251" i="3"/>
  <c r="O250" i="3"/>
  <c r="L250" i="3"/>
  <c r="I250" i="3"/>
  <c r="F250" i="3"/>
  <c r="C250" i="3" s="1"/>
  <c r="O249" i="3"/>
  <c r="L249" i="3"/>
  <c r="I249" i="3"/>
  <c r="F249" i="3"/>
  <c r="O248" i="3"/>
  <c r="L248" i="3"/>
  <c r="I248" i="3"/>
  <c r="F248" i="3"/>
  <c r="O247" i="3"/>
  <c r="L247" i="3"/>
  <c r="I247" i="3"/>
  <c r="F247" i="3"/>
  <c r="N246" i="3"/>
  <c r="M246" i="3"/>
  <c r="K246" i="3"/>
  <c r="J246" i="3"/>
  <c r="H246" i="3"/>
  <c r="G246" i="3"/>
  <c r="E246" i="3"/>
  <c r="D246" i="3"/>
  <c r="O245" i="3"/>
  <c r="L245" i="3"/>
  <c r="I245" i="3"/>
  <c r="F245" i="3"/>
  <c r="O244" i="3"/>
  <c r="L244" i="3"/>
  <c r="I244" i="3"/>
  <c r="F244" i="3"/>
  <c r="O243" i="3"/>
  <c r="L243" i="3"/>
  <c r="I243" i="3"/>
  <c r="F243" i="3"/>
  <c r="O242" i="3"/>
  <c r="L242" i="3"/>
  <c r="I242" i="3"/>
  <c r="F242" i="3"/>
  <c r="C242" i="3" s="1"/>
  <c r="O241" i="3"/>
  <c r="L241" i="3"/>
  <c r="I241" i="3"/>
  <c r="F241" i="3"/>
  <c r="O240" i="3"/>
  <c r="L240" i="3"/>
  <c r="I240" i="3"/>
  <c r="F240" i="3"/>
  <c r="O239" i="3"/>
  <c r="L239" i="3"/>
  <c r="I239" i="3"/>
  <c r="F239" i="3"/>
  <c r="N238" i="3"/>
  <c r="M238" i="3"/>
  <c r="K238" i="3"/>
  <c r="J238" i="3"/>
  <c r="H238" i="3"/>
  <c r="G238" i="3"/>
  <c r="E238" i="3"/>
  <c r="D238" i="3"/>
  <c r="O237" i="3"/>
  <c r="L237" i="3"/>
  <c r="I237" i="3"/>
  <c r="F237" i="3"/>
  <c r="O236" i="3"/>
  <c r="L236" i="3"/>
  <c r="I236" i="3"/>
  <c r="I235" i="3" s="1"/>
  <c r="F236" i="3"/>
  <c r="F235" i="3" s="1"/>
  <c r="O235" i="3"/>
  <c r="N235" i="3"/>
  <c r="M235" i="3"/>
  <c r="M231" i="3" s="1"/>
  <c r="L235" i="3"/>
  <c r="K235" i="3"/>
  <c r="J235" i="3"/>
  <c r="H235" i="3"/>
  <c r="G235" i="3"/>
  <c r="E235" i="3"/>
  <c r="D235" i="3"/>
  <c r="O234" i="3"/>
  <c r="O233" i="3" s="1"/>
  <c r="L234" i="3"/>
  <c r="L233" i="3" s="1"/>
  <c r="I234" i="3"/>
  <c r="F234" i="3"/>
  <c r="F233" i="3" s="1"/>
  <c r="N233" i="3"/>
  <c r="M233" i="3"/>
  <c r="K233" i="3"/>
  <c r="J233" i="3"/>
  <c r="I233" i="3"/>
  <c r="H233" i="3"/>
  <c r="G233" i="3"/>
  <c r="E233" i="3"/>
  <c r="E231" i="3" s="1"/>
  <c r="D233" i="3"/>
  <c r="O232" i="3"/>
  <c r="L232" i="3"/>
  <c r="I232" i="3"/>
  <c r="F232" i="3"/>
  <c r="O229" i="3"/>
  <c r="L229" i="3"/>
  <c r="I229" i="3"/>
  <c r="F229" i="3"/>
  <c r="O228" i="3"/>
  <c r="O227" i="3" s="1"/>
  <c r="L228" i="3"/>
  <c r="I228" i="3"/>
  <c r="I227" i="3" s="1"/>
  <c r="F228" i="3"/>
  <c r="N227" i="3"/>
  <c r="M227" i="3"/>
  <c r="L227" i="3"/>
  <c r="K227" i="3"/>
  <c r="J227" i="3"/>
  <c r="H227" i="3"/>
  <c r="G227" i="3"/>
  <c r="F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I216" i="3" s="1"/>
  <c r="F217" i="3"/>
  <c r="N216" i="3"/>
  <c r="M216" i="3"/>
  <c r="K216" i="3"/>
  <c r="J216" i="3"/>
  <c r="H216" i="3"/>
  <c r="G216" i="3"/>
  <c r="E216" i="3"/>
  <c r="D216" i="3"/>
  <c r="O215" i="3"/>
  <c r="L215" i="3"/>
  <c r="I215" i="3"/>
  <c r="F215" i="3"/>
  <c r="O214" i="3"/>
  <c r="L214" i="3"/>
  <c r="I214" i="3"/>
  <c r="C214" i="3" s="1"/>
  <c r="F214" i="3"/>
  <c r="O213" i="3"/>
  <c r="L213" i="3"/>
  <c r="I213" i="3"/>
  <c r="F213" i="3"/>
  <c r="O212" i="3"/>
  <c r="L212" i="3"/>
  <c r="I212" i="3"/>
  <c r="F212" i="3"/>
  <c r="O211" i="3"/>
  <c r="L211" i="3"/>
  <c r="I211" i="3"/>
  <c r="F211" i="3"/>
  <c r="O210" i="3"/>
  <c r="L210" i="3"/>
  <c r="I210" i="3"/>
  <c r="F210" i="3"/>
  <c r="O209" i="3"/>
  <c r="L209" i="3"/>
  <c r="I209" i="3"/>
  <c r="F209" i="3"/>
  <c r="O208" i="3"/>
  <c r="L208" i="3"/>
  <c r="I208" i="3"/>
  <c r="F208" i="3"/>
  <c r="O207" i="3"/>
  <c r="L207" i="3"/>
  <c r="I207" i="3"/>
  <c r="F207" i="3"/>
  <c r="O206" i="3"/>
  <c r="O205" i="3" s="1"/>
  <c r="L206" i="3"/>
  <c r="I206" i="3"/>
  <c r="C206" i="3" s="1"/>
  <c r="F206" i="3"/>
  <c r="N205" i="3"/>
  <c r="M205" i="3"/>
  <c r="M204" i="3" s="1"/>
  <c r="K205" i="3"/>
  <c r="K204" i="3" s="1"/>
  <c r="J205" i="3"/>
  <c r="H205" i="3"/>
  <c r="G205" i="3"/>
  <c r="G204" i="3" s="1"/>
  <c r="E205" i="3"/>
  <c r="D205" i="3"/>
  <c r="D204" i="3" s="1"/>
  <c r="O203" i="3"/>
  <c r="L203" i="3"/>
  <c r="I203" i="3"/>
  <c r="F203" i="3"/>
  <c r="O202" i="3"/>
  <c r="L202" i="3"/>
  <c r="I202" i="3"/>
  <c r="F202" i="3"/>
  <c r="O201" i="3"/>
  <c r="L201" i="3"/>
  <c r="I201" i="3"/>
  <c r="F201" i="3"/>
  <c r="O200" i="3"/>
  <c r="L200" i="3"/>
  <c r="I200" i="3"/>
  <c r="F200" i="3"/>
  <c r="O199" i="3"/>
  <c r="L199" i="3"/>
  <c r="L198" i="3" s="1"/>
  <c r="I199" i="3"/>
  <c r="F199" i="3"/>
  <c r="F198" i="3" s="1"/>
  <c r="O198" i="3"/>
  <c r="N198" i="3"/>
  <c r="M198" i="3"/>
  <c r="K198" i="3"/>
  <c r="K196" i="3" s="1"/>
  <c r="J198" i="3"/>
  <c r="J196" i="3" s="1"/>
  <c r="H198" i="3"/>
  <c r="H196" i="3" s="1"/>
  <c r="G198" i="3"/>
  <c r="G196" i="3" s="1"/>
  <c r="E198" i="3"/>
  <c r="E196" i="3" s="1"/>
  <c r="D198" i="3"/>
  <c r="O197" i="3"/>
  <c r="L197" i="3"/>
  <c r="I197" i="3"/>
  <c r="F197" i="3"/>
  <c r="N196" i="3"/>
  <c r="M196" i="3"/>
  <c r="D196" i="3"/>
  <c r="O193" i="3"/>
  <c r="L193" i="3"/>
  <c r="L192" i="3" s="1"/>
  <c r="L191" i="3" s="1"/>
  <c r="I193" i="3"/>
  <c r="I192" i="3" s="1"/>
  <c r="I191" i="3" s="1"/>
  <c r="F193" i="3"/>
  <c r="O192" i="3"/>
  <c r="O191" i="3" s="1"/>
  <c r="N192" i="3"/>
  <c r="N191" i="3" s="1"/>
  <c r="M192" i="3"/>
  <c r="M191" i="3" s="1"/>
  <c r="K192" i="3"/>
  <c r="K191" i="3" s="1"/>
  <c r="J192" i="3"/>
  <c r="J191" i="3" s="1"/>
  <c r="H192" i="3"/>
  <c r="H191" i="3" s="1"/>
  <c r="G192" i="3"/>
  <c r="E192" i="3"/>
  <c r="E191" i="3" s="1"/>
  <c r="D192" i="3"/>
  <c r="D191" i="3" s="1"/>
  <c r="G191" i="3"/>
  <c r="O190" i="3"/>
  <c r="L190" i="3"/>
  <c r="I190" i="3"/>
  <c r="F190" i="3"/>
  <c r="O189" i="3"/>
  <c r="L189" i="3"/>
  <c r="L188" i="3" s="1"/>
  <c r="I189" i="3"/>
  <c r="F189" i="3"/>
  <c r="N188" i="3"/>
  <c r="M188" i="3"/>
  <c r="M187" i="3" s="1"/>
  <c r="K188" i="3"/>
  <c r="J188" i="3"/>
  <c r="J187" i="3" s="1"/>
  <c r="H188" i="3"/>
  <c r="G188" i="3"/>
  <c r="E188" i="3"/>
  <c r="D188" i="3"/>
  <c r="O186" i="3"/>
  <c r="L186" i="3"/>
  <c r="I186" i="3"/>
  <c r="F186" i="3"/>
  <c r="O185" i="3"/>
  <c r="L185" i="3"/>
  <c r="L184" i="3" s="1"/>
  <c r="I185" i="3"/>
  <c r="F185" i="3"/>
  <c r="F184" i="3" s="1"/>
  <c r="O184" i="3"/>
  <c r="N184" i="3"/>
  <c r="M184" i="3"/>
  <c r="K184" i="3"/>
  <c r="J184" i="3"/>
  <c r="H184" i="3"/>
  <c r="G184" i="3"/>
  <c r="E184" i="3"/>
  <c r="D184" i="3"/>
  <c r="O183" i="3"/>
  <c r="L183" i="3"/>
  <c r="I183" i="3"/>
  <c r="F183" i="3"/>
  <c r="O182" i="3"/>
  <c r="L182" i="3"/>
  <c r="I182" i="3"/>
  <c r="F182" i="3"/>
  <c r="O181" i="3"/>
  <c r="L181" i="3"/>
  <c r="I181" i="3"/>
  <c r="F181" i="3"/>
  <c r="O180" i="3"/>
  <c r="O179" i="3" s="1"/>
  <c r="L180" i="3"/>
  <c r="L179" i="3" s="1"/>
  <c r="I180" i="3"/>
  <c r="I179" i="3" s="1"/>
  <c r="F180" i="3"/>
  <c r="N179" i="3"/>
  <c r="M179" i="3"/>
  <c r="K179" i="3"/>
  <c r="J179" i="3"/>
  <c r="H179" i="3"/>
  <c r="G179" i="3"/>
  <c r="E179" i="3"/>
  <c r="D179" i="3"/>
  <c r="O178" i="3"/>
  <c r="L178" i="3"/>
  <c r="I178" i="3"/>
  <c r="F178" i="3"/>
  <c r="O177" i="3"/>
  <c r="L177" i="3"/>
  <c r="I177" i="3"/>
  <c r="F177" i="3"/>
  <c r="O176" i="3"/>
  <c r="O175" i="3" s="1"/>
  <c r="L176" i="3"/>
  <c r="I176" i="3"/>
  <c r="I175" i="3" s="1"/>
  <c r="F176" i="3"/>
  <c r="F175" i="3" s="1"/>
  <c r="N175" i="3"/>
  <c r="M175" i="3"/>
  <c r="M174" i="3" s="1"/>
  <c r="M173" i="3" s="1"/>
  <c r="K175" i="3"/>
  <c r="J175" i="3"/>
  <c r="J174" i="3" s="1"/>
  <c r="J173" i="3" s="1"/>
  <c r="H175" i="3"/>
  <c r="G175" i="3"/>
  <c r="G174" i="3" s="1"/>
  <c r="G173" i="3" s="1"/>
  <c r="E175" i="3"/>
  <c r="E174" i="3" s="1"/>
  <c r="E173" i="3" s="1"/>
  <c r="D175" i="3"/>
  <c r="D174" i="3" s="1"/>
  <c r="D173" i="3" s="1"/>
  <c r="O172" i="3"/>
  <c r="L172" i="3"/>
  <c r="I172" i="3"/>
  <c r="F172" i="3"/>
  <c r="O171" i="3"/>
  <c r="L171" i="3"/>
  <c r="I171" i="3"/>
  <c r="F171" i="3"/>
  <c r="O170" i="3"/>
  <c r="L170" i="3"/>
  <c r="I170" i="3"/>
  <c r="F170" i="3"/>
  <c r="O169" i="3"/>
  <c r="L169" i="3"/>
  <c r="I169" i="3"/>
  <c r="F169" i="3"/>
  <c r="O168" i="3"/>
  <c r="L168" i="3"/>
  <c r="I168" i="3"/>
  <c r="F168" i="3"/>
  <c r="O167" i="3"/>
  <c r="L167" i="3"/>
  <c r="I167" i="3"/>
  <c r="F167" i="3"/>
  <c r="N166" i="3"/>
  <c r="N165" i="3" s="1"/>
  <c r="M166" i="3"/>
  <c r="M165" i="3" s="1"/>
  <c r="K166" i="3"/>
  <c r="K165" i="3" s="1"/>
  <c r="J166" i="3"/>
  <c r="J165" i="3" s="1"/>
  <c r="I166" i="3"/>
  <c r="I165" i="3" s="1"/>
  <c r="H166" i="3"/>
  <c r="G166" i="3"/>
  <c r="G165" i="3" s="1"/>
  <c r="E166" i="3"/>
  <c r="E165" i="3" s="1"/>
  <c r="D166" i="3"/>
  <c r="D165" i="3" s="1"/>
  <c r="H165" i="3"/>
  <c r="O164" i="3"/>
  <c r="L164" i="3"/>
  <c r="I164" i="3"/>
  <c r="F164" i="3"/>
  <c r="O163" i="3"/>
  <c r="L163" i="3"/>
  <c r="I163" i="3"/>
  <c r="F163" i="3"/>
  <c r="O162" i="3"/>
  <c r="L162" i="3"/>
  <c r="I162" i="3"/>
  <c r="F162" i="3"/>
  <c r="O161" i="3"/>
  <c r="L161" i="3"/>
  <c r="L160" i="3" s="1"/>
  <c r="I161" i="3"/>
  <c r="F161" i="3"/>
  <c r="F160" i="3" s="1"/>
  <c r="O160" i="3"/>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L145" i="3"/>
  <c r="I145" i="3"/>
  <c r="I144" i="3" s="1"/>
  <c r="F145" i="3"/>
  <c r="N144" i="3"/>
  <c r="M144" i="3"/>
  <c r="K144" i="3"/>
  <c r="J144" i="3"/>
  <c r="H144" i="3"/>
  <c r="G144" i="3"/>
  <c r="E144" i="3"/>
  <c r="D144" i="3"/>
  <c r="O143" i="3"/>
  <c r="L143" i="3"/>
  <c r="I143" i="3"/>
  <c r="F143" i="3"/>
  <c r="O142" i="3"/>
  <c r="O141" i="3" s="1"/>
  <c r="L142" i="3"/>
  <c r="I142" i="3"/>
  <c r="I141" i="3" s="1"/>
  <c r="F142" i="3"/>
  <c r="N141" i="3"/>
  <c r="M141" i="3"/>
  <c r="K141" i="3"/>
  <c r="J141" i="3"/>
  <c r="H141" i="3"/>
  <c r="G141" i="3"/>
  <c r="E141" i="3"/>
  <c r="D141" i="3"/>
  <c r="O140" i="3"/>
  <c r="L140" i="3"/>
  <c r="I140" i="3"/>
  <c r="F140" i="3"/>
  <c r="O139" i="3"/>
  <c r="L139" i="3"/>
  <c r="I139" i="3"/>
  <c r="F139" i="3"/>
  <c r="O138" i="3"/>
  <c r="L138" i="3"/>
  <c r="I138" i="3"/>
  <c r="F138" i="3"/>
  <c r="O137" i="3"/>
  <c r="L137" i="3"/>
  <c r="L136" i="3" s="1"/>
  <c r="I137" i="3"/>
  <c r="F137" i="3"/>
  <c r="F136" i="3" s="1"/>
  <c r="N136" i="3"/>
  <c r="M136" i="3"/>
  <c r="K136" i="3"/>
  <c r="J136" i="3"/>
  <c r="I136" i="3"/>
  <c r="H136" i="3"/>
  <c r="G136" i="3"/>
  <c r="E136" i="3"/>
  <c r="D136" i="3"/>
  <c r="O135" i="3"/>
  <c r="L135" i="3"/>
  <c r="I135" i="3"/>
  <c r="F135" i="3"/>
  <c r="O134" i="3"/>
  <c r="L134" i="3"/>
  <c r="I134" i="3"/>
  <c r="F134" i="3"/>
  <c r="C134" i="3" s="1"/>
  <c r="O133" i="3"/>
  <c r="L133" i="3"/>
  <c r="I133" i="3"/>
  <c r="F133" i="3"/>
  <c r="O132" i="3"/>
  <c r="L132" i="3"/>
  <c r="I132" i="3"/>
  <c r="F132" i="3"/>
  <c r="N131" i="3"/>
  <c r="M131" i="3"/>
  <c r="K131" i="3"/>
  <c r="J131" i="3"/>
  <c r="H131" i="3"/>
  <c r="G131" i="3"/>
  <c r="E131" i="3"/>
  <c r="D131" i="3"/>
  <c r="O129" i="3"/>
  <c r="L129" i="3"/>
  <c r="L128" i="3" s="1"/>
  <c r="I129" i="3"/>
  <c r="I128" i="3" s="1"/>
  <c r="F129" i="3"/>
  <c r="F128" i="3" s="1"/>
  <c r="O128" i="3"/>
  <c r="N128" i="3"/>
  <c r="M128" i="3"/>
  <c r="K128" i="3"/>
  <c r="J128" i="3"/>
  <c r="H128" i="3"/>
  <c r="G128" i="3"/>
  <c r="E128" i="3"/>
  <c r="D128" i="3"/>
  <c r="O127" i="3"/>
  <c r="L127" i="3"/>
  <c r="C127" i="3" s="1"/>
  <c r="I127" i="3"/>
  <c r="F127" i="3"/>
  <c r="O126" i="3"/>
  <c r="L126" i="3"/>
  <c r="I126" i="3"/>
  <c r="F126" i="3"/>
  <c r="O125" i="3"/>
  <c r="L125" i="3"/>
  <c r="I125" i="3"/>
  <c r="F125" i="3"/>
  <c r="O124" i="3"/>
  <c r="L124" i="3"/>
  <c r="I124" i="3"/>
  <c r="F124" i="3"/>
  <c r="O123" i="3"/>
  <c r="L123" i="3"/>
  <c r="I123" i="3"/>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L116" i="3" s="1"/>
  <c r="I117" i="3"/>
  <c r="F117" i="3"/>
  <c r="F116" i="3" s="1"/>
  <c r="N116" i="3"/>
  <c r="M116" i="3"/>
  <c r="K116" i="3"/>
  <c r="J116" i="3"/>
  <c r="H116" i="3"/>
  <c r="G116" i="3"/>
  <c r="E116" i="3"/>
  <c r="D116" i="3"/>
  <c r="O115" i="3"/>
  <c r="L115" i="3"/>
  <c r="I115" i="3"/>
  <c r="F115" i="3"/>
  <c r="O114" i="3"/>
  <c r="L114" i="3"/>
  <c r="I114" i="3"/>
  <c r="F114" i="3"/>
  <c r="O113" i="3"/>
  <c r="L113" i="3"/>
  <c r="I113" i="3"/>
  <c r="F113" i="3"/>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L103" i="3" s="1"/>
  <c r="I104" i="3"/>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K83" i="3" s="1"/>
  <c r="J84" i="3"/>
  <c r="H84" i="3"/>
  <c r="G84" i="3"/>
  <c r="E84" i="3"/>
  <c r="D84" i="3"/>
  <c r="O82" i="3"/>
  <c r="L82" i="3"/>
  <c r="I82" i="3"/>
  <c r="F82" i="3"/>
  <c r="O81" i="3"/>
  <c r="L81" i="3"/>
  <c r="L80" i="3" s="1"/>
  <c r="I81" i="3"/>
  <c r="I80" i="3" s="1"/>
  <c r="F81" i="3"/>
  <c r="O80" i="3"/>
  <c r="N80" i="3"/>
  <c r="M80" i="3"/>
  <c r="K80" i="3"/>
  <c r="J80" i="3"/>
  <c r="H80" i="3"/>
  <c r="G80" i="3"/>
  <c r="F80" i="3"/>
  <c r="E80" i="3"/>
  <c r="D80" i="3"/>
  <c r="O79" i="3"/>
  <c r="L79" i="3"/>
  <c r="I79" i="3"/>
  <c r="F79" i="3"/>
  <c r="O78" i="3"/>
  <c r="L78" i="3"/>
  <c r="L77" i="3" s="1"/>
  <c r="I78" i="3"/>
  <c r="I77" i="3" s="1"/>
  <c r="F78" i="3"/>
  <c r="N77" i="3"/>
  <c r="M77" i="3"/>
  <c r="K77" i="3"/>
  <c r="K76" i="3" s="1"/>
  <c r="J77" i="3"/>
  <c r="H77" i="3"/>
  <c r="H76" i="3" s="1"/>
  <c r="G77" i="3"/>
  <c r="F77" i="3"/>
  <c r="E77" i="3"/>
  <c r="D77" i="3"/>
  <c r="O74" i="3"/>
  <c r="L74" i="3"/>
  <c r="I74" i="3"/>
  <c r="F74" i="3"/>
  <c r="O73" i="3"/>
  <c r="L73" i="3"/>
  <c r="I73" i="3"/>
  <c r="F73" i="3"/>
  <c r="O72" i="3"/>
  <c r="L72" i="3"/>
  <c r="I72" i="3"/>
  <c r="F72" i="3"/>
  <c r="O71" i="3"/>
  <c r="L71" i="3"/>
  <c r="I71" i="3"/>
  <c r="F71" i="3"/>
  <c r="O70" i="3"/>
  <c r="L70" i="3"/>
  <c r="I70" i="3"/>
  <c r="F70" i="3"/>
  <c r="F69" i="3" s="1"/>
  <c r="N69" i="3"/>
  <c r="N67" i="3" s="1"/>
  <c r="M69" i="3"/>
  <c r="M67" i="3" s="1"/>
  <c r="K69" i="3"/>
  <c r="K67" i="3" s="1"/>
  <c r="J69" i="3"/>
  <c r="J67" i="3" s="1"/>
  <c r="H69" i="3"/>
  <c r="H67" i="3" s="1"/>
  <c r="G69" i="3"/>
  <c r="E69" i="3"/>
  <c r="E67" i="3" s="1"/>
  <c r="D69" i="3"/>
  <c r="D67" i="3" s="1"/>
  <c r="O68" i="3"/>
  <c r="L68" i="3"/>
  <c r="I68" i="3"/>
  <c r="F68" i="3"/>
  <c r="G67" i="3"/>
  <c r="O66" i="3"/>
  <c r="L66" i="3"/>
  <c r="I66" i="3"/>
  <c r="F66" i="3"/>
  <c r="O65" i="3"/>
  <c r="L65" i="3"/>
  <c r="I65" i="3"/>
  <c r="F65" i="3"/>
  <c r="O64" i="3"/>
  <c r="L64" i="3"/>
  <c r="I64" i="3"/>
  <c r="C64" i="3" s="1"/>
  <c r="F64" i="3"/>
  <c r="O63" i="3"/>
  <c r="L63" i="3"/>
  <c r="I63" i="3"/>
  <c r="F63" i="3"/>
  <c r="O62" i="3"/>
  <c r="L62" i="3"/>
  <c r="I62" i="3"/>
  <c r="F62" i="3"/>
  <c r="O61" i="3"/>
  <c r="L61" i="3"/>
  <c r="I61" i="3"/>
  <c r="F61" i="3"/>
  <c r="O60" i="3"/>
  <c r="L60" i="3"/>
  <c r="I60" i="3"/>
  <c r="F60" i="3"/>
  <c r="O59" i="3"/>
  <c r="L59" i="3"/>
  <c r="I59" i="3"/>
  <c r="F59" i="3"/>
  <c r="N58" i="3"/>
  <c r="M58" i="3"/>
  <c r="K58" i="3"/>
  <c r="J58" i="3"/>
  <c r="H58" i="3"/>
  <c r="G58" i="3"/>
  <c r="E58" i="3"/>
  <c r="D58" i="3"/>
  <c r="O57" i="3"/>
  <c r="L57" i="3"/>
  <c r="I57" i="3"/>
  <c r="F57" i="3"/>
  <c r="O56" i="3"/>
  <c r="O55" i="3" s="1"/>
  <c r="L56" i="3"/>
  <c r="I56" i="3"/>
  <c r="F56" i="3"/>
  <c r="N55" i="3"/>
  <c r="M55" i="3"/>
  <c r="M54" i="3" s="1"/>
  <c r="M53" i="3" s="1"/>
  <c r="K55" i="3"/>
  <c r="J55" i="3"/>
  <c r="H55" i="3"/>
  <c r="H54" i="3" s="1"/>
  <c r="G55" i="3"/>
  <c r="G54" i="3" s="1"/>
  <c r="F55" i="3"/>
  <c r="E55" i="3"/>
  <c r="D55" i="3"/>
  <c r="D54" i="3" s="1"/>
  <c r="N54" i="3"/>
  <c r="J54" i="3"/>
  <c r="J53" i="3" s="1"/>
  <c r="O47" i="3"/>
  <c r="C47" i="3" s="1"/>
  <c r="O46" i="3"/>
  <c r="C46" i="3" s="1"/>
  <c r="N45" i="3"/>
  <c r="M45" i="3"/>
  <c r="L44" i="3"/>
  <c r="L43" i="3" s="1"/>
  <c r="I44" i="3"/>
  <c r="I43" i="3" s="1"/>
  <c r="F44" i="3"/>
  <c r="K43" i="3"/>
  <c r="J43" i="3"/>
  <c r="H43" i="3"/>
  <c r="G43" i="3"/>
  <c r="F43" i="3"/>
  <c r="E43" i="3"/>
  <c r="D43" i="3"/>
  <c r="F42" i="3"/>
  <c r="C42" i="3" s="1"/>
  <c r="E41" i="3"/>
  <c r="D41" i="3"/>
  <c r="L40" i="3"/>
  <c r="C40" i="3" s="1"/>
  <c r="L39" i="3"/>
  <c r="C39" i="3" s="1"/>
  <c r="L38" i="3"/>
  <c r="C38" i="3" s="1"/>
  <c r="L37" i="3"/>
  <c r="C37" i="3" s="1"/>
  <c r="K36" i="3"/>
  <c r="J36" i="3"/>
  <c r="L35" i="3"/>
  <c r="C35" i="3" s="1"/>
  <c r="L34" i="3"/>
  <c r="C34" i="3" s="1"/>
  <c r="K33" i="3"/>
  <c r="J33" i="3"/>
  <c r="L32" i="3"/>
  <c r="C32" i="3" s="1"/>
  <c r="K31" i="3"/>
  <c r="J31" i="3"/>
  <c r="L30" i="3"/>
  <c r="C30" i="3" s="1"/>
  <c r="L29" i="3"/>
  <c r="C29" i="3" s="1"/>
  <c r="L28" i="3"/>
  <c r="C28" i="3" s="1"/>
  <c r="K27" i="3"/>
  <c r="J27" i="3"/>
  <c r="F25" i="3"/>
  <c r="C25" i="3" s="1"/>
  <c r="I24" i="3"/>
  <c r="O23" i="3"/>
  <c r="L23" i="3"/>
  <c r="I23" i="3"/>
  <c r="F23" i="3"/>
  <c r="O22" i="3"/>
  <c r="L22" i="3"/>
  <c r="L21" i="3" s="1"/>
  <c r="L292" i="3" s="1"/>
  <c r="L291" i="3" s="1"/>
  <c r="I22" i="3"/>
  <c r="I21" i="3" s="1"/>
  <c r="F22" i="3"/>
  <c r="N21" i="3"/>
  <c r="N292" i="3" s="1"/>
  <c r="N291" i="3" s="1"/>
  <c r="M21" i="3"/>
  <c r="M20" i="3" s="1"/>
  <c r="K21" i="3"/>
  <c r="K292" i="3" s="1"/>
  <c r="J21" i="3"/>
  <c r="J292" i="3" s="1"/>
  <c r="J291" i="3" s="1"/>
  <c r="H21" i="3"/>
  <c r="H292" i="3" s="1"/>
  <c r="H291" i="3" s="1"/>
  <c r="G21" i="3"/>
  <c r="F21" i="3"/>
  <c r="F292" i="3" s="1"/>
  <c r="E21" i="3"/>
  <c r="E292" i="3" s="1"/>
  <c r="D21" i="3"/>
  <c r="D292" i="3" s="1"/>
  <c r="D291" i="3" s="1"/>
  <c r="E291" i="3" l="1"/>
  <c r="N53" i="3"/>
  <c r="C126" i="3"/>
  <c r="C152" i="3"/>
  <c r="C156" i="3"/>
  <c r="C190" i="3"/>
  <c r="C218" i="3"/>
  <c r="C234" i="3"/>
  <c r="K269" i="3"/>
  <c r="C294" i="3"/>
  <c r="C295" i="3"/>
  <c r="O21" i="3"/>
  <c r="O20" i="3" s="1"/>
  <c r="C114" i="3"/>
  <c r="L27" i="3"/>
  <c r="C27" i="3" s="1"/>
  <c r="C68" i="3"/>
  <c r="C96" i="3"/>
  <c r="C108" i="3"/>
  <c r="C180" i="3"/>
  <c r="K195" i="3"/>
  <c r="C274" i="3"/>
  <c r="G53" i="3"/>
  <c r="O122" i="3"/>
  <c r="K291" i="3"/>
  <c r="C201" i="3"/>
  <c r="G292" i="3"/>
  <c r="G291" i="3" s="1"/>
  <c r="E76" i="3"/>
  <c r="J76" i="3"/>
  <c r="L122" i="3"/>
  <c r="C132" i="3"/>
  <c r="M130" i="3"/>
  <c r="G130" i="3"/>
  <c r="O188" i="3"/>
  <c r="D187" i="3"/>
  <c r="C202" i="3"/>
  <c r="C266" i="3"/>
  <c r="C287" i="3"/>
  <c r="C288" i="3"/>
  <c r="E204" i="3"/>
  <c r="C222" i="3"/>
  <c r="I264" i="3"/>
  <c r="L272" i="3"/>
  <c r="G270" i="3"/>
  <c r="G269" i="3" s="1"/>
  <c r="C298" i="3"/>
  <c r="C299" i="3"/>
  <c r="C300" i="3"/>
  <c r="H53" i="3"/>
  <c r="C79" i="3"/>
  <c r="D76" i="3"/>
  <c r="L95" i="3"/>
  <c r="I112" i="3"/>
  <c r="C120" i="3"/>
  <c r="K130" i="3"/>
  <c r="K75" i="3" s="1"/>
  <c r="C164" i="3"/>
  <c r="C168" i="3"/>
  <c r="C178" i="3"/>
  <c r="K174" i="3"/>
  <c r="K173" i="3" s="1"/>
  <c r="I188" i="3"/>
  <c r="I187" i="3" s="1"/>
  <c r="N187" i="3"/>
  <c r="C211" i="3"/>
  <c r="C226" i="3"/>
  <c r="N204" i="3"/>
  <c r="N195" i="3" s="1"/>
  <c r="C237" i="3"/>
  <c r="C239" i="3"/>
  <c r="O238" i="3"/>
  <c r="O231" i="3" s="1"/>
  <c r="O260" i="3"/>
  <c r="H269" i="3"/>
  <c r="L33" i="3"/>
  <c r="C33" i="3" s="1"/>
  <c r="E20" i="3"/>
  <c r="C60" i="3"/>
  <c r="C61" i="3"/>
  <c r="C63" i="3"/>
  <c r="C72" i="3"/>
  <c r="I76" i="3"/>
  <c r="C92" i="3"/>
  <c r="C172" i="3"/>
  <c r="O187" i="3"/>
  <c r="D195" i="3"/>
  <c r="J259" i="3"/>
  <c r="O264" i="3"/>
  <c r="C278" i="3"/>
  <c r="C56" i="3"/>
  <c r="E54" i="3"/>
  <c r="E53" i="3" s="1"/>
  <c r="C71" i="3"/>
  <c r="M76" i="3"/>
  <c r="M75" i="3" s="1"/>
  <c r="M52" i="3" s="1"/>
  <c r="C88" i="3"/>
  <c r="D83" i="3"/>
  <c r="C90" i="3"/>
  <c r="C91" i="3"/>
  <c r="C100" i="3"/>
  <c r="C102" i="3"/>
  <c r="C104" i="3"/>
  <c r="O112" i="3"/>
  <c r="C128" i="3"/>
  <c r="C140" i="3"/>
  <c r="C142" i="3"/>
  <c r="C148" i="3"/>
  <c r="C150" i="3"/>
  <c r="N174" i="3"/>
  <c r="N173" i="3" s="1"/>
  <c r="G187" i="3"/>
  <c r="K187" i="3"/>
  <c r="H187" i="3"/>
  <c r="C210" i="3"/>
  <c r="J231" i="3"/>
  <c r="J230" i="3" s="1"/>
  <c r="C258" i="3"/>
  <c r="C262" i="3"/>
  <c r="L187" i="3"/>
  <c r="I95" i="3"/>
  <c r="L141" i="3"/>
  <c r="C141" i="3" s="1"/>
  <c r="J204" i="3"/>
  <c r="J195" i="3" s="1"/>
  <c r="L252" i="3"/>
  <c r="L251" i="3" s="1"/>
  <c r="M292" i="3"/>
  <c r="M291" i="3" s="1"/>
  <c r="I293" i="3"/>
  <c r="I291" i="3" s="1"/>
  <c r="L55" i="3"/>
  <c r="I58" i="3"/>
  <c r="C65" i="3"/>
  <c r="C66" i="3"/>
  <c r="I69" i="3"/>
  <c r="I67" i="3" s="1"/>
  <c r="C73" i="3"/>
  <c r="C74" i="3"/>
  <c r="G83" i="3"/>
  <c r="L84" i="3"/>
  <c r="C115" i="3"/>
  <c r="I116" i="3"/>
  <c r="C135" i="3"/>
  <c r="O136" i="3"/>
  <c r="F141" i="3"/>
  <c r="L144" i="3"/>
  <c r="C155" i="3"/>
  <c r="O166" i="3"/>
  <c r="O165" i="3" s="1"/>
  <c r="L175" i="3"/>
  <c r="L174" i="3" s="1"/>
  <c r="L173" i="3" s="1"/>
  <c r="C181" i="3"/>
  <c r="G195" i="3"/>
  <c r="C221" i="3"/>
  <c r="C229" i="3"/>
  <c r="D231" i="3"/>
  <c r="D230" i="3" s="1"/>
  <c r="H231" i="3"/>
  <c r="H230" i="3" s="1"/>
  <c r="K231" i="3"/>
  <c r="K230" i="3" s="1"/>
  <c r="K194" i="3" s="1"/>
  <c r="C243" i="3"/>
  <c r="C245" i="3"/>
  <c r="O246" i="3"/>
  <c r="O252" i="3"/>
  <c r="I260" i="3"/>
  <c r="L260" i="3"/>
  <c r="C267" i="3"/>
  <c r="C268" i="3"/>
  <c r="O272" i="3"/>
  <c r="O270" i="3" s="1"/>
  <c r="O269" i="3" s="1"/>
  <c r="L76" i="3"/>
  <c r="C22" i="3"/>
  <c r="J26" i="3"/>
  <c r="M83" i="3"/>
  <c r="C105" i="3"/>
  <c r="C107" i="3"/>
  <c r="C118" i="3"/>
  <c r="C119" i="3"/>
  <c r="H130" i="3"/>
  <c r="E130" i="3"/>
  <c r="C136" i="3"/>
  <c r="C138" i="3"/>
  <c r="C139" i="3"/>
  <c r="C143" i="3"/>
  <c r="O144" i="3"/>
  <c r="C154" i="3"/>
  <c r="C157" i="3"/>
  <c r="C159" i="3"/>
  <c r="C171" i="3"/>
  <c r="C176" i="3"/>
  <c r="O174" i="3"/>
  <c r="O173" i="3" s="1"/>
  <c r="I174" i="3"/>
  <c r="C182" i="3"/>
  <c r="C213" i="3"/>
  <c r="C225" i="3"/>
  <c r="N231" i="3"/>
  <c r="N230" i="3" s="1"/>
  <c r="G231" i="3"/>
  <c r="G230" i="3" s="1"/>
  <c r="C244" i="3"/>
  <c r="C255" i="3"/>
  <c r="C256" i="3"/>
  <c r="C257" i="3"/>
  <c r="C275" i="3"/>
  <c r="L276" i="3"/>
  <c r="L270" i="3" s="1"/>
  <c r="L269" i="3" s="1"/>
  <c r="F281" i="3"/>
  <c r="C281" i="3" s="1"/>
  <c r="C23" i="3"/>
  <c r="K26" i="3"/>
  <c r="L36" i="3"/>
  <c r="C36" i="3" s="1"/>
  <c r="C43" i="3"/>
  <c r="O45" i="3"/>
  <c r="K54" i="3"/>
  <c r="K53" i="3" s="1"/>
  <c r="L69" i="3"/>
  <c r="L67" i="3" s="1"/>
  <c r="N76" i="3"/>
  <c r="O77" i="3"/>
  <c r="O76" i="3" s="1"/>
  <c r="G76" i="3"/>
  <c r="C85" i="3"/>
  <c r="O84" i="3"/>
  <c r="O89" i="3"/>
  <c r="L89" i="3"/>
  <c r="C97" i="3"/>
  <c r="C98" i="3"/>
  <c r="C99" i="3"/>
  <c r="H83" i="3"/>
  <c r="I103" i="3"/>
  <c r="C109" i="3"/>
  <c r="C110" i="3"/>
  <c r="C111" i="3"/>
  <c r="D130" i="3"/>
  <c r="D75" i="3" s="1"/>
  <c r="O131" i="3"/>
  <c r="L131" i="3"/>
  <c r="F144" i="3"/>
  <c r="C146" i="3"/>
  <c r="C147" i="3"/>
  <c r="L151" i="3"/>
  <c r="C158" i="3"/>
  <c r="C163" i="3"/>
  <c r="C170" i="3"/>
  <c r="E187" i="3"/>
  <c r="O196" i="3"/>
  <c r="H204" i="3"/>
  <c r="H195" i="3" s="1"/>
  <c r="H194" i="3" s="1"/>
  <c r="C215" i="3"/>
  <c r="L246" i="3"/>
  <c r="L264" i="3"/>
  <c r="C297" i="3"/>
  <c r="I292" i="3"/>
  <c r="I20" i="3"/>
  <c r="O292" i="3"/>
  <c r="O291" i="3" s="1"/>
  <c r="I84" i="3"/>
  <c r="C240" i="3"/>
  <c r="I238" i="3"/>
  <c r="C301" i="3"/>
  <c r="J20" i="3"/>
  <c r="N20" i="3"/>
  <c r="L31" i="3"/>
  <c r="O58" i="3"/>
  <c r="L58" i="3"/>
  <c r="L54" i="3" s="1"/>
  <c r="N83" i="3"/>
  <c r="E83" i="3"/>
  <c r="C101" i="3"/>
  <c r="C144" i="3"/>
  <c r="C175" i="3"/>
  <c r="O54" i="3"/>
  <c r="G20" i="3"/>
  <c r="K20" i="3"/>
  <c r="D53" i="3"/>
  <c r="C57" i="3"/>
  <c r="C59" i="3"/>
  <c r="F58" i="3"/>
  <c r="O69" i="3"/>
  <c r="O67" i="3" s="1"/>
  <c r="E75" i="3"/>
  <c r="E52" i="3" s="1"/>
  <c r="C81" i="3"/>
  <c r="C82" i="3"/>
  <c r="J83" i="3"/>
  <c r="F89" i="3"/>
  <c r="I89" i="3"/>
  <c r="C93" i="3"/>
  <c r="C94" i="3"/>
  <c r="O103" i="3"/>
  <c r="C113" i="3"/>
  <c r="F112" i="3"/>
  <c r="C123" i="3"/>
  <c r="C133" i="3"/>
  <c r="F131" i="3"/>
  <c r="C189" i="3"/>
  <c r="F188" i="3"/>
  <c r="F67" i="3"/>
  <c r="H20" i="3"/>
  <c r="C44" i="3"/>
  <c r="C62" i="3"/>
  <c r="C70" i="3"/>
  <c r="F76" i="3"/>
  <c r="C77" i="3"/>
  <c r="C78" i="3"/>
  <c r="C80" i="3"/>
  <c r="C86" i="3"/>
  <c r="C87" i="3"/>
  <c r="F84" i="3"/>
  <c r="O95" i="3"/>
  <c r="C106" i="3"/>
  <c r="O116" i="3"/>
  <c r="C124" i="3"/>
  <c r="I122" i="3"/>
  <c r="C167" i="3"/>
  <c r="F166" i="3"/>
  <c r="F41" i="3"/>
  <c r="C41" i="3" s="1"/>
  <c r="I55" i="3"/>
  <c r="C121" i="3"/>
  <c r="C129" i="3"/>
  <c r="J130" i="3"/>
  <c r="N130" i="3"/>
  <c r="I131" i="3"/>
  <c r="C149" i="3"/>
  <c r="F151" i="3"/>
  <c r="O151" i="3"/>
  <c r="O130" i="3" s="1"/>
  <c r="C169" i="3"/>
  <c r="C177" i="3"/>
  <c r="L205" i="3"/>
  <c r="C45" i="3"/>
  <c r="F95" i="3"/>
  <c r="F103" i="3"/>
  <c r="C103" i="3" s="1"/>
  <c r="L112" i="3"/>
  <c r="C117" i="3"/>
  <c r="F122" i="3"/>
  <c r="C137" i="3"/>
  <c r="C145" i="3"/>
  <c r="C153" i="3"/>
  <c r="C162" i="3"/>
  <c r="I160" i="3"/>
  <c r="C160" i="3" s="1"/>
  <c r="L166" i="3"/>
  <c r="L165" i="3" s="1"/>
  <c r="H174" i="3"/>
  <c r="H173" i="3" s="1"/>
  <c r="C186" i="3"/>
  <c r="I184" i="3"/>
  <c r="C184" i="3" s="1"/>
  <c r="C217" i="3"/>
  <c r="F216" i="3"/>
  <c r="N194" i="3"/>
  <c r="C235" i="3"/>
  <c r="C125" i="3"/>
  <c r="I151" i="3"/>
  <c r="C183" i="3"/>
  <c r="F179" i="3"/>
  <c r="C179" i="3" s="1"/>
  <c r="C161" i="3"/>
  <c r="C185" i="3"/>
  <c r="C193" i="3"/>
  <c r="F192" i="3"/>
  <c r="E195" i="3"/>
  <c r="M195" i="3"/>
  <c r="L196" i="3"/>
  <c r="C207" i="3"/>
  <c r="C208" i="3"/>
  <c r="C209" i="3"/>
  <c r="F205" i="3"/>
  <c r="C219" i="3"/>
  <c r="C220" i="3"/>
  <c r="C227" i="3"/>
  <c r="C228" i="3"/>
  <c r="C236" i="3"/>
  <c r="L238" i="3"/>
  <c r="L231" i="3" s="1"/>
  <c r="M230" i="3"/>
  <c r="E259" i="3"/>
  <c r="C261" i="3"/>
  <c r="F260" i="3"/>
  <c r="O259" i="3"/>
  <c r="C271" i="3"/>
  <c r="I270" i="3"/>
  <c r="I269" i="3" s="1"/>
  <c r="M270" i="3"/>
  <c r="M269" i="3" s="1"/>
  <c r="C277" i="3"/>
  <c r="F276" i="3"/>
  <c r="C285" i="3"/>
  <c r="F284" i="3"/>
  <c r="C286" i="3"/>
  <c r="C200" i="3"/>
  <c r="I198" i="3"/>
  <c r="C203" i="3"/>
  <c r="I205" i="3"/>
  <c r="I204" i="3" s="1"/>
  <c r="C212" i="3"/>
  <c r="C223" i="3"/>
  <c r="C224" i="3"/>
  <c r="C232" i="3"/>
  <c r="C233" i="3"/>
  <c r="C247" i="3"/>
  <c r="C249" i="3"/>
  <c r="F246" i="3"/>
  <c r="C263" i="3"/>
  <c r="C279" i="3"/>
  <c r="C280" i="3"/>
  <c r="C197" i="3"/>
  <c r="F196" i="3"/>
  <c r="D194" i="3"/>
  <c r="O216" i="3"/>
  <c r="O204" i="3" s="1"/>
  <c r="O195" i="3" s="1"/>
  <c r="L216" i="3"/>
  <c r="C241" i="3"/>
  <c r="F238" i="3"/>
  <c r="C248" i="3"/>
  <c r="I246" i="3"/>
  <c r="E230" i="3"/>
  <c r="E289" i="3" s="1"/>
  <c r="C253" i="3"/>
  <c r="F252" i="3"/>
  <c r="O251" i="3"/>
  <c r="C265" i="3"/>
  <c r="F264" i="3"/>
  <c r="C273" i="3"/>
  <c r="F272" i="3"/>
  <c r="C296" i="3"/>
  <c r="C199" i="3"/>
  <c r="F293" i="3"/>
  <c r="G75" i="3" l="1"/>
  <c r="G52" i="3" s="1"/>
  <c r="K52" i="3"/>
  <c r="K51" i="3" s="1"/>
  <c r="K50" i="3" s="1"/>
  <c r="O83" i="3"/>
  <c r="C69" i="3"/>
  <c r="C21" i="3"/>
  <c r="I259" i="3"/>
  <c r="C293" i="3"/>
  <c r="C276" i="3"/>
  <c r="J194" i="3"/>
  <c r="I231" i="3"/>
  <c r="I230" i="3" s="1"/>
  <c r="L53" i="3"/>
  <c r="H75" i="3"/>
  <c r="H52" i="3" s="1"/>
  <c r="H51" i="3" s="1"/>
  <c r="K289" i="3"/>
  <c r="F231" i="3"/>
  <c r="G194" i="3"/>
  <c r="G51" i="3" s="1"/>
  <c r="G289" i="3"/>
  <c r="C116" i="3"/>
  <c r="L130" i="3"/>
  <c r="J75" i="3"/>
  <c r="D52" i="3"/>
  <c r="D51" i="3" s="1"/>
  <c r="O53" i="3"/>
  <c r="K290" i="3"/>
  <c r="L259" i="3"/>
  <c r="L230" i="3" s="1"/>
  <c r="C264" i="3"/>
  <c r="M289" i="3"/>
  <c r="L83" i="3"/>
  <c r="C292" i="3"/>
  <c r="N75" i="3"/>
  <c r="N52" i="3" s="1"/>
  <c r="N51" i="3" s="1"/>
  <c r="O75" i="3"/>
  <c r="J52" i="3"/>
  <c r="J51" i="3" s="1"/>
  <c r="J289" i="3"/>
  <c r="C112" i="3"/>
  <c r="C252" i="3"/>
  <c r="F251" i="3"/>
  <c r="C251" i="3" s="1"/>
  <c r="C284" i="3"/>
  <c r="F283" i="3"/>
  <c r="C283" i="3" s="1"/>
  <c r="C260" i="3"/>
  <c r="F259" i="3"/>
  <c r="C259" i="3" s="1"/>
  <c r="M194" i="3"/>
  <c r="M51" i="3" s="1"/>
  <c r="I130" i="3"/>
  <c r="C166" i="3"/>
  <c r="F165" i="3"/>
  <c r="C165" i="3" s="1"/>
  <c r="C67" i="3"/>
  <c r="F130" i="3"/>
  <c r="C131" i="3"/>
  <c r="C238" i="3"/>
  <c r="C246" i="3"/>
  <c r="C198" i="3"/>
  <c r="I196" i="3"/>
  <c r="I195" i="3" s="1"/>
  <c r="I194" i="3" s="1"/>
  <c r="E194" i="3"/>
  <c r="E51" i="3" s="1"/>
  <c r="F174" i="3"/>
  <c r="C216" i="3"/>
  <c r="C122" i="3"/>
  <c r="C95" i="3"/>
  <c r="C55" i="3"/>
  <c r="I54" i="3"/>
  <c r="I53" i="3" s="1"/>
  <c r="C76" i="3"/>
  <c r="C89" i="3"/>
  <c r="C58" i="3"/>
  <c r="F54" i="3"/>
  <c r="I173" i="3"/>
  <c r="D289" i="3"/>
  <c r="L26" i="3"/>
  <c r="C31" i="3"/>
  <c r="F291" i="3"/>
  <c r="C291" i="3" s="1"/>
  <c r="C205" i="3"/>
  <c r="F204" i="3"/>
  <c r="F83" i="3"/>
  <c r="C84" i="3"/>
  <c r="F270" i="3"/>
  <c r="C272" i="3"/>
  <c r="O230" i="3"/>
  <c r="O194" i="3" s="1"/>
  <c r="C192" i="3"/>
  <c r="F191" i="3"/>
  <c r="C191" i="3" s="1"/>
  <c r="F230" i="3"/>
  <c r="C231" i="3"/>
  <c r="L204" i="3"/>
  <c r="L195" i="3" s="1"/>
  <c r="C151" i="3"/>
  <c r="C188" i="3"/>
  <c r="I83" i="3"/>
  <c r="I75" i="3" s="1"/>
  <c r="N289" i="3" l="1"/>
  <c r="G290" i="3"/>
  <c r="G50" i="3"/>
  <c r="C130" i="3"/>
  <c r="O52" i="3"/>
  <c r="O51" i="3" s="1"/>
  <c r="L75" i="3"/>
  <c r="L52" i="3" s="1"/>
  <c r="H289" i="3"/>
  <c r="C196" i="3"/>
  <c r="C83" i="3"/>
  <c r="C230" i="3"/>
  <c r="C204" i="3"/>
  <c r="L194" i="3"/>
  <c r="L289" i="3"/>
  <c r="E290" i="3"/>
  <c r="E50" i="3"/>
  <c r="D50" i="3"/>
  <c r="D24" i="3"/>
  <c r="D290" i="3" s="1"/>
  <c r="M50" i="3"/>
  <c r="M290" i="3"/>
  <c r="C174" i="3"/>
  <c r="F173" i="3"/>
  <c r="C173" i="3" s="1"/>
  <c r="J50" i="3"/>
  <c r="J290" i="3"/>
  <c r="N50" i="3"/>
  <c r="N290" i="3"/>
  <c r="F269" i="3"/>
  <c r="C270" i="3"/>
  <c r="I52" i="3"/>
  <c r="I51" i="3" s="1"/>
  <c r="O289" i="3"/>
  <c r="F195" i="3"/>
  <c r="C26" i="3"/>
  <c r="L20" i="3"/>
  <c r="C54" i="3"/>
  <c r="F53" i="3"/>
  <c r="F187" i="3"/>
  <c r="C187" i="3" s="1"/>
  <c r="F75" i="3"/>
  <c r="C75" i="3" s="1"/>
  <c r="H290" i="3"/>
  <c r="H50" i="3"/>
  <c r="L51" i="3"/>
  <c r="L50" i="3" s="1"/>
  <c r="I289" i="3"/>
  <c r="O290" i="3" l="1"/>
  <c r="O50" i="3"/>
  <c r="C269" i="3"/>
  <c r="F289" i="3"/>
  <c r="C289" i="3" s="1"/>
  <c r="I290" i="3"/>
  <c r="I50" i="3"/>
  <c r="F52" i="3"/>
  <c r="C53" i="3"/>
  <c r="L290" i="3"/>
  <c r="F194" i="3"/>
  <c r="C194" i="3" s="1"/>
  <c r="C195" i="3"/>
  <c r="F24" i="3"/>
  <c r="D20" i="3"/>
  <c r="C24" i="3" l="1"/>
  <c r="F20" i="3"/>
  <c r="C20" i="3" s="1"/>
  <c r="F51" i="3"/>
  <c r="C52" i="3"/>
  <c r="F290" i="3" l="1"/>
  <c r="C290" i="3" s="1"/>
  <c r="C51" i="3"/>
  <c r="F50" i="3"/>
  <c r="C50" i="3" s="1"/>
  <c r="O301" i="2" l="1"/>
  <c r="L301" i="2"/>
  <c r="I301" i="2"/>
  <c r="F301" i="2"/>
  <c r="O300" i="2"/>
  <c r="L300" i="2"/>
  <c r="I300" i="2"/>
  <c r="F300" i="2"/>
  <c r="O299" i="2"/>
  <c r="L299" i="2"/>
  <c r="I299" i="2"/>
  <c r="F299" i="2"/>
  <c r="O298" i="2"/>
  <c r="L298" i="2"/>
  <c r="I298" i="2"/>
  <c r="F298" i="2"/>
  <c r="O297" i="2"/>
  <c r="L297" i="2"/>
  <c r="I297" i="2"/>
  <c r="F297" i="2"/>
  <c r="C297" i="2" s="1"/>
  <c r="O296" i="2"/>
  <c r="L296" i="2"/>
  <c r="I296" i="2"/>
  <c r="F296" i="2"/>
  <c r="O295" i="2"/>
  <c r="L295" i="2"/>
  <c r="I295" i="2"/>
  <c r="F295" i="2"/>
  <c r="O294" i="2"/>
  <c r="L294" i="2"/>
  <c r="I294" i="2"/>
  <c r="F294" i="2"/>
  <c r="N293" i="2"/>
  <c r="M293" i="2"/>
  <c r="K293" i="2"/>
  <c r="J293" i="2"/>
  <c r="H293" i="2"/>
  <c r="G293" i="2"/>
  <c r="E293" i="2"/>
  <c r="D293" i="2"/>
  <c r="O288" i="2"/>
  <c r="L288" i="2"/>
  <c r="I288" i="2"/>
  <c r="F288" i="2"/>
  <c r="O287" i="2"/>
  <c r="O286" i="2" s="1"/>
  <c r="L287" i="2"/>
  <c r="L286" i="2" s="1"/>
  <c r="I287" i="2"/>
  <c r="F287" i="2"/>
  <c r="F286" i="2" s="1"/>
  <c r="N286" i="2"/>
  <c r="M286" i="2"/>
  <c r="K286" i="2"/>
  <c r="J286" i="2"/>
  <c r="H286" i="2"/>
  <c r="G286" i="2"/>
  <c r="E286" i="2"/>
  <c r="D286" i="2"/>
  <c r="O285" i="2"/>
  <c r="O284" i="2" s="1"/>
  <c r="O283" i="2" s="1"/>
  <c r="L285" i="2"/>
  <c r="L284" i="2" s="1"/>
  <c r="L283" i="2" s="1"/>
  <c r="I285" i="2"/>
  <c r="I284" i="2" s="1"/>
  <c r="I283" i="2" s="1"/>
  <c r="F285" i="2"/>
  <c r="N284" i="2"/>
  <c r="M284" i="2"/>
  <c r="M283" i="2" s="1"/>
  <c r="K284" i="2"/>
  <c r="K283" i="2" s="1"/>
  <c r="J284" i="2"/>
  <c r="J283" i="2" s="1"/>
  <c r="H284" i="2"/>
  <c r="H283" i="2" s="1"/>
  <c r="G284" i="2"/>
  <c r="G283" i="2" s="1"/>
  <c r="F284" i="2"/>
  <c r="E284" i="2"/>
  <c r="E283" i="2" s="1"/>
  <c r="D284" i="2"/>
  <c r="D283" i="2" s="1"/>
  <c r="N283" i="2"/>
  <c r="F283" i="2"/>
  <c r="O282" i="2"/>
  <c r="L282" i="2"/>
  <c r="L281" i="2" s="1"/>
  <c r="I282" i="2"/>
  <c r="I281" i="2" s="1"/>
  <c r="F282" i="2"/>
  <c r="F281" i="2" s="1"/>
  <c r="O281" i="2"/>
  <c r="N281" i="2"/>
  <c r="M281" i="2"/>
  <c r="K281" i="2"/>
  <c r="J281" i="2"/>
  <c r="H281" i="2"/>
  <c r="G281" i="2"/>
  <c r="E281" i="2"/>
  <c r="D281" i="2"/>
  <c r="O280" i="2"/>
  <c r="L280" i="2"/>
  <c r="I280" i="2"/>
  <c r="F280" i="2"/>
  <c r="O279" i="2"/>
  <c r="L279" i="2"/>
  <c r="I279" i="2"/>
  <c r="F279" i="2"/>
  <c r="O278" i="2"/>
  <c r="L278" i="2"/>
  <c r="I278" i="2"/>
  <c r="F278" i="2"/>
  <c r="O277" i="2"/>
  <c r="O276" i="2" s="1"/>
  <c r="L277" i="2"/>
  <c r="I277" i="2"/>
  <c r="F277" i="2"/>
  <c r="N276" i="2"/>
  <c r="M276" i="2"/>
  <c r="K276" i="2"/>
  <c r="J276" i="2"/>
  <c r="H276" i="2"/>
  <c r="G276" i="2"/>
  <c r="F276" i="2"/>
  <c r="E276" i="2"/>
  <c r="D276" i="2"/>
  <c r="O275" i="2"/>
  <c r="L275" i="2"/>
  <c r="I275" i="2"/>
  <c r="F275" i="2"/>
  <c r="O274" i="2"/>
  <c r="L274" i="2"/>
  <c r="I274" i="2"/>
  <c r="F274" i="2"/>
  <c r="O273" i="2"/>
  <c r="O272" i="2" s="1"/>
  <c r="L273" i="2"/>
  <c r="L272" i="2" s="1"/>
  <c r="I273" i="2"/>
  <c r="F273" i="2"/>
  <c r="N272" i="2"/>
  <c r="M272" i="2"/>
  <c r="K272" i="2"/>
  <c r="K270" i="2" s="1"/>
  <c r="K269" i="2" s="1"/>
  <c r="J272" i="2"/>
  <c r="I272" i="2"/>
  <c r="H272" i="2"/>
  <c r="G272" i="2"/>
  <c r="F272" i="2"/>
  <c r="E272" i="2"/>
  <c r="E270" i="2" s="1"/>
  <c r="E269" i="2" s="1"/>
  <c r="D272" i="2"/>
  <c r="O271" i="2"/>
  <c r="L271" i="2"/>
  <c r="I271" i="2"/>
  <c r="F271" i="2"/>
  <c r="G270" i="2"/>
  <c r="G269" i="2" s="1"/>
  <c r="O268" i="2"/>
  <c r="L268" i="2"/>
  <c r="I268" i="2"/>
  <c r="F268" i="2"/>
  <c r="O267" i="2"/>
  <c r="L267" i="2"/>
  <c r="I267" i="2"/>
  <c r="F267" i="2"/>
  <c r="O266" i="2"/>
  <c r="L266" i="2"/>
  <c r="I266" i="2"/>
  <c r="F266" i="2"/>
  <c r="O265" i="2"/>
  <c r="O264" i="2" s="1"/>
  <c r="L265" i="2"/>
  <c r="I265" i="2"/>
  <c r="F265" i="2"/>
  <c r="N264" i="2"/>
  <c r="M264" i="2"/>
  <c r="K264" i="2"/>
  <c r="J264" i="2"/>
  <c r="H264" i="2"/>
  <c r="G264" i="2"/>
  <c r="E264" i="2"/>
  <c r="D264" i="2"/>
  <c r="O263" i="2"/>
  <c r="L263" i="2"/>
  <c r="I263" i="2"/>
  <c r="F263" i="2"/>
  <c r="O262" i="2"/>
  <c r="L262" i="2"/>
  <c r="I262" i="2"/>
  <c r="F262" i="2"/>
  <c r="O261" i="2"/>
  <c r="O260" i="2" s="1"/>
  <c r="L261" i="2"/>
  <c r="L260" i="2" s="1"/>
  <c r="I261" i="2"/>
  <c r="F261" i="2"/>
  <c r="N260" i="2"/>
  <c r="M260" i="2"/>
  <c r="K260" i="2"/>
  <c r="K259" i="2" s="1"/>
  <c r="J260" i="2"/>
  <c r="H260" i="2"/>
  <c r="G260" i="2"/>
  <c r="E260" i="2"/>
  <c r="E259" i="2" s="1"/>
  <c r="D260" i="2"/>
  <c r="N259" i="2"/>
  <c r="O258" i="2"/>
  <c r="L258" i="2"/>
  <c r="I258" i="2"/>
  <c r="F258" i="2"/>
  <c r="O257" i="2"/>
  <c r="L257" i="2"/>
  <c r="I257" i="2"/>
  <c r="F257" i="2"/>
  <c r="O256" i="2"/>
  <c r="L256" i="2"/>
  <c r="I256" i="2"/>
  <c r="F256" i="2"/>
  <c r="O255" i="2"/>
  <c r="L255" i="2"/>
  <c r="I255" i="2"/>
  <c r="F255" i="2"/>
  <c r="O254" i="2"/>
  <c r="L254" i="2"/>
  <c r="I254" i="2"/>
  <c r="F254" i="2"/>
  <c r="O253" i="2"/>
  <c r="O252" i="2" s="1"/>
  <c r="L253" i="2"/>
  <c r="I253" i="2"/>
  <c r="F253" i="2"/>
  <c r="N252" i="2"/>
  <c r="M252" i="2"/>
  <c r="K252" i="2"/>
  <c r="J252" i="2"/>
  <c r="H252" i="2"/>
  <c r="H251" i="2" s="1"/>
  <c r="G252" i="2"/>
  <c r="G251" i="2" s="1"/>
  <c r="E252" i="2"/>
  <c r="E251" i="2" s="1"/>
  <c r="D252" i="2"/>
  <c r="D251" i="2" s="1"/>
  <c r="N251" i="2"/>
  <c r="M251" i="2"/>
  <c r="K251" i="2"/>
  <c r="J251" i="2"/>
  <c r="O250" i="2"/>
  <c r="L250" i="2"/>
  <c r="I250" i="2"/>
  <c r="F250" i="2"/>
  <c r="O249" i="2"/>
  <c r="L249" i="2"/>
  <c r="I249" i="2"/>
  <c r="F249" i="2"/>
  <c r="O248" i="2"/>
  <c r="L248" i="2"/>
  <c r="I248" i="2"/>
  <c r="F248" i="2"/>
  <c r="O247" i="2"/>
  <c r="L247" i="2"/>
  <c r="I247" i="2"/>
  <c r="F247" i="2"/>
  <c r="F246" i="2" s="1"/>
  <c r="N246" i="2"/>
  <c r="M246" i="2"/>
  <c r="K246" i="2"/>
  <c r="J246" i="2"/>
  <c r="H246" i="2"/>
  <c r="G246" i="2"/>
  <c r="E246" i="2"/>
  <c r="D246" i="2"/>
  <c r="O245" i="2"/>
  <c r="L245" i="2"/>
  <c r="I245" i="2"/>
  <c r="F245" i="2"/>
  <c r="C245" i="2" s="1"/>
  <c r="O244" i="2"/>
  <c r="L244" i="2"/>
  <c r="I244" i="2"/>
  <c r="F244" i="2"/>
  <c r="O243" i="2"/>
  <c r="L243" i="2"/>
  <c r="I243" i="2"/>
  <c r="F243" i="2"/>
  <c r="O242" i="2"/>
  <c r="L242" i="2"/>
  <c r="I242" i="2"/>
  <c r="F242" i="2"/>
  <c r="O241" i="2"/>
  <c r="L241" i="2"/>
  <c r="I241" i="2"/>
  <c r="F241" i="2"/>
  <c r="O240" i="2"/>
  <c r="L240" i="2"/>
  <c r="I240" i="2"/>
  <c r="F240" i="2"/>
  <c r="O239" i="2"/>
  <c r="L239" i="2"/>
  <c r="I239" i="2"/>
  <c r="F239" i="2"/>
  <c r="N238" i="2"/>
  <c r="M238" i="2"/>
  <c r="K238" i="2"/>
  <c r="J238" i="2"/>
  <c r="H238" i="2"/>
  <c r="G238" i="2"/>
  <c r="E238" i="2"/>
  <c r="D238" i="2"/>
  <c r="O237" i="2"/>
  <c r="L237" i="2"/>
  <c r="I237" i="2"/>
  <c r="F237" i="2"/>
  <c r="O236" i="2"/>
  <c r="L236" i="2"/>
  <c r="L235" i="2" s="1"/>
  <c r="I236" i="2"/>
  <c r="F236" i="2"/>
  <c r="N235" i="2"/>
  <c r="M235" i="2"/>
  <c r="K235" i="2"/>
  <c r="J235" i="2"/>
  <c r="H235" i="2"/>
  <c r="G235" i="2"/>
  <c r="E235" i="2"/>
  <c r="D235" i="2"/>
  <c r="O234" i="2"/>
  <c r="L234" i="2"/>
  <c r="L233" i="2" s="1"/>
  <c r="I234" i="2"/>
  <c r="I233" i="2" s="1"/>
  <c r="F234" i="2"/>
  <c r="F233" i="2" s="1"/>
  <c r="O233" i="2"/>
  <c r="N233" i="2"/>
  <c r="M233" i="2"/>
  <c r="K233" i="2"/>
  <c r="J233" i="2"/>
  <c r="H233" i="2"/>
  <c r="G233" i="2"/>
  <c r="E233" i="2"/>
  <c r="D233" i="2"/>
  <c r="O232" i="2"/>
  <c r="L232" i="2"/>
  <c r="I232" i="2"/>
  <c r="F232" i="2"/>
  <c r="O229" i="2"/>
  <c r="L229" i="2"/>
  <c r="I229" i="2"/>
  <c r="F229" i="2"/>
  <c r="O228" i="2"/>
  <c r="L228" i="2"/>
  <c r="L227" i="2" s="1"/>
  <c r="I228" i="2"/>
  <c r="I227" i="2" s="1"/>
  <c r="F228" i="2"/>
  <c r="O227" i="2"/>
  <c r="N227" i="2"/>
  <c r="M227" i="2"/>
  <c r="K227" i="2"/>
  <c r="J227" i="2"/>
  <c r="H227" i="2"/>
  <c r="H204" i="2" s="1"/>
  <c r="G227" i="2"/>
  <c r="E227" i="2"/>
  <c r="D227" i="2"/>
  <c r="O226" i="2"/>
  <c r="L226" i="2"/>
  <c r="I226" i="2"/>
  <c r="F226" i="2"/>
  <c r="O225" i="2"/>
  <c r="L225" i="2"/>
  <c r="I225" i="2"/>
  <c r="F225" i="2"/>
  <c r="C225" i="2"/>
  <c r="O224" i="2"/>
  <c r="L224" i="2"/>
  <c r="I224" i="2"/>
  <c r="F224" i="2"/>
  <c r="C224" i="2" s="1"/>
  <c r="O223" i="2"/>
  <c r="L223" i="2"/>
  <c r="I223" i="2"/>
  <c r="F223" i="2"/>
  <c r="O222" i="2"/>
  <c r="L222" i="2"/>
  <c r="I222" i="2"/>
  <c r="F222" i="2"/>
  <c r="O221" i="2"/>
  <c r="L221" i="2"/>
  <c r="I221" i="2"/>
  <c r="F221" i="2"/>
  <c r="C221" i="2" s="1"/>
  <c r="O220" i="2"/>
  <c r="L220" i="2"/>
  <c r="I220" i="2"/>
  <c r="F220" i="2"/>
  <c r="O219" i="2"/>
  <c r="L219" i="2"/>
  <c r="I219" i="2"/>
  <c r="F219" i="2"/>
  <c r="O218" i="2"/>
  <c r="L218" i="2"/>
  <c r="I218" i="2"/>
  <c r="F218" i="2"/>
  <c r="O217" i="2"/>
  <c r="L217" i="2"/>
  <c r="I217" i="2"/>
  <c r="F217" i="2"/>
  <c r="N216" i="2"/>
  <c r="M216" i="2"/>
  <c r="K216" i="2"/>
  <c r="J216" i="2"/>
  <c r="H216" i="2"/>
  <c r="G216" i="2"/>
  <c r="E216" i="2"/>
  <c r="D216" i="2"/>
  <c r="O215" i="2"/>
  <c r="L215" i="2"/>
  <c r="I215" i="2"/>
  <c r="F215" i="2"/>
  <c r="O214" i="2"/>
  <c r="L214" i="2"/>
  <c r="I214" i="2"/>
  <c r="F214" i="2"/>
  <c r="O213" i="2"/>
  <c r="L213" i="2"/>
  <c r="I213" i="2"/>
  <c r="F213" i="2"/>
  <c r="C213" i="2" s="1"/>
  <c r="O212" i="2"/>
  <c r="L212" i="2"/>
  <c r="I212" i="2"/>
  <c r="F212" i="2"/>
  <c r="O211" i="2"/>
  <c r="L211" i="2"/>
  <c r="I211" i="2"/>
  <c r="F211" i="2"/>
  <c r="O210" i="2"/>
  <c r="L210" i="2"/>
  <c r="I210" i="2"/>
  <c r="F210" i="2"/>
  <c r="O209" i="2"/>
  <c r="L209" i="2"/>
  <c r="I209" i="2"/>
  <c r="F209" i="2"/>
  <c r="C209" i="2" s="1"/>
  <c r="O208" i="2"/>
  <c r="L208" i="2"/>
  <c r="I208" i="2"/>
  <c r="F208" i="2"/>
  <c r="O207" i="2"/>
  <c r="L207" i="2"/>
  <c r="I207" i="2"/>
  <c r="F207" i="2"/>
  <c r="O206" i="2"/>
  <c r="L206" i="2"/>
  <c r="I206" i="2"/>
  <c r="F206" i="2"/>
  <c r="N205" i="2"/>
  <c r="M205" i="2"/>
  <c r="K205" i="2"/>
  <c r="K204" i="2" s="1"/>
  <c r="J205" i="2"/>
  <c r="H205" i="2"/>
  <c r="G205" i="2"/>
  <c r="E205" i="2"/>
  <c r="D205" i="2"/>
  <c r="O203" i="2"/>
  <c r="L203" i="2"/>
  <c r="I203" i="2"/>
  <c r="F203" i="2"/>
  <c r="O202" i="2"/>
  <c r="L202" i="2"/>
  <c r="I202" i="2"/>
  <c r="F202" i="2"/>
  <c r="O201" i="2"/>
  <c r="L201" i="2"/>
  <c r="I201" i="2"/>
  <c r="F201" i="2"/>
  <c r="C201" i="2" s="1"/>
  <c r="O200" i="2"/>
  <c r="L200" i="2"/>
  <c r="I200" i="2"/>
  <c r="F200" i="2"/>
  <c r="O199" i="2"/>
  <c r="O198" i="2" s="1"/>
  <c r="L199" i="2"/>
  <c r="L198" i="2" s="1"/>
  <c r="I199" i="2"/>
  <c r="F199" i="2"/>
  <c r="F198" i="2" s="1"/>
  <c r="N198" i="2"/>
  <c r="M198" i="2"/>
  <c r="M196" i="2" s="1"/>
  <c r="K198" i="2"/>
  <c r="K196" i="2" s="1"/>
  <c r="J198" i="2"/>
  <c r="J196" i="2" s="1"/>
  <c r="H198" i="2"/>
  <c r="H196" i="2" s="1"/>
  <c r="G198" i="2"/>
  <c r="G196" i="2" s="1"/>
  <c r="E198" i="2"/>
  <c r="D198" i="2"/>
  <c r="D196" i="2" s="1"/>
  <c r="O197" i="2"/>
  <c r="L197" i="2"/>
  <c r="I197" i="2"/>
  <c r="F197" i="2"/>
  <c r="N196" i="2"/>
  <c r="E196" i="2"/>
  <c r="O193" i="2"/>
  <c r="O192" i="2" s="1"/>
  <c r="O191" i="2" s="1"/>
  <c r="L193" i="2"/>
  <c r="L192" i="2" s="1"/>
  <c r="L191" i="2" s="1"/>
  <c r="I193" i="2"/>
  <c r="F193" i="2"/>
  <c r="F192" i="2" s="1"/>
  <c r="F191" i="2" s="1"/>
  <c r="N192" i="2"/>
  <c r="N191" i="2" s="1"/>
  <c r="M192" i="2"/>
  <c r="M191" i="2" s="1"/>
  <c r="K192" i="2"/>
  <c r="K191" i="2" s="1"/>
  <c r="J192" i="2"/>
  <c r="J191" i="2" s="1"/>
  <c r="H192" i="2"/>
  <c r="H191" i="2" s="1"/>
  <c r="G192" i="2"/>
  <c r="G191" i="2" s="1"/>
  <c r="E192" i="2"/>
  <c r="E191" i="2" s="1"/>
  <c r="D192" i="2"/>
  <c r="D191" i="2" s="1"/>
  <c r="O190" i="2"/>
  <c r="L190" i="2"/>
  <c r="I190" i="2"/>
  <c r="F190" i="2"/>
  <c r="O189" i="2"/>
  <c r="O188" i="2" s="1"/>
  <c r="L189" i="2"/>
  <c r="L188" i="2" s="1"/>
  <c r="I189" i="2"/>
  <c r="F189" i="2"/>
  <c r="N188" i="2"/>
  <c r="M188" i="2"/>
  <c r="M187" i="2" s="1"/>
  <c r="K188" i="2"/>
  <c r="J188" i="2"/>
  <c r="H188" i="2"/>
  <c r="G188" i="2"/>
  <c r="G187" i="2" s="1"/>
  <c r="F188" i="2"/>
  <c r="E188" i="2"/>
  <c r="D188" i="2"/>
  <c r="O186" i="2"/>
  <c r="L186" i="2"/>
  <c r="I186" i="2"/>
  <c r="F186" i="2"/>
  <c r="O185" i="2"/>
  <c r="O184" i="2" s="1"/>
  <c r="L185" i="2"/>
  <c r="I185" i="2"/>
  <c r="I184" i="2" s="1"/>
  <c r="F185" i="2"/>
  <c r="C185" i="2" s="1"/>
  <c r="N184" i="2"/>
  <c r="M184" i="2"/>
  <c r="K184" i="2"/>
  <c r="J184" i="2"/>
  <c r="H184" i="2"/>
  <c r="G184" i="2"/>
  <c r="E184" i="2"/>
  <c r="D184" i="2"/>
  <c r="O183" i="2"/>
  <c r="L183" i="2"/>
  <c r="I183" i="2"/>
  <c r="F183" i="2"/>
  <c r="O182" i="2"/>
  <c r="L182" i="2"/>
  <c r="I182" i="2"/>
  <c r="F182" i="2"/>
  <c r="O181" i="2"/>
  <c r="L181" i="2"/>
  <c r="I181" i="2"/>
  <c r="F181" i="2"/>
  <c r="O180" i="2"/>
  <c r="L180" i="2"/>
  <c r="I180" i="2"/>
  <c r="F180" i="2"/>
  <c r="N179" i="2"/>
  <c r="M179" i="2"/>
  <c r="K179" i="2"/>
  <c r="J179" i="2"/>
  <c r="H179" i="2"/>
  <c r="G179" i="2"/>
  <c r="E179" i="2"/>
  <c r="D179" i="2"/>
  <c r="O178" i="2"/>
  <c r="L178" i="2"/>
  <c r="I178" i="2"/>
  <c r="F178" i="2"/>
  <c r="O177" i="2"/>
  <c r="L177" i="2"/>
  <c r="I177" i="2"/>
  <c r="F177" i="2"/>
  <c r="O176" i="2"/>
  <c r="O175" i="2" s="1"/>
  <c r="L176" i="2"/>
  <c r="I176" i="2"/>
  <c r="I175" i="2" s="1"/>
  <c r="F176" i="2"/>
  <c r="F175" i="2" s="1"/>
  <c r="N175" i="2"/>
  <c r="M175" i="2"/>
  <c r="K175" i="2"/>
  <c r="K174" i="2" s="1"/>
  <c r="J175" i="2"/>
  <c r="H175" i="2"/>
  <c r="G175" i="2"/>
  <c r="E175" i="2"/>
  <c r="E174" i="2" s="1"/>
  <c r="E173" i="2" s="1"/>
  <c r="D175" i="2"/>
  <c r="N174" i="2"/>
  <c r="N173" i="2" s="1"/>
  <c r="O172" i="2"/>
  <c r="L172" i="2"/>
  <c r="I172" i="2"/>
  <c r="F172" i="2"/>
  <c r="O171" i="2"/>
  <c r="L171" i="2"/>
  <c r="I171" i="2"/>
  <c r="F171" i="2"/>
  <c r="O170" i="2"/>
  <c r="L170" i="2"/>
  <c r="I170" i="2"/>
  <c r="F170" i="2"/>
  <c r="O169" i="2"/>
  <c r="L169" i="2"/>
  <c r="I169" i="2"/>
  <c r="F169" i="2"/>
  <c r="O168" i="2"/>
  <c r="L168" i="2"/>
  <c r="I168" i="2"/>
  <c r="F168" i="2"/>
  <c r="O167" i="2"/>
  <c r="L167" i="2"/>
  <c r="I167" i="2"/>
  <c r="I166" i="2" s="1"/>
  <c r="I165" i="2" s="1"/>
  <c r="F167" i="2"/>
  <c r="N166" i="2"/>
  <c r="M166" i="2"/>
  <c r="M165" i="2" s="1"/>
  <c r="K166" i="2"/>
  <c r="K165" i="2" s="1"/>
  <c r="J166" i="2"/>
  <c r="J165" i="2" s="1"/>
  <c r="H166" i="2"/>
  <c r="H165" i="2" s="1"/>
  <c r="G166" i="2"/>
  <c r="G165" i="2" s="1"/>
  <c r="E166" i="2"/>
  <c r="E165" i="2" s="1"/>
  <c r="D166" i="2"/>
  <c r="D165" i="2" s="1"/>
  <c r="N165" i="2"/>
  <c r="O164" i="2"/>
  <c r="L164" i="2"/>
  <c r="I164" i="2"/>
  <c r="F164" i="2"/>
  <c r="O163" i="2"/>
  <c r="L163" i="2"/>
  <c r="I163" i="2"/>
  <c r="F163" i="2"/>
  <c r="O162" i="2"/>
  <c r="L162" i="2"/>
  <c r="I162" i="2"/>
  <c r="F162" i="2"/>
  <c r="O161" i="2"/>
  <c r="O160" i="2" s="1"/>
  <c r="L161" i="2"/>
  <c r="I161" i="2"/>
  <c r="I160" i="2" s="1"/>
  <c r="F161" i="2"/>
  <c r="N160" i="2"/>
  <c r="M160" i="2"/>
  <c r="K160" i="2"/>
  <c r="J160" i="2"/>
  <c r="J130" i="2" s="1"/>
  <c r="H160" i="2"/>
  <c r="G160" i="2"/>
  <c r="F160" i="2"/>
  <c r="E160" i="2"/>
  <c r="D160" i="2"/>
  <c r="O159" i="2"/>
  <c r="L159" i="2"/>
  <c r="I159" i="2"/>
  <c r="F159" i="2"/>
  <c r="O158" i="2"/>
  <c r="L158" i="2"/>
  <c r="I158" i="2"/>
  <c r="F158" i="2"/>
  <c r="O157" i="2"/>
  <c r="L157" i="2"/>
  <c r="I157" i="2"/>
  <c r="F157" i="2"/>
  <c r="O156" i="2"/>
  <c r="L156" i="2"/>
  <c r="I156" i="2"/>
  <c r="C156" i="2" s="1"/>
  <c r="F156" i="2"/>
  <c r="O155" i="2"/>
  <c r="L155" i="2"/>
  <c r="I155" i="2"/>
  <c r="F155" i="2"/>
  <c r="O154" i="2"/>
  <c r="L154" i="2"/>
  <c r="I154" i="2"/>
  <c r="F154" i="2"/>
  <c r="O153" i="2"/>
  <c r="L153" i="2"/>
  <c r="I153" i="2"/>
  <c r="F153" i="2"/>
  <c r="O152" i="2"/>
  <c r="L152" i="2"/>
  <c r="I152" i="2"/>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I145" i="2"/>
  <c r="F145" i="2"/>
  <c r="N144" i="2"/>
  <c r="M144" i="2"/>
  <c r="K144" i="2"/>
  <c r="J144" i="2"/>
  <c r="H144" i="2"/>
  <c r="G144" i="2"/>
  <c r="E144" i="2"/>
  <c r="D144" i="2"/>
  <c r="O143" i="2"/>
  <c r="L143" i="2"/>
  <c r="I143" i="2"/>
  <c r="C143" i="2" s="1"/>
  <c r="F143" i="2"/>
  <c r="O142" i="2"/>
  <c r="L142" i="2"/>
  <c r="L141" i="2" s="1"/>
  <c r="I142" i="2"/>
  <c r="I141" i="2" s="1"/>
  <c r="F142" i="2"/>
  <c r="F141" i="2" s="1"/>
  <c r="N141" i="2"/>
  <c r="M141" i="2"/>
  <c r="K141" i="2"/>
  <c r="J141" i="2"/>
  <c r="H141" i="2"/>
  <c r="G141" i="2"/>
  <c r="E141" i="2"/>
  <c r="D141" i="2"/>
  <c r="O140" i="2"/>
  <c r="L140" i="2"/>
  <c r="I140" i="2"/>
  <c r="F140" i="2"/>
  <c r="O139" i="2"/>
  <c r="L139" i="2"/>
  <c r="I139" i="2"/>
  <c r="F139" i="2"/>
  <c r="O138" i="2"/>
  <c r="L138" i="2"/>
  <c r="I138" i="2"/>
  <c r="F138" i="2"/>
  <c r="O137" i="2"/>
  <c r="L137" i="2"/>
  <c r="I137" i="2"/>
  <c r="F137" i="2"/>
  <c r="N136" i="2"/>
  <c r="M136" i="2"/>
  <c r="K136" i="2"/>
  <c r="J136" i="2"/>
  <c r="H136" i="2"/>
  <c r="G136" i="2"/>
  <c r="E136" i="2"/>
  <c r="D136" i="2"/>
  <c r="O135" i="2"/>
  <c r="L135" i="2"/>
  <c r="I135" i="2"/>
  <c r="F135" i="2"/>
  <c r="O134" i="2"/>
  <c r="L134" i="2"/>
  <c r="I134" i="2"/>
  <c r="F134" i="2"/>
  <c r="O133" i="2"/>
  <c r="L133" i="2"/>
  <c r="I133" i="2"/>
  <c r="F133" i="2"/>
  <c r="O132" i="2"/>
  <c r="O131" i="2" s="1"/>
  <c r="L132" i="2"/>
  <c r="I132" i="2"/>
  <c r="C132" i="2" s="1"/>
  <c r="F132" i="2"/>
  <c r="N131" i="2"/>
  <c r="M131" i="2"/>
  <c r="L131" i="2"/>
  <c r="K131" i="2"/>
  <c r="J131" i="2"/>
  <c r="H131" i="2"/>
  <c r="G131" i="2"/>
  <c r="E131" i="2"/>
  <c r="D131" i="2"/>
  <c r="O129" i="2"/>
  <c r="O128" i="2" s="1"/>
  <c r="L129" i="2"/>
  <c r="L128" i="2" s="1"/>
  <c r="I129" i="2"/>
  <c r="F129" i="2"/>
  <c r="F128" i="2" s="1"/>
  <c r="N128" i="2"/>
  <c r="M128" i="2"/>
  <c r="K128" i="2"/>
  <c r="J128" i="2"/>
  <c r="H128" i="2"/>
  <c r="G128" i="2"/>
  <c r="E128" i="2"/>
  <c r="D128" i="2"/>
  <c r="O127" i="2"/>
  <c r="L127" i="2"/>
  <c r="I127" i="2"/>
  <c r="F127" i="2"/>
  <c r="O126" i="2"/>
  <c r="L126" i="2"/>
  <c r="I126" i="2"/>
  <c r="F126" i="2"/>
  <c r="O125" i="2"/>
  <c r="L125" i="2"/>
  <c r="I125" i="2"/>
  <c r="F125" i="2"/>
  <c r="O124" i="2"/>
  <c r="L124" i="2"/>
  <c r="I124" i="2"/>
  <c r="F124" i="2"/>
  <c r="O123" i="2"/>
  <c r="L123" i="2"/>
  <c r="I123" i="2"/>
  <c r="F123" i="2"/>
  <c r="F122" i="2" s="1"/>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L113" i="2"/>
  <c r="L112" i="2" s="1"/>
  <c r="I113" i="2"/>
  <c r="F113" i="2"/>
  <c r="F112" i="2" s="1"/>
  <c r="O112" i="2"/>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L104" i="2"/>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L96" i="2"/>
  <c r="I96" i="2"/>
  <c r="F96" i="2"/>
  <c r="N95" i="2"/>
  <c r="M95" i="2"/>
  <c r="K95" i="2"/>
  <c r="J95" i="2"/>
  <c r="H95" i="2"/>
  <c r="G95" i="2"/>
  <c r="E95" i="2"/>
  <c r="D95" i="2"/>
  <c r="O94" i="2"/>
  <c r="L94" i="2"/>
  <c r="I94" i="2"/>
  <c r="F94" i="2"/>
  <c r="O93" i="2"/>
  <c r="L93" i="2"/>
  <c r="I93" i="2"/>
  <c r="F93" i="2"/>
  <c r="O92" i="2"/>
  <c r="L92" i="2"/>
  <c r="I92" i="2"/>
  <c r="F92" i="2"/>
  <c r="O91" i="2"/>
  <c r="L91" i="2"/>
  <c r="I91" i="2"/>
  <c r="F91" i="2"/>
  <c r="O90" i="2"/>
  <c r="L90" i="2"/>
  <c r="I90" i="2"/>
  <c r="F90" i="2"/>
  <c r="F89" i="2" s="1"/>
  <c r="N89" i="2"/>
  <c r="M89" i="2"/>
  <c r="K89" i="2"/>
  <c r="J89" i="2"/>
  <c r="H89" i="2"/>
  <c r="G89" i="2"/>
  <c r="E89" i="2"/>
  <c r="D89" i="2"/>
  <c r="O88" i="2"/>
  <c r="L88" i="2"/>
  <c r="I88" i="2"/>
  <c r="F88" i="2"/>
  <c r="O87" i="2"/>
  <c r="L87" i="2"/>
  <c r="I87" i="2"/>
  <c r="F87" i="2"/>
  <c r="O86" i="2"/>
  <c r="L86" i="2"/>
  <c r="I86" i="2"/>
  <c r="F86" i="2"/>
  <c r="O85" i="2"/>
  <c r="L85" i="2"/>
  <c r="I85" i="2"/>
  <c r="F85" i="2"/>
  <c r="F84" i="2" s="1"/>
  <c r="N84" i="2"/>
  <c r="M84" i="2"/>
  <c r="K84" i="2"/>
  <c r="J84" i="2"/>
  <c r="H84" i="2"/>
  <c r="G84" i="2"/>
  <c r="E84" i="2"/>
  <c r="D84" i="2"/>
  <c r="O82" i="2"/>
  <c r="L82" i="2"/>
  <c r="I82" i="2"/>
  <c r="F82" i="2"/>
  <c r="O81" i="2"/>
  <c r="L81" i="2"/>
  <c r="L80" i="2" s="1"/>
  <c r="I81" i="2"/>
  <c r="F81" i="2"/>
  <c r="F80" i="2" s="1"/>
  <c r="O80" i="2"/>
  <c r="N80" i="2"/>
  <c r="M80" i="2"/>
  <c r="K80" i="2"/>
  <c r="J80" i="2"/>
  <c r="H80" i="2"/>
  <c r="G80" i="2"/>
  <c r="E80" i="2"/>
  <c r="D80" i="2"/>
  <c r="O79" i="2"/>
  <c r="L79" i="2"/>
  <c r="I79" i="2"/>
  <c r="F79" i="2"/>
  <c r="O78" i="2"/>
  <c r="L78" i="2"/>
  <c r="L77" i="2" s="1"/>
  <c r="I78" i="2"/>
  <c r="F78" i="2"/>
  <c r="N77" i="2"/>
  <c r="N76" i="2" s="1"/>
  <c r="M77" i="2"/>
  <c r="M76" i="2" s="1"/>
  <c r="K77" i="2"/>
  <c r="J77" i="2"/>
  <c r="H77" i="2"/>
  <c r="G77" i="2"/>
  <c r="F77" i="2"/>
  <c r="E77" i="2"/>
  <c r="D77" i="2"/>
  <c r="O74" i="2"/>
  <c r="L74" i="2"/>
  <c r="I74" i="2"/>
  <c r="F74" i="2"/>
  <c r="O73" i="2"/>
  <c r="L73" i="2"/>
  <c r="I73" i="2"/>
  <c r="F73" i="2"/>
  <c r="O72" i="2"/>
  <c r="L72" i="2"/>
  <c r="I72" i="2"/>
  <c r="F72" i="2"/>
  <c r="C72" i="2" s="1"/>
  <c r="O71" i="2"/>
  <c r="L71" i="2"/>
  <c r="I71" i="2"/>
  <c r="F71" i="2"/>
  <c r="O70" i="2"/>
  <c r="L70" i="2"/>
  <c r="I70" i="2"/>
  <c r="F70" i="2"/>
  <c r="N69" i="2"/>
  <c r="N67" i="2" s="1"/>
  <c r="M69" i="2"/>
  <c r="M67" i="2" s="1"/>
  <c r="K69" i="2"/>
  <c r="J69" i="2"/>
  <c r="J67" i="2" s="1"/>
  <c r="H69" i="2"/>
  <c r="H67" i="2" s="1"/>
  <c r="G69" i="2"/>
  <c r="E69" i="2"/>
  <c r="E67" i="2" s="1"/>
  <c r="D69" i="2"/>
  <c r="D67" i="2" s="1"/>
  <c r="O68" i="2"/>
  <c r="L68" i="2"/>
  <c r="I68" i="2"/>
  <c r="F68" i="2"/>
  <c r="K67" i="2"/>
  <c r="G67" i="2"/>
  <c r="O66" i="2"/>
  <c r="L66" i="2"/>
  <c r="I66" i="2"/>
  <c r="F66" i="2"/>
  <c r="O65" i="2"/>
  <c r="L65" i="2"/>
  <c r="I65" i="2"/>
  <c r="F65" i="2"/>
  <c r="O64" i="2"/>
  <c r="O58" i="2" s="1"/>
  <c r="O54" i="2" s="1"/>
  <c r="L64" i="2"/>
  <c r="I64" i="2"/>
  <c r="F64" i="2"/>
  <c r="C64" i="2"/>
  <c r="O63" i="2"/>
  <c r="L63" i="2"/>
  <c r="I63" i="2"/>
  <c r="F63" i="2"/>
  <c r="C63" i="2" s="1"/>
  <c r="O62" i="2"/>
  <c r="L62" i="2"/>
  <c r="I62" i="2"/>
  <c r="F62" i="2"/>
  <c r="O61" i="2"/>
  <c r="L61" i="2"/>
  <c r="I61" i="2"/>
  <c r="F61" i="2"/>
  <c r="O60" i="2"/>
  <c r="L60" i="2"/>
  <c r="I60" i="2"/>
  <c r="F60" i="2"/>
  <c r="O59" i="2"/>
  <c r="L59" i="2"/>
  <c r="I59" i="2"/>
  <c r="F59" i="2"/>
  <c r="N58" i="2"/>
  <c r="M58" i="2"/>
  <c r="K58" i="2"/>
  <c r="J58" i="2"/>
  <c r="I58" i="2"/>
  <c r="H58" i="2"/>
  <c r="G58" i="2"/>
  <c r="E58" i="2"/>
  <c r="D58" i="2"/>
  <c r="O57" i="2"/>
  <c r="L57" i="2"/>
  <c r="I57" i="2"/>
  <c r="F57" i="2"/>
  <c r="O56" i="2"/>
  <c r="O55" i="2" s="1"/>
  <c r="L56" i="2"/>
  <c r="I56" i="2"/>
  <c r="F56" i="2"/>
  <c r="N55" i="2"/>
  <c r="M55" i="2"/>
  <c r="K55" i="2"/>
  <c r="J55" i="2"/>
  <c r="H55" i="2"/>
  <c r="H54" i="2" s="1"/>
  <c r="G55" i="2"/>
  <c r="E55" i="2"/>
  <c r="D55" i="2"/>
  <c r="D54" i="2" s="1"/>
  <c r="G54" i="2"/>
  <c r="G53" i="2" s="1"/>
  <c r="O47" i="2"/>
  <c r="C47" i="2" s="1"/>
  <c r="O46" i="2"/>
  <c r="O45" i="2" s="1"/>
  <c r="C45" i="2" s="1"/>
  <c r="N45" i="2"/>
  <c r="M45" i="2"/>
  <c r="L44" i="2"/>
  <c r="L43" i="2" s="1"/>
  <c r="I44" i="2"/>
  <c r="I43" i="2" s="1"/>
  <c r="F44" i="2"/>
  <c r="K43" i="2"/>
  <c r="J43" i="2"/>
  <c r="H43" i="2"/>
  <c r="G43" i="2"/>
  <c r="F43" i="2"/>
  <c r="E43" i="2"/>
  <c r="D43" i="2"/>
  <c r="F42" i="2"/>
  <c r="F41" i="2" s="1"/>
  <c r="E41" i="2"/>
  <c r="D41" i="2"/>
  <c r="C41" i="2"/>
  <c r="L40" i="2"/>
  <c r="C40" i="2" s="1"/>
  <c r="L39" i="2"/>
  <c r="C39" i="2" s="1"/>
  <c r="L38" i="2"/>
  <c r="C38" i="2" s="1"/>
  <c r="L37" i="2"/>
  <c r="K36" i="2"/>
  <c r="J36" i="2"/>
  <c r="L35" i="2"/>
  <c r="C35" i="2" s="1"/>
  <c r="L34" i="2"/>
  <c r="K33" i="2"/>
  <c r="J33" i="2"/>
  <c r="L32" i="2"/>
  <c r="L31" i="2" s="1"/>
  <c r="C31" i="2" s="1"/>
  <c r="K31" i="2"/>
  <c r="J31" i="2"/>
  <c r="L30" i="2"/>
  <c r="C30" i="2" s="1"/>
  <c r="L29" i="2"/>
  <c r="C29" i="2" s="1"/>
  <c r="L28" i="2"/>
  <c r="K27" i="2"/>
  <c r="J27" i="2"/>
  <c r="J26" i="2" s="1"/>
  <c r="F25" i="2"/>
  <c r="C25" i="2" s="1"/>
  <c r="I24" i="2"/>
  <c r="O23" i="2"/>
  <c r="L23" i="2"/>
  <c r="I23" i="2"/>
  <c r="F23" i="2"/>
  <c r="O22" i="2"/>
  <c r="O21" i="2" s="1"/>
  <c r="L22" i="2"/>
  <c r="I22" i="2"/>
  <c r="I21" i="2" s="1"/>
  <c r="F22" i="2"/>
  <c r="N21" i="2"/>
  <c r="M21" i="2"/>
  <c r="M292" i="2" s="1"/>
  <c r="M291" i="2" s="1"/>
  <c r="K21" i="2"/>
  <c r="K292" i="2" s="1"/>
  <c r="K291" i="2" s="1"/>
  <c r="J21" i="2"/>
  <c r="H21" i="2"/>
  <c r="G21" i="2"/>
  <c r="G292" i="2" s="1"/>
  <c r="G291" i="2" s="1"/>
  <c r="F21" i="2"/>
  <c r="E21" i="2"/>
  <c r="D21" i="2"/>
  <c r="M20" i="2"/>
  <c r="F184" i="2" l="1"/>
  <c r="M231" i="2"/>
  <c r="J270" i="2"/>
  <c r="J269" i="2" s="1"/>
  <c r="I55" i="2"/>
  <c r="C55" i="2" s="1"/>
  <c r="L84" i="2"/>
  <c r="D83" i="2"/>
  <c r="C105" i="2"/>
  <c r="C108" i="2"/>
  <c r="C168" i="2"/>
  <c r="C265" i="2"/>
  <c r="D270" i="2"/>
  <c r="D269" i="2" s="1"/>
  <c r="H270" i="2"/>
  <c r="H269" i="2" s="1"/>
  <c r="C277" i="2"/>
  <c r="G20" i="2"/>
  <c r="D53" i="2"/>
  <c r="L76" i="2"/>
  <c r="C92" i="2"/>
  <c r="C100" i="2"/>
  <c r="C102" i="2"/>
  <c r="E231" i="2"/>
  <c r="E230" i="2" s="1"/>
  <c r="D231" i="2"/>
  <c r="C241" i="2"/>
  <c r="C244" i="2"/>
  <c r="G259" i="2"/>
  <c r="N270" i="2"/>
  <c r="N269" i="2" s="1"/>
  <c r="O246" i="2"/>
  <c r="M259" i="2"/>
  <c r="K54" i="2"/>
  <c r="F69" i="2"/>
  <c r="C71" i="2"/>
  <c r="G76" i="2"/>
  <c r="K76" i="2"/>
  <c r="O84" i="2"/>
  <c r="C111" i="2"/>
  <c r="J174" i="2"/>
  <c r="J173" i="2" s="1"/>
  <c r="C176" i="2"/>
  <c r="C217" i="2"/>
  <c r="C237" i="2"/>
  <c r="J259" i="2"/>
  <c r="C301" i="2"/>
  <c r="I188" i="2"/>
  <c r="L27" i="2"/>
  <c r="C27" i="2" s="1"/>
  <c r="H53" i="2"/>
  <c r="C68" i="2"/>
  <c r="D76" i="2"/>
  <c r="C91" i="2"/>
  <c r="C109" i="2"/>
  <c r="C164" i="2"/>
  <c r="K173" i="2"/>
  <c r="C189" i="2"/>
  <c r="C200" i="2"/>
  <c r="C214" i="2"/>
  <c r="E204" i="2"/>
  <c r="E195" i="2" s="1"/>
  <c r="C229" i="2"/>
  <c r="C249" i="2"/>
  <c r="C253" i="2"/>
  <c r="C261" i="2"/>
  <c r="C273" i="2"/>
  <c r="C275" i="2"/>
  <c r="C298" i="2"/>
  <c r="C32" i="2"/>
  <c r="L36" i="2"/>
  <c r="C36" i="2" s="1"/>
  <c r="J54" i="2"/>
  <c r="J53" i="2" s="1"/>
  <c r="J76" i="2"/>
  <c r="K83" i="2"/>
  <c r="C88" i="2"/>
  <c r="O103" i="2"/>
  <c r="C125" i="2"/>
  <c r="C147" i="2"/>
  <c r="C153" i="2"/>
  <c r="C159" i="2"/>
  <c r="C167" i="2"/>
  <c r="G174" i="2"/>
  <c r="G173" i="2" s="1"/>
  <c r="E187" i="2"/>
  <c r="L196" i="2"/>
  <c r="K195" i="2"/>
  <c r="J204" i="2"/>
  <c r="C208" i="2"/>
  <c r="O205" i="2"/>
  <c r="N204" i="2"/>
  <c r="N195" i="2" s="1"/>
  <c r="M204" i="2"/>
  <c r="M195" i="2" s="1"/>
  <c r="O235" i="2"/>
  <c r="N231" i="2"/>
  <c r="C257" i="2"/>
  <c r="M270" i="2"/>
  <c r="M269" i="2" s="1"/>
  <c r="C285" i="2"/>
  <c r="L95" i="2"/>
  <c r="I192" i="2"/>
  <c r="I191" i="2" s="1"/>
  <c r="C191" i="2" s="1"/>
  <c r="C193" i="2"/>
  <c r="J20" i="2"/>
  <c r="J83" i="2"/>
  <c r="H83" i="2"/>
  <c r="C119" i="2"/>
  <c r="E130" i="2"/>
  <c r="F166" i="2"/>
  <c r="F165" i="2" s="1"/>
  <c r="C172" i="2"/>
  <c r="C181" i="2"/>
  <c r="I179" i="2"/>
  <c r="I174" i="2" s="1"/>
  <c r="I173" i="2" s="1"/>
  <c r="C283" i="2"/>
  <c r="O292" i="2"/>
  <c r="O20" i="2"/>
  <c r="C96" i="2"/>
  <c r="C139" i="2"/>
  <c r="E292" i="2"/>
  <c r="E291" i="2" s="1"/>
  <c r="E20" i="2"/>
  <c r="N292" i="2"/>
  <c r="N291" i="2" s="1"/>
  <c r="N20" i="2"/>
  <c r="E76" i="2"/>
  <c r="I151" i="2"/>
  <c r="L55" i="2"/>
  <c r="K53" i="2"/>
  <c r="I103" i="2"/>
  <c r="L122" i="2"/>
  <c r="L33" i="2"/>
  <c r="C33" i="2" s="1"/>
  <c r="C44" i="2"/>
  <c r="F55" i="2"/>
  <c r="C74" i="2"/>
  <c r="O77" i="2"/>
  <c r="O76" i="2" s="1"/>
  <c r="C87" i="2"/>
  <c r="C94" i="2"/>
  <c r="C110" i="2"/>
  <c r="C124" i="2"/>
  <c r="H130" i="2"/>
  <c r="C140" i="2"/>
  <c r="L21" i="2"/>
  <c r="L292" i="2" s="1"/>
  <c r="K26" i="2"/>
  <c r="C43" i="2"/>
  <c r="E54" i="2"/>
  <c r="E53" i="2" s="1"/>
  <c r="L69" i="2"/>
  <c r="L67" i="2" s="1"/>
  <c r="C79" i="2"/>
  <c r="G83" i="2"/>
  <c r="M83" i="2"/>
  <c r="N83" i="2"/>
  <c r="L89" i="2"/>
  <c r="C98" i="2"/>
  <c r="C101" i="2"/>
  <c r="C117" i="2"/>
  <c r="C121" i="2"/>
  <c r="C123" i="2"/>
  <c r="C127" i="2"/>
  <c r="C137" i="2"/>
  <c r="O144" i="2"/>
  <c r="M130" i="2"/>
  <c r="L151" i="2"/>
  <c r="C158" i="2"/>
  <c r="D174" i="2"/>
  <c r="D173" i="2" s="1"/>
  <c r="C177" i="2"/>
  <c r="C183" i="2"/>
  <c r="L184" i="2"/>
  <c r="C184" i="2" s="1"/>
  <c r="C210" i="2"/>
  <c r="C215" i="2"/>
  <c r="C226" i="2"/>
  <c r="J231" i="2"/>
  <c r="J230" i="2" s="1"/>
  <c r="O238" i="2"/>
  <c r="C250" i="2"/>
  <c r="F260" i="2"/>
  <c r="O259" i="2"/>
  <c r="C274" i="2"/>
  <c r="L276" i="2"/>
  <c r="C299" i="2"/>
  <c r="O231" i="2"/>
  <c r="L252" i="2"/>
  <c r="L251" i="2" s="1"/>
  <c r="J292" i="2"/>
  <c r="J291" i="2" s="1"/>
  <c r="C23" i="2"/>
  <c r="I20" i="2"/>
  <c r="C34" i="2"/>
  <c r="N54" i="2"/>
  <c r="N53" i="2" s="1"/>
  <c r="M54" i="2"/>
  <c r="M53" i="2" s="1"/>
  <c r="C60" i="2"/>
  <c r="C62" i="2"/>
  <c r="C65" i="2"/>
  <c r="C73" i="2"/>
  <c r="H76" i="2"/>
  <c r="C93" i="2"/>
  <c r="C107" i="2"/>
  <c r="O116" i="2"/>
  <c r="D130" i="2"/>
  <c r="D75" i="2" s="1"/>
  <c r="O136" i="2"/>
  <c r="C145" i="2"/>
  <c r="C149" i="2"/>
  <c r="O151" i="2"/>
  <c r="C157" i="2"/>
  <c r="C171" i="2"/>
  <c r="C178" i="2"/>
  <c r="O179" i="2"/>
  <c r="L179" i="2"/>
  <c r="L187" i="2"/>
  <c r="C190" i="2"/>
  <c r="O196" i="2"/>
  <c r="C202" i="2"/>
  <c r="C212" i="2"/>
  <c r="C223" i="2"/>
  <c r="G231" i="2"/>
  <c r="K231" i="2"/>
  <c r="K230" i="2" s="1"/>
  <c r="I235" i="2"/>
  <c r="C243" i="2"/>
  <c r="L246" i="2"/>
  <c r="O251" i="2"/>
  <c r="C280" i="2"/>
  <c r="C281" i="2"/>
  <c r="C288" i="2"/>
  <c r="O293" i="2"/>
  <c r="M230" i="2"/>
  <c r="C66" i="2"/>
  <c r="L103" i="2"/>
  <c r="C115" i="2"/>
  <c r="C133" i="2"/>
  <c r="C135" i="2"/>
  <c r="N130" i="2"/>
  <c r="O141" i="2"/>
  <c r="C141" i="2" s="1"/>
  <c r="C155" i="2"/>
  <c r="C163" i="2"/>
  <c r="H174" i="2"/>
  <c r="M174" i="2"/>
  <c r="M173" i="2" s="1"/>
  <c r="D187" i="2"/>
  <c r="H187" i="2"/>
  <c r="J195" i="2"/>
  <c r="C203" i="2"/>
  <c r="G204" i="2"/>
  <c r="G195" i="2" s="1"/>
  <c r="C211" i="2"/>
  <c r="D204" i="2"/>
  <c r="D195" i="2" s="1"/>
  <c r="C222" i="2"/>
  <c r="H231" i="2"/>
  <c r="N230" i="2"/>
  <c r="L238" i="2"/>
  <c r="C248" i="2"/>
  <c r="C262" i="2"/>
  <c r="O270" i="2"/>
  <c r="O269" i="2" s="1"/>
  <c r="K20" i="2"/>
  <c r="C22" i="2"/>
  <c r="I89" i="2"/>
  <c r="C90" i="2"/>
  <c r="F103" i="2"/>
  <c r="C104" i="2"/>
  <c r="D292" i="2"/>
  <c r="D291" i="2" s="1"/>
  <c r="H292" i="2"/>
  <c r="H291" i="2" s="1"/>
  <c r="H20" i="2"/>
  <c r="C28" i="2"/>
  <c r="C46" i="2"/>
  <c r="C56" i="2"/>
  <c r="C59" i="2"/>
  <c r="F58" i="2"/>
  <c r="O69" i="2"/>
  <c r="O67" i="2" s="1"/>
  <c r="O53" i="2" s="1"/>
  <c r="C82" i="2"/>
  <c r="I80" i="2"/>
  <c r="C80" i="2" s="1"/>
  <c r="E83" i="2"/>
  <c r="O95" i="2"/>
  <c r="C118" i="2"/>
  <c r="F116" i="2"/>
  <c r="C146" i="2"/>
  <c r="F144" i="2"/>
  <c r="C42" i="2"/>
  <c r="C57" i="2"/>
  <c r="C61" i="2"/>
  <c r="F76" i="2"/>
  <c r="C86" i="2"/>
  <c r="I84" i="2"/>
  <c r="O89" i="2"/>
  <c r="C97" i="2"/>
  <c r="C99" i="2"/>
  <c r="F95" i="2"/>
  <c r="C113" i="2"/>
  <c r="C120" i="2"/>
  <c r="I122" i="2"/>
  <c r="O130" i="2"/>
  <c r="C148" i="2"/>
  <c r="C161" i="2"/>
  <c r="L160" i="2"/>
  <c r="C160" i="2" s="1"/>
  <c r="L166" i="2"/>
  <c r="L165" i="2" s="1"/>
  <c r="C169" i="2"/>
  <c r="C218" i="2"/>
  <c r="L216" i="2"/>
  <c r="F292" i="2"/>
  <c r="C37" i="2"/>
  <c r="I54" i="2"/>
  <c r="L58" i="2"/>
  <c r="F67" i="2"/>
  <c r="I69" i="2"/>
  <c r="C69" i="2" s="1"/>
  <c r="C70" i="2"/>
  <c r="I77" i="2"/>
  <c r="C78" i="2"/>
  <c r="I95" i="2"/>
  <c r="I128" i="2"/>
  <c r="C128" i="2" s="1"/>
  <c r="C129" i="2"/>
  <c r="C138" i="2"/>
  <c r="F136" i="2"/>
  <c r="F151" i="2"/>
  <c r="C152" i="2"/>
  <c r="C188" i="2"/>
  <c r="I187" i="2"/>
  <c r="C197" i="2"/>
  <c r="F196" i="2"/>
  <c r="C266" i="2"/>
  <c r="L264" i="2"/>
  <c r="L259" i="2" s="1"/>
  <c r="C294" i="2"/>
  <c r="L293" i="2"/>
  <c r="C81" i="2"/>
  <c r="C85" i="2"/>
  <c r="C106" i="2"/>
  <c r="I116" i="2"/>
  <c r="C126" i="2"/>
  <c r="I131" i="2"/>
  <c r="F131" i="2"/>
  <c r="I136" i="2"/>
  <c r="I144" i="2"/>
  <c r="C154" i="2"/>
  <c r="C180" i="2"/>
  <c r="F179" i="2"/>
  <c r="C186" i="2"/>
  <c r="J187" i="2"/>
  <c r="N187" i="2"/>
  <c r="C206" i="2"/>
  <c r="L205" i="2"/>
  <c r="L231" i="2"/>
  <c r="C271" i="2"/>
  <c r="C114" i="2"/>
  <c r="O122" i="2"/>
  <c r="C122" i="2" s="1"/>
  <c r="C134" i="2"/>
  <c r="C142" i="2"/>
  <c r="C162" i="2"/>
  <c r="C170" i="2"/>
  <c r="O174" i="2"/>
  <c r="O173" i="2" s="1"/>
  <c r="C182" i="2"/>
  <c r="F187" i="2"/>
  <c r="K187" i="2"/>
  <c r="O187" i="2"/>
  <c r="I112" i="2"/>
  <c r="C112" i="2" s="1"/>
  <c r="L116" i="2"/>
  <c r="G130" i="2"/>
  <c r="K130" i="2"/>
  <c r="L136" i="2"/>
  <c r="L130" i="2" s="1"/>
  <c r="L144" i="2"/>
  <c r="C150" i="2"/>
  <c r="O166" i="2"/>
  <c r="O165" i="2" s="1"/>
  <c r="H173" i="2"/>
  <c r="L175" i="2"/>
  <c r="C233" i="2"/>
  <c r="C240" i="2"/>
  <c r="F238" i="2"/>
  <c r="C238" i="2" s="1"/>
  <c r="I246" i="2"/>
  <c r="C246" i="2" s="1"/>
  <c r="C247" i="2"/>
  <c r="I286" i="2"/>
  <c r="I292" i="2" s="1"/>
  <c r="C287" i="2"/>
  <c r="H195" i="2"/>
  <c r="O216" i="2"/>
  <c r="I238" i="2"/>
  <c r="C239" i="2"/>
  <c r="C242" i="2"/>
  <c r="C254" i="2"/>
  <c r="C256" i="2"/>
  <c r="F252" i="2"/>
  <c r="D259" i="2"/>
  <c r="D230" i="2" s="1"/>
  <c r="H259" i="2"/>
  <c r="C263" i="2"/>
  <c r="I260" i="2"/>
  <c r="C260" i="2" s="1"/>
  <c r="F270" i="2"/>
  <c r="C272" i="2"/>
  <c r="F205" i="2"/>
  <c r="C220" i="2"/>
  <c r="F216" i="2"/>
  <c r="C228" i="2"/>
  <c r="F227" i="2"/>
  <c r="C227" i="2" s="1"/>
  <c r="C232" i="2"/>
  <c r="C236" i="2"/>
  <c r="F235" i="2"/>
  <c r="C255" i="2"/>
  <c r="I252" i="2"/>
  <c r="I251" i="2" s="1"/>
  <c r="C258" i="2"/>
  <c r="C268" i="2"/>
  <c r="F264" i="2"/>
  <c r="C278" i="2"/>
  <c r="C296" i="2"/>
  <c r="F293" i="2"/>
  <c r="I198" i="2"/>
  <c r="I196" i="2" s="1"/>
  <c r="C199" i="2"/>
  <c r="C207" i="2"/>
  <c r="I205" i="2"/>
  <c r="C219" i="2"/>
  <c r="I216" i="2"/>
  <c r="C267" i="2"/>
  <c r="I264" i="2"/>
  <c r="L270" i="2"/>
  <c r="L269" i="2" s="1"/>
  <c r="C279" i="2"/>
  <c r="I276" i="2"/>
  <c r="I270" i="2" s="1"/>
  <c r="I269" i="2" s="1"/>
  <c r="C284" i="2"/>
  <c r="C295" i="2"/>
  <c r="I293" i="2"/>
  <c r="C300" i="2"/>
  <c r="O291" i="2"/>
  <c r="C234" i="2"/>
  <c r="C282" i="2"/>
  <c r="E57" i="1"/>
  <c r="E74" i="1"/>
  <c r="K75" i="2" l="1"/>
  <c r="J75" i="2"/>
  <c r="H230" i="2"/>
  <c r="H194" i="2" s="1"/>
  <c r="O204" i="2"/>
  <c r="O195" i="2" s="1"/>
  <c r="I76" i="2"/>
  <c r="C21" i="2"/>
  <c r="C89" i="2"/>
  <c r="I67" i="2"/>
  <c r="I53" i="2" s="1"/>
  <c r="L26" i="2"/>
  <c r="K194" i="2"/>
  <c r="M75" i="2"/>
  <c r="M289" i="2" s="1"/>
  <c r="C192" i="2"/>
  <c r="C286" i="2"/>
  <c r="L54" i="2"/>
  <c r="L53" i="2" s="1"/>
  <c r="J194" i="2"/>
  <c r="N75" i="2"/>
  <c r="N52" i="2" s="1"/>
  <c r="G230" i="2"/>
  <c r="G194" i="2" s="1"/>
  <c r="D52" i="2"/>
  <c r="M194" i="2"/>
  <c r="N289" i="2"/>
  <c r="C77" i="2"/>
  <c r="J52" i="2"/>
  <c r="C151" i="2"/>
  <c r="D194" i="2"/>
  <c r="D51" i="2" s="1"/>
  <c r="D24" i="2" s="1"/>
  <c r="D290" i="2" s="1"/>
  <c r="G75" i="2"/>
  <c r="G52" i="2" s="1"/>
  <c r="F291" i="2"/>
  <c r="I291" i="2"/>
  <c r="K52" i="2"/>
  <c r="L20" i="2"/>
  <c r="G289" i="2"/>
  <c r="D289" i="2"/>
  <c r="C235" i="2"/>
  <c r="L174" i="2"/>
  <c r="L173" i="2" s="1"/>
  <c r="L52" i="2" s="1"/>
  <c r="L83" i="2"/>
  <c r="L75" i="2" s="1"/>
  <c r="K289" i="2"/>
  <c r="O83" i="2"/>
  <c r="O75" i="2" s="1"/>
  <c r="O52" i="2" s="1"/>
  <c r="E75" i="2"/>
  <c r="E52" i="2" s="1"/>
  <c r="C103" i="2"/>
  <c r="N194" i="2"/>
  <c r="H75" i="2"/>
  <c r="H289" i="2" s="1"/>
  <c r="H52" i="2"/>
  <c r="C187" i="2"/>
  <c r="J289" i="2"/>
  <c r="C165" i="2"/>
  <c r="C95" i="2"/>
  <c r="F231" i="2"/>
  <c r="C216" i="2"/>
  <c r="K51" i="2"/>
  <c r="K50" i="2" s="1"/>
  <c r="O230" i="2"/>
  <c r="O289" i="2" s="1"/>
  <c r="D50" i="2"/>
  <c r="C264" i="2"/>
  <c r="F259" i="2"/>
  <c r="C166" i="2"/>
  <c r="I83" i="2"/>
  <c r="C84" i="2"/>
  <c r="C144" i="2"/>
  <c r="I204" i="2"/>
  <c r="I195" i="2" s="1"/>
  <c r="F269" i="2"/>
  <c r="C270" i="2"/>
  <c r="C175" i="2"/>
  <c r="L230" i="2"/>
  <c r="E194" i="2"/>
  <c r="C179" i="2"/>
  <c r="F174" i="2"/>
  <c r="C67" i="2"/>
  <c r="C26" i="2"/>
  <c r="L291" i="2"/>
  <c r="F204" i="2"/>
  <c r="C205" i="2"/>
  <c r="I259" i="2"/>
  <c r="C252" i="2"/>
  <c r="F251" i="2"/>
  <c r="C251" i="2" s="1"/>
  <c r="L204" i="2"/>
  <c r="L195" i="2" s="1"/>
  <c r="F130" i="2"/>
  <c r="C131" i="2"/>
  <c r="C58" i="2"/>
  <c r="C293" i="2"/>
  <c r="C198" i="2"/>
  <c r="C276" i="2"/>
  <c r="I231" i="2"/>
  <c r="I230" i="2" s="1"/>
  <c r="I130" i="2"/>
  <c r="C196" i="2"/>
  <c r="C136" i="2"/>
  <c r="C292" i="2"/>
  <c r="C76" i="2"/>
  <c r="C116" i="2"/>
  <c r="F83" i="2"/>
  <c r="F54" i="2"/>
  <c r="O301" i="1"/>
  <c r="L301" i="1"/>
  <c r="I301" i="1"/>
  <c r="F301" i="1"/>
  <c r="O300" i="1"/>
  <c r="L300" i="1"/>
  <c r="I300" i="1"/>
  <c r="F300" i="1"/>
  <c r="C300" i="1" s="1"/>
  <c r="O299" i="1"/>
  <c r="L299" i="1"/>
  <c r="I299" i="1"/>
  <c r="F299" i="1"/>
  <c r="C299" i="1" s="1"/>
  <c r="O298" i="1"/>
  <c r="L298" i="1"/>
  <c r="I298" i="1"/>
  <c r="F298" i="1"/>
  <c r="C298" i="1" s="1"/>
  <c r="O297" i="1"/>
  <c r="L297" i="1"/>
  <c r="I297" i="1"/>
  <c r="F297" i="1"/>
  <c r="O296" i="1"/>
  <c r="L296" i="1"/>
  <c r="I296" i="1"/>
  <c r="F296" i="1"/>
  <c r="O295" i="1"/>
  <c r="L295" i="1"/>
  <c r="I295" i="1"/>
  <c r="F295" i="1"/>
  <c r="O294" i="1"/>
  <c r="L294" i="1"/>
  <c r="I294" i="1"/>
  <c r="F294" i="1"/>
  <c r="C294" i="1" s="1"/>
  <c r="N293" i="1"/>
  <c r="M293" i="1"/>
  <c r="L293" i="1"/>
  <c r="K293" i="1"/>
  <c r="J293" i="1"/>
  <c r="H293" i="1"/>
  <c r="G293" i="1"/>
  <c r="E293" i="1"/>
  <c r="D293" i="1"/>
  <c r="O288" i="1"/>
  <c r="L288" i="1"/>
  <c r="I288" i="1"/>
  <c r="F288" i="1"/>
  <c r="O287" i="1"/>
  <c r="L287" i="1"/>
  <c r="L286" i="1" s="1"/>
  <c r="I287" i="1"/>
  <c r="F287" i="1"/>
  <c r="O286" i="1"/>
  <c r="N286" i="1"/>
  <c r="M286" i="1"/>
  <c r="K286" i="1"/>
  <c r="J286" i="1"/>
  <c r="H286" i="1"/>
  <c r="G286" i="1"/>
  <c r="F286" i="1"/>
  <c r="E286" i="1"/>
  <c r="D286" i="1"/>
  <c r="O285" i="1"/>
  <c r="L285" i="1"/>
  <c r="L284" i="1" s="1"/>
  <c r="L283" i="1" s="1"/>
  <c r="I285" i="1"/>
  <c r="F285" i="1"/>
  <c r="O284" i="1"/>
  <c r="O283" i="1" s="1"/>
  <c r="N284" i="1"/>
  <c r="M284" i="1"/>
  <c r="M283" i="1" s="1"/>
  <c r="K284" i="1"/>
  <c r="K283" i="1" s="1"/>
  <c r="J284" i="1"/>
  <c r="J283" i="1" s="1"/>
  <c r="I284" i="1"/>
  <c r="I283" i="1" s="1"/>
  <c r="H284" i="1"/>
  <c r="H283" i="1" s="1"/>
  <c r="G284" i="1"/>
  <c r="G283" i="1" s="1"/>
  <c r="E284" i="1"/>
  <c r="E283" i="1" s="1"/>
  <c r="D284" i="1"/>
  <c r="N283" i="1"/>
  <c r="D283" i="1"/>
  <c r="O282" i="1"/>
  <c r="O281" i="1" s="1"/>
  <c r="L282" i="1"/>
  <c r="I282" i="1"/>
  <c r="I281" i="1" s="1"/>
  <c r="F282" i="1"/>
  <c r="N281" i="1"/>
  <c r="M281" i="1"/>
  <c r="L281" i="1"/>
  <c r="K281" i="1"/>
  <c r="J281" i="1"/>
  <c r="H281" i="1"/>
  <c r="G281" i="1"/>
  <c r="E281" i="1"/>
  <c r="D281" i="1"/>
  <c r="O280" i="1"/>
  <c r="L280" i="1"/>
  <c r="I280" i="1"/>
  <c r="F280" i="1"/>
  <c r="O279" i="1"/>
  <c r="L279" i="1"/>
  <c r="I279" i="1"/>
  <c r="F279" i="1"/>
  <c r="O278" i="1"/>
  <c r="L278" i="1"/>
  <c r="I278" i="1"/>
  <c r="F278" i="1"/>
  <c r="O277" i="1"/>
  <c r="L277" i="1"/>
  <c r="I277" i="1"/>
  <c r="I276" i="1" s="1"/>
  <c r="F277" i="1"/>
  <c r="N276" i="1"/>
  <c r="M276" i="1"/>
  <c r="K276" i="1"/>
  <c r="J276" i="1"/>
  <c r="H276" i="1"/>
  <c r="G276" i="1"/>
  <c r="E276" i="1"/>
  <c r="D276" i="1"/>
  <c r="O275" i="1"/>
  <c r="L275" i="1"/>
  <c r="I275" i="1"/>
  <c r="F275" i="1"/>
  <c r="O274" i="1"/>
  <c r="L274" i="1"/>
  <c r="I274" i="1"/>
  <c r="F274" i="1"/>
  <c r="O273" i="1"/>
  <c r="L273" i="1"/>
  <c r="L272" i="1" s="1"/>
  <c r="I273" i="1"/>
  <c r="I272" i="1" s="1"/>
  <c r="F273" i="1"/>
  <c r="N272" i="1"/>
  <c r="N270" i="1" s="1"/>
  <c r="M272" i="1"/>
  <c r="M270" i="1" s="1"/>
  <c r="M269" i="1" s="1"/>
  <c r="K272" i="1"/>
  <c r="J272" i="1"/>
  <c r="J270" i="1" s="1"/>
  <c r="J269" i="1" s="1"/>
  <c r="H272" i="1"/>
  <c r="H270" i="1" s="1"/>
  <c r="H269" i="1" s="1"/>
  <c r="G272" i="1"/>
  <c r="E272" i="1"/>
  <c r="D272" i="1"/>
  <c r="D270" i="1" s="1"/>
  <c r="D269" i="1" s="1"/>
  <c r="O271" i="1"/>
  <c r="L271" i="1"/>
  <c r="I271" i="1"/>
  <c r="F271" i="1"/>
  <c r="O268" i="1"/>
  <c r="L268" i="1"/>
  <c r="I268" i="1"/>
  <c r="F268" i="1"/>
  <c r="O267" i="1"/>
  <c r="L267" i="1"/>
  <c r="I267" i="1"/>
  <c r="F267" i="1"/>
  <c r="O266" i="1"/>
  <c r="L266" i="1"/>
  <c r="I266" i="1"/>
  <c r="F266" i="1"/>
  <c r="O265" i="1"/>
  <c r="L265" i="1"/>
  <c r="I265" i="1"/>
  <c r="F265" i="1"/>
  <c r="N264" i="1"/>
  <c r="M264" i="1"/>
  <c r="K264" i="1"/>
  <c r="J264" i="1"/>
  <c r="H264" i="1"/>
  <c r="G264" i="1"/>
  <c r="E264" i="1"/>
  <c r="D264" i="1"/>
  <c r="O263" i="1"/>
  <c r="L263" i="1"/>
  <c r="I263" i="1"/>
  <c r="F263" i="1"/>
  <c r="O262" i="1"/>
  <c r="L262" i="1"/>
  <c r="I262" i="1"/>
  <c r="F262" i="1"/>
  <c r="O261" i="1"/>
  <c r="L261" i="1"/>
  <c r="I261" i="1"/>
  <c r="I260" i="1" s="1"/>
  <c r="F261" i="1"/>
  <c r="N260" i="1"/>
  <c r="M260" i="1"/>
  <c r="K260" i="1"/>
  <c r="K259" i="1" s="1"/>
  <c r="J260" i="1"/>
  <c r="H260" i="1"/>
  <c r="G260" i="1"/>
  <c r="G259" i="1" s="1"/>
  <c r="E260" i="1"/>
  <c r="E259" i="1" s="1"/>
  <c r="D260" i="1"/>
  <c r="D259" i="1"/>
  <c r="O258" i="1"/>
  <c r="L258" i="1"/>
  <c r="I258" i="1"/>
  <c r="F258" i="1"/>
  <c r="O257" i="1"/>
  <c r="L257" i="1"/>
  <c r="I257" i="1"/>
  <c r="F257" i="1"/>
  <c r="O256" i="1"/>
  <c r="L256" i="1"/>
  <c r="I256" i="1"/>
  <c r="F256" i="1"/>
  <c r="O255" i="1"/>
  <c r="L255" i="1"/>
  <c r="I255" i="1"/>
  <c r="F255" i="1"/>
  <c r="O254" i="1"/>
  <c r="L254" i="1"/>
  <c r="I254" i="1"/>
  <c r="F254" i="1"/>
  <c r="O253" i="1"/>
  <c r="L253" i="1"/>
  <c r="I253" i="1"/>
  <c r="F253" i="1"/>
  <c r="N252" i="1"/>
  <c r="M252" i="1"/>
  <c r="M251" i="1" s="1"/>
  <c r="K252" i="1"/>
  <c r="K251" i="1" s="1"/>
  <c r="J252" i="1"/>
  <c r="J251" i="1" s="1"/>
  <c r="H252" i="1"/>
  <c r="H251" i="1" s="1"/>
  <c r="G252" i="1"/>
  <c r="G251" i="1" s="1"/>
  <c r="E252" i="1"/>
  <c r="E251" i="1" s="1"/>
  <c r="D252" i="1"/>
  <c r="D251" i="1" s="1"/>
  <c r="N251" i="1"/>
  <c r="O250" i="1"/>
  <c r="L250" i="1"/>
  <c r="I250" i="1"/>
  <c r="F250" i="1"/>
  <c r="O249" i="1"/>
  <c r="L249" i="1"/>
  <c r="I249" i="1"/>
  <c r="F249" i="1"/>
  <c r="O248" i="1"/>
  <c r="L248" i="1"/>
  <c r="I248" i="1"/>
  <c r="F248" i="1"/>
  <c r="O247" i="1"/>
  <c r="L247" i="1"/>
  <c r="L246" i="1" s="1"/>
  <c r="I247" i="1"/>
  <c r="F247" i="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L239" i="1"/>
  <c r="I239" i="1"/>
  <c r="F239" i="1"/>
  <c r="N238" i="1"/>
  <c r="M238" i="1"/>
  <c r="K238" i="1"/>
  <c r="J238" i="1"/>
  <c r="H238" i="1"/>
  <c r="G238" i="1"/>
  <c r="E238" i="1"/>
  <c r="D238" i="1"/>
  <c r="O237" i="1"/>
  <c r="L237" i="1"/>
  <c r="I237" i="1"/>
  <c r="F237" i="1"/>
  <c r="O236" i="1"/>
  <c r="O235" i="1" s="1"/>
  <c r="L236" i="1"/>
  <c r="L235" i="1" s="1"/>
  <c r="I236" i="1"/>
  <c r="I235" i="1" s="1"/>
  <c r="F236" i="1"/>
  <c r="F235" i="1" s="1"/>
  <c r="N235" i="1"/>
  <c r="M235" i="1"/>
  <c r="K235" i="1"/>
  <c r="J235" i="1"/>
  <c r="H235" i="1"/>
  <c r="G235" i="1"/>
  <c r="E235" i="1"/>
  <c r="D235" i="1"/>
  <c r="O234" i="1"/>
  <c r="O233" i="1" s="1"/>
  <c r="L234" i="1"/>
  <c r="L233" i="1" s="1"/>
  <c r="I234" i="1"/>
  <c r="I233" i="1" s="1"/>
  <c r="F234" i="1"/>
  <c r="N233" i="1"/>
  <c r="M233" i="1"/>
  <c r="K233" i="1"/>
  <c r="J233" i="1"/>
  <c r="H233" i="1"/>
  <c r="H231" i="1" s="1"/>
  <c r="G233" i="1"/>
  <c r="E233" i="1"/>
  <c r="D233" i="1"/>
  <c r="D231" i="1" s="1"/>
  <c r="O232" i="1"/>
  <c r="L232" i="1"/>
  <c r="I232" i="1"/>
  <c r="F232" i="1"/>
  <c r="O229" i="1"/>
  <c r="L229" i="1"/>
  <c r="I229" i="1"/>
  <c r="F229" i="1"/>
  <c r="O228" i="1"/>
  <c r="O227" i="1" s="1"/>
  <c r="L228" i="1"/>
  <c r="I228" i="1"/>
  <c r="I227" i="1" s="1"/>
  <c r="F228" i="1"/>
  <c r="N227" i="1"/>
  <c r="M227" i="1"/>
  <c r="L227" i="1"/>
  <c r="K227" i="1"/>
  <c r="J227" i="1"/>
  <c r="H227" i="1"/>
  <c r="G227" i="1"/>
  <c r="F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I216" i="1" s="1"/>
  <c r="F217"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I206" i="1"/>
  <c r="F206" i="1"/>
  <c r="N205" i="1"/>
  <c r="M205" i="1"/>
  <c r="K205" i="1"/>
  <c r="K204" i="1" s="1"/>
  <c r="J205" i="1"/>
  <c r="H205" i="1"/>
  <c r="G205" i="1"/>
  <c r="E205" i="1"/>
  <c r="E204" i="1" s="1"/>
  <c r="D205" i="1"/>
  <c r="D204" i="1" s="1"/>
  <c r="O203" i="1"/>
  <c r="L203" i="1"/>
  <c r="I203" i="1"/>
  <c r="F203" i="1"/>
  <c r="O202" i="1"/>
  <c r="L202" i="1"/>
  <c r="I202" i="1"/>
  <c r="F202" i="1"/>
  <c r="O201" i="1"/>
  <c r="L201" i="1"/>
  <c r="I201" i="1"/>
  <c r="F201" i="1"/>
  <c r="O200" i="1"/>
  <c r="L200" i="1"/>
  <c r="I200" i="1"/>
  <c r="F200" i="1"/>
  <c r="O199" i="1"/>
  <c r="O198" i="1" s="1"/>
  <c r="L199" i="1"/>
  <c r="L198" i="1" s="1"/>
  <c r="I199" i="1"/>
  <c r="F199" i="1"/>
  <c r="F198" i="1" s="1"/>
  <c r="N198" i="1"/>
  <c r="M198" i="1"/>
  <c r="K198" i="1"/>
  <c r="K196" i="1" s="1"/>
  <c r="J198" i="1"/>
  <c r="J196" i="1" s="1"/>
  <c r="H198" i="1"/>
  <c r="H196" i="1" s="1"/>
  <c r="G198" i="1"/>
  <c r="G196" i="1" s="1"/>
  <c r="E198" i="1"/>
  <c r="E196" i="1" s="1"/>
  <c r="D198" i="1"/>
  <c r="D196" i="1" s="1"/>
  <c r="O197" i="1"/>
  <c r="L197" i="1"/>
  <c r="I197" i="1"/>
  <c r="F197" i="1"/>
  <c r="N196" i="1"/>
  <c r="M196" i="1"/>
  <c r="O193" i="1"/>
  <c r="L193" i="1"/>
  <c r="L192" i="1" s="1"/>
  <c r="L191" i="1" s="1"/>
  <c r="I193" i="1"/>
  <c r="I192" i="1" s="1"/>
  <c r="I191" i="1" s="1"/>
  <c r="F193" i="1"/>
  <c r="O192" i="1"/>
  <c r="O191" i="1" s="1"/>
  <c r="N192" i="1"/>
  <c r="N191" i="1" s="1"/>
  <c r="M192" i="1"/>
  <c r="M191" i="1" s="1"/>
  <c r="K192" i="1"/>
  <c r="K191" i="1" s="1"/>
  <c r="J192" i="1"/>
  <c r="J191" i="1" s="1"/>
  <c r="H192" i="1"/>
  <c r="G192" i="1"/>
  <c r="G191" i="1" s="1"/>
  <c r="E192" i="1"/>
  <c r="E191" i="1" s="1"/>
  <c r="D192" i="1"/>
  <c r="D191" i="1" s="1"/>
  <c r="H191" i="1"/>
  <c r="O190" i="1"/>
  <c r="L190" i="1"/>
  <c r="I190" i="1"/>
  <c r="F190" i="1"/>
  <c r="O189" i="1"/>
  <c r="L189" i="1"/>
  <c r="L188" i="1" s="1"/>
  <c r="I189" i="1"/>
  <c r="F189" i="1"/>
  <c r="F188" i="1" s="1"/>
  <c r="O188" i="1"/>
  <c r="N188" i="1"/>
  <c r="M188" i="1"/>
  <c r="M187" i="1" s="1"/>
  <c r="K188" i="1"/>
  <c r="J188" i="1"/>
  <c r="H188" i="1"/>
  <c r="G188" i="1"/>
  <c r="E188" i="1"/>
  <c r="E187" i="1" s="1"/>
  <c r="D188" i="1"/>
  <c r="O186" i="1"/>
  <c r="L186" i="1"/>
  <c r="I186" i="1"/>
  <c r="F186" i="1"/>
  <c r="O185" i="1"/>
  <c r="L185" i="1"/>
  <c r="L184" i="1" s="1"/>
  <c r="I185" i="1"/>
  <c r="I184" i="1" s="1"/>
  <c r="F185" i="1"/>
  <c r="O184" i="1"/>
  <c r="N184" i="1"/>
  <c r="M184" i="1"/>
  <c r="K184" i="1"/>
  <c r="J184" i="1"/>
  <c r="H184" i="1"/>
  <c r="G184" i="1"/>
  <c r="F184" i="1"/>
  <c r="E184" i="1"/>
  <c r="D184" i="1"/>
  <c r="O183" i="1"/>
  <c r="L183" i="1"/>
  <c r="I183" i="1"/>
  <c r="F183" i="1"/>
  <c r="O182" i="1"/>
  <c r="L182" i="1"/>
  <c r="I182" i="1"/>
  <c r="F182" i="1"/>
  <c r="O181" i="1"/>
  <c r="L181" i="1"/>
  <c r="I181" i="1"/>
  <c r="F181" i="1"/>
  <c r="O180" i="1"/>
  <c r="O179" i="1" s="1"/>
  <c r="L180" i="1"/>
  <c r="I180" i="1"/>
  <c r="I179" i="1" s="1"/>
  <c r="F180" i="1"/>
  <c r="N179" i="1"/>
  <c r="M179" i="1"/>
  <c r="L179" i="1"/>
  <c r="K179" i="1"/>
  <c r="J179" i="1"/>
  <c r="H179" i="1"/>
  <c r="G179" i="1"/>
  <c r="E179" i="1"/>
  <c r="D179" i="1"/>
  <c r="O178" i="1"/>
  <c r="L178" i="1"/>
  <c r="I178" i="1"/>
  <c r="F178" i="1"/>
  <c r="O177" i="1"/>
  <c r="L177" i="1"/>
  <c r="I177" i="1"/>
  <c r="F177" i="1"/>
  <c r="O176" i="1"/>
  <c r="O175" i="1" s="1"/>
  <c r="O174" i="1" s="1"/>
  <c r="L176" i="1"/>
  <c r="I176" i="1"/>
  <c r="F176" i="1"/>
  <c r="N175" i="1"/>
  <c r="N174" i="1" s="1"/>
  <c r="M175" i="1"/>
  <c r="K175" i="1"/>
  <c r="K174" i="1" s="1"/>
  <c r="J175" i="1"/>
  <c r="J174" i="1" s="1"/>
  <c r="H175" i="1"/>
  <c r="G175" i="1"/>
  <c r="E175" i="1"/>
  <c r="E174" i="1" s="1"/>
  <c r="D175" i="1"/>
  <c r="D174" i="1" s="1"/>
  <c r="O172" i="1"/>
  <c r="L172" i="1"/>
  <c r="I172" i="1"/>
  <c r="F172" i="1"/>
  <c r="O171" i="1"/>
  <c r="L171" i="1"/>
  <c r="I171" i="1"/>
  <c r="F171" i="1"/>
  <c r="O170" i="1"/>
  <c r="L170" i="1"/>
  <c r="I170" i="1"/>
  <c r="F170" i="1"/>
  <c r="O169" i="1"/>
  <c r="L169" i="1"/>
  <c r="I169" i="1"/>
  <c r="F169" i="1"/>
  <c r="O168" i="1"/>
  <c r="L168" i="1"/>
  <c r="I168" i="1"/>
  <c r="F168" i="1"/>
  <c r="O167" i="1"/>
  <c r="L167" i="1"/>
  <c r="I167" i="1"/>
  <c r="I166" i="1" s="1"/>
  <c r="I165" i="1" s="1"/>
  <c r="F167" i="1"/>
  <c r="N166" i="1"/>
  <c r="N165" i="1" s="1"/>
  <c r="M166" i="1"/>
  <c r="M165" i="1" s="1"/>
  <c r="K166" i="1"/>
  <c r="K165" i="1" s="1"/>
  <c r="J166" i="1"/>
  <c r="J165" i="1" s="1"/>
  <c r="H166" i="1"/>
  <c r="H165" i="1" s="1"/>
  <c r="G166" i="1"/>
  <c r="G165" i="1" s="1"/>
  <c r="E166" i="1"/>
  <c r="E165" i="1" s="1"/>
  <c r="D166" i="1"/>
  <c r="D165" i="1" s="1"/>
  <c r="O164" i="1"/>
  <c r="L164" i="1"/>
  <c r="I164" i="1"/>
  <c r="F164" i="1"/>
  <c r="O163" i="1"/>
  <c r="L163" i="1"/>
  <c r="I163" i="1"/>
  <c r="F163" i="1"/>
  <c r="O162" i="1"/>
  <c r="L162" i="1"/>
  <c r="I162" i="1"/>
  <c r="F162" i="1"/>
  <c r="O161" i="1"/>
  <c r="L161" i="1"/>
  <c r="L160" i="1" s="1"/>
  <c r="I161" i="1"/>
  <c r="I160" i="1" s="1"/>
  <c r="F161" i="1"/>
  <c r="O160" i="1"/>
  <c r="N160" i="1"/>
  <c r="M160" i="1"/>
  <c r="K160" i="1"/>
  <c r="J160" i="1"/>
  <c r="H160" i="1"/>
  <c r="G160" i="1"/>
  <c r="F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L146" i="1"/>
  <c r="I146" i="1"/>
  <c r="F146" i="1"/>
  <c r="O145" i="1"/>
  <c r="L145" i="1"/>
  <c r="I145" i="1"/>
  <c r="F145" i="1"/>
  <c r="N144" i="1"/>
  <c r="M144" i="1"/>
  <c r="K144" i="1"/>
  <c r="J144" i="1"/>
  <c r="H144" i="1"/>
  <c r="G144" i="1"/>
  <c r="E144" i="1"/>
  <c r="D144" i="1"/>
  <c r="O143" i="1"/>
  <c r="L143" i="1"/>
  <c r="I143" i="1"/>
  <c r="F143" i="1"/>
  <c r="O142" i="1"/>
  <c r="O141" i="1" s="1"/>
  <c r="L142" i="1"/>
  <c r="L141" i="1" s="1"/>
  <c r="I142" i="1"/>
  <c r="I141" i="1" s="1"/>
  <c r="F142" i="1"/>
  <c r="F141" i="1" s="1"/>
  <c r="N141" i="1"/>
  <c r="M141" i="1"/>
  <c r="K141" i="1"/>
  <c r="J141" i="1"/>
  <c r="H141" i="1"/>
  <c r="G141" i="1"/>
  <c r="E141" i="1"/>
  <c r="D141" i="1"/>
  <c r="O140" i="1"/>
  <c r="L140" i="1"/>
  <c r="I140" i="1"/>
  <c r="F140" i="1"/>
  <c r="O139" i="1"/>
  <c r="L139" i="1"/>
  <c r="I139" i="1"/>
  <c r="F139" i="1"/>
  <c r="O138" i="1"/>
  <c r="L138" i="1"/>
  <c r="I138" i="1"/>
  <c r="F138" i="1"/>
  <c r="O137" i="1"/>
  <c r="L137" i="1"/>
  <c r="L136" i="1" s="1"/>
  <c r="I137" i="1"/>
  <c r="F137" i="1"/>
  <c r="O136" i="1"/>
  <c r="N136" i="1"/>
  <c r="M136" i="1"/>
  <c r="K136" i="1"/>
  <c r="J136" i="1"/>
  <c r="H136" i="1"/>
  <c r="G136" i="1"/>
  <c r="E136" i="1"/>
  <c r="D136" i="1"/>
  <c r="O135" i="1"/>
  <c r="L135" i="1"/>
  <c r="I135" i="1"/>
  <c r="F135" i="1"/>
  <c r="O134" i="1"/>
  <c r="L134" i="1"/>
  <c r="I134" i="1"/>
  <c r="F134" i="1"/>
  <c r="O133" i="1"/>
  <c r="L133" i="1"/>
  <c r="I133" i="1"/>
  <c r="F133" i="1"/>
  <c r="O132" i="1"/>
  <c r="O131" i="1" s="1"/>
  <c r="L132" i="1"/>
  <c r="L131" i="1" s="1"/>
  <c r="I132" i="1"/>
  <c r="I131" i="1" s="1"/>
  <c r="F132" i="1"/>
  <c r="N131" i="1"/>
  <c r="M131" i="1"/>
  <c r="K131" i="1"/>
  <c r="J131" i="1"/>
  <c r="H131" i="1"/>
  <c r="G131" i="1"/>
  <c r="E131" i="1"/>
  <c r="D131" i="1"/>
  <c r="O129" i="1"/>
  <c r="L129" i="1"/>
  <c r="L128" i="1" s="1"/>
  <c r="I129" i="1"/>
  <c r="I128" i="1" s="1"/>
  <c r="F129" i="1"/>
  <c r="O128" i="1"/>
  <c r="N128" i="1"/>
  <c r="M128" i="1"/>
  <c r="K128" i="1"/>
  <c r="J128" i="1"/>
  <c r="H128" i="1"/>
  <c r="G128" i="1"/>
  <c r="F128" i="1"/>
  <c r="E128" i="1"/>
  <c r="D128" i="1"/>
  <c r="O127" i="1"/>
  <c r="L127" i="1"/>
  <c r="I127" i="1"/>
  <c r="F127" i="1"/>
  <c r="O126" i="1"/>
  <c r="L126" i="1"/>
  <c r="I126" i="1"/>
  <c r="F126" i="1"/>
  <c r="O125" i="1"/>
  <c r="L125" i="1"/>
  <c r="I125" i="1"/>
  <c r="F125" i="1"/>
  <c r="O124" i="1"/>
  <c r="L124" i="1"/>
  <c r="I124" i="1"/>
  <c r="F124" i="1"/>
  <c r="O123" i="1"/>
  <c r="L123" i="1"/>
  <c r="I123" i="1"/>
  <c r="I122" i="1" s="1"/>
  <c r="F123" i="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L117" i="1"/>
  <c r="I117" i="1"/>
  <c r="F117" i="1"/>
  <c r="F116" i="1" s="1"/>
  <c r="N116" i="1"/>
  <c r="M116" i="1"/>
  <c r="K116" i="1"/>
  <c r="J116" i="1"/>
  <c r="H116" i="1"/>
  <c r="G116" i="1"/>
  <c r="E116" i="1"/>
  <c r="D116" i="1"/>
  <c r="O115" i="1"/>
  <c r="L115" i="1"/>
  <c r="I115" i="1"/>
  <c r="F115" i="1"/>
  <c r="O114" i="1"/>
  <c r="L114" i="1"/>
  <c r="I114" i="1"/>
  <c r="F114" i="1"/>
  <c r="O113" i="1"/>
  <c r="L113" i="1"/>
  <c r="I113" i="1"/>
  <c r="I112" i="1" s="1"/>
  <c r="F113" i="1"/>
  <c r="O112" i="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F107" i="1"/>
  <c r="O106" i="1"/>
  <c r="L106" i="1"/>
  <c r="I106" i="1"/>
  <c r="F106" i="1"/>
  <c r="O105" i="1"/>
  <c r="L105" i="1"/>
  <c r="I105" i="1"/>
  <c r="F105" i="1"/>
  <c r="O104" i="1"/>
  <c r="L104" i="1"/>
  <c r="I104" i="1"/>
  <c r="I103" i="1" s="1"/>
  <c r="F104" i="1"/>
  <c r="C104" i="1" s="1"/>
  <c r="N103" i="1"/>
  <c r="M103" i="1"/>
  <c r="K103" i="1"/>
  <c r="J103" i="1"/>
  <c r="H103" i="1"/>
  <c r="G103" i="1"/>
  <c r="E103" i="1"/>
  <c r="D103" i="1"/>
  <c r="O102" i="1"/>
  <c r="L102" i="1"/>
  <c r="I102" i="1"/>
  <c r="F102" i="1"/>
  <c r="O101" i="1"/>
  <c r="L101" i="1"/>
  <c r="I101" i="1"/>
  <c r="F101" i="1"/>
  <c r="O100" i="1"/>
  <c r="L100" i="1"/>
  <c r="I100" i="1"/>
  <c r="F100" i="1"/>
  <c r="O99" i="1"/>
  <c r="L99" i="1"/>
  <c r="I99" i="1"/>
  <c r="F99" i="1"/>
  <c r="O98" i="1"/>
  <c r="L98" i="1"/>
  <c r="I98" i="1"/>
  <c r="F98" i="1"/>
  <c r="O97" i="1"/>
  <c r="L97" i="1"/>
  <c r="I97" i="1"/>
  <c r="F97" i="1"/>
  <c r="O96" i="1"/>
  <c r="O95" i="1" s="1"/>
  <c r="L96" i="1"/>
  <c r="I96" i="1"/>
  <c r="F96" i="1"/>
  <c r="N95" i="1"/>
  <c r="M95" i="1"/>
  <c r="L95" i="1"/>
  <c r="K95" i="1"/>
  <c r="J95" i="1"/>
  <c r="H95" i="1"/>
  <c r="G95" i="1"/>
  <c r="E95" i="1"/>
  <c r="D95" i="1"/>
  <c r="O94" i="1"/>
  <c r="L94" i="1"/>
  <c r="I94" i="1"/>
  <c r="F94" i="1"/>
  <c r="O93" i="1"/>
  <c r="L93" i="1"/>
  <c r="I93" i="1"/>
  <c r="F93" i="1"/>
  <c r="O92" i="1"/>
  <c r="L92" i="1"/>
  <c r="I92" i="1"/>
  <c r="F92" i="1"/>
  <c r="O91" i="1"/>
  <c r="L91" i="1"/>
  <c r="I91" i="1"/>
  <c r="F91" i="1"/>
  <c r="O90" i="1"/>
  <c r="O89" i="1" s="1"/>
  <c r="L90" i="1"/>
  <c r="I90" i="1"/>
  <c r="F90" i="1"/>
  <c r="N89" i="1"/>
  <c r="M89" i="1"/>
  <c r="K89" i="1"/>
  <c r="J89" i="1"/>
  <c r="H89" i="1"/>
  <c r="G89" i="1"/>
  <c r="E89" i="1"/>
  <c r="D89" i="1"/>
  <c r="O88" i="1"/>
  <c r="L88" i="1"/>
  <c r="I88" i="1"/>
  <c r="F88" i="1"/>
  <c r="O87" i="1"/>
  <c r="L87" i="1"/>
  <c r="I87" i="1"/>
  <c r="F87" i="1"/>
  <c r="O86" i="1"/>
  <c r="L86" i="1"/>
  <c r="I86" i="1"/>
  <c r="F86" i="1"/>
  <c r="O85" i="1"/>
  <c r="L85" i="1"/>
  <c r="L84" i="1" s="1"/>
  <c r="I85" i="1"/>
  <c r="I84" i="1" s="1"/>
  <c r="F85" i="1"/>
  <c r="F84" i="1" s="1"/>
  <c r="N84" i="1"/>
  <c r="M84" i="1"/>
  <c r="K84" i="1"/>
  <c r="K83" i="1" s="1"/>
  <c r="J84" i="1"/>
  <c r="H84" i="1"/>
  <c r="G84" i="1"/>
  <c r="E84" i="1"/>
  <c r="D84" i="1"/>
  <c r="O82" i="1"/>
  <c r="L82" i="1"/>
  <c r="I82" i="1"/>
  <c r="F82" i="1"/>
  <c r="O81" i="1"/>
  <c r="L81" i="1"/>
  <c r="L80" i="1" s="1"/>
  <c r="I81" i="1"/>
  <c r="I80" i="1" s="1"/>
  <c r="F81" i="1"/>
  <c r="N80" i="1"/>
  <c r="M80" i="1"/>
  <c r="K80" i="1"/>
  <c r="J80" i="1"/>
  <c r="H80" i="1"/>
  <c r="G80" i="1"/>
  <c r="E80" i="1"/>
  <c r="D80" i="1"/>
  <c r="O79" i="1"/>
  <c r="L79" i="1"/>
  <c r="I79" i="1"/>
  <c r="F79" i="1"/>
  <c r="O78" i="1"/>
  <c r="O77" i="1" s="1"/>
  <c r="L78" i="1"/>
  <c r="I78" i="1"/>
  <c r="I77" i="1" s="1"/>
  <c r="F78" i="1"/>
  <c r="N77" i="1"/>
  <c r="N76" i="1" s="1"/>
  <c r="M77" i="1"/>
  <c r="L77" i="1"/>
  <c r="K77" i="1"/>
  <c r="J77" i="1"/>
  <c r="J76" i="1" s="1"/>
  <c r="H77" i="1"/>
  <c r="G77" i="1"/>
  <c r="G76" i="1" s="1"/>
  <c r="E77" i="1"/>
  <c r="D77" i="1"/>
  <c r="O74" i="1"/>
  <c r="L74" i="1"/>
  <c r="I74" i="1"/>
  <c r="F74" i="1"/>
  <c r="O73" i="1"/>
  <c r="L73" i="1"/>
  <c r="I73" i="1"/>
  <c r="F73" i="1"/>
  <c r="O72" i="1"/>
  <c r="L72" i="1"/>
  <c r="I72" i="1"/>
  <c r="F72" i="1"/>
  <c r="O71" i="1"/>
  <c r="L71" i="1"/>
  <c r="I71" i="1"/>
  <c r="F71" i="1"/>
  <c r="O70" i="1"/>
  <c r="O69" i="1" s="1"/>
  <c r="L70" i="1"/>
  <c r="I70" i="1"/>
  <c r="I69" i="1" s="1"/>
  <c r="F70" i="1"/>
  <c r="N69" i="1"/>
  <c r="M69" i="1"/>
  <c r="K69" i="1"/>
  <c r="K67" i="1" s="1"/>
  <c r="J69" i="1"/>
  <c r="J67" i="1" s="1"/>
  <c r="H69" i="1"/>
  <c r="H67" i="1" s="1"/>
  <c r="G69" i="1"/>
  <c r="G67" i="1" s="1"/>
  <c r="E69" i="1"/>
  <c r="E67" i="1" s="1"/>
  <c r="D69" i="1"/>
  <c r="D67" i="1" s="1"/>
  <c r="O68" i="1"/>
  <c r="L68" i="1"/>
  <c r="I68" i="1"/>
  <c r="I67" i="1" s="1"/>
  <c r="F68" i="1"/>
  <c r="N67" i="1"/>
  <c r="M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I59" i="1"/>
  <c r="F59" i="1"/>
  <c r="N58" i="1"/>
  <c r="M58" i="1"/>
  <c r="K58" i="1"/>
  <c r="J58" i="1"/>
  <c r="H58" i="1"/>
  <c r="G58" i="1"/>
  <c r="E58" i="1"/>
  <c r="D58" i="1"/>
  <c r="O57" i="1"/>
  <c r="L57" i="1"/>
  <c r="I57" i="1"/>
  <c r="F57" i="1"/>
  <c r="O56" i="1"/>
  <c r="O55" i="1" s="1"/>
  <c r="L56" i="1"/>
  <c r="L55" i="1" s="1"/>
  <c r="I56" i="1"/>
  <c r="I55" i="1" s="1"/>
  <c r="F56" i="1"/>
  <c r="F55" i="1" s="1"/>
  <c r="N55" i="1"/>
  <c r="N54" i="1" s="1"/>
  <c r="M55" i="1"/>
  <c r="M54" i="1" s="1"/>
  <c r="K55" i="1"/>
  <c r="J55" i="1"/>
  <c r="H55" i="1"/>
  <c r="H54" i="1" s="1"/>
  <c r="G55" i="1"/>
  <c r="E55" i="1"/>
  <c r="D55" i="1"/>
  <c r="O47" i="1"/>
  <c r="C47" i="1" s="1"/>
  <c r="O46" i="1"/>
  <c r="C46" i="1" s="1"/>
  <c r="N45" i="1"/>
  <c r="M45" i="1"/>
  <c r="L44" i="1"/>
  <c r="L43" i="1" s="1"/>
  <c r="I44" i="1"/>
  <c r="F44" i="1"/>
  <c r="K43" i="1"/>
  <c r="J43" i="1"/>
  <c r="I43" i="1"/>
  <c r="H43" i="1"/>
  <c r="G43" i="1"/>
  <c r="E43" i="1"/>
  <c r="D43" i="1"/>
  <c r="F42" i="1"/>
  <c r="F41" i="1" s="1"/>
  <c r="C41" i="1" s="1"/>
  <c r="C42" i="1"/>
  <c r="E41" i="1"/>
  <c r="D41" i="1"/>
  <c r="L40" i="1"/>
  <c r="C40" i="1" s="1"/>
  <c r="L39" i="1"/>
  <c r="C39" i="1" s="1"/>
  <c r="L38" i="1"/>
  <c r="C38" i="1" s="1"/>
  <c r="L37" i="1"/>
  <c r="C37" i="1" s="1"/>
  <c r="K36" i="1"/>
  <c r="J36" i="1"/>
  <c r="L35" i="1"/>
  <c r="C35" i="1" s="1"/>
  <c r="L34" i="1"/>
  <c r="C34" i="1"/>
  <c r="K33" i="1"/>
  <c r="J33" i="1"/>
  <c r="L32" i="1"/>
  <c r="K31" i="1"/>
  <c r="K26" i="1" s="1"/>
  <c r="K20" i="1" s="1"/>
  <c r="J31" i="1"/>
  <c r="L30" i="1"/>
  <c r="C30" i="1" s="1"/>
  <c r="L29" i="1"/>
  <c r="C29" i="1" s="1"/>
  <c r="L28" i="1"/>
  <c r="C28" i="1" s="1"/>
  <c r="K27" i="1"/>
  <c r="J27" i="1"/>
  <c r="F25" i="1"/>
  <c r="C25" i="1" s="1"/>
  <c r="I24" i="1"/>
  <c r="F24" i="1"/>
  <c r="O23" i="1"/>
  <c r="L23" i="1"/>
  <c r="I23" i="1"/>
  <c r="F23" i="1"/>
  <c r="O22" i="1"/>
  <c r="L22" i="1"/>
  <c r="L21" i="1" s="1"/>
  <c r="L292" i="1" s="1"/>
  <c r="L291" i="1" s="1"/>
  <c r="I22" i="1"/>
  <c r="I21" i="1" s="1"/>
  <c r="F22" i="1"/>
  <c r="O21" i="1"/>
  <c r="N21" i="1"/>
  <c r="N292" i="1" s="1"/>
  <c r="N291" i="1" s="1"/>
  <c r="M21" i="1"/>
  <c r="M292" i="1" s="1"/>
  <c r="M291" i="1" s="1"/>
  <c r="K21" i="1"/>
  <c r="K292" i="1" s="1"/>
  <c r="J21" i="1"/>
  <c r="H21" i="1"/>
  <c r="H292" i="1" s="1"/>
  <c r="G21" i="1"/>
  <c r="G292" i="1" s="1"/>
  <c r="G291" i="1" s="1"/>
  <c r="F21" i="1"/>
  <c r="F292" i="1" s="1"/>
  <c r="E21" i="1"/>
  <c r="D21" i="1"/>
  <c r="D292" i="1" s="1"/>
  <c r="D291" i="1" s="1"/>
  <c r="N20" i="1"/>
  <c r="I175" i="1" l="1"/>
  <c r="C120" i="1"/>
  <c r="C176" i="1"/>
  <c r="C258" i="1"/>
  <c r="C172" i="1"/>
  <c r="N173" i="1"/>
  <c r="L187" i="1"/>
  <c r="C226" i="1"/>
  <c r="C291" i="2"/>
  <c r="C259" i="2"/>
  <c r="N51" i="2"/>
  <c r="N50" i="2" s="1"/>
  <c r="M52" i="2"/>
  <c r="M51" i="2" s="1"/>
  <c r="M50" i="2" s="1"/>
  <c r="G51" i="2"/>
  <c r="J51" i="2"/>
  <c r="M76" i="1"/>
  <c r="I136" i="1"/>
  <c r="C254" i="1"/>
  <c r="H53" i="1"/>
  <c r="D173" i="1"/>
  <c r="O187" i="1"/>
  <c r="N269" i="1"/>
  <c r="N290" i="2"/>
  <c r="G290" i="2"/>
  <c r="G50" i="2"/>
  <c r="C44" i="1"/>
  <c r="E20" i="1"/>
  <c r="C100" i="1"/>
  <c r="J83" i="1"/>
  <c r="C108" i="1"/>
  <c r="I174" i="1"/>
  <c r="I173" i="1" s="1"/>
  <c r="C275" i="1"/>
  <c r="G270" i="1"/>
  <c r="G269" i="1" s="1"/>
  <c r="C282" i="1"/>
  <c r="C204" i="2"/>
  <c r="O51" i="2"/>
  <c r="O50" i="2" s="1"/>
  <c r="M174" i="1"/>
  <c r="M173" i="1" s="1"/>
  <c r="C266" i="1"/>
  <c r="L33" i="1"/>
  <c r="C33" i="1" s="1"/>
  <c r="C66" i="1"/>
  <c r="K76" i="1"/>
  <c r="C152" i="1"/>
  <c r="C155" i="1"/>
  <c r="C214" i="1"/>
  <c r="M231" i="1"/>
  <c r="O194" i="2"/>
  <c r="F230" i="2"/>
  <c r="C230" i="2" s="1"/>
  <c r="I75" i="2"/>
  <c r="I289" i="2" s="1"/>
  <c r="H51" i="2"/>
  <c r="H50" i="2" s="1"/>
  <c r="K290" i="2"/>
  <c r="M290" i="2"/>
  <c r="E289" i="2"/>
  <c r="C83" i="2"/>
  <c r="L194" i="2"/>
  <c r="L51" i="2" s="1"/>
  <c r="E51" i="2"/>
  <c r="E50" i="2" s="1"/>
  <c r="H290" i="2"/>
  <c r="F53" i="2"/>
  <c r="C54" i="2"/>
  <c r="F75" i="2"/>
  <c r="C75" i="2" s="1"/>
  <c r="C130" i="2"/>
  <c r="C231" i="2"/>
  <c r="L289" i="2"/>
  <c r="C269" i="2"/>
  <c r="F195" i="2"/>
  <c r="I194" i="2"/>
  <c r="C174" i="2"/>
  <c r="F173" i="2"/>
  <c r="C173" i="2" s="1"/>
  <c r="F24" i="2"/>
  <c r="D20" i="2"/>
  <c r="C78" i="1"/>
  <c r="C124" i="1"/>
  <c r="C148" i="1"/>
  <c r="J173" i="1"/>
  <c r="D187" i="1"/>
  <c r="M53" i="1"/>
  <c r="G54" i="1"/>
  <c r="G53" i="1" s="1"/>
  <c r="H83" i="1"/>
  <c r="M83" i="1"/>
  <c r="C128" i="1"/>
  <c r="C132" i="1"/>
  <c r="C164" i="1"/>
  <c r="K173" i="1"/>
  <c r="J204" i="1"/>
  <c r="J195" i="1" s="1"/>
  <c r="C206" i="1"/>
  <c r="C210" i="1"/>
  <c r="C211" i="1"/>
  <c r="C213" i="1"/>
  <c r="D230" i="1"/>
  <c r="O260" i="1"/>
  <c r="O259" i="1" s="1"/>
  <c r="H259" i="1"/>
  <c r="N259" i="1"/>
  <c r="N230" i="1" s="1"/>
  <c r="O276" i="1"/>
  <c r="I293" i="1"/>
  <c r="F43" i="1"/>
  <c r="F20" i="1" s="1"/>
  <c r="C79" i="1"/>
  <c r="C96" i="1"/>
  <c r="E130" i="1"/>
  <c r="O173" i="1"/>
  <c r="H187" i="1"/>
  <c r="N204" i="1"/>
  <c r="G20" i="1"/>
  <c r="K291" i="1"/>
  <c r="D54" i="1"/>
  <c r="D53" i="1" s="1"/>
  <c r="C74" i="1"/>
  <c r="C82" i="1"/>
  <c r="C90" i="1"/>
  <c r="C119" i="1"/>
  <c r="O116" i="1"/>
  <c r="C140" i="1"/>
  <c r="C156" i="1"/>
  <c r="C168" i="1"/>
  <c r="C169" i="1"/>
  <c r="C170" i="1"/>
  <c r="C171" i="1"/>
  <c r="G174" i="1"/>
  <c r="C180" i="1"/>
  <c r="C218" i="1"/>
  <c r="C222" i="1"/>
  <c r="C223" i="1"/>
  <c r="C225" i="1"/>
  <c r="C234" i="1"/>
  <c r="N231" i="1"/>
  <c r="O246" i="1"/>
  <c r="C262" i="1"/>
  <c r="J259" i="1"/>
  <c r="O264" i="1"/>
  <c r="C278" i="1"/>
  <c r="C280" i="1"/>
  <c r="L112" i="1"/>
  <c r="M130" i="1"/>
  <c r="C202" i="1"/>
  <c r="G204" i="1"/>
  <c r="M204" i="1"/>
  <c r="M195" i="1" s="1"/>
  <c r="E231" i="1"/>
  <c r="J231" i="1"/>
  <c r="C242" i="1"/>
  <c r="C250" i="1"/>
  <c r="C274" i="1"/>
  <c r="K270" i="1"/>
  <c r="K269" i="1" s="1"/>
  <c r="L76" i="1"/>
  <c r="H230" i="1"/>
  <c r="L27" i="1"/>
  <c r="C27" i="1" s="1"/>
  <c r="E54" i="1"/>
  <c r="E53" i="1" s="1"/>
  <c r="J54" i="1"/>
  <c r="O58" i="1"/>
  <c r="O54" i="1" s="1"/>
  <c r="L69" i="1"/>
  <c r="L67" i="1" s="1"/>
  <c r="D76" i="1"/>
  <c r="H76" i="1"/>
  <c r="E76" i="1"/>
  <c r="O80" i="1"/>
  <c r="O76" i="1" s="1"/>
  <c r="C107" i="1"/>
  <c r="C111" i="1"/>
  <c r="I116" i="1"/>
  <c r="L122" i="1"/>
  <c r="K130" i="1"/>
  <c r="K75" i="1" s="1"/>
  <c r="C157" i="1"/>
  <c r="C159" i="1"/>
  <c r="C160" i="1"/>
  <c r="C178" i="1"/>
  <c r="J187" i="1"/>
  <c r="K195" i="1"/>
  <c r="C201" i="1"/>
  <c r="H204" i="1"/>
  <c r="H195" i="1" s="1"/>
  <c r="N195" i="1"/>
  <c r="L205" i="1"/>
  <c r="C215" i="1"/>
  <c r="L216" i="1"/>
  <c r="C236" i="1"/>
  <c r="C237" i="1"/>
  <c r="O238" i="1"/>
  <c r="L252" i="1"/>
  <c r="L251" i="1" s="1"/>
  <c r="O272" i="1"/>
  <c r="O270" i="1" s="1"/>
  <c r="O269" i="1" s="1"/>
  <c r="C287" i="1"/>
  <c r="C288" i="1"/>
  <c r="E292" i="1"/>
  <c r="E291" i="1" s="1"/>
  <c r="J292" i="1"/>
  <c r="J291" i="1" s="1"/>
  <c r="O292" i="1"/>
  <c r="H20" i="1"/>
  <c r="O45" i="1"/>
  <c r="C57" i="1"/>
  <c r="C59" i="1"/>
  <c r="C60" i="1"/>
  <c r="C65" i="1"/>
  <c r="D83" i="1"/>
  <c r="N83" i="1"/>
  <c r="C88" i="1"/>
  <c r="L89" i="1"/>
  <c r="F95" i="1"/>
  <c r="C115" i="1"/>
  <c r="C129" i="1"/>
  <c r="G130" i="1"/>
  <c r="C133" i="1"/>
  <c r="C134" i="1"/>
  <c r="C135" i="1"/>
  <c r="C143" i="1"/>
  <c r="C145" i="1"/>
  <c r="O144" i="1"/>
  <c r="L151" i="1"/>
  <c r="L166" i="1"/>
  <c r="L165" i="1" s="1"/>
  <c r="E173" i="1"/>
  <c r="K187" i="1"/>
  <c r="C189" i="1"/>
  <c r="G195" i="1"/>
  <c r="C203" i="1"/>
  <c r="D195" i="1"/>
  <c r="F233" i="1"/>
  <c r="C233" i="1" s="1"/>
  <c r="K231" i="1"/>
  <c r="K230" i="1" s="1"/>
  <c r="C243" i="1"/>
  <c r="C245" i="1"/>
  <c r="O252" i="1"/>
  <c r="O251" i="1" s="1"/>
  <c r="L260" i="1"/>
  <c r="I264" i="1"/>
  <c r="I259" i="1" s="1"/>
  <c r="L276" i="1"/>
  <c r="L270" i="1" s="1"/>
  <c r="L269" i="1" s="1"/>
  <c r="F281" i="1"/>
  <c r="C281" i="1" s="1"/>
  <c r="I286" i="1"/>
  <c r="I292" i="1" s="1"/>
  <c r="C292" i="1" s="1"/>
  <c r="N187" i="1"/>
  <c r="I252" i="1"/>
  <c r="I251" i="1" s="1"/>
  <c r="M20" i="1"/>
  <c r="C24" i="1"/>
  <c r="J26" i="1"/>
  <c r="J20" i="1" s="1"/>
  <c r="C43" i="1"/>
  <c r="K54" i="1"/>
  <c r="K53" i="1" s="1"/>
  <c r="C73" i="1"/>
  <c r="F77" i="1"/>
  <c r="C77" i="1" s="1"/>
  <c r="E83" i="1"/>
  <c r="C86" i="1"/>
  <c r="C87" i="1"/>
  <c r="C99" i="1"/>
  <c r="L103" i="1"/>
  <c r="C125" i="1"/>
  <c r="C126" i="1"/>
  <c r="C127" i="1"/>
  <c r="I144" i="1"/>
  <c r="C149" i="1"/>
  <c r="C150" i="1"/>
  <c r="C163" i="1"/>
  <c r="L175" i="1"/>
  <c r="L174" i="1" s="1"/>
  <c r="L173" i="1" s="1"/>
  <c r="C181" i="1"/>
  <c r="C183" i="1"/>
  <c r="C184" i="1"/>
  <c r="G187" i="1"/>
  <c r="C221" i="1"/>
  <c r="C229" i="1"/>
  <c r="G231" i="1"/>
  <c r="G230" i="1" s="1"/>
  <c r="L238" i="1"/>
  <c r="L231" i="1" s="1"/>
  <c r="C244" i="1"/>
  <c r="C255" i="1"/>
  <c r="C257" i="1"/>
  <c r="C271" i="1"/>
  <c r="I270" i="1"/>
  <c r="I269" i="1" s="1"/>
  <c r="C295" i="1"/>
  <c r="C21" i="1"/>
  <c r="I20" i="1"/>
  <c r="C301" i="1"/>
  <c r="C62" i="1"/>
  <c r="C70" i="1"/>
  <c r="J53" i="1"/>
  <c r="N53" i="1"/>
  <c r="I58" i="1"/>
  <c r="I54" i="1" s="1"/>
  <c r="I53" i="1" s="1"/>
  <c r="C63" i="1"/>
  <c r="C64" i="1"/>
  <c r="C71" i="1"/>
  <c r="C72" i="1"/>
  <c r="C81" i="1"/>
  <c r="F80" i="1"/>
  <c r="G83" i="1"/>
  <c r="C61" i="1"/>
  <c r="F58" i="1"/>
  <c r="F54" i="1" s="1"/>
  <c r="D194" i="1"/>
  <c r="D20" i="1"/>
  <c r="C22" i="1"/>
  <c r="C23" i="1"/>
  <c r="L36" i="1"/>
  <c r="C36" i="1" s="1"/>
  <c r="C55" i="1"/>
  <c r="C56" i="1"/>
  <c r="L58" i="1"/>
  <c r="L54" i="1" s="1"/>
  <c r="O67" i="1"/>
  <c r="I76" i="1"/>
  <c r="C91" i="1"/>
  <c r="C94" i="1"/>
  <c r="F89" i="1"/>
  <c r="C32" i="1"/>
  <c r="L31" i="1"/>
  <c r="C68" i="1"/>
  <c r="O84" i="1"/>
  <c r="C84" i="1" s="1"/>
  <c r="C92" i="1"/>
  <c r="I89" i="1"/>
  <c r="O103" i="1"/>
  <c r="H291" i="1"/>
  <c r="C97" i="1"/>
  <c r="C98" i="1"/>
  <c r="C109" i="1"/>
  <c r="C110" i="1"/>
  <c r="F112" i="1"/>
  <c r="C113" i="1"/>
  <c r="C114" i="1"/>
  <c r="C117" i="1"/>
  <c r="C118" i="1"/>
  <c r="H130" i="1"/>
  <c r="C141" i="1"/>
  <c r="C142" i="1"/>
  <c r="L144" i="1"/>
  <c r="O151" i="1"/>
  <c r="O130" i="1" s="1"/>
  <c r="G173" i="1"/>
  <c r="C177" i="1"/>
  <c r="C190" i="1"/>
  <c r="I188" i="1"/>
  <c r="C197" i="1"/>
  <c r="F196" i="1"/>
  <c r="F69" i="1"/>
  <c r="C85" i="1"/>
  <c r="I95" i="1"/>
  <c r="C121" i="1"/>
  <c r="O122" i="1"/>
  <c r="D130" i="1"/>
  <c r="J130" i="1"/>
  <c r="J75" i="1" s="1"/>
  <c r="N130" i="1"/>
  <c r="N75" i="1" s="1"/>
  <c r="C137" i="1"/>
  <c r="C138" i="1"/>
  <c r="C139" i="1"/>
  <c r="F136" i="1"/>
  <c r="C136" i="1" s="1"/>
  <c r="C153" i="1"/>
  <c r="C154" i="1"/>
  <c r="C161" i="1"/>
  <c r="C162" i="1"/>
  <c r="O166" i="1"/>
  <c r="O165" i="1" s="1"/>
  <c r="H174" i="1"/>
  <c r="H173" i="1" s="1"/>
  <c r="C185" i="1"/>
  <c r="C186" i="1"/>
  <c r="C261" i="1"/>
  <c r="F260" i="1"/>
  <c r="C93" i="1"/>
  <c r="C101" i="1"/>
  <c r="C102" i="1"/>
  <c r="C105" i="1"/>
  <c r="C106" i="1"/>
  <c r="F103" i="1"/>
  <c r="L116" i="1"/>
  <c r="C123" i="1"/>
  <c r="F122" i="1"/>
  <c r="C146" i="1"/>
  <c r="C147" i="1"/>
  <c r="F144" i="1"/>
  <c r="I151" i="1"/>
  <c r="C158" i="1"/>
  <c r="C167" i="1"/>
  <c r="F166" i="1"/>
  <c r="C182" i="1"/>
  <c r="C235" i="1"/>
  <c r="C277" i="1"/>
  <c r="F276" i="1"/>
  <c r="O196" i="1"/>
  <c r="O205" i="1"/>
  <c r="C217" i="1"/>
  <c r="F216" i="1"/>
  <c r="O216" i="1"/>
  <c r="C247" i="1"/>
  <c r="C249" i="1"/>
  <c r="F246" i="1"/>
  <c r="C263" i="1"/>
  <c r="L264" i="1"/>
  <c r="C267" i="1"/>
  <c r="E270" i="1"/>
  <c r="E269" i="1" s="1"/>
  <c r="C285" i="1"/>
  <c r="F284" i="1"/>
  <c r="F131" i="1"/>
  <c r="F151" i="1"/>
  <c r="F175" i="1"/>
  <c r="F179" i="1"/>
  <c r="C179" i="1" s="1"/>
  <c r="C193" i="1"/>
  <c r="F192" i="1"/>
  <c r="E195" i="1"/>
  <c r="L196" i="1"/>
  <c r="C207" i="1"/>
  <c r="C208" i="1"/>
  <c r="C209" i="1"/>
  <c r="F205" i="1"/>
  <c r="C219" i="1"/>
  <c r="C220" i="1"/>
  <c r="C227" i="1"/>
  <c r="C228" i="1"/>
  <c r="O231" i="1"/>
  <c r="C239" i="1"/>
  <c r="C241" i="1"/>
  <c r="F238" i="1"/>
  <c r="C248" i="1"/>
  <c r="I246" i="1"/>
  <c r="E230" i="1"/>
  <c r="C253" i="1"/>
  <c r="F252" i="1"/>
  <c r="M259" i="1"/>
  <c r="M230" i="1" s="1"/>
  <c r="C265" i="1"/>
  <c r="F264" i="1"/>
  <c r="C264" i="1" s="1"/>
  <c r="C273" i="1"/>
  <c r="F272" i="1"/>
  <c r="C279" i="1"/>
  <c r="O293" i="1"/>
  <c r="O291" i="1" s="1"/>
  <c r="C200" i="1"/>
  <c r="I198" i="1"/>
  <c r="I205" i="1"/>
  <c r="I204" i="1" s="1"/>
  <c r="C212" i="1"/>
  <c r="C224" i="1"/>
  <c r="C232" i="1"/>
  <c r="C240" i="1"/>
  <c r="I238" i="1"/>
  <c r="C256" i="1"/>
  <c r="C268" i="1"/>
  <c r="C296" i="1"/>
  <c r="C297" i="1"/>
  <c r="F293" i="1"/>
  <c r="C199" i="1"/>
  <c r="F76" i="1" l="1"/>
  <c r="O290" i="2"/>
  <c r="J50" i="2"/>
  <c r="J290" i="2"/>
  <c r="M75" i="1"/>
  <c r="M52" i="1" s="1"/>
  <c r="G75" i="1"/>
  <c r="G289" i="1" s="1"/>
  <c r="K289" i="1"/>
  <c r="C286" i="1"/>
  <c r="I52" i="2"/>
  <c r="C116" i="1"/>
  <c r="D75" i="1"/>
  <c r="D289" i="1" s="1"/>
  <c r="L53" i="1"/>
  <c r="E290" i="2"/>
  <c r="I51" i="2"/>
  <c r="C195" i="2"/>
  <c r="F194" i="2"/>
  <c r="C194" i="2" s="1"/>
  <c r="C24" i="2"/>
  <c r="F20" i="2"/>
  <c r="C20" i="2" s="1"/>
  <c r="L50" i="2"/>
  <c r="L290" i="2"/>
  <c r="F52" i="2"/>
  <c r="C53" i="2"/>
  <c r="F289" i="2"/>
  <c r="C289" i="2" s="1"/>
  <c r="O230" i="1"/>
  <c r="I130" i="1"/>
  <c r="H75" i="1"/>
  <c r="H52" i="1" s="1"/>
  <c r="I83" i="1"/>
  <c r="I231" i="1"/>
  <c r="I230" i="1" s="1"/>
  <c r="C293" i="1"/>
  <c r="M289" i="1"/>
  <c r="N289" i="1"/>
  <c r="L130" i="1"/>
  <c r="C112" i="1"/>
  <c r="I291" i="1"/>
  <c r="L259" i="1"/>
  <c r="L204" i="1"/>
  <c r="L195" i="1" s="1"/>
  <c r="J230" i="1"/>
  <c r="J289" i="1" s="1"/>
  <c r="H194" i="1"/>
  <c r="C95" i="1"/>
  <c r="O53" i="1"/>
  <c r="G52" i="1"/>
  <c r="C151" i="1"/>
  <c r="C276" i="1"/>
  <c r="C103" i="1"/>
  <c r="N194" i="1"/>
  <c r="C80" i="1"/>
  <c r="K52" i="1"/>
  <c r="G194" i="1"/>
  <c r="O20" i="1"/>
  <c r="C45" i="1"/>
  <c r="K194" i="1"/>
  <c r="E75" i="1"/>
  <c r="E52" i="1" s="1"/>
  <c r="H289" i="1"/>
  <c r="M194" i="1"/>
  <c r="M51" i="1" s="1"/>
  <c r="C284" i="1"/>
  <c r="F283" i="1"/>
  <c r="C283" i="1" s="1"/>
  <c r="C260" i="1"/>
  <c r="F259" i="1"/>
  <c r="C89" i="1"/>
  <c r="F83" i="1"/>
  <c r="C54" i="1"/>
  <c r="J52" i="1"/>
  <c r="C198" i="1"/>
  <c r="I196" i="1"/>
  <c r="I195" i="1" s="1"/>
  <c r="C252" i="1"/>
  <c r="F251" i="1"/>
  <c r="C251" i="1" s="1"/>
  <c r="L230" i="1"/>
  <c r="E194" i="1"/>
  <c r="C175" i="1"/>
  <c r="F174" i="1"/>
  <c r="O204" i="1"/>
  <c r="O195" i="1" s="1"/>
  <c r="O194" i="1" s="1"/>
  <c r="I187" i="1"/>
  <c r="C188" i="1"/>
  <c r="C58" i="1"/>
  <c r="F291" i="1"/>
  <c r="C291" i="1" s="1"/>
  <c r="F270" i="1"/>
  <c r="C272" i="1"/>
  <c r="C238" i="1"/>
  <c r="C192" i="1"/>
  <c r="F191" i="1"/>
  <c r="C69" i="1"/>
  <c r="F67" i="1"/>
  <c r="C67" i="1" s="1"/>
  <c r="O83" i="1"/>
  <c r="O75" i="1" s="1"/>
  <c r="C31" i="1"/>
  <c r="L26" i="1"/>
  <c r="C76" i="1"/>
  <c r="C205" i="1"/>
  <c r="F204" i="1"/>
  <c r="C131" i="1"/>
  <c r="F130" i="1"/>
  <c r="C246" i="1"/>
  <c r="C216" i="1"/>
  <c r="F231" i="1"/>
  <c r="C166" i="1"/>
  <c r="F165" i="1"/>
  <c r="C165" i="1" s="1"/>
  <c r="C144" i="1"/>
  <c r="C122" i="1"/>
  <c r="L83" i="1"/>
  <c r="I75" i="1"/>
  <c r="N52" i="1"/>
  <c r="D52" i="1" l="1"/>
  <c r="D51" i="1" s="1"/>
  <c r="J194" i="1"/>
  <c r="N51" i="1"/>
  <c r="C204" i="1"/>
  <c r="I194" i="1"/>
  <c r="L194" i="1"/>
  <c r="H51" i="1"/>
  <c r="C52" i="2"/>
  <c r="F51" i="2"/>
  <c r="I290" i="2"/>
  <c r="I50" i="2"/>
  <c r="C130" i="1"/>
  <c r="J51" i="1"/>
  <c r="C259" i="1"/>
  <c r="L75" i="1"/>
  <c r="L289" i="1" s="1"/>
  <c r="F195" i="1"/>
  <c r="C195" i="1" s="1"/>
  <c r="I289" i="1"/>
  <c r="K51" i="1"/>
  <c r="F75" i="1"/>
  <c r="C75" i="1" s="1"/>
  <c r="E51" i="1"/>
  <c r="E50" i="1" s="1"/>
  <c r="I52" i="1"/>
  <c r="I51" i="1" s="1"/>
  <c r="I290" i="1" s="1"/>
  <c r="G51" i="1"/>
  <c r="E289" i="1"/>
  <c r="O289" i="1"/>
  <c r="O52" i="1"/>
  <c r="O51" i="1" s="1"/>
  <c r="F53" i="1"/>
  <c r="C26" i="1"/>
  <c r="L20" i="1"/>
  <c r="C20" i="1" s="1"/>
  <c r="C83" i="1"/>
  <c r="M50" i="1"/>
  <c r="M290" i="1"/>
  <c r="N50" i="1"/>
  <c r="N290" i="1"/>
  <c r="C196" i="1"/>
  <c r="C174" i="1"/>
  <c r="F173" i="1"/>
  <c r="C173" i="1" s="1"/>
  <c r="J50" i="1"/>
  <c r="J290" i="1"/>
  <c r="H290" i="1"/>
  <c r="H50" i="1"/>
  <c r="F230" i="1"/>
  <c r="C230" i="1" s="1"/>
  <c r="C231" i="1"/>
  <c r="C191" i="1"/>
  <c r="F187" i="1"/>
  <c r="C187" i="1" s="1"/>
  <c r="F269" i="1"/>
  <c r="C270" i="1"/>
  <c r="D290" i="1"/>
  <c r="D50" i="1"/>
  <c r="E290" i="1" l="1"/>
  <c r="I50" i="1"/>
  <c r="F290" i="2"/>
  <c r="C290" i="2" s="1"/>
  <c r="F50" i="2"/>
  <c r="C50" i="2" s="1"/>
  <c r="C51" i="2"/>
  <c r="L52" i="1"/>
  <c r="L51" i="1" s="1"/>
  <c r="L50" i="1" s="1"/>
  <c r="G290" i="1"/>
  <c r="G50" i="1"/>
  <c r="K50" i="1"/>
  <c r="K290" i="1"/>
  <c r="O50" i="1"/>
  <c r="O290" i="1"/>
  <c r="C269" i="1"/>
  <c r="F289" i="1"/>
  <c r="C289" i="1" s="1"/>
  <c r="F194" i="1"/>
  <c r="C194" i="1" s="1"/>
  <c r="C53" i="1"/>
  <c r="F52" i="1"/>
  <c r="L290" i="1" l="1"/>
  <c r="C52" i="1"/>
  <c r="F51" i="1"/>
  <c r="F290" i="1" l="1"/>
  <c r="C290" i="1" s="1"/>
  <c r="F50" i="1"/>
  <c r="C50" i="1" s="1"/>
  <c r="C51" i="1"/>
</calcChain>
</file>

<file path=xl/comments1.xml><?xml version="1.0" encoding="utf-8"?>
<comments xmlns="http://schemas.openxmlformats.org/spreadsheetml/2006/main">
  <authors>
    <author>Vita Madjare</author>
  </authors>
  <commentList>
    <comment ref="C100"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<sst xmlns="http://schemas.openxmlformats.org/spreadsheetml/2006/main" count="16703" uniqueCount="1523">
  <si>
    <t>Tāme Nr. 03.2.1.</t>
  </si>
  <si>
    <t>IEŅĒMUMU UN IZDEVUMU TĀME 2019.GADAM</t>
  </si>
  <si>
    <t>Budžeta finansēta institūcija</t>
  </si>
  <si>
    <t>Jūrmalas pilsētas pašvaldības policija</t>
  </si>
  <si>
    <t>Reģistrācijas Nr.</t>
  </si>
  <si>
    <t>90000056554</t>
  </si>
  <si>
    <t>Adrese</t>
  </si>
  <si>
    <t>Dubultu prospekts 2, Jūrmala, LV - 2015</t>
  </si>
  <si>
    <t>Funkcionālās klasifikācijas kods</t>
  </si>
  <si>
    <t>03.110</t>
  </si>
  <si>
    <t>Programma</t>
  </si>
  <si>
    <t>Iestādes uzturēšana un sabiedriskās kārtības nodrošināšana</t>
  </si>
  <si>
    <t>Konta Nr.</t>
  </si>
  <si>
    <t>pamatbudžetam</t>
  </si>
  <si>
    <t>LV30PARX0002484572003</t>
  </si>
  <si>
    <t>Valsts budžeta transfertiem</t>
  </si>
  <si>
    <t>projektiem</t>
  </si>
  <si>
    <t>maksas pakalpojumiem</t>
  </si>
  <si>
    <t>LV54PARX0002484577003</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</si>
  <si>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</si>
  <si>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</si>
  <si>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</si>
  <si>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</si>
  <si>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</si>
  <si>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</si>
  <si>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</si>
  <si>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</si>
  <si>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</si>
  <si>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</si>
  <si>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</si>
  <si>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</si>
  <si>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</si>
  <si>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</si>
  <si>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</si>
  <si>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</si>
  <si>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</si>
  <si>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</si>
  <si>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</si>
  <si>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</si>
  <si>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</si>
  <si>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</si>
  <si>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</si>
  <si>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</si>
  <si>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</si>
  <si>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</si>
  <si>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</si>
  <si>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</si>
  <si>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</si>
  <si>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</si>
  <si>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</si>
  <si>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</si>
  <si>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</si>
  <si>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</si>
  <si>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</si>
  <si>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</si>
  <si>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</si>
  <si>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</si>
  <si>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</si>
  <si>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</si>
  <si>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</si>
  <si>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</si>
  <si>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</si>
  <si>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</si>
  <si>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</si>
  <si>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</si>
  <si>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</si>
  <si>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</si>
  <si>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</si>
  <si>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</si>
  <si>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</si>
  <si>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</si>
  <si>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</si>
  <si>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</si>
  <si>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</si>
  <si>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</si>
  <si>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</si>
  <si>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</si>
  <si>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 xml:space="preserve">Līdzekļu ietaupījums saistībā ar vakanto amata vietu.  </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</si>
  <si>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</si>
  <si>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</si>
  <si>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</si>
  <si>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</si>
  <si>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</si>
  <si>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</si>
  <si>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</si>
  <si>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</si>
  <si>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</si>
  <si>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</si>
  <si>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</si>
  <si>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</si>
  <si>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</si>
  <si>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</si>
  <si>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</si>
  <si>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</si>
  <si>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</si>
  <si>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</si>
  <si>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</si>
  <si>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</si>
  <si>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</si>
  <si>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</si>
  <si>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</si>
  <si>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</si>
  <si>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</si>
  <si>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</si>
  <si>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</si>
  <si>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</si>
  <si>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</si>
  <si>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</si>
  <si>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</si>
  <si>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</si>
  <si>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</si>
  <si>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</si>
  <si>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</si>
  <si>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</si>
  <si>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</si>
  <si>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</si>
  <si>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</si>
  <si>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</si>
  <si>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</si>
  <si>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</si>
  <si>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</si>
  <si>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</si>
  <si>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</si>
  <si>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</si>
  <si>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</si>
  <si>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</si>
  <si>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</si>
  <si>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</si>
  <si>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</si>
  <si>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</si>
  <si>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</si>
  <si>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</si>
  <si>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</si>
  <si>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</si>
  <si>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</si>
  <si>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</si>
  <si>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</si>
  <si>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</si>
  <si>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</si>
  <si>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</si>
  <si>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</si>
  <si>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</si>
  <si>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</si>
  <si>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</si>
  <si>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</si>
  <si>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</si>
  <si>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</si>
  <si>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</si>
  <si>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</si>
  <si>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</si>
  <si>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</si>
  <si>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</si>
  <si>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</si>
  <si>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</si>
  <si>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</si>
  <si>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</si>
  <si>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</si>
  <si>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</si>
  <si>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</si>
  <si>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</si>
  <si>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</si>
  <si>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</si>
  <si>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</si>
  <si>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</si>
  <si>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</si>
  <si>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</si>
  <si>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</si>
  <si>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</si>
  <si>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</si>
  <si>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</si>
  <si>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</si>
  <si>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</si>
  <si>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</si>
  <si>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</si>
  <si>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</si>
  <si>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</si>
  <si>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</si>
  <si>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</si>
  <si>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</si>
  <si>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</si>
  <si>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</si>
  <si>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</si>
  <si>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</si>
  <si>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</si>
  <si>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</si>
  <si>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</si>
  <si>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</si>
  <si>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</si>
  <si>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</si>
  <si>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</si>
  <si>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</si>
  <si>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</si>
  <si>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</si>
  <si>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</si>
  <si>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</si>
  <si>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</si>
  <si>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</si>
  <si>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</si>
  <si>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</si>
  <si>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</si>
  <si>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</si>
  <si>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</si>
  <si>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</si>
  <si>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</si>
  <si>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</si>
  <si>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</si>
  <si>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</si>
  <si>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</si>
  <si>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</si>
  <si>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</si>
  <si>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</si>
  <si>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</si>
  <si>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</si>
  <si>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</si>
  <si>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</si>
  <si>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</si>
  <si>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</si>
  <si>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</si>
  <si>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</si>
  <si>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</si>
  <si>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</si>
  <si>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</si>
  <si>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</si>
  <si>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</si>
  <si>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</si>
  <si>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</si>
  <si>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</si>
  <si>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</si>
  <si>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</si>
  <si>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</si>
  <si>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</si>
  <si>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</si>
  <si>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</si>
  <si>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</si>
  <si>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</si>
  <si>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</si>
  <si>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</si>
  <si>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</si>
  <si>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</si>
  <si>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</si>
  <si>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</si>
  <si>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</si>
  <si>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</si>
  <si>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</si>
  <si>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</si>
  <si>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</si>
  <si>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</si>
  <si>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</si>
  <si>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</si>
  <si>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</si>
  <si>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</si>
  <si>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</si>
  <si>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</si>
  <si>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</si>
  <si>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</si>
  <si>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</si>
  <si>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</si>
  <si>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</si>
  <si>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</si>
  <si>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</si>
  <si>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</si>
  <si>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</si>
  <si>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</si>
  <si>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</si>
  <si>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</si>
  <si>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</si>
  <si>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</si>
  <si>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</si>
  <si>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</si>
  <si>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</si>
  <si>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</si>
  <si>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</si>
  <si>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</si>
  <si>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</si>
  <si>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</si>
  <si>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</si>
  <si>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</si>
  <si>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</si>
  <si>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</si>
  <si>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</si>
  <si>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</si>
  <si>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</si>
  <si>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</si>
  <si>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</si>
  <si>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</si>
  <si>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</si>
  <si>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</si>
  <si>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</si>
  <si>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</si>
  <si>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</si>
  <si>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</si>
  <si>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</si>
  <si>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</si>
  <si>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</si>
  <si>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</si>
  <si>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</si>
  <si>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</si>
  <si>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</si>
  <si>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</si>
  <si>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</si>
  <si>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</si>
  <si>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</si>
  <si>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</si>
  <si>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</si>
  <si>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</si>
  <si>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</si>
  <si>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</si>
  <si>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</si>
  <si>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</si>
  <si>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</si>
  <si>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</si>
  <si>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</si>
  <si>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</si>
  <si>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</si>
  <si>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</si>
  <si>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</si>
  <si>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</si>
  <si>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</si>
  <si>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</si>
  <si>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</si>
  <si>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</si>
  <si>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</si>
  <si>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</si>
  <si>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</si>
  <si>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</si>
  <si>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</si>
  <si>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</si>
  <si>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</si>
  <si>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</si>
  <si>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</si>
  <si>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</si>
  <si>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</si>
  <si>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 xml:space="preserve">Nepieciešams finansējums  pabalsta izmaksai darbiniekiem sakarā ar tuvinieka nāvi. </t>
  </si>
  <si>
    <t>Jūrmalas pilsētas dome</t>
  </si>
  <si>
    <t>90000056357</t>
  </si>
  <si>
    <t>Jūrmala, Jomas iela 1/5</t>
  </si>
  <si>
    <t>08.210</t>
  </si>
  <si>
    <t>Bibliotēku ēku būvniecība, atjaunošana un uzlabošana</t>
  </si>
  <si>
    <t>LV84PARX0002484572001</t>
  </si>
  <si>
    <t>Tāme Nr.08.1.15.</t>
  </si>
  <si>
    <t>Tāme Nr.08.1.11.</t>
  </si>
  <si>
    <t>08.230</t>
  </si>
  <si>
    <t>Kultūras centru un namu būvniecība, atjaunošana un uzlabošana</t>
  </si>
  <si>
    <t>Tāme Nr.09.1.8.</t>
  </si>
  <si>
    <t>09.100</t>
  </si>
  <si>
    <t>Pirmsskolas izglītības iestāžu būvniecība, atjaunošana un uzlabošana</t>
  </si>
  <si>
    <t>2019.gada budžeta atšifrējums pa programmām</t>
  </si>
  <si>
    <t>Struktūrvienība</t>
  </si>
  <si>
    <t xml:space="preserve">Īpašumu pārvaldes Pašvaldības īpašumu nodaļas pašvaldības īpašumu tehniskā nodrošinājuma daļa </t>
  </si>
  <si>
    <t>Programma:</t>
  </si>
  <si>
    <t>Administratīvo ēku būvniecība, atjaunošana un uzlabošana</t>
  </si>
  <si>
    <t>Funkcionālās klasifikācijas kods:</t>
  </si>
  <si>
    <t>01.110</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</si>
  <si>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</si>
  <si>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</si>
  <si>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</si>
  <si>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</si>
  <si>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</si>
  <si>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</si>
  <si>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</si>
  <si>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</si>
  <si>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Domes administratīvo ēku infrastruktūras attīstība</t>
  </si>
  <si>
    <t>JPAP_R3.1.2._131</t>
  </si>
  <si>
    <t>Nekustamā īpašuma būvniecība, atjaunošana un uzlabošana policijas vajadzībām</t>
  </si>
  <si>
    <t>Policijas vajadzībām nepieciešamo ēku remonts</t>
  </si>
  <si>
    <t>JPAP_R1.6.2._30</t>
  </si>
  <si>
    <t>Glābšanas staciju būvniecība, atjaunošana un uzlabošana</t>
  </si>
  <si>
    <t>03.600</t>
  </si>
  <si>
    <t>Glābšanas stacijas</t>
  </si>
  <si>
    <t>Publisko teritoriju, ēku un mājokļu būvniecība, atjaunošana un uzlabošana</t>
  </si>
  <si>
    <t>06.600</t>
  </si>
  <si>
    <t>Jauno Slokas kapu izbūve un labiekārtošana</t>
  </si>
  <si>
    <t>JPAP_R2.8.2._114</t>
  </si>
  <si>
    <t>Pašvaldības dzīvojamā fonda remonts</t>
  </si>
  <si>
    <t>JPAP_R2.9.1._115</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</si>
  <si>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</si>
  <si>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</si>
  <si>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</si>
  <si>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</si>
  <si>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</si>
  <si>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</si>
  <si>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</si>
  <si>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</si>
  <si>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</si>
  <si>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</si>
  <si>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</si>
  <si>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</si>
  <si>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</si>
  <si>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</si>
  <si>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</si>
  <si>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JPAP_R3.1.2_131</t>
  </si>
  <si>
    <t>Atpūtu un sportu veicinošas infrastruktūras izveide, atjaunošana un labiekārtošana</t>
  </si>
  <si>
    <t>08.100</t>
  </si>
  <si>
    <t>Sabiedriskās tualetes remontdarbi</t>
  </si>
  <si>
    <t>JPAP_R2.8.1_99</t>
  </si>
  <si>
    <t xml:space="preserve">Sporta nams "Taurenītis" </t>
  </si>
  <si>
    <t>JPAP_R1.6.3_41</t>
  </si>
  <si>
    <t>Majoru sporta laukums</t>
  </si>
  <si>
    <t>Slokas stadions</t>
  </si>
  <si>
    <t>Dzintaru mežaparks</t>
  </si>
  <si>
    <t>Velonovietnes Jūrmalas pilsētaspašvaldības īpašumos</t>
  </si>
  <si>
    <t>JPAP_R3.2.2._155 JPAP_R3.2.3._165</t>
  </si>
  <si>
    <t>Avārijas darbi</t>
  </si>
  <si>
    <t>JPAP_R3.2.2_155</t>
  </si>
  <si>
    <t>Bibliotēku remonts</t>
  </si>
  <si>
    <t>01.04.2019 Īpašumu pārvaldes Pašvaldības īpašumu nodaļas Pašvaldības īpašumu tehniskā nodrošinājuma daļas iesniegums par budžeta grozījumiem Nr.8.2.1-3/4-8.</t>
  </si>
  <si>
    <t>JPAP_R3.2.4</t>
  </si>
  <si>
    <t>Muzeja ēku būvniecība, atjaunošana un uzlabošana</t>
  </si>
  <si>
    <t>08.220</t>
  </si>
  <si>
    <t>Muzeji un izstāžu zāles</t>
  </si>
  <si>
    <t>JPAP_R3.3.1._192</t>
  </si>
  <si>
    <t>Kultūras centru ēku remonts</t>
  </si>
  <si>
    <t>5250</t>
  </si>
  <si>
    <t>Pirmsskolas  izglītības iestāžu būvniecība, atjaunošana un uzlabošana</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</si>
  <si>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</si>
  <si>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</si>
  <si>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</si>
  <si>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</si>
  <si>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</si>
  <si>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</si>
  <si>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</si>
  <si>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</si>
  <si>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</si>
  <si>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</si>
  <si>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 xml:space="preserve">Sākumskolu, pamatskolu, vidusskolu būvniecība, atjaunošana un uzlabošana </t>
  </si>
  <si>
    <t>09.210</t>
  </si>
  <si>
    <t>JPAP_R3.2.3._165</t>
  </si>
  <si>
    <t>Jūrmalas sākumskola ''Atvase''</t>
  </si>
  <si>
    <t>Jūrmalas sākumskola ''Ābelīte''</t>
  </si>
  <si>
    <t>Jūrmalas sākumskola ''Taurenītis''</t>
  </si>
  <si>
    <t>Ķemeru pamatskola</t>
  </si>
  <si>
    <t>Jaundubultu vidusskola</t>
  </si>
  <si>
    <t xml:space="preserve">Kauguru vidusskola </t>
  </si>
  <si>
    <t>Majoru vidusskola</t>
  </si>
  <si>
    <t xml:space="preserve">Slokas pamatskola </t>
  </si>
  <si>
    <t>Mežmalas vidusskola</t>
  </si>
  <si>
    <t>Pumpuru vidusskola</t>
  </si>
  <si>
    <t>Interešu un profesionālās ievirzes izglītības iestāžu būvniecība, atjaunošana un uzlabošana</t>
  </si>
  <si>
    <t>09.510</t>
  </si>
  <si>
    <t>Jūrmalas Sporta skola</t>
  </si>
  <si>
    <t>JPAP_R3.2.4._185</t>
  </si>
  <si>
    <t xml:space="preserve">Jūrmalas bērnu un jauniešu interešu centrs </t>
  </si>
  <si>
    <t>Jūrmalas mūzikas vidusskola</t>
  </si>
  <si>
    <t>Pārējo sociālo iestāžu būvniecība, atjaunošana un uzlabošana</t>
  </si>
  <si>
    <t>10.700</t>
  </si>
  <si>
    <t xml:space="preserve">Avārijas darbi </t>
  </si>
  <si>
    <t>JPAP_R3.5.1._216</t>
  </si>
  <si>
    <t>Veselības veicināšanas un sociālo pakalpojumu centrs</t>
  </si>
  <si>
    <t>* Informatīvi -</t>
  </si>
  <si>
    <t>Jūrmalas pilsētas attīstības programma 2014.-2020.gadam (JPAP)</t>
  </si>
  <si>
    <t>Rīcības virzieni:</t>
  </si>
  <si>
    <t>R1.6.2.: Peldvietu infrastruktūras attīstība</t>
  </si>
  <si>
    <t>R1.6.3.: Sporta pasākumu un pakalpojumu attīstība</t>
  </si>
  <si>
    <t>R2.8.1.: Publiskās telpas pilnveide</t>
  </si>
  <si>
    <t>R2.8.2.: Kapsētu un to infrastruktūras labiekārtošana</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</si>
  <si>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</si>
  <si>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</si>
  <si>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</si>
  <si>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</si>
  <si>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</si>
  <si>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</si>
  <si>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</si>
  <si>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</si>
  <si>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</si>
  <si>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Nr.30 Pašvaldības īpašumā esošo glābšanas staciju rekonstrukcija un būvniecība</t>
  </si>
  <si>
    <t>Nr.98 Parku, skvēru un kūrorta mazās infrastruktūras attīstība uzturēšana</t>
  </si>
  <si>
    <t xml:space="preserve">Nr.99 Publiskās telpas apsaimniekošana </t>
  </si>
  <si>
    <t>Nr.105 Graustu novākšana pilsētā</t>
  </si>
  <si>
    <t>Nr.114 Kapsētu paplašināšana un jaunu kapsētu izveide un to apsaimniekošana</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</si>
  <si>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</si>
  <si>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</si>
  <si>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</si>
  <si>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</si>
  <si>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</si>
  <si>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</si>
  <si>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Nr.216 Sociālā atbalsta infrastruktūras attīstība</t>
  </si>
  <si>
    <t>Nr.231 Tirdzniecības vietu attīstība un esošo tirdzniecības vietu efektīvas darbības nodrošināšana un labiekārtošana</t>
  </si>
  <si>
    <t>Jūrmalas pilsētas muzejs</t>
  </si>
  <si>
    <t>90000056408</t>
  </si>
  <si>
    <t>Tirgoņu iela 29, Jūrmala, LV-2015</t>
  </si>
  <si>
    <t>08.620</t>
  </si>
  <si>
    <t xml:space="preserve">Projekts "Mārtiņa Pormaņa kolekcijas izpēte un pieejamības nodrošināšana" </t>
  </si>
  <si>
    <t>Konts tiks atvērts</t>
  </si>
  <si>
    <t>Tehniskā aprīkojuma iegāde</t>
  </si>
  <si>
    <t>Tāme Nr.08.6.3.</t>
  </si>
  <si>
    <t>Koka zvejas laivas (būvniecības stadijā) un stāpeļa izgatavošana un piegāde</t>
  </si>
  <si>
    <t>Tāme Nr.08.6.4.</t>
  </si>
  <si>
    <t xml:space="preserve">Projekts "Laivu būves attīstība Rīgas jūras līča piekrastē" </t>
  </si>
  <si>
    <t>Tāme Nr. 10.3.7.</t>
  </si>
  <si>
    <t>Jūrmalas pilsētas pašvaldības iestāde "Jūrmalas veselības veicināšanas un sociālo pakalpojumu centrs"</t>
  </si>
  <si>
    <t>90010991438</t>
  </si>
  <si>
    <t>Strēlnieku prospekts 38</t>
  </si>
  <si>
    <t>10.120</t>
  </si>
  <si>
    <t>Invalīdu pārvadāšanas nodrošināšana</t>
  </si>
  <si>
    <t>LV81PARX0002484572152</t>
  </si>
  <si>
    <t>Papildus finanšu līdzekļi nepieciešami degvielas iegādei sakarā ar cenu un klientu skaita pieaugumu, kas netika ņemts vērā, sastādot 2019.gada budžetu.</t>
  </si>
  <si>
    <t>Nepieciešami papildus finanšu līdzekļi degvielas iegādei sakarā ar to, ka palielinājies spectransporta pakalpojuma klientu skaits salīdzinot ar 2018.gadu par 14 klientiem, kuriem pēc LP lēmuma piešķirts pakalpojums. 2018.gadā pieškirts 42600km 75 klientiem, 2019.gadā 51300 km 89 klientiem, +8% ceļš līdz klientam=55404km, palielinājums par 12804 km, kuru nodrošināšanai nepieciešami papildus 1303 eiro (12804*8.85/100*1,15), uz cenu pieauguma 0.05 eiro palielinājums par 192 litriem, kas ir 220.80 eiro.</t>
  </si>
  <si>
    <t>Jūrmalas pilsētas domes Labklājības pārvalde</t>
  </si>
  <si>
    <t>90000594245</t>
  </si>
  <si>
    <t>Mellužu pr.83, Jūrmala, LV-2008</t>
  </si>
  <si>
    <t>10.910</t>
  </si>
  <si>
    <t>Iestādes uzturēšana</t>
  </si>
  <si>
    <t>LV72PARX0002484572023</t>
  </si>
  <si>
    <t>LV16PARX0002484573031</t>
  </si>
  <si>
    <t>LV96PARX0002484577023</t>
  </si>
  <si>
    <t>Atgiezti finanšu līdzekļi par kļūdaini saņemtu pabalstu 110.66 EUR</t>
  </si>
  <si>
    <t xml:space="preserve">Pašvaldībai atgriežamie finanšu līdzekļi </t>
  </si>
  <si>
    <r>
      <rPr>
        <b/>
        <sz val="9"/>
        <rFont val="Times New Roman"/>
        <family val="1"/>
        <charset val="186"/>
      </rPr>
      <t>30.pielikums</t>
    </r>
    <r>
      <rPr>
        <sz val="9"/>
        <rFont val="Times New Roman"/>
        <family val="1"/>
        <charset val="186"/>
      </rPr>
      <t xml:space="preserve"> Jūrmalas pilsētas domes</t>
    </r>
  </si>
  <si>
    <t>2018.gada 18.decembra saistošajiem noteikumiem Nr.44</t>
  </si>
  <si>
    <t>Jūrmalas pilsētas Labklājības pārvalde</t>
  </si>
  <si>
    <t xml:space="preserve">2019.gada budžeta atšifrējums pa programmām </t>
  </si>
  <si>
    <t>Sociālās palīdzības daļa</t>
  </si>
  <si>
    <t>Sociālā aizsardzība invaliditātes gadījumā</t>
  </si>
  <si>
    <t>10.120.</t>
  </si>
  <si>
    <t xml:space="preserve">Veselības aprūpes pabalsts </t>
  </si>
  <si>
    <t>JPAS_J10; JPAP_P3.5_R3.5.1 - 223</t>
  </si>
  <si>
    <t>Veselības uzlabošanas pabalsts pensijas vecuma cilvēkiem</t>
  </si>
  <si>
    <t>Atbalsts gados veciem cilvēkiem</t>
  </si>
  <si>
    <t>10.200.</t>
  </si>
  <si>
    <t>Atbalsts ģimenēm ar bērniem</t>
  </si>
  <si>
    <t>10.400.</t>
  </si>
  <si>
    <t xml:space="preserve">Pabalsts garentētā minimālā ienākumu GMI līmeņa nodrošināšanai </t>
  </si>
  <si>
    <t>Pabalsts ģimenēm, kurās bērns uzsāk mācības pirmajā klasē</t>
  </si>
  <si>
    <t>Pabalsts skolas piederumu iegādei daudzbērnu ģimenēm</t>
  </si>
  <si>
    <t>JPAS_J10; JPAP_P3.5_R3.5.1 - 217</t>
  </si>
  <si>
    <t>Pabalsts izglītības ieguves atbalstam</t>
  </si>
  <si>
    <t>Mājokļa atbalsts</t>
  </si>
  <si>
    <t>10.600.</t>
  </si>
  <si>
    <t>Dzīvokļa pabalsts</t>
  </si>
  <si>
    <t xml:space="preserve">Pārējais citur nekvalificēts atbalsts sociāli atstumtām personām </t>
  </si>
  <si>
    <t>10.700.</t>
  </si>
  <si>
    <t>Apbedīšanas pabalsts</t>
  </si>
  <si>
    <t xml:space="preserve">Vienreizējie pabalsti krīzes situācijās, kā arī stihiskas nelaimes gadījumiem un ugunsgrēka gadījumiem   </t>
  </si>
  <si>
    <t>Pārējie citur neklasificētie sociālās aizsardzības pasākumi</t>
  </si>
  <si>
    <t>10.920.</t>
  </si>
  <si>
    <t>Jūrmalas pašvaldības pabalsts politiski represētām personām</t>
  </si>
  <si>
    <t>2019.gada janvārī viena persona, kura iekļauta pabalsta saņ\emējos ir mirusi, tādēļ rodas finanšu līdzekļu ekonomija</t>
  </si>
  <si>
    <t>Pabalsts ilgdzīvotājiem</t>
  </si>
  <si>
    <t>Pabalsts personām ar izcilu mūža ieguldījumu Jūrmalas pilsētas attīstībā</t>
  </si>
  <si>
    <t>Pabalsts Černobiļas atomelektrostacijas avārijas seku likvidēšanas dalībniekiem</t>
  </si>
  <si>
    <t>2019.gada martā tika pieņemti vēl divi iesniegumi no ČAS avarijas seku likvidēšanas dalībniekiem. Tā kā informācija griezumā par personām, kuras savu dzīvesvietu deklarējušas Jūrmalas pašvaldībā 12 mēnešus, saistībā ar ČAES seku likvidatoru statusu nav iegūstama, līdz ar to ir iespējama personu, kuras iepriekš pašvaldībai nav bijušas zināmas pieteikšanās pabalsta saņemšanai. Lai nodrošinātu pabalsta izmaksu 2019.gadā papildus varētu būt nepieciešami finanšu līdzekļi 800 EUR apmērā.</t>
  </si>
  <si>
    <t>Jūrmalas pilsētas attīstības stratēģija 2010-2030 (JPAS)</t>
  </si>
  <si>
    <t>Aktivitāte: J10 sociāli drošas vides nodrošināšana</t>
  </si>
  <si>
    <t>Prioritāte P3.5. “kvalitatīvs sociālais atbalsts”</t>
  </si>
  <si>
    <t>Rīcības virziens: R3.5.1. Sociālo pakalpojumu attīstība</t>
  </si>
  <si>
    <t>Aktivitāte: Nr.217 Daudzbērnu ģimeņu atbalsta pasākumi</t>
  </si>
  <si>
    <t>Aktivitāte: Nr.223 Kvalitatīva sociālās palīdzības nodrošināšana un sociālā atbalsta sniegšana</t>
  </si>
  <si>
    <t>Tāme Nr.04.1.8.</t>
  </si>
  <si>
    <t>04.510</t>
  </si>
  <si>
    <t>Jūrmalas pilsētas pašvaldības 2019.-2021.gada Ceļu fonda izlietojuma programma</t>
  </si>
  <si>
    <t>MD plāns</t>
  </si>
  <si>
    <t>3.pielikums</t>
  </si>
  <si>
    <r>
      <rPr>
        <b/>
        <sz val="9"/>
        <rFont val="Times New Roman"/>
        <family val="1"/>
        <charset val="186"/>
      </rPr>
      <t>3.pielikums</t>
    </r>
    <r>
      <rPr>
        <sz val="9"/>
        <rFont val="Times New Roman"/>
        <family val="1"/>
        <charset val="186"/>
      </rPr>
      <t xml:space="preserve"> Jūrmalas pilsētas domes</t>
    </r>
  </si>
  <si>
    <r>
      <t xml:space="preserve">MD plāns 2017.g. = atl.g.s.535 259 + ieņēm.1 503 455 = </t>
    </r>
    <r>
      <rPr>
        <b/>
        <u/>
        <sz val="14"/>
        <color rgb="FFC00000"/>
        <rFont val="Times New Roman"/>
        <family val="1"/>
        <charset val="186"/>
      </rPr>
      <t>2 038 714</t>
    </r>
  </si>
  <si>
    <t>Objekta nosaukums</t>
  </si>
  <si>
    <t>Orientē-jošais apjoms</t>
  </si>
  <si>
    <t>FKK</t>
  </si>
  <si>
    <t>EKK</t>
  </si>
  <si>
    <t>Kopā, Ceļu fonds</t>
  </si>
  <si>
    <t>Mērķdotācija pašvaldību autoceļiem (ielām)</t>
  </si>
  <si>
    <t xml:space="preserve">Pašvaldības pamatbudžeta asignējumi </t>
  </si>
  <si>
    <t xml:space="preserve">2020.gadā </t>
  </si>
  <si>
    <t xml:space="preserve">2021.gadā </t>
  </si>
  <si>
    <t>2018.gada gaidāmā izpilde</t>
  </si>
  <si>
    <t>2019.gads budžeta pieprasījums</t>
  </si>
  <si>
    <t>2019.gads budžets</t>
  </si>
  <si>
    <t>2018.gada precizētais budžets</t>
  </si>
  <si>
    <t>2019.gads budžets pirms priekšlikumiem</t>
  </si>
  <si>
    <t>Priekšlikumi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</si>
  <si>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</si>
  <si>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</si>
  <si>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</si>
  <si>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</si>
  <si>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KR</t>
  </si>
  <si>
    <t>PB</t>
  </si>
  <si>
    <t>pārnests no 2018.g.</t>
  </si>
  <si>
    <t xml:space="preserve">KOPĀ </t>
  </si>
  <si>
    <t>Kapitālais remonts</t>
  </si>
  <si>
    <t>Ielu seguma kapitālais remonts</t>
  </si>
  <si>
    <r>
      <t>22 100 m</t>
    </r>
    <r>
      <rPr>
        <sz val="9"/>
        <rFont val="Calibri"/>
        <family val="2"/>
        <charset val="186"/>
      </rPr>
      <t>²</t>
    </r>
  </si>
  <si>
    <t>04.510.</t>
  </si>
  <si>
    <r>
      <t>26 700 m</t>
    </r>
    <r>
      <rPr>
        <sz val="9"/>
        <rFont val="Calibri"/>
        <family val="2"/>
        <charset val="186"/>
      </rPr>
      <t>²</t>
    </r>
  </si>
  <si>
    <r>
      <t>14 800 m</t>
    </r>
    <r>
      <rPr>
        <sz val="9"/>
        <rFont val="Calibri"/>
        <family val="2"/>
        <charset val="186"/>
      </rPr>
      <t>²</t>
    </r>
  </si>
  <si>
    <t>JPAP_P2.1._R.2.1.1._62</t>
  </si>
  <si>
    <t>Trotuāru izbūve un esošo trotuāru atjaunošana</t>
  </si>
  <si>
    <r>
      <t>33 040 m</t>
    </r>
    <r>
      <rPr>
        <sz val="9"/>
        <rFont val="Calibri"/>
        <family val="2"/>
        <charset val="186"/>
      </rPr>
      <t>²</t>
    </r>
  </si>
  <si>
    <r>
      <t>33 800 m</t>
    </r>
    <r>
      <rPr>
        <sz val="9"/>
        <rFont val="Calibri"/>
        <family val="2"/>
        <charset val="186"/>
      </rPr>
      <t>²</t>
    </r>
  </si>
  <si>
    <r>
      <t>17 900 m</t>
    </r>
    <r>
      <rPr>
        <sz val="9"/>
        <rFont val="Calibri"/>
        <family val="2"/>
        <charset val="186"/>
      </rPr>
      <t>²</t>
    </r>
  </si>
  <si>
    <t>JPAP_P2.1._R.2.1.1._62                   JPAP_P2.8._R.2.8.1._107</t>
  </si>
  <si>
    <t>Seguma remonts, atjaunošana publiskās vietās un pašvaldības teritorijās</t>
  </si>
  <si>
    <r>
      <t>6 700 m</t>
    </r>
    <r>
      <rPr>
        <sz val="9"/>
        <rFont val="Calibri"/>
        <family val="2"/>
        <charset val="186"/>
      </rPr>
      <t>²</t>
    </r>
  </si>
  <si>
    <r>
      <t>6 655 m</t>
    </r>
    <r>
      <rPr>
        <sz val="9"/>
        <rFont val="Calibri"/>
        <family val="2"/>
        <charset val="186"/>
      </rPr>
      <t>²</t>
    </r>
  </si>
  <si>
    <t>Seguma atjaunošana, teritorijas labiekārtošana pilsētas iekškvartālos</t>
  </si>
  <si>
    <r>
      <t>1 400 m</t>
    </r>
    <r>
      <rPr>
        <sz val="9"/>
        <rFont val="Calibri"/>
        <family val="2"/>
        <charset val="186"/>
      </rPr>
      <t>²</t>
    </r>
  </si>
  <si>
    <r>
      <t>1 770 m</t>
    </r>
    <r>
      <rPr>
        <sz val="9"/>
        <rFont val="Calibri"/>
        <family val="2"/>
        <charset val="186"/>
      </rPr>
      <t>²</t>
    </r>
  </si>
  <si>
    <t>JPAP_P2.8._R.2.8.1._106</t>
  </si>
  <si>
    <t>Jaunu autostāvvietu izbūve</t>
  </si>
  <si>
    <r>
      <t>2 300 m</t>
    </r>
    <r>
      <rPr>
        <sz val="9"/>
        <rFont val="Calibri"/>
        <family val="2"/>
        <charset val="186"/>
      </rPr>
      <t>²</t>
    </r>
  </si>
  <si>
    <t>5240</t>
  </si>
  <si>
    <r>
      <t>950 m</t>
    </r>
    <r>
      <rPr>
        <sz val="9"/>
        <rFont val="Calibri"/>
        <family val="2"/>
        <charset val="186"/>
      </rPr>
      <t>²</t>
    </r>
  </si>
  <si>
    <r>
      <t>2 500 m</t>
    </r>
    <r>
      <rPr>
        <sz val="9"/>
        <rFont val="Calibri"/>
        <family val="2"/>
        <charset val="186"/>
      </rPr>
      <t>²</t>
    </r>
  </si>
  <si>
    <t>Grantēto ielu asfaltēšana</t>
  </si>
  <si>
    <r>
      <t>21 050 m</t>
    </r>
    <r>
      <rPr>
        <sz val="9"/>
        <rFont val="Calibri"/>
        <family val="2"/>
        <charset val="186"/>
      </rPr>
      <t>²</t>
    </r>
  </si>
  <si>
    <r>
      <t>19 800 m</t>
    </r>
    <r>
      <rPr>
        <sz val="9"/>
        <rFont val="Calibri"/>
        <family val="2"/>
        <charset val="186"/>
      </rPr>
      <t>²</t>
    </r>
  </si>
  <si>
    <r>
      <t>13 800 m</t>
    </r>
    <r>
      <rPr>
        <sz val="9"/>
        <rFont val="Calibri"/>
        <family val="2"/>
        <charset val="186"/>
      </rPr>
      <t>²</t>
    </r>
  </si>
  <si>
    <t>Tiltu atjaunošana</t>
  </si>
  <si>
    <t>2 gb.</t>
  </si>
  <si>
    <t>2 gab.</t>
  </si>
  <si>
    <t>2 gab</t>
  </si>
  <si>
    <t>Jaunu ielu izbūve</t>
  </si>
  <si>
    <t>1 obj.</t>
  </si>
  <si>
    <t>3 obj.</t>
  </si>
  <si>
    <t>Veloceliņu tīkla attīstība Jūrmalas pilsētā</t>
  </si>
  <si>
    <r>
      <t>6 600 m</t>
    </r>
    <r>
      <rPr>
        <sz val="9"/>
        <rFont val="Calibri"/>
        <family val="2"/>
        <charset val="186"/>
      </rPr>
      <t>²</t>
    </r>
  </si>
  <si>
    <r>
      <t>11 600 m</t>
    </r>
    <r>
      <rPr>
        <sz val="9"/>
        <rFont val="Calibri"/>
        <family val="2"/>
        <charset val="186"/>
      </rPr>
      <t>²</t>
    </r>
  </si>
  <si>
    <t>JPAP_P2.1._R.2.1.2._67</t>
  </si>
  <si>
    <t>Kārtējais remonts</t>
  </si>
  <si>
    <t>Grantēto ielu uzturēšana</t>
  </si>
  <si>
    <r>
      <t>360 000 m</t>
    </r>
    <r>
      <rPr>
        <sz val="9"/>
        <rFont val="Calibri"/>
        <family val="2"/>
        <charset val="186"/>
      </rPr>
      <t>²</t>
    </r>
  </si>
  <si>
    <t>2246</t>
  </si>
  <si>
    <t>97.4 km</t>
  </si>
  <si>
    <t>96.0 km</t>
  </si>
  <si>
    <t>Ceļa seguma remonts (t.sk.bedrīšu remonts)</t>
  </si>
  <si>
    <r>
      <t>8 000 m</t>
    </r>
    <r>
      <rPr>
        <sz val="9"/>
        <rFont val="Calibri"/>
        <family val="2"/>
        <charset val="186"/>
      </rPr>
      <t>²</t>
    </r>
  </si>
  <si>
    <t>Asfalta seguma remonts iekškvartālos</t>
  </si>
  <si>
    <r>
      <t>1 000 m</t>
    </r>
    <r>
      <rPr>
        <sz val="9"/>
        <rFont val="Calibri"/>
        <family val="2"/>
        <charset val="186"/>
      </rPr>
      <t>²</t>
    </r>
  </si>
  <si>
    <t>Ceļu infrastruktūra</t>
  </si>
  <si>
    <t>Ceļa horizontālo apzīmējumu uzklāšana</t>
  </si>
  <si>
    <r>
      <t>7 000 m</t>
    </r>
    <r>
      <rPr>
        <sz val="9"/>
        <rFont val="Calibri"/>
        <family val="2"/>
        <charset val="186"/>
      </rPr>
      <t>²</t>
    </r>
  </si>
  <si>
    <r>
      <t>5 600 m</t>
    </r>
    <r>
      <rPr>
        <sz val="9"/>
        <rFont val="Calibri"/>
        <family val="2"/>
        <charset val="186"/>
      </rPr>
      <t>²</t>
    </r>
  </si>
  <si>
    <r>
      <t>5 700 m</t>
    </r>
    <r>
      <rPr>
        <sz val="9"/>
        <rFont val="Calibri"/>
        <family val="2"/>
        <charset val="186"/>
      </rPr>
      <t>²</t>
    </r>
  </si>
  <si>
    <t>Ceļa zīmju un barjeru ekspluatācija</t>
  </si>
  <si>
    <t>7 433 gab.ceļazīmes/3 560 m barjeras</t>
  </si>
  <si>
    <t>7 433 gab./3 560 m</t>
  </si>
  <si>
    <t>Barjeru remonts</t>
  </si>
  <si>
    <t>50 m</t>
  </si>
  <si>
    <t>26 m</t>
  </si>
  <si>
    <t>Jaunu barjeru uzstādīšana</t>
  </si>
  <si>
    <t>700 m</t>
  </si>
  <si>
    <t>5239</t>
  </si>
  <si>
    <t>Ceļa zīmju nomaiņa</t>
  </si>
  <si>
    <t>700 gb.</t>
  </si>
  <si>
    <t>Finansējums nepieciešams spēkā neesošo ceļa zīmju nomaiņai pret jaunām spēkā esošām ceļa zīmēm. (Ceļa zīmes Nr. 533A un 534A standartiem neatbilstošas ceļa zīmes).</t>
  </si>
  <si>
    <t>350 gb.</t>
  </si>
  <si>
    <t>2312</t>
  </si>
  <si>
    <t>350 gab.</t>
  </si>
  <si>
    <t>10 gb.</t>
  </si>
  <si>
    <t>Citi</t>
  </si>
  <si>
    <t>Tiltu inspekcija</t>
  </si>
  <si>
    <t>3.obj.</t>
  </si>
  <si>
    <t>Lielupes kreisā krasta atbalstsienas atjaunošana</t>
  </si>
  <si>
    <t xml:space="preserve">Jūrmalas pilsētas satiksmes drošības uzlabošana </t>
  </si>
  <si>
    <t>Pilsētas centrālās daļas ielu brauktuvju un gājēju celiņu atjaunošana un autostāvvietu izbūve</t>
  </si>
  <si>
    <t>Projekta līdzfinansējums</t>
  </si>
  <si>
    <t>Projekta  "Lielupes radīto plūdu un krasta erozijas risku apdraudējumu novēršanas pasākumi Dubultos-Majoros-Dzintaros" neattiecināmo izmaksu segšanai</t>
  </si>
  <si>
    <t>04.740.</t>
  </si>
  <si>
    <t>JPAP_P2.5._R.2.5.3._87</t>
  </si>
  <si>
    <r>
      <t>Struktūrvienība:</t>
    </r>
    <r>
      <rPr>
        <b/>
        <sz val="9"/>
        <rFont val="Times New Roman"/>
        <family val="1"/>
        <charset val="186"/>
      </rPr>
      <t xml:space="preserve"> 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</si>
  <si>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</si>
  <si>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</si>
  <si>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</si>
  <si>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</si>
  <si>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</si>
  <si>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</si>
  <si>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</si>
  <si>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*Informatīvi</t>
  </si>
  <si>
    <t>Jūrmalas pilsētas attīstības programma 2014.-2020.gadam (JPAP):</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</si>
  <si>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</si>
  <si>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</si>
  <si>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</si>
  <si>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</si>
  <si>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R2.5.3. Plūdu riska novēršana, lietusūdens savākšanas un meliorācijas sistēmu pilnveide</t>
  </si>
  <si>
    <t xml:space="preserve">    Aktivitāte: Nr.87 Plūdu novēršanas pasākumi</t>
  </si>
  <si>
    <t>Rīcības virziens: R.2.8.1. Publiskās telpas pilnveide</t>
  </si>
  <si>
    <t xml:space="preserve">    Aktivitāte: Nr. 106 Jūrmalas pilsētā esošo daudzdzīvokļu namu pagalmu, izglītības iestāžu un piebraucamo ceļu rekonstrukcija</t>
  </si>
  <si>
    <t>Prioritātes: P2.8. Publiskās telpas labiekārtošana</t>
  </si>
  <si>
    <t xml:space="preserve">    Aktivitāte: Nr.107 Vides pieejamības nodrošināšana cilvēkiem ar īpašām vajadzībām</t>
  </si>
  <si>
    <t>02.04.2019 Īpašumu pārvaldes Pašvaldības īpašumu nodaļas Pašvaldības īpašumu tehniskā nodrošinājuma daļas iesniegums par budžeta grozījumiem Nr.8.2.1-3/4-9.</t>
  </si>
  <si>
    <t>Tāme Nr.01.1.7.</t>
  </si>
  <si>
    <t>Tāme Nr.06.1.7.</t>
  </si>
  <si>
    <t>.</t>
  </si>
  <si>
    <t>Tāme Nr.10.1.1.</t>
  </si>
  <si>
    <t>Tāme Nr.04.1.3.</t>
  </si>
  <si>
    <t>Sabiedriskā transporta organizēšanas pasākumi</t>
  </si>
  <si>
    <t>LV81PARX0002484577002</t>
  </si>
  <si>
    <t xml:space="preserve">Budžeta finansēta institūcija: </t>
  </si>
  <si>
    <t>Reģistrācijas Nr.:</t>
  </si>
  <si>
    <t>2019.gada budžeta atšifrējums pa programmām un budžeta veidiem</t>
  </si>
  <si>
    <t>Struktūrvienība:</t>
  </si>
  <si>
    <t>Attīstības pārvaldes Tūrisma un uzņēmējdarbības attīstības nodaļa</t>
  </si>
  <si>
    <t>pamatbudžets</t>
  </si>
  <si>
    <t>maksas pakalpojumi</t>
  </si>
  <si>
    <t>KOPĀ:</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</si>
  <si>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</si>
  <si>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</si>
  <si>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</si>
  <si>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</si>
  <si>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</si>
  <si>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</si>
  <si>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JPAP_P2.3._R2.3.1._74
JIAK_R3.2.1_7</t>
  </si>
  <si>
    <t>Sabiedriskā transporta kontrole</t>
  </si>
  <si>
    <t>Jūrmalas kartes ieviešana</t>
  </si>
  <si>
    <t>JPAP_P3.1._R3.1.5._139
IKTRP_R3.1.1._31</t>
  </si>
  <si>
    <t>Finansējums tika paredzēts jaunu apdrukātu viedkaršu iegādei, bet, ievērojot iepriekš pasūtīto viedkaršu izlietošanas apjomu, ir iespējams samazināt pasūtāmo viedkaršu skaitu un novirzīt finansējumu jaunu kases aparātu iegādei gadījumā, ja tie salūzt.</t>
  </si>
  <si>
    <t>Finansējums nepieciešams jaunu kases aparātu iegādei, lai nodrošinātu sabiedriskā transporta pakalpojumu nepārtrauktību un varētu turpināt uzskaitīt braucējus un identificēt tos ar Jūrmalas iedzīvotāja karti. Aprēķins 539EUR*5=2695 EUR ieskaitot PVN.</t>
  </si>
  <si>
    <t>Tūrisma attīstības nodrošināšanas pasākumi</t>
  </si>
  <si>
    <t>04.730</t>
  </si>
  <si>
    <t>Dalība tūrisma gadatirgos un izstādēs. Tūrisma stenda nodrošinājums un glābāšana</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</si>
  <si>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</si>
  <si>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</si>
  <si>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</si>
  <si>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</si>
  <si>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</si>
  <si>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</si>
  <si>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</si>
  <si>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</si>
  <si>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</si>
  <si>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</si>
  <si>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</si>
  <si>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</si>
  <si>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</si>
  <si>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</si>
  <si>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</si>
  <si>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</si>
  <si>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JPAP_P1.9._R1.9.1._49
JPTARP_U3.1.._P3.1.2
JKAP_RV2_U2.2._P2.2.4</t>
  </si>
  <si>
    <t>Pilsētas ekonomiskās attīstības pasākumi</t>
  </si>
  <si>
    <t>04.900</t>
  </si>
  <si>
    <t>Uzņēmējdarbības attīstības veicināšana</t>
  </si>
  <si>
    <t>JPAP_P.3.7._R3.7.1._228 JPAP_P3.7._R3.7.1._229 JPAP_P3.7._R3.7.3._234 JPAP_P3.7._R3.7.3._235 JPP_AM4_U4.2.._P4.2.2 JPTARP_U.1.1., P.1.1.2.</t>
  </si>
  <si>
    <t>Nodarbinātības veicināšanas pasākumi</t>
  </si>
  <si>
    <t>JPAP_P.3.7._R3.7.3._235
JPP_AM4_U4.3.._P4.3.2</t>
  </si>
  <si>
    <t>Telpu noma biznesa inkubatora darbības nodrošināšanai</t>
  </si>
  <si>
    <t>JPAP_P3.7._R3.7.1._229</t>
  </si>
  <si>
    <t>Transporta pakalpojumi</t>
  </si>
  <si>
    <t>JPAP_ P3.7._R3.7.2._230    JPAP_ P3.7._R3.7.3._235
JPP_AM4_U4.2._P4.2.2</t>
  </si>
  <si>
    <t>Dzintaru koncertzāles attīstība</t>
  </si>
  <si>
    <t>JPAP_P3.7._R3.3.1._192;JPTARP_U3.5._P3.4.1;
DzKVTDS M_3</t>
  </si>
  <si>
    <t>Daudzfunkcionāla dabas tūrisma centra jaunbūve un meža parka labiekārtojums Ķemeros</t>
  </si>
  <si>
    <t>JPAP_P1.6._R1.6.1._21;
JPTARP_U1.4._P1.4.1</t>
  </si>
  <si>
    <t>Attīstības plānošanas dokumenta nosaukums un rīcības virzienu atšifrējums.</t>
  </si>
  <si>
    <t>P1.6 - Aktīvā un dabas tūrisma attīstība</t>
  </si>
  <si>
    <t>Rīcības virziens: R1.6.1 - Dabas tūrisma infrastruktūras attīstība</t>
  </si>
  <si>
    <t>Aktivitāte: Nr.21. Daudzfunkcionālā, interaktīva dabas tūrisma objekta izveide Ķemeros</t>
  </si>
  <si>
    <t>P1.7. Kultūras tūrisma attīstība</t>
  </si>
  <si>
    <t>Rīcības virziens R1.7.1.: Kultūras tūrisma piedāvājuma attīstība</t>
  </si>
  <si>
    <t>Aktivitāte: Nr.43. Kultūras dzīves piedāvājuma attīstība visa gada garumā</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</si>
  <si>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</si>
  <si>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</si>
  <si>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</si>
  <si>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</si>
  <si>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</si>
  <si>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</si>
  <si>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</si>
  <si>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</si>
  <si>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</si>
  <si>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</si>
  <si>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</si>
  <si>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</si>
  <si>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</si>
  <si>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</si>
  <si>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</si>
  <si>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</si>
  <si>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</si>
  <si>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</si>
  <si>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</si>
  <si>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</si>
  <si>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</si>
  <si>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</si>
  <si>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</si>
  <si>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</si>
  <si>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</si>
  <si>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</si>
  <si>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</si>
  <si>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</si>
  <si>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</si>
  <si>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</si>
  <si>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1.4.1. Daudzfunkcionāla interaktīva dabas tūrisma objekta izveide Ķemeros </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</si>
  <si>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</si>
  <si>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</si>
  <si>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</si>
  <si>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</si>
  <si>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</si>
  <si>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</si>
  <si>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</si>
  <si>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</si>
  <si>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</si>
  <si>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</si>
  <si>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</si>
  <si>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</si>
  <si>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</si>
  <si>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</si>
  <si>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</si>
  <si>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</si>
  <si>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</si>
  <si>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</si>
  <si>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</si>
  <si>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</si>
  <si>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</si>
  <si>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</si>
  <si>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</si>
  <si>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</si>
  <si>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</si>
  <si>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</si>
  <si>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</si>
  <si>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</si>
  <si>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</si>
  <si>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Jūrmalas pilsētas jaunatnes politikas attīstības plāns 2018.-2020.gadam (JPP)</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</si>
  <si>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</si>
  <si>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</si>
  <si>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</si>
  <si>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</si>
  <si>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</si>
  <si>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</si>
  <si>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</si>
  <si>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</si>
  <si>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</si>
  <si>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</si>
  <si>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</si>
  <si>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t>Tāme Nr.05.1.4.</t>
  </si>
  <si>
    <t>05.100</t>
  </si>
  <si>
    <t>Pašvaldības pārziņā esošo teritoriju apsaimniekošana (kopšana un tīrīšana)</t>
  </si>
  <si>
    <t>Budžeta finansēta institūcija:</t>
  </si>
  <si>
    <t>Īpašumu pārvaldes Pilsētsaimniecības un labiekārtošanas nodaļa</t>
  </si>
  <si>
    <t>Piezīmes</t>
  </si>
  <si>
    <t>Parku, skvēru, atpūtas vietu un apstādījumu kopšana un ierīkošana</t>
  </si>
  <si>
    <t>JPAP_P2.8._R2.8.1._98 JPAS_K4, JPAS_J4</t>
  </si>
  <si>
    <t>Budžetā  palielinājums par 9% salīdzinājumā ar 2018.gada vienību līguma cenām. 21.06.2018. līgums Nr. 1.2-16.4.3/823. Apstādījumu rekonstrukcija Rīgas ielā pie Dzintaru ceļu pārvada - esošo rožu stādījumu vietā ierīkot jaukto  (rožu, daudzgadīgo, viengadīgo un sīpolpuķu) stādījumus 378m2 platībā.</t>
  </si>
  <si>
    <t>Iekšpagalmu kopšana</t>
  </si>
  <si>
    <t>JPAP_P2.8._R2.8.1._99</t>
  </si>
  <si>
    <t>Budžetā  palielinājums par 9% salīdzinājumā ar 2018.gada vienību līguma cenām. 21.06.2018. līgums Nr. 1.2-16.4.3/823.</t>
  </si>
  <si>
    <t>Pašvaldības īpašumu kopšana</t>
  </si>
  <si>
    <t>Jaunu puķu trauku iegāde un apsaimniekošana</t>
  </si>
  <si>
    <t>4.1.</t>
  </si>
  <si>
    <t>Jaunu puķu trauku iegāde</t>
  </si>
  <si>
    <t>Palielinājušās puķu trauku cenas par 3.6% salīdzinājumā ar 2018.gada līguma cenām. 21.06.2018. līgums Nr. 1.2-16.4.3/823.</t>
  </si>
  <si>
    <t>?</t>
  </si>
  <si>
    <t>4.2.</t>
  </si>
  <si>
    <t>Jaunu puķu trauku apsaimniekošana</t>
  </si>
  <si>
    <t>Puķu siena</t>
  </si>
  <si>
    <t>Dzintaru mežaparka apsaimniekošana un atjaunošana</t>
  </si>
  <si>
    <t>JPAP_P2.8._R2.8.1._98</t>
  </si>
  <si>
    <t>2008.gadā Dzintaru Mežaparkā  uzstādītie saulesargi ir nolietojušies. Nepieciešamas jaunas saulesargu membrānas un aksesuāri. Atbalstīts Pilsētsaimniecības un drošības komitejā, kā prioritārs pasākums vidējam termiņam.</t>
  </si>
  <si>
    <t>Pludmales sakopšana</t>
  </si>
  <si>
    <t>JPAP_P1.6._R1.6.2._33 JPAP_P2.8._R2.8.1._99  JPŪRRP_RV1.6.2_9</t>
  </si>
  <si>
    <t>Cenu palielinājums saskaņā ar 2018.gada 22.augustā noslēgto līgumu Nr. 1.2-16.4.3/1022</t>
  </si>
  <si>
    <t>Sadzīves atkritumu konteinieru izvietošana pludmalē un izejās uz jūru un atkritumu izvešana</t>
  </si>
  <si>
    <t>JPAP_P1.6._R1.6.2._33  JPAP_P2.7._R2.7.1._96 JPŪRRP_RV1.6.2_9</t>
  </si>
  <si>
    <t>Cenu palielinājums saskaņā ar Dabas resusu nodokļa pieaugumu par 18.6%.</t>
  </si>
  <si>
    <t>Sabiedrisko tualešu apsaimniekošana</t>
  </si>
  <si>
    <t>Pamatojoties uz Tūrisma un kurortoloģijas komitejas atzinumu, ar 2019,gada 1,maiju  tiks nodrošināts bezmaksas  pašvaldības sabiedrisko tualešu apmeklējums pilsētas iedzīvotājiem un viesiem. Nepieciešami papildus līdzekļi komunālo izdevumu apmaksai.</t>
  </si>
  <si>
    <t xml:space="preserve">JPAP_P1.6._R1.6.2._33 JPAP_P2.8._R2.8.1._99 </t>
  </si>
  <si>
    <t>Stacionārās tualetes Dzintaru Mežaparka , Jomas ielas 35a, Baznīcas ielas 2a,  Mellužu prospekta 6a. Konteinera tipa tualetēm pludmalē un Jomas ielā, cenu palielinājums saskaņā ar noslēgto 2015.gada 29.decembra līgumu Nr. 1.2-16.4.3/1957.  BIO tualetes Kauguru vidusskola, Jaundubultu un Asaru parks, Dubultu tirgus laukums, Zīmuļu parks, Ezeru ielas peldvieta, Skrundas iela 4,  Slokā pie autoostas, peldvietās Dubultos, Majoros un Priedainē, cenu palielinājums saskaņā ar noslēgto 2017.gada 22.decembra līgumu Nr. 1.2-16.4.1/1896.</t>
  </si>
  <si>
    <t>Sadzīves atkritumu savākšana un aizvešana</t>
  </si>
  <si>
    <t>JPAP_P2.7._R2.7.1._96</t>
  </si>
  <si>
    <t>Dzīvnieku uzturēšanas izmaksas patversmē</t>
  </si>
  <si>
    <t>JPAP_P2.8_R2.8.1._110</t>
  </si>
  <si>
    <t>Cenu palielinājums pamatojoties uz 2018.gada 26. oktobra sarunu procedūras rezultātiem</t>
  </si>
  <si>
    <t>Bezsaimnieku dzīvnieku (kaķu) sterilizācija</t>
  </si>
  <si>
    <t>Klejojošu dzīvnieku izķeršana, dzīvnieku līķu apglabāšana</t>
  </si>
  <si>
    <t>Vasara puķu dobes ierīkošana un kopšana Lāčplēša skvērā</t>
  </si>
  <si>
    <t>Pavasara un vasaras puķu iegāde un apsaimniekošana P 128 četros rotācijas apļos</t>
  </si>
  <si>
    <t>Vasara puķu dobes ierīkošana un kopšana skvērā pie Dzintaru KZ</t>
  </si>
  <si>
    <t>Bioloģiski noārdāmo atkritumu savākšana un aizvešana</t>
  </si>
  <si>
    <t>Pilsētas teritoriju labiekārtošanas pasākumi</t>
  </si>
  <si>
    <t>Ielu nosaukumu plāksnīšu un to stiprinājuma stabiņu  komplektu apsaimniekošana</t>
  </si>
  <si>
    <t>1.1.</t>
  </si>
  <si>
    <t>apsaimniekošana</t>
  </si>
  <si>
    <t>Ielu nosaukumu stabi ir tehniski sliktā stāvoklī, jo lielākā daļa stabu ir uzstādīti 2008.gadā. Papildus 35000EUR atbalstīti Pilsētsaimniecības un drošības komitejā, kā prioritārs pasākums vidējam termiņam.</t>
  </si>
  <si>
    <t>1.2.</t>
  </si>
  <si>
    <t>izgatavošana</t>
  </si>
  <si>
    <t>Autobusu pieturu remonts vai izveidošana</t>
  </si>
  <si>
    <t>Investīciju plāns; Metu konkurss par autobusa pieturu dizainu</t>
  </si>
  <si>
    <t>Bērnu rotaļu laukumu un sporta laukumu izveide un remonts iekšpagalmos, parkos un pludmalē</t>
  </si>
  <si>
    <t>3.1.</t>
  </si>
  <si>
    <t>Bērnu rotaļu un sporta laukumu atjaunošana un izveide un sintētiskā seguma ieklāšana</t>
  </si>
  <si>
    <t>JPAP_P2.8._R2.8.1._106 JPAP_P2.8._R2.8.1._99</t>
  </si>
  <si>
    <t>Saskaņā ar investīciju plānu pludmalē un  iekšpagalmos - uzstādīt  jaunus un atjaunot esošos rotaļu laukumus: pludmalē - Mellužos pie Rožu ielas izejas uz jūru, Dubultos pie Baznīcas ielas, Lielupē starp 12.-18.līnijām un iekšpagalmos Kauguri1820; Kauguri 3305, Kauguri 1106; Kauguri 0726;  "Zīmuļu parks",  Dubultos Ievu iela 6, Ķemeros Robežu ielā 19.</t>
  </si>
  <si>
    <t>invest</t>
  </si>
  <si>
    <t>3.2.</t>
  </si>
  <si>
    <t>Bērnu rotaļu laukumu un sporta laukumu remonts iekšpagalmos un pludmalē</t>
  </si>
  <si>
    <t>JPAP_P2.8._R2.8.1._106  JPAP_P2.8._R2.8.1._99</t>
  </si>
  <si>
    <t>Visu Jūrmalas pilsētā esošo pašvaldības uzstādīto rotaļu laukumu remonts</t>
  </si>
  <si>
    <t>3.3.</t>
  </si>
  <si>
    <t>Slidotavas ierīkošana Engures ielas iekšpagalmā</t>
  </si>
  <si>
    <t xml:space="preserve">JPAP_P2.8._R2.8.1._106 </t>
  </si>
  <si>
    <t>Jaunu solu un atkritumu urnu izvietošana parkos un uz ielām</t>
  </si>
  <si>
    <t xml:space="preserve">Izgatavot un uzstādīt 21 jaunu atkritumu urnu Raiņa ielā, Talsu šosejā un pie Kauguru k/n. </t>
  </si>
  <si>
    <t>Pārējie izdevumi pilsētas apsaimniekošanā</t>
  </si>
  <si>
    <t>Strūklaku uzturēšana</t>
  </si>
  <si>
    <t>Turaidas ielas strūklakas, Omnibusa laukuma strūklakas un  strūklakām Mellužu un Ķemeru parku dīķos apsaimniekošanai.</t>
  </si>
  <si>
    <t xml:space="preserve">Paredzēts Mellužu parka, Ķemeru parka, Turaidas ielas un Omnibusa laukuma strūklaku darbībai no 15.05.-15.10. un pārējā laikā pieslēguma nodrošināšanai ar elektrību. </t>
  </si>
  <si>
    <t>Pēc apkopes darbiem konstatēts, ka bojātas 6 gab zemūdens 3 krāsu LED lampas.</t>
  </si>
  <si>
    <t xml:space="preserve">Suņu ekskramentu atkritumu urnu ar piktogramām, maisiņu turētāju un masiņu izgatavošana un uzstādīšana </t>
  </si>
  <si>
    <t>Uzstādīt 20 speciālās suņu ekskramentu atkritumu urnas  daudzdzīvokļu māju iekšpagalmos. Atbalstīts Pilsētsaimniecības un drošības komitejā, kā prioritārs pasākums vidējam termiņam.</t>
  </si>
  <si>
    <t>Jūrmalas daiļdārzu konkursa organizēšana</t>
  </si>
  <si>
    <t>JPAP _P2.10.R2.10._117</t>
  </si>
  <si>
    <t>Apbalvošanas pasākuma organizēšana, veicināšanas balvu iegādei.</t>
  </si>
  <si>
    <t xml:space="preserve">Pludmales labiekārtošana, tai skaitā informatīvo norāžu un pārģērbšanās kabīņu remonts, izvietošana, demontāža, atjaunošana   </t>
  </si>
  <si>
    <t>JPAP_P1.6._R1.6.2._33  JPŪRRP_RV1.6.2_10</t>
  </si>
  <si>
    <t xml:space="preserve"> 2017.gadā izveidoto peldvietu remonta un apsaimniekošanas darbiem.</t>
  </si>
  <si>
    <t>Pludmales stendos esošo uzlīmju nomaiņai.</t>
  </si>
  <si>
    <t>Pludmales solu uzglabāšana ziemas sezonā</t>
  </si>
  <si>
    <t>JPAP_P1.6._R1.6.2._33</t>
  </si>
  <si>
    <t>Darbi tiks veikti pamatojoties uz 2018.gada 22.augustā noslēgto līgumu Nr. 1.2-16.4.3/1022.</t>
  </si>
  <si>
    <t>Izeju uz jūru labiekārtošana pludmalēs (laipas, kāpnes, betona plāksnes)</t>
  </si>
  <si>
    <t>JPAP_P1.6._R1.6.2._33 JPAP_P1.6._R1.6.2._34 JPŪRRP_RV1.6.2_10</t>
  </si>
  <si>
    <t>46 izeju koka laipu apsaimniekošanai.</t>
  </si>
  <si>
    <t>Jaunu laipu izgatavošanai izejās  uz jūru, tās ir tehniski sliktā stāvoklī, jo liela daļa laipu ir nolietojušās. Atbalstīts Pilsētsaimniecības un drošības komitejā, kā prioritārs pasākums vidējam termiņam.</t>
  </si>
  <si>
    <t xml:space="preserve">Jaunas betona plāksnes nepieciešamas Vēju un Turaidas ielas un 36.līnijas izejās uz jūru.  1.līnijas, Kaiju ielā un Rūjienas ielā izejās uz jūru kāpnēm nepieciešams remonts; </t>
  </si>
  <si>
    <t>Dušu, kāju mazgājamo krānu, sabiedrisko tualešu konteinieru un ūdens sūkņu apkope, remonts, iegāde un uzstādīšana</t>
  </si>
  <si>
    <t>JPAP_P1.6._R1.6.2._33 JPŪRRP_RV1.6.2_10</t>
  </si>
  <si>
    <t>Kāju mazgātāju un dušu uzstādīšanai pavasarī un noņemšanai rudenī. Esošo kāju mazgātāju, dušu un tualetes konteineru motoru remonta darbiem</t>
  </si>
  <si>
    <t>Divu kāju mazgātāju iegādei  un uzstādīšanai Viktorijas ielas un Vienības prospekta izejās uz jūru.Pie pludmales tualešu konteineriem Kļavu un Līgatnes ielas galā uzstādīt dušas.</t>
  </si>
  <si>
    <t>Jaunu pludmales solu izgatavošanai</t>
  </si>
  <si>
    <t>2017. un 2018. gados noslēgto līgumu garantijas ieturējumi</t>
  </si>
  <si>
    <t>Veselīga dzīvesveida veicināšanas infrastruktūras izveide un atjaunošana</t>
  </si>
  <si>
    <t>Investīciju plāns-izveidoti norobežoti peldceliņi Lielupē</t>
  </si>
  <si>
    <t>Elektrolīnijas rekonstrukcijai Telšu ielā, Kļavu ielā un Līgatnes ielā u.c. ielās (projektu izstrādei)</t>
  </si>
  <si>
    <t>Pārvietot tualešu konteinerus no izejām uz jūru uz pludmali, jo pludmalē īr lielāks apmeklētāju skaits, nepieciešama elektrības pievikšana.</t>
  </si>
  <si>
    <t>Pirmsskolas izglītības iestāžu labiekārtošanas pasākumi</t>
  </si>
  <si>
    <t>Bērnu rotaļu laukumu izveide pirmsskolas izglītības iestādēs un vispārizglītojošās iestādēs</t>
  </si>
  <si>
    <t xml:space="preserve">JPAP_P3.2._3.2.2_155 JPAP_P3.2._3.2.3_165 </t>
  </si>
  <si>
    <t>Saskaņā ar inestīciju plānu  Izglītības iestādēs: Pii Taurenītis, pii Ābelīte, Jūrmalas bērnu un jauniešu interešu centrs.</t>
  </si>
  <si>
    <t>Jūrmalas pilsētas attīstības stratēģija 2010. - 2030.gadam (JPAS)</t>
  </si>
  <si>
    <t xml:space="preserve">K4 Ķemeru kūrortvides veidošana </t>
  </si>
  <si>
    <t xml:space="preserve">J4 Publiskās telpas izcilība </t>
  </si>
  <si>
    <t>Jūrmalas pilsētas attīstības programma 2014. - 2020.gadam (JPAP)</t>
  </si>
  <si>
    <t>Prioritāte P1.6. Aktīvā un dabas tūrisma attīstība</t>
  </si>
  <si>
    <t>Rīcības virziens R1.6.2.: Peldvietu infrastruktūras attīstība</t>
  </si>
  <si>
    <t>Aktivitāte Nr.33 Pludmales zonas labiekārtošana un apsaimniekošana</t>
  </si>
  <si>
    <t>Aktivitāte Nr.34 Transporta piekļuves uzlabošana pludmales zonai</t>
  </si>
  <si>
    <t>Prioritāte P2.7. Atkritumu utilizācijas sistēmas plinveide</t>
  </si>
  <si>
    <t>Rīcības virziens R2.7.1.: Atkritumu apsaimniekošanas sistēmas pilnveide</t>
  </si>
  <si>
    <t>Aktivitāte Nr.96 Atkritumu apsaimniekošanas sistēmas pilnveide</t>
  </si>
  <si>
    <t xml:space="preserve">Prioritāte P2.8. Publiskās telpas labiekārtošana </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</si>
  <si>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</si>
  <si>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</si>
  <si>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</si>
  <si>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</si>
  <si>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Nr.110 Dzīvnieku labturības pasākumu nodrošināšana</t>
  </si>
  <si>
    <t>Prioritāte P2.10. Privātīpašuma sakārtošanas motivācija</t>
  </si>
  <si>
    <t>Rīcības virziens R2.10.1.: Privātā īpašuma sakopšanas motivēšana</t>
  </si>
  <si>
    <t>Aktivitāte Nr.117 Privātīpašumu sakoptības veicināšana</t>
  </si>
  <si>
    <t>Prioritāte P3.2.   Kvalitatīva un sociāli pieejama izglītība</t>
  </si>
  <si>
    <t>Rīcības virziens R3.2.2.: Pirmsskolas izglītības pakalpojmi</t>
  </si>
  <si>
    <t>Aktivitāte Nr.155 Pirmsskolas izglītības iestāžu mācību vides uzlabošana</t>
  </si>
  <si>
    <t>Rīcības virziens R3.2.3. : Vispārizglītojošo skolu  izglītības pakalpojmi</t>
  </si>
  <si>
    <t>Aktivitāte Nr.165 Vispārējās izglītības iestāžu mācību vides uzlabošana</t>
  </si>
  <si>
    <t>Jūrmalas pilsētas ūdens resursu rīcības plāns 2016.-2020.gadam (JPŪRRP)</t>
  </si>
  <si>
    <t>Mērķis 4: Piekrastes ūdeņu un Lielupes plānotā izmantošana. Rīcības virziens R1.6.2 Peldvietu infrastruktūras attīstība</t>
  </si>
  <si>
    <t>Aktivitāte Nr.9 Uzlabot publisko ūdeņu piekrastes pieejamību</t>
  </si>
  <si>
    <t xml:space="preserve">Aktivitāte Nr.10 Aktualizēt pludmales aktivitāšu zonējumu un labiekārtojumu
</t>
  </si>
  <si>
    <t>Tāme Nr.08.4.1.</t>
  </si>
  <si>
    <t>Jūrmalas Kultūras centrs</t>
  </si>
  <si>
    <t>90009229680</t>
  </si>
  <si>
    <t>Jomas iela 35, Jūrmala LV-2015</t>
  </si>
  <si>
    <t>Iestādes uzturēšanas un kultūras pakalpojumu sniegšanas nodrošināšana</t>
  </si>
  <si>
    <t>LV59PARX0002484572063</t>
  </si>
  <si>
    <t>LV59PARX0002484573033</t>
  </si>
  <si>
    <t>LV20PARX0002484577033</t>
  </si>
  <si>
    <t>Papildus asignējumu pieprasījums 2019.gada budžetā sakarā ar jaunām darba slodzēm Mellužu estrādes darbības nodrošinājumam pēc rekonstrukcijas</t>
  </si>
  <si>
    <t>Papildus līdzekļu pieprasījums jaunām darbinieku slodzēm darbām Mellužu estrādē pēc tās rekonstrukcijas: projekta vadītājs 1 slodze x 5 mēneši x 994,00 EUR; tehniskais darbinieks x 1 slodze x 5 mēneši x430,00 EUR; sētnieks x 1 slodze x 430,00 EUR x 8 mēneši. Divas slodzes ir sezonās, veina (sētnieks) ir pastāvīga. Iestāde prognozē 1800 EUR ekonomiju esošajam atalgojuma fondam.</t>
  </si>
  <si>
    <t>Papildus līdzekļu pieprasījums  VSAOI nomaksai proporcionāli papildus pieprasītajiem līdzekļiem algu izdevumu palielinājumam. Iestāde prognozē 500 EUR ekonomiju budžetā plāntajam.</t>
  </si>
  <si>
    <t>Tāme Nr. 09.23.1.</t>
  </si>
  <si>
    <t>90000051542</t>
  </si>
  <si>
    <t>Kronvalda iela 8, Jūrmala, LV2008</t>
  </si>
  <si>
    <t>Iestādes uzturēšana un vispārējās izglītības nodrošinājums</t>
  </si>
  <si>
    <t>LV35PARX0002484572010</t>
  </si>
  <si>
    <t>LV98PARX0002484573010</t>
  </si>
  <si>
    <t>LV59PARX0002484577010</t>
  </si>
  <si>
    <t>Darba alga novirzīta slimības naudām - visp.izgl.programmā 4121 eur, interešu izgl.pr.579 eur.</t>
  </si>
  <si>
    <t>Slimības naudām visp.izgl.programmā 4121 eur, interešu izgl.progr. 579 eur.</t>
  </si>
  <si>
    <t>Pasākuma budžets tiek  novirzīts pasākumā "Tūrisma piesaistes pasākumi Jūrmalā"</t>
  </si>
  <si>
    <t>Tūrisma piesaistes pasākumi Jūrmalā</t>
  </si>
  <si>
    <t>Pasākums tiek izveidots, lai varētu segt izmaksas par tūrismu veicinošo pasākumu organizēšanu Jūrmalas pilsētā, ne tikai Dzintaru rajonā.</t>
  </si>
  <si>
    <t>JPAP_P1.4._R1.4.2., JPAP_P1.7._R 1.7.1_45; JPTARP_U_1.7. P.1.7.1.</t>
  </si>
  <si>
    <t>Tāme Nr.06.1.1.</t>
  </si>
  <si>
    <t>LV57PARX0002484572002</t>
  </si>
  <si>
    <t>Tāme Nr.04.1.14</t>
  </si>
  <si>
    <t>Jomas iela 1/5, Jūrmala, LV-2015</t>
  </si>
  <si>
    <t>Projekts "Karte visiem"</t>
  </si>
  <si>
    <t xml:space="preserve">LV91TREL9802008031000 </t>
  </si>
  <si>
    <t>18620, 21194</t>
  </si>
  <si>
    <t>Tāme Nr.04.3.1.</t>
  </si>
  <si>
    <t>Pašvaldības pamatbudžets</t>
  </si>
  <si>
    <t>Līdzfinansējuma un priekšfinansējuma nodrošināšana ES un citas ārvalstu finanšu palīdzības projektu īstenošanā</t>
  </si>
  <si>
    <t>Pašvaldības budžeta kopējie izdevumu konti</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</si>
  <si>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</si>
  <si>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</si>
  <si>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</si>
  <si>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</si>
  <si>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</si>
  <si>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</si>
  <si>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</si>
  <si>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</si>
  <si>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</si>
  <si>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</si>
  <si>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</si>
  <si>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</si>
  <si>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</si>
  <si>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r>
      <t>2019-202</t>
    </r>
    <r>
      <rPr>
        <b/>
        <sz val="12"/>
        <rFont val="Times New Roman"/>
        <family val="1"/>
        <charset val="186"/>
      </rPr>
      <t>2</t>
    </r>
  </si>
  <si>
    <t>Daudzfunkcionāla dabas tūrisma centra jaunbūve un  meža parka  labiekārtojums Ķemeros (ITI SAM 5.6.2.)</t>
  </si>
  <si>
    <t>Kredīta % atmaksa 2,7%</t>
  </si>
  <si>
    <t>2019-2021</t>
  </si>
  <si>
    <t>Ķemeru parka pārbūve un restaurācija
 (ITI SAM 5.6.2.)</t>
  </si>
  <si>
    <t>2019-2020</t>
  </si>
  <si>
    <t>Ceļu infrastruktūras atjaunošana un autostāvvietas izbūve Ķemeros 
(ITI SAM 5.6.2.)</t>
  </si>
  <si>
    <t>Jūrmalas ūdenstūrisma pakalpojuma infrastruktūras attīstība atbilstoši pilsētas ekonomiskajai specializācijai (ITI SAM 3.3.1.)</t>
  </si>
  <si>
    <t>2020-2022</t>
  </si>
  <si>
    <t>Pilsētas atpūtas parka un jauniešu mājas izveide Kauguros 
(ITI SAM 3.3.1.)</t>
  </si>
  <si>
    <t>Jūrmalas pilsētas Ķemeru pamatskolas ēkas pārbūve un energoefektivitātes paaugstināšana (ITI SAM 4.2.2.)</t>
  </si>
  <si>
    <t>Jūrmalas pilsētas Kauguru vidusskolas ēkas energoefektivitātes paaugstināšana 
(ITI SAM 4.2.2.)</t>
  </si>
  <si>
    <t>Jūrmalas pilsētas vispārējās vidējās izglītības iestāžu infrastruktūras pilnveide
 (ITI SAM 8.1.2.)</t>
  </si>
  <si>
    <t>Kredīta % atmaksas 2.7%</t>
  </si>
  <si>
    <t>Jūrmalas sporta skolas peldbaseina ēkas pārbūve un energoefektivitātes paaugstināšana (ITI SAM 4.2.2.)</t>
  </si>
  <si>
    <t>2020-2021</t>
  </si>
  <si>
    <t>Pašvaldības ēkas Raiņa ielā 62, Jūrmalā pārbūve un energoefektivitātes paaugstināšana (ITI SAM 4.2.2.)</t>
  </si>
  <si>
    <t>Infrastruktūras pilnveide sabiedrībā balstītu sociālo pakalpojumu nodrošināšanai Jūrmalā (ITI SAM 9.3.1.)</t>
  </si>
  <si>
    <t>2019-2022</t>
  </si>
  <si>
    <t>Lielupes radīto plūdu un krasta erozijas risku apdraudējumu novēršanas pasākumi Dubultos - Majoros - Dzintaros (SAM 5.1.1.)</t>
  </si>
  <si>
    <t>Jaunu dabas un kultūras tūrisma pakalpojumu radīšana Rīgas jūras līča rietumu piekrastē - Mellužu estrāes un Ķemeru ūdenstorņa pārbūve un restaurācija (SAM 5.5.1.)</t>
  </si>
  <si>
    <t>Pirmsskolas izglītības iestāde "Bitīte" pārbūve</t>
  </si>
  <si>
    <t>(Kredīta % atmaksa 2,7%)</t>
  </si>
  <si>
    <t>Lielupes pamatskolas pārbūve un sporta zāles piebūve</t>
  </si>
  <si>
    <t>Jūrmalas veselības veicināšanas un sociālo pakalpojumu centra ēku pārbūve un energoefektivitātes paaugstināšana (alternatīva ITI SAM 4.2.2.)</t>
  </si>
  <si>
    <t>Ceļu un to kompleksa investīciju projektu īstenošanai (2019)</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</si>
  <si>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</si>
  <si>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</si>
  <si>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</si>
  <si>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</si>
  <si>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</si>
  <si>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</si>
  <si>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</si>
  <si>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</si>
  <si>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</si>
  <si>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</si>
  <si>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</si>
  <si>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</si>
  <si>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</si>
  <si>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</si>
  <si>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</si>
  <si>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</si>
  <si>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</si>
  <si>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</si>
  <si>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</si>
  <si>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</si>
  <si>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</si>
  <si>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</si>
  <si>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</si>
  <si>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</si>
  <si>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</si>
  <si>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</si>
  <si>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</si>
  <si>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</si>
  <si>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</si>
  <si>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</si>
  <si>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</si>
  <si>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</si>
  <si>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</si>
  <si>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</si>
  <si>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</si>
  <si>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</si>
  <si>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</si>
  <si>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</si>
  <si>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</si>
  <si>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</si>
  <si>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</si>
  <si>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</si>
  <si>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</si>
  <si>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</si>
  <si>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</si>
  <si>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</si>
  <si>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</si>
  <si>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</si>
  <si>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</si>
  <si>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</si>
  <si>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</si>
  <si>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</si>
  <si>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</si>
  <si>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</si>
  <si>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</si>
  <si>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Tāme Nr.09.7.1.</t>
  </si>
  <si>
    <t>90009251338</t>
  </si>
  <si>
    <t>Tukuma iela 10</t>
  </si>
  <si>
    <t>Iestādes uzturēšana un vispārējās izglītības nodrošināšana</t>
  </si>
  <si>
    <t xml:space="preserve">                                                                                                                                LV26PARX0002484572075</t>
  </si>
  <si>
    <t>LV26PARX0002484573045</t>
  </si>
  <si>
    <t>LV03PARX0002484577048</t>
  </si>
  <si>
    <t>Darbinieku slimības dēļ veidojas ekonomija</t>
  </si>
  <si>
    <t xml:space="preserve">Slimības pabalsts:
1) 600 EUR no MD  pamata un visp.izglīt.programmas
2) 120 EUR no MD  interešu izg.programmas
3) 500 EUR no PB
</t>
  </si>
  <si>
    <t>02.04.2019. un 15.04.2019. Īpašumu pārvaldes Pašvaldības īpašumu nodaļas Pašvaldības īpašumu tehniskā nodrošinājuma daļas iesniegumi par budžeta grozījumiem Nr.8.2.1-3/4-9 un Nr.8.2.1-3/4-10.</t>
  </si>
  <si>
    <t>Tāme Nr. 08.4.2.</t>
  </si>
  <si>
    <t>Pilsētas kultūras un atpūtas pasākumi</t>
  </si>
  <si>
    <t>papildus līdzekļu pieprasījums saskaņā ar Pielikumu Nr.2. 09.04.2019</t>
  </si>
  <si>
    <t>saskaņā ar Pielikumu Nr.2 (5a pasākumu atšifrējums). 09.04.2019</t>
  </si>
  <si>
    <t>Iestādes vadītājs</t>
  </si>
  <si>
    <t>Agnis Kristvalds</t>
  </si>
  <si>
    <t>Galvenais grāmatvedis</t>
  </si>
  <si>
    <t xml:space="preserve">M.Upeniece  </t>
  </si>
  <si>
    <t>2019.gada 09.aprīlis</t>
  </si>
  <si>
    <r>
      <rPr>
        <b/>
        <sz val="9"/>
        <rFont val="Times New Roman"/>
        <family val="1"/>
        <charset val="186"/>
      </rPr>
      <t>26.pielikums</t>
    </r>
    <r>
      <rPr>
        <sz val="9"/>
        <rFont val="Times New Roman"/>
        <family val="1"/>
        <charset val="186"/>
      </rPr>
      <t xml:space="preserve"> Jūrmalas pilsētas domes</t>
    </r>
  </si>
  <si>
    <t>JPAP_R3.3.1._191 JPAP_R3.3.1._194  JPKAP_U2.2._P2.2.1.</t>
  </si>
  <si>
    <t>Valsts svētki, svinamās un atceres dienas</t>
  </si>
  <si>
    <t>Gadskārtu svētki</t>
  </si>
  <si>
    <t>JPAP_R3.3.1._191  JPAP_R3.3.1._194 JPKAP_ U2.2._P2.2.3.</t>
  </si>
  <si>
    <t>Lielākie Jūrmalas pilsētas pasākumi</t>
  </si>
  <si>
    <t>3.1</t>
  </si>
  <si>
    <t>Kūrorta svētku gājiens</t>
  </si>
  <si>
    <t>JPAP_R3.3.1._191 JPAP_R3.3.1._194  JPKAP_U2.2._P2.2.3.</t>
  </si>
  <si>
    <t>Lai nodrošinātu īsā laika periodā vairaku tūkstošu svētku gājiena dalībnieku nokļūšanu līdz Dzintaru Mežaparkam(ko apgrūtina vērienīgi siltumtrases rekonstrukcijas darbi) nepieciešams nodrošināt papildus transportu - 8 autobusus ar  sēdvietu skaitu 48-52 personām - maršrutos: Ķemeri-Kauguri-Dzintari (1 autobuss), Kauguri-Dzintari (6 autobusi), Sloka-Valteri-Dzintari (1 autobuss).</t>
  </si>
  <si>
    <t>3.2</t>
  </si>
  <si>
    <t>Nakts ekspedīcija ģimenei ''Nestāsti pasaciņas''</t>
  </si>
  <si>
    <t>JPAP_R1.7.1._43 JPAP_R3.3.1._191  JPKAP_U2.2._P2.2.3. JPKAP_U1.3._U1.3.6. JPKAP_U1.3._U1.3.7.  JPTARP_AM1_U1.5._P.1.5.1.</t>
  </si>
  <si>
    <t>3.3</t>
  </si>
  <si>
    <t>Jaunā  gada sagaidīšana</t>
  </si>
  <si>
    <t>JPAP_R1.7.1._43 JPAP_R3.3.1._191   JPKAP_U2.2._P2.2.3.</t>
  </si>
  <si>
    <t>3.4</t>
  </si>
  <si>
    <t>Jomas ielas svētki</t>
  </si>
  <si>
    <t>JPAP_R3.3.1._191  JPKAP_U2.2._P2.2.3. JPTARP_AM1_U1.2._P.1.2.4.</t>
  </si>
  <si>
    <t>4</t>
  </si>
  <si>
    <t>JKC piedāvājums</t>
  </si>
  <si>
    <t>4.1</t>
  </si>
  <si>
    <t>Vasaras koncerti</t>
  </si>
  <si>
    <t>JPAP_R3.3.1._191  JPKAP_U1.3._U1.3.6.</t>
  </si>
  <si>
    <t>4.2</t>
  </si>
  <si>
    <t>Atpūtas pasākumi - džeza klubs, balles</t>
  </si>
  <si>
    <t>JPAP_R3.3.1_191 JPKAP_U1.3._U1.3.6.  JPKAP_U2.1._P2.1.4.</t>
  </si>
  <si>
    <t>4.3</t>
  </si>
  <si>
    <t>Mākslas izstādes</t>
  </si>
  <si>
    <t xml:space="preserve">JPAP_R3.3.1._191 JPKAP_U1.3._U1.3.6.  JPKAP_U2.1._P2.1.4.  </t>
  </si>
  <si>
    <t>4.4</t>
  </si>
  <si>
    <t>Kinoseansi</t>
  </si>
  <si>
    <t>JPAP_R3.3.1._203 JPKAP_U2.1._P2.1.4.</t>
  </si>
  <si>
    <t>5</t>
  </si>
  <si>
    <t>KKN piedāvājums</t>
  </si>
  <si>
    <t>5.1</t>
  </si>
  <si>
    <t>'Jokosim tautiski''</t>
  </si>
  <si>
    <t>JPAP_R3.3.1._191 JPAP_R3.3.1._194 JPKAP_U1.3._U1.3.4.  JPKAP_U1.3._U1.3.6.</t>
  </si>
  <si>
    <t>5.2</t>
  </si>
  <si>
    <t>Neformālo pianistu festivāls</t>
  </si>
  <si>
    <t>JPAP_R3.3.1._191 JPAP_R3.3.1._194 JPKAP_U1.3._U1.3.2. JPKAP_U2.2._P2.2.5.</t>
  </si>
  <si>
    <t>5.3</t>
  </si>
  <si>
    <t>Pasākumu cikls ''Bērnu vasara''</t>
  </si>
  <si>
    <t>JPAP_R3.3.1._191 JPKAP_U1.3._U1.3.6. JPKAP_U1.3._U1.3.7.</t>
  </si>
  <si>
    <t>5.4</t>
  </si>
  <si>
    <t>5.5</t>
  </si>
  <si>
    <t>Dzejas dienas</t>
  </si>
  <si>
    <t>JPAP_R3.3.1._191  JPKAP_U1.3.U_1.3.6.</t>
  </si>
  <si>
    <t>5.6</t>
  </si>
  <si>
    <t>Mātes dienas koncerts</t>
  </si>
  <si>
    <t>JPAP_R3.3.1._191. JPAP_R3.3.1._194. JPKAP_U1.3._U1.3.6. JPKAP_U2.2._P2.2.3.</t>
  </si>
  <si>
    <t>5.7</t>
  </si>
  <si>
    <t>JPAP_R3.3.1._191. JPKAP_U1.3._U1.3.6.  JPKAP_U2.1._P2.1.4. JPKAP_U1.3._U1.3.7.</t>
  </si>
  <si>
    <t>6</t>
  </si>
  <si>
    <t>Jūrmalas teātra piedāvājums</t>
  </si>
  <si>
    <t>6.1</t>
  </si>
  <si>
    <t>Jauniestudējumi</t>
  </si>
  <si>
    <t>JPAP_R3.3.1._191 JPAP_R3.3.1._194 JPAP_R3.3.1._197 JPKAP_U1.3._U1.3.1. JPKAP_U1.3._U1.3.4.</t>
  </si>
  <si>
    <t>6.2</t>
  </si>
  <si>
    <t>Jūrmalas Bērnu un jauniešu teātris. Uzvedums-eksāmens sezonas noslēgumā</t>
  </si>
  <si>
    <t>6.3</t>
  </si>
  <si>
    <t>Teātra pirmizrādes</t>
  </si>
  <si>
    <t>JPAP_R3.3.1._191. JPAP_R3.3.1._194. JPAP_R3.3.1._197. JPKAP_U1.3._U1.3.6.</t>
  </si>
  <si>
    <t>6.4</t>
  </si>
  <si>
    <t>Ziemassvētku koncerts</t>
  </si>
  <si>
    <t>JPAP_R1.7.1._43 JPAP_R3.3.1._191 JPAP_R3.3.1._194 JPKAP_U1.3._U1.3.6. JPKAP_U1.3._U1.3.4.</t>
  </si>
  <si>
    <t>6.5</t>
  </si>
  <si>
    <t>Piedalīšanās amatierteātru skates, festivālos valsts robežās un ārvalstīs</t>
  </si>
  <si>
    <t>JPAP_R3.3.1._191. JPAP_R3.3.1._194. JPKAP_U1.3._U1.3.2.</t>
  </si>
  <si>
    <t>7</t>
  </si>
  <si>
    <t>Mellužu estrādes piedāvājums</t>
  </si>
  <si>
    <t>7.1</t>
  </si>
  <si>
    <t>Mellužu klassika</t>
  </si>
  <si>
    <t>JPAP_R3.3.1._191.  JPKAP_U1.3._U1.3.6. JPKAP_U1.3._U1.3.7.  JPTARP_AM1_U1.2._P.1.2.4.</t>
  </si>
  <si>
    <t>7.2</t>
  </si>
  <si>
    <t>Oda jūrai un Zveinieksvētku balle</t>
  </si>
  <si>
    <t>7.3</t>
  </si>
  <si>
    <t>Mellužu gadatirgus</t>
  </si>
  <si>
    <t>7.4</t>
  </si>
  <si>
    <t>Atpūtas vakari - balles</t>
  </si>
  <si>
    <t>7.5</t>
  </si>
  <si>
    <t>Līgo svētki Mellužu estrādē</t>
  </si>
  <si>
    <t>7.6</t>
  </si>
  <si>
    <t>Pasakumu cikls ''Bērnu vasara''</t>
  </si>
  <si>
    <t>8</t>
  </si>
  <si>
    <t>Dažādi projekti</t>
  </si>
  <si>
    <t>8.1</t>
  </si>
  <si>
    <t>Pilsētas Ziemassvētku noformējuma konkursa noslēguma pasākums</t>
  </si>
  <si>
    <t>JPAP_R3.3.1._191. JPKAP_U1.3._U1.3.3.</t>
  </si>
  <si>
    <t>8.2</t>
  </si>
  <si>
    <t>Dubultu karnevāls</t>
  </si>
  <si>
    <t>8.3</t>
  </si>
  <si>
    <t>Zvaigznes dienas pasākums</t>
  </si>
  <si>
    <t xml:space="preserve">JPAP_R3.3.1_191 </t>
  </si>
  <si>
    <t>8.4</t>
  </si>
  <si>
    <t>Starptautiskais senioru deju festivāls ''Puķu balle''</t>
  </si>
  <si>
    <t>JPAP_R3.3.1._191. JPKAP_U2.2._P2.2.5.</t>
  </si>
  <si>
    <t>8.5</t>
  </si>
  <si>
    <t>Atklāšanas un tematiskie pasākumi</t>
  </si>
  <si>
    <t>JPAP_R3.3.1._191. JPKAP_U2.1._P2.1.4.</t>
  </si>
  <si>
    <t>8.6</t>
  </si>
  <si>
    <t>Pasākums jauniešiem ''Augsim Latvijai''</t>
  </si>
  <si>
    <t>JPAP_R3.3.1._191. JPKAP_U1.3._U1.3.6. JPKAP_U1.3._U1.3.7.</t>
  </si>
  <si>
    <t>8.7</t>
  </si>
  <si>
    <t>Pasākums ''Soļi smiltīs''</t>
  </si>
  <si>
    <t>JPAP_R 1.7.1_P.3.3._43   JPAP R3.3.1_191  JPAP R3.3.1_194</t>
  </si>
  <si>
    <t>9</t>
  </si>
  <si>
    <t>Jūrmalas radošo kolektīvu darbības finansējums</t>
  </si>
  <si>
    <t>9.1</t>
  </si>
  <si>
    <t>Pilsētas radošo kolektīvu piedalīšanās republikas mēroga pasākumos</t>
  </si>
  <si>
    <t>JPAP_R3.3.1._194. JPKAP_U1.3._U1.3.2. JPKAP_U3.1._P3.1.4. JPKAP_U3.1._P3.1.5.</t>
  </si>
  <si>
    <t>9.2</t>
  </si>
  <si>
    <t>Pilsētas radošo kolektīvu un kultūras darbinieku pilsētas mēroga konkursi un skates</t>
  </si>
  <si>
    <t>JPAP_R3.3.1._194 JPKAP_U1.3._U1.3.2. JPKAP_U3.1._P3.1.4. JPKAP_U3.1._P3.1.5.</t>
  </si>
  <si>
    <t>9.3</t>
  </si>
  <si>
    <t>Radošo kolektīvu jubilejas un citi kolektīvu iniciētie projekti</t>
  </si>
  <si>
    <t>JPAP_R3.3.1._194. JPKAP_U1.3._U1.3.4. JPKAP_U2.1._P2.1.4. JPKAP_U2.2._P2.2.3.</t>
  </si>
  <si>
    <t>9.4</t>
  </si>
  <si>
    <t>Pilsētas radošo kolektīvu piedalīšanāsārzemēs rīkotajos koncertos, festivālos, konkursois un izstādēs</t>
  </si>
  <si>
    <t>JPAP_R3.3.1._194 JPKAP_U1.3._U1.3.2.</t>
  </si>
  <si>
    <t>9.5</t>
  </si>
  <si>
    <t>Tērpi</t>
  </si>
  <si>
    <t>10</t>
  </si>
  <si>
    <t>Citas kultūras pasākumu izmaksas</t>
  </si>
  <si>
    <t>10.1</t>
  </si>
  <si>
    <t>Tipogrāfijas pakalpojumi (biļetes, afišas un tml)</t>
  </si>
  <si>
    <t>JPAP_R3.3.1._191. JPKAP_U4.1._P4.1.4. JPKAP_U4.3._P4.3.3. JPTARP_AM3_U3.3._P.3.3.2.</t>
  </si>
  <si>
    <t>10.2</t>
  </si>
  <si>
    <t>AKKA/LAA un LAIPA</t>
  </si>
  <si>
    <t>JPAP_R3.3.1._191</t>
  </si>
  <si>
    <t>10.3</t>
  </si>
  <si>
    <t>Publisko pasākumu apdrošināšana</t>
  </si>
  <si>
    <t>10.4</t>
  </si>
  <si>
    <t>Elektroenerģijas apmaksa un pieslēguma nodrošinājums kultūras pasākumos dabā</t>
  </si>
  <si>
    <t>10.5</t>
  </si>
  <si>
    <t>Reklāmas izdevumi kultūras pasākumiem</t>
  </si>
  <si>
    <t>I.Stratēģiskā dokumenta nosaukums - Jūrmalas pilsētas attīstības programmas 2014.-2020.gadam (JPAP)</t>
  </si>
  <si>
    <t>Rīcības virziens R1.7.1. Kultūras tūrisma piedāvājuma attīstība</t>
  </si>
  <si>
    <t>Rīcības virziena aktivitātes:</t>
  </si>
  <si>
    <t>43 Kultūras dzīves piedāvājuma attīstība visa gada garumā</t>
  </si>
  <si>
    <t>Prioritāte P3.3. Daudzveidīgas kultūras un sporta vide</t>
  </si>
  <si>
    <t>Rīcības virziens R3.3.1. Pilsētas kultūras iestāžu un muzeju darbības pilnveide.</t>
  </si>
  <si>
    <t>191 Daudzveidīgu kultūras pasākumu pieejamība Jūrmalas iedzīvotājiem Jūrmalas pilsētā;</t>
  </si>
  <si>
    <t>194 Amatiermākslas attīstības veicināšana;</t>
  </si>
  <si>
    <t>197 Tēātra attīstība;</t>
  </si>
  <si>
    <t>203 Kino pakalpojuma attīstība.</t>
  </si>
  <si>
    <t>II. Stratēģiskā dokumenta nosaukums - Jūrmalas pilsētas kultūrvides attīstības plāns 2017.-2020. gadam (JPKAP)</t>
  </si>
  <si>
    <t>Strātēģiskā dokumenta kodu atšifrējums - 1.rīcības virziens  "Radošā Jūrmala: apkaimju unikalitātes stiprināšana un iedzīvotāju līdzdalības sekmēšana":</t>
  </si>
  <si>
    <t>Rīcības virziena uzdevums - U1.3.: Nodrošināt mūžizglītības un radošuma attīstīšanas iespējas jurmalniekiem.</t>
  </si>
  <si>
    <t>Rīcības virziena uzdevuma pasākumi:</t>
  </si>
  <si>
    <t>U1.3.1. Daudzveidīgu amatiermākslas un interešu izglītības iespēju nodrošināšana Jūrmalas iedzīvotājiem</t>
  </si>
  <si>
    <t>U1.3.2. Jūrmalas radošo kolektīvu dalība pilsētas, nacionāla unstarptautiska mēroga pasākumos (ārpus Dziesmu un deju svētku kustības)</t>
  </si>
  <si>
    <t>U1.3.3. Jūrmalas pilsētas iedzīvotāju un nevalstisko organizāciju radošo kultūras iniciatīvu atbalstīšana, līdzfinansējot un līdzorganizējot dažādu žanru kultūras pasākumus specifiskām iedzīvotāju auditorijām.</t>
  </si>
  <si>
    <t>U1.3.4. Jūrmalas radošo kolektīvu koncertuzvedumu un izrāžu veidošana (t.sk. Jūrmalas teātra iestudējumi).</t>
  </si>
  <si>
    <t>U1.3.6. Kultūrizglītojošu pasākumu veidošana ģimenēm, bērniem un jauniešiem, senioriem.</t>
  </si>
  <si>
    <t>U1.3.7. Interaktīvu līdzdalības formu attīstība kultūras pasākumos.</t>
  </si>
  <si>
    <t>Strātēģiskā dokumenta kodu atšifrējums - rīcības virziens 2  "Kultūras piedāvājuma izcilība un daudzveidība Jūrmalā: kvalitatīva un sistema'tiska kultūras piedāvājuma veidošana dažādām mērķauditorījas</t>
  </si>
  <si>
    <t>grupām vietējā, nacionālā un starptautiskā mērogā''.</t>
  </si>
  <si>
    <t>Rīcības virziena uzdevums -  U2.1.: Rīkot kavalitatīvas un daudzveidīgas kultūras norises konkrētiem auditorijas segmentiem katrā sezonā.</t>
  </si>
  <si>
    <t>P2.1.4. Kultūras centru piedāvājuma daudzveidošana, tajā skaitā ar mērķauditorijas iesaisti.</t>
  </si>
  <si>
    <t>Rīcības virziena uzdevums - U2.2.: Nostiprināt Jūrmalas kā kultūras un mākslas pilsētas identitāti un konkurentspēju.</t>
  </si>
  <si>
    <t>P2.2.1. Valsts svētku un atceres dienu rīkošana pilsētas iedzīvotājiem un viesiem, tai skaitā Latvijai-100 atzīmēšana.</t>
  </si>
  <si>
    <t>P2.2.3. Gadskārtu svētku, pilsētassvētku un dažādām sabiedrības mērķgrupām domātu pasākumu rīkošana, nostiprinot Jūrmalas zīmolu vietējā, nacionālā un starptautiskā mērogā.</t>
  </si>
  <si>
    <t>P2.2.5. Jūrmalas kā festivālu pilsētas tēla nostiprināšana.</t>
  </si>
  <si>
    <t>Strātēģiskā dokumenta kodu atšifrējums - rīcības virziens 3  "Jūrmalas kultūras mantojums: kultūras mantojuma saglabāšana, musdienīga interpretācija un popularizēšana"</t>
  </si>
  <si>
    <t>Rīcības virziena uzdevums - U3.1.: Nodrošināt Latvijas Dziesmu un deju svētku tradīcijas saglabāšanu un attīstību.</t>
  </si>
  <si>
    <t>P3.1.1. Telpu nodrošināšana Dziesmu un deju svētku mēģinājumiem, skatēm un koncertiem.</t>
  </si>
  <si>
    <t>P3.1.2. Dziesmu un deju kolektīvu materiālās bāzes nodrošināšana.</t>
  </si>
  <si>
    <t>P3.1.3. Jūrmalas kolektīvu līdzdalības nodrošināšana Latvijas Dziesmu un deju svētkos.</t>
  </si>
  <si>
    <t>P3.1.4. Jūrmalas kolektīvu līdzdalības nodrošināšana Latvijas Dziesmu un deju svētku procesā.</t>
  </si>
  <si>
    <t>P3.1.5. Dziesmu un deju svētku kustības pasākumu atbalsts.</t>
  </si>
  <si>
    <t>P3.3.1. Jaunu pakalpojumu ieviešana vietējiem iedzīvotājiem un tūristiem, īpaši skolēnu-tūristu un ģimeņu piesaistei.</t>
  </si>
  <si>
    <t>Strātēģiskā dokumenta kodu atšifrējums - rīcības virziens 4  "Sadarbība Jūrmalā: kultūrvides attīstībā iesaistīto dalībnieku sadarbības veicināšana"</t>
  </si>
  <si>
    <t>Rīcības virziena uzdevums - U4.1.: Attīstīt sadarbību starp dažādām pašvaldības kultūras un citām iestādēm, ģeogrāfiski līdzsvarotā kultūras piedāvājuma veidošanā un pieejamības veicināšanā.</t>
  </si>
  <si>
    <t>P4.1.4. Informācijas nodrošināšana par apkaimju kultūras pasākumu norises vietām un pasākumiem.</t>
  </si>
  <si>
    <t>Rīcības virziena uzdevums - U4.3.: Nodrošināt informācijas pieejamību atbilstoši kultūras auditorijas vajadzībām.</t>
  </si>
  <si>
    <t>P4.3.3. Kultūras pasākumu reklāmas un mārketinga materiālu izdošana.</t>
  </si>
  <si>
    <t>III. Stratēģiskā dokumenta nosaukums - Jūrmalas pilsētas tūrisma attīstības rīcības plāns  2018.-2020. gadam (JPTARP)</t>
  </si>
  <si>
    <t>Strātēģiskā dokumenta kodu atšifrējums - mērķis AM 1: Atpūtas, rekreācijas un viesmīlības pakalpojumu pilnveidošana un kvalitāte.</t>
  </si>
  <si>
    <t>Mērķa uzdevums - U 1.2. Atpūtas, rekreācijas tūrisma piedāvājuma pilnveidošana vietējiem un ārvalstu viesiem.</t>
  </si>
  <si>
    <t>Mērķa uzdevuma pasākums - P.1.2.4. Liela izmēra galda spēļu dažādām vecuma grupām) izvietošana Horna dārzā, Mellužu estrādes teritorijā, Ķemeru kūrparkā un citās vietās.</t>
  </si>
  <si>
    <t>Mērķa uzdevums - U 1.5. Pasākumu/aktivitāšu piedāvājuma pilnveidošana ģimenēm ar bērniem</t>
  </si>
  <si>
    <t>Mērķa uzdevuma pasākums - P 1.5.1. Pasākuma ''Nestasti pasaciņas'' pilnveidošana, divu dienu pasākuma programmas (festivāla) izveide un popularizēšana Latvijā, perspektīvā Baltijas valstīs</t>
  </si>
  <si>
    <t>Strātēģiskā dokumenta kodu atšifrējums - mērķis AM 3: Jūrmalas kā konferenču, kongresu, pasākumu un motivējošā tūrisma (MICE) galamērķa attīstība</t>
  </si>
  <si>
    <t>Mērķa uzdevums - U 3.3.Kultūras pasākumu kā atraktīvu tūrisma piesaišu izmantošana, koncentrejoties uz dažādu tūristu segmentu vajadzībām un pieprasījuma sezonālām svārstībām</t>
  </si>
  <si>
    <t>Mērķa uzdevuma pasākums - P.3.3.2. Informācijas par pasākumiem nodrošināšana dažādiem mērķa tirgiem (afišu valodas, informācija tūrisma portālā, TIC).</t>
  </si>
  <si>
    <t>Tāme Nr.08.1.5.</t>
  </si>
  <si>
    <t>Kultūras pasākumi</t>
  </si>
  <si>
    <r>
      <rPr>
        <b/>
        <sz val="9"/>
        <rFont val="Times New Roman"/>
        <family val="1"/>
        <charset val="186"/>
      </rPr>
      <t>23.pielikums</t>
    </r>
    <r>
      <rPr>
        <sz val="9"/>
        <rFont val="Times New Roman"/>
        <family val="1"/>
        <charset val="186"/>
      </rPr>
      <t xml:space="preserve"> Jūrmalas pilsētas domes</t>
    </r>
  </si>
  <si>
    <t xml:space="preserve">Reģistrācijas Nr.: </t>
  </si>
  <si>
    <t>Kultūras nodaļa</t>
  </si>
  <si>
    <t>Jūrmala Raiņa un Aspazijas pilsēta</t>
  </si>
  <si>
    <t>JPAP_R3.3.1._202     JPKAP_U2.2_P2.2.2</t>
  </si>
  <si>
    <t>Finansējums nepieciešams autoratlīdzības līgumu slēgšanai.</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</si>
  <si>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</si>
  <si>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</si>
  <si>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</si>
  <si>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</si>
  <si>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</si>
  <si>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</si>
  <si>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</si>
  <si>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</si>
  <si>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</si>
  <si>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</si>
  <si>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</si>
  <si>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</si>
  <si>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</si>
  <si>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</si>
  <si>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</si>
  <si>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</si>
  <si>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</si>
  <si>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JPAP_R1.7.1._43     JPKAP_U2.2_P2.2.1</t>
  </si>
  <si>
    <t xml:space="preserve">Radošā darba stipendijas, tai skaitā uzturēšanās izdevumu kompensācijas </t>
  </si>
  <si>
    <t>JPAP_R3.3.1._193     JPKAP_U4.2_P4.2.3</t>
  </si>
  <si>
    <t>Audiogida izveidošana Jūrmalas pilsētas muzejā</t>
  </si>
  <si>
    <t xml:space="preserve">JPAP_R1.7.1._42 JPAP_R3.3..1._199 JPKAP_U2.1_P2.1.1  </t>
  </si>
  <si>
    <t>Muzeja informatīvā stenda izveide</t>
  </si>
  <si>
    <t>Starptautiska festivāla organizēšana</t>
  </si>
  <si>
    <t xml:space="preserve">JPAP_R1.7.1._42 JPAP_R3.3..1._191 JPKAP_U2.1_P2.1.3  </t>
  </si>
  <si>
    <t xml:space="preserve">"Projektu konkurss par mākslinieciski augstvērtīgu vides objektu izveidi Jūrmalā" </t>
  </si>
  <si>
    <t>JPTARP_U1.2._P.1.2.8.</t>
  </si>
  <si>
    <t>Jūrmalnieču dalība koncertturnejā Australijā Rīgas Doma meiteņu kora TIARA sastāvā</t>
  </si>
  <si>
    <t>JPKAP_U1.3_U1.3.3</t>
  </si>
  <si>
    <t>Jūrmalas pilsētas Attīstības programma 2014.-2020.gadam (JPAP)</t>
  </si>
  <si>
    <t>Rīcības virziens: R1.4.3.: Citu tūrisma pakalpojumu attīstība</t>
  </si>
  <si>
    <t>Aktivitāte: Nr. 17. Tūrisma pakalpojumu piedāvājuma dažādošana</t>
  </si>
  <si>
    <t>Rīcības virziens: R1.7.1. Kultūras tūrisma piedāvājuma attīstība</t>
  </si>
  <si>
    <t>Aktivitāte: Nr.42. Jaunu kultūras tūrisma produktu attīstība</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</si>
  <si>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</si>
  <si>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</si>
  <si>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</si>
  <si>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</si>
  <si>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</si>
  <si>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</si>
  <si>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</si>
  <si>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</si>
  <si>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</si>
  <si>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U.2.1. Rīkot kvalitatīvas un daudzveidīgas kultūras norises konkrētiem auditorijas segmentiem (jūrmalniekiem, vietēja mēroga un starptautiskiem tūristiem) katrā sezonā).</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</si>
  <si>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</si>
  <si>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</si>
  <si>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</si>
  <si>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</si>
  <si>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</si>
  <si>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</si>
  <si>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</si>
  <si>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</si>
  <si>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</si>
  <si>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</si>
  <si>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</si>
  <si>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</si>
  <si>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</si>
  <si>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</si>
  <si>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</si>
  <si>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</si>
  <si>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</si>
  <si>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</si>
  <si>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t>Tāme Nr.04.1.20.</t>
  </si>
  <si>
    <t xml:space="preserve">Jūrmalas pilsētas domes </t>
  </si>
  <si>
    <t>Projekts "Ceļu infrastruktūras atjaunošana un autostāvvietas izbūve Ķemeros"</t>
  </si>
  <si>
    <t>LV70TREL980200806400B</t>
  </si>
  <si>
    <t xml:space="preserve">Saņemtie līdzekļi no pašvaldības budžeta līdzfinansējuma un priekšfinansējuma nodrošināšanai, piesaistot aizņēmumu no Valsts kases. Iepirkumu rezultātā veidojas projekta izmaksu sadārdzinājums, kas 100% finansējams no pašvaldības budžeta – 275 100.53EUR. </t>
  </si>
  <si>
    <t>Saņemtie līdzekļi no ERAF saskaņā ar iepirkumu rezultātiem un 11.04.19. noslēgto vienošanos par projekta īstenošanu Nr.5.6.2.0/18/I/002.</t>
  </si>
  <si>
    <t xml:space="preserve">Līdzekļi, atbilstoši iepirkumu rezultātiem, nepieciešami norēķiniem par 2019.gada ietvaros (5 mēneši – (jūnijs - oktobris)) īstenotajiem būvdarbiem, būvuzraudzību un autoruzraudzību, kā arī norēķiniem ar AS “Sadales tīkls” jauna elektrības pieslēguma izbūvei. Būvdarbu un būvuzraudzības iepirkumu rezultātā veidojas projekta izmaksu sadārdzinājums – 275 100.53EUR. </t>
  </si>
  <si>
    <t>IEŅĒMUMU UN IZDEVUMU TĀME 2018.GADAM</t>
  </si>
  <si>
    <t>Jūrmalas pilsētas vēlēšanu komisija</t>
  </si>
  <si>
    <t>90000543728</t>
  </si>
  <si>
    <t>Jomas iela 1/5, Jūrmala, LV 2015</t>
  </si>
  <si>
    <t>LV24TREL981059100700B</t>
  </si>
  <si>
    <t>Izdevumu tāme 2018.gadam</t>
  </si>
  <si>
    <t>Naudas līdzekļi Eiropas parlamenta vēlēšanām</t>
  </si>
  <si>
    <t>Līdzekļi komisijas priekšsēdētāja, sekretāra un locekļu darba samaksai.</t>
  </si>
  <si>
    <t>Komisijas locekļu naksts stundu darba samaksa</t>
  </si>
  <si>
    <t>Līgumdarbinieku darba samaksai</t>
  </si>
  <si>
    <t>Sociālā nodokļa apmaksai</t>
  </si>
  <si>
    <t>Personīgā transportlīdzekļa auto kompensācijas apmaksai.</t>
  </si>
  <si>
    <t>Pasta, telefona un citi sakaru pakalpojumi</t>
  </si>
  <si>
    <t>Izdevumi par saņemtajiem apmācību pakalpojumiem</t>
  </si>
  <si>
    <t>Bankas komisija, pakalpojumi</t>
  </si>
  <si>
    <t>Kafijas, ūdens un uzkodu izdevumi.</t>
  </si>
  <si>
    <t>Transporta nomas pakalpojumiem.</t>
  </si>
  <si>
    <t>Maksājumi par saņemtajiem finanšu pakalpojumiem</t>
  </si>
  <si>
    <t>Kancelejas preces 346,00; kartidžu kasetes 17*11,99=204.00</t>
  </si>
  <si>
    <t>Nepieciešami vairākās velēšanu komisijās aizslietņi, kabīņu sienu nodrošināšanai.</t>
  </si>
  <si>
    <t>Degviela komisiju darbiniekiem</t>
  </si>
  <si>
    <t>Saimniecības preces komisijas iecirkņiem</t>
  </si>
  <si>
    <t>117 darbinieki*5,69 Eur/porcija=796,60</t>
  </si>
  <si>
    <t>Uzturdevas kompensācija naudā</t>
  </si>
  <si>
    <t>Munīcija</t>
  </si>
  <si>
    <t>Budžeta iestāžu nodokļu, nodevu un naudas sodu maksājumi</t>
  </si>
  <si>
    <t>Budžeta iestāžu nodokļu maksājumi</t>
  </si>
  <si>
    <t>Budžeta iestāžu naudas sodu maksājumi</t>
  </si>
  <si>
    <t>Zeme, ēkas un būves</t>
  </si>
  <si>
    <t>Zeme zem ēkām un būvēm</t>
  </si>
  <si>
    <t>Celtnes un būves</t>
  </si>
  <si>
    <t>Pašvaldību vienreizējie pabalsti naudā ārkārtas situācijā</t>
  </si>
  <si>
    <t>Pašvaldības vienreizējie pabalsti natūrā ārkārtas situācijā</t>
  </si>
  <si>
    <t>Maksājumi iedzīvotājiem natūrā, naudas balvas, izdevumi pašvaldību brīvprātīgo iniciatīvu izpildei</t>
  </si>
  <si>
    <t>Maksājumi iedzīvotājiem natūrā</t>
  </si>
  <si>
    <t>Uzturēšanas izdevumu transferti, pašu resursu maksājumi, starptautiskā sadarbība</t>
  </si>
  <si>
    <t>Pašvaldību  uzturēšanas izdevumu transferti</t>
  </si>
  <si>
    <t>Pašvaldību uzturēšanas izdevumu iekšējie tranferti starp pašvaldības budžeta veidiem</t>
  </si>
  <si>
    <t>Tāme Nr.01.3.1.</t>
  </si>
  <si>
    <t>Tāme Nr.10.2.1.</t>
  </si>
  <si>
    <t>Tāme Nr.04.1.15.</t>
  </si>
  <si>
    <t>04.730.</t>
  </si>
  <si>
    <t>Projekts "Jaunu dabas un kultūras tūrisma pakalpojumu radīšana Rīgas jūras līča piekrastē"</t>
  </si>
  <si>
    <t>LV93TREL9800377130000</t>
  </si>
  <si>
    <t>Saņemtie līdzekļi no pašvaldības budžeta līdzfinansējuma un priekšfinansējuma nodrošināšanai, piesaistot aizņēmumu no Valsts kases. Iepirkumu rezultātā būvdarbus tiek paredzēts veikt 10 mēnešu laikā, no 2019.gada jūnija līdz 2020.martam. Sākotnēji būvdarbus tika plānots uzsākt 2019.gada martā/aprīlī.</t>
  </si>
  <si>
    <t>Saņemtie līdzekļi no ERAF saskaņā ar iepirkumu rezultātiem un 29.11.18. noslēgto vienošanos par projekta īstenošanu Nr.5.5.1.0/17/I/010, paredzot saņemt 40% ERAF un VBD priekšfinansējumu.</t>
  </si>
  <si>
    <t>Līdzekļu pārdale starp 2019. un 2020.gadu. Iepirkumu rezultātā būvdarbus tiek paredzēts veikt 10 mēnešu laikā, no 2019.gada jūnija līdz 2020.martam. Sākotnēji būvdarbus tika plānots uzsākt 2019.gada martā/aprīlī.</t>
  </si>
  <si>
    <t>Līdzekļu pārdale starp 2019. un 2020.gadu. Norēķinus ar projekta sadarbības partneriem par 2019.gada 4.ceturksni paradezot veikt 2020.gada 1.ceturksnī.</t>
  </si>
  <si>
    <t>Precizēts, atbilstoši plānotajiem ERAF un VBD ieņēmumiem 2019.gada periodā.</t>
  </si>
  <si>
    <t>Tāme Nr.09.1.10.</t>
  </si>
  <si>
    <t>Sākumskolu, pamatskolu, vidusskolu būvniecība, atjaunošana un uzlabošana</t>
  </si>
  <si>
    <t>Tāme Nr.08.1.3.</t>
  </si>
  <si>
    <r>
      <rPr>
        <b/>
        <sz val="9"/>
        <rFont val="Times New Roman"/>
        <family val="1"/>
        <charset val="186"/>
      </rPr>
      <t xml:space="preserve">4.pielikums </t>
    </r>
    <r>
      <rPr>
        <sz val="9"/>
        <rFont val="Times New Roman"/>
        <family val="1"/>
        <charset val="186"/>
      </rPr>
      <t>Jūrmalas pilsētas domes</t>
    </r>
  </si>
  <si>
    <t>Attīstības pārvaldes Infrastruktūras investīciju projektu nodaļas Būvniecības daļa</t>
  </si>
  <si>
    <t xml:space="preserve">Dubultu kultūras un izglītības centrs Strēlnieku prospektā 30, Jūrmalā </t>
  </si>
  <si>
    <t xml:space="preserve">JPAP_P3.3._ R3.3.1._192 JPAP_P3.2_R3.2.4._173
JPKAP U5.5 P5.5.1. </t>
  </si>
  <si>
    <t>Jūrmalas pašvaldības, Lielupes radīto plūdu un krasta erozijas risku apdraudējumu novēršanas pasākumi Dubultos-Majoros-Dzintaros (SAM 5.1.1.)</t>
  </si>
  <si>
    <t>JPAP_P1.6._R1.6.2._35 
JPŪRARP M.2, RV1.6.2_6</t>
  </si>
  <si>
    <t>Pilotprojekts "Ērts ceļš uz jūru"</t>
  </si>
  <si>
    <t>JPAP_P2.8_R.2.8.1._107</t>
  </si>
  <si>
    <t>JPAP_P2.9._ R2.9.1._115</t>
  </si>
  <si>
    <t>Pilsētas atpūtas parka un Jauniešu mājas izveide Kauguros (ITI SAM 3.3.1.)</t>
  </si>
  <si>
    <t>Veidosies līdzekļu ekonomija saskaņā ar Jūrmalas pilsētas domes vēstuli "Par līgumsoda piemērošanu būvprojekta “Pilsētas atpūtas parka un jauniešu mājas izveide Kauguros” ekspertīzes veikšanas līguma Nr.1.2-16.4.3/1397 ietvaros" un vēstuli "Par līgumsoda piemērošanu būvprojekta “Pilsētas atpūtas parka un jauniešu mājas izveide Kauguros” izstrādes līguma Nr.1.2-16.4.3/1909 ietvaros" par Kauguru parka būvprojekta izstrād ieturot līgumsodu 10 623.80EUR apmērā un parKauguru parka būvprojekta ekspertīzei ieturot 1400.00EUR apmērā.</t>
  </si>
  <si>
    <t xml:space="preserve">JPAP_P2.8._R2.8.1._103 JPAP_P3.7._R3.7.2._230 </t>
  </si>
  <si>
    <t>Daudzfunkcionāla dabas tūrisma centra jaunbūve un meža parka labiekārtojums Ķemeros (ITI SAM 5.6.2.)</t>
  </si>
  <si>
    <t>JPAP_R1.6.1._21
JPIERP_P.4.4_ A4.4.2
JPIERP_P.4.4_ A4.4.3
JPTARP_M1_U1.4._P1.4.1</t>
  </si>
  <si>
    <t>Jūrmalas teātra ēkas energoefektivitātes paaugstināšana (ITI SAM 4.2.2.)</t>
  </si>
  <si>
    <t xml:space="preserve">JPAP_P3.3._R3.3.1._192 JPAP_P2.6., R.2.6.2._89 JPIERP RV 4.3.1           JPKAP U5.1, P5.1.6. </t>
  </si>
  <si>
    <t>Teātra, koncertzāles un estrāžu būvniecība, atjaunošana un uzlabošana</t>
  </si>
  <si>
    <t>08.240</t>
  </si>
  <si>
    <t>Mellužu estrādes ēkas restaurācija un bāra ēkas pārbūve, teritorijas labiekārtojums (SAM 5.5.1.)</t>
  </si>
  <si>
    <t>JPAP_P3.3._R3.3.1._195 JPKAP U1.1, P5.1.1. JPTARP M1, U1.5._P1.5.3</t>
  </si>
  <si>
    <t xml:space="preserve">JPAP_P3.2._R3.2.2._155 </t>
  </si>
  <si>
    <t>Pirmsskolas izglītības iestādes ''Bitītes'' pārbūve</t>
  </si>
  <si>
    <t>Līdzekļi nepieciešami saskaņā ar Iepirkuma ID Nr. JPD 2019/18/A155/IP64 - Būvprojekta ekspertīze sabiedrības ar ierobežotu atbildību “Projektēšanas Birojs AUSTRUMI”  2019.gadā izstrādātajam būvprojektam “Pirmsskolas izglītības iestādes “Bitīte” pārbūve” rezultātiem piedāvātās pretendenta  līgumcenas (SIA “AZ service”, reģ.Nr.40003874051, piedāvājums) ar PVN 17 303.00EUR apmērā. Budžetā plānotie līdzekļi ekspertīzes veikšanai bija 11 736.00EUR, pēc iepirkuma piedāvājumā noteiktā nepieciešams 17 303.00EUR, kā rezultātā papildus nepieciešami līdzekļi 5 567.00EUR apmērā). Līdzekļi nepieciešami papildus būvprojekta izstrādei saskaņā ar Izpildītāja 2019.gada 31.janvāra, 27.februāra un 04.aprīļa vēstulēm par papildus līdzekļu nepieciešamību projekta izstrādē un turpmākas vienošanās slēgšanai pie Līguma Nr. 1.2-16.4.3/1744 par papildus līdzekļu nepieciešamību.</t>
  </si>
  <si>
    <t>JPAP_P3.2._R3.2.2._155 JPIAK R3.2.2.</t>
  </si>
  <si>
    <t>Infrastruktūras pilnveide pakalpojumu sniegšanai bērniem ar funkcionāliem traucējumiem (ITI SAM 9.3.1.)</t>
  </si>
  <si>
    <t>JPAP_P3.2., R3.2.2._155 JPIAK R3.2.2.</t>
  </si>
  <si>
    <t>Veidosies līdzekļu ekonomija saskaņā ar Jūrmalas pilsētas domes 2019.gada 4.aprīļa vēstuli Nr.1.1-37/2086 "Par līgumsoda piemērošanu Ķemeru pamatskolas ēkas Tukuma ielā 10, Jūrmalā būvprojekta izstrādes līguma Nr.1.2-16.4.3/1738 ietvaros" un SIA "Livland group" 2019.gada 07.marta Faktūrrēķina Nr. LG-IZR299 viektās apmaksas par Ķemeru pamatskolas būvprojekta izstrād ieturot līgumsodu 6413.00EUR apmērā.</t>
  </si>
  <si>
    <t>JPAP_P3.2._R3.2.3._165 JPIAK R3.2.3.                VVPJP M2.3.2; U 1_1.1</t>
  </si>
  <si>
    <t>JPAP_P3.2._R3.2.3._165 JPIAK R3.2.3.          JPSAAAS M1, U 1.1.       VVPJP M2.3.2; U 1_1.1;1.5</t>
  </si>
  <si>
    <t>Jūrmalas Valsts ģimnāzijas ēkas Raiņa iela 55, Jūrmalā, pārbūve (ITI SAM 8.1.2.)</t>
  </si>
  <si>
    <t xml:space="preserve">Jūrmalas pilsētas pašvaldības iestādes "Jūrmalas veselības veicināšanas un sociālo pakalpojumu centrs" ēku energoefektivitātes paaugstināšanas pasākumi un ēkas pārbūve </t>
  </si>
  <si>
    <t>JPAP_P2.5._R.3.5.1._223 JPAP_P2.6._R.2.6.2._89</t>
  </si>
  <si>
    <t xml:space="preserve">Administratīvās ēkas pārbūve sociālo funkciju nodrošināšanai, Talšu šosejā 31 k-25, Jūrmalā </t>
  </si>
  <si>
    <t xml:space="preserve">JPAP_P2.5._R.3.5.1._223 </t>
  </si>
  <si>
    <t>Infrastruktūras izveide bez vecāku gādības palikušu bērnu un jauniešu aprūpei ģimeniskā vidē (ITI SAM 9.3.1.)</t>
  </si>
  <si>
    <t xml:space="preserve"> JPAP_P3.5._R.3.5.1._216</t>
  </si>
  <si>
    <t>Infrastruktūras pilnveide sabiedrībā balstītu sociālo pakalpojumu sniegšanai personām ar garīga rakstura traucējumiem (ITI SAM 9.3.1.)</t>
  </si>
  <si>
    <t xml:space="preserve"> JPAP_P3.5._R.3.5.1._223</t>
  </si>
  <si>
    <t>Jaunu grupu dzīvokļu izveide sabiedrībā balstītu sociālo pakalpojumu sniegšanai personām ar garīga rakstura traucējumiem (ITI SAM 9.3.1.)</t>
  </si>
  <si>
    <t>JPAP_P3.5._R.3.5.1._223</t>
  </si>
  <si>
    <t>Prioritātes:</t>
  </si>
  <si>
    <t>P1.6. Aktīvā un dabas tūrisma attīstība</t>
  </si>
  <si>
    <t>P2.5. Ūdensapgādes un notekūdeņu apsaimniekošanas sistēmu pilnveide</t>
  </si>
  <si>
    <t>P2.6. Energoapgādes un sakaru attīstība</t>
  </si>
  <si>
    <t>P2.8. Publiskās telpas labiekārtošana</t>
  </si>
  <si>
    <t>P2.9. Dzīvojamā fonda attīstība</t>
  </si>
  <si>
    <t>P3.1. Uz nākotni orientēta pilsētas pārvaldība, kas atbalsta pilsonisko iniciatīvu</t>
  </si>
  <si>
    <t>P3.2. Kvalitatīva un sociāli pieejama izglītība</t>
  </si>
  <si>
    <t>P3.3. Daudzveidīgas kultūras un sporta vide</t>
  </si>
  <si>
    <t>P3.5. Kvalitatīvs sociālais atbalsts</t>
  </si>
  <si>
    <t>P3.7. Atbalsts uzņēmējdarbības iniciatīvām un uzņēmēju sadarbības veicināšana</t>
  </si>
  <si>
    <t>R1.6.1.: Dabas tūrisma infrastruktūras attīstība</t>
  </si>
  <si>
    <t>R2.6.2.: Racionālas un videi draudzīgas energoapgādes sistēmas attīstība</t>
  </si>
  <si>
    <t>Nr.17 Tūrisma pakalpojumu piedāvājuma dažādošana</t>
  </si>
  <si>
    <t>Nr.21 Daudzfunkcionāla, interaktīva dabas tūrisma objekta izveide Ķemeros</t>
  </si>
  <si>
    <t xml:space="preserve">Nr.35 Krasta erozijas procesu aizkavēšanas pasākumi </t>
  </si>
  <si>
    <t>Nr.45 Ķemeru teritorijas un Ķemeru parka infrastruktūras atjaunošana un pilnveide</t>
  </si>
  <si>
    <t>Nr.62 Jūrmalas ielu un tiltu tīkla pilnveide</t>
  </si>
  <si>
    <t>Nr.80 Lielupes kuģošanas un ūdenstūrisma infrastruktūras un pakalpojumu attīstība</t>
  </si>
  <si>
    <t>Nr.89 Ilgtspējīga atjaunojamo energoresursu izmantošana, energoefektivitātes paaugstināšana un energopārvaldības sistēmas ieviešana un sertificēšana Jūrmalas pašvaldības teritorijā</t>
  </si>
  <si>
    <t>Nr.103 Pilsētas atpūtas parka un Jauniešu mājas izveide</t>
  </si>
  <si>
    <t>Nr.107 Vides pieejamības nodrošināšana cilvēkiem ar īpašām vajadzībām</t>
  </si>
  <si>
    <t>Nr.173 Profesionālās ievirzes un interešu izglītības iestāžu mācību vides uzlabošana</t>
  </si>
  <si>
    <t xml:space="preserve">Nr.195 Mellužu estrādes kompleksa restaurācija un pārbūve </t>
  </si>
  <si>
    <t xml:space="preserve">Nr.196  Ķemeru ūdenstorņa restaurācija un pārbūve </t>
  </si>
  <si>
    <t>Nr.200 Jūrmalas brīvdabas muzeja attīstība</t>
  </si>
  <si>
    <t>Nr.206 Publiskās sporta infrastruktūras attīstība</t>
  </si>
  <si>
    <t>Nr.223 Kvalitatīva sociālās palīdzības nodrošināšana un sociālā atbalsta sniegšana</t>
  </si>
  <si>
    <t>Nr.230 Uzņēmējdarbības veicināšana</t>
  </si>
  <si>
    <t>Jūrmalas pilsētas ūdens resursu aizsardzības rīcības plāns 2016.-2020.gadam (JPŪRARP)</t>
  </si>
  <si>
    <t>Mērķis Nr.2 Veselīga jūras vides</t>
  </si>
  <si>
    <t>Rīcības virziens: RV1.6.2. Peldvietu infstruktūras attīstība</t>
  </si>
  <si>
    <t>Uzdevums Nr.6 Aizkavēt krasta erozijas procesu</t>
  </si>
  <si>
    <t>Jūrmalas pilsētas ilgtspējības enerģētikas rīcības programma 2013.-2020.gadam (JPIERP)</t>
  </si>
  <si>
    <t xml:space="preserve">Pasākums: 4.3.  Pasākumi ēku sektorā </t>
  </si>
  <si>
    <t>Aktivitāte: 4.3.1. Enerģijas patērīņa samazināšana pašvaldības un tās kapitālsabiedrību ēkās</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</si>
  <si>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</si>
  <si>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</si>
  <si>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</si>
  <si>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</si>
  <si>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</si>
  <si>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</si>
  <si>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Uzdevumi:</t>
  </si>
  <si>
    <t>1.4. Dabas tūrisma piedāvājuma attīstības veicināšana un popularizēšana</t>
  </si>
  <si>
    <t>Pasākumi:</t>
  </si>
  <si>
    <t>Jūrmalas pilsētas kultūrvides attīstības plāns 2017.–2020.gadam (JPKAP)</t>
  </si>
  <si>
    <t>RV5: Kultūras pieejamība Jūrmalā: ģeogrāfiski līdzsvarota kultūras infrastruktūras attīstība un kultūras pieejamības sekmēšana.</t>
  </si>
  <si>
    <t xml:space="preserve">Uzdevumi: </t>
  </si>
  <si>
    <t xml:space="preserve">U5.1. Attīstīt kultūras tūrismu Jūrmalā. </t>
  </si>
  <si>
    <t>P5.1.6. Jūrmalas teātra ēkas pārbūve un energoefektivitātes paaugstināšana Muižas ielā 7, Jūrmalā (ITI SAM 4.2.2.).</t>
  </si>
  <si>
    <t>Jūrmalas pilsētas izglītības attīstības koncepcija 2015.-2020.gadam (JPIAK)</t>
  </si>
  <si>
    <t>Veselības veicināšanas  plāns Jūrmalas pilsētai 2013.-2020.gadam (VVPJP)</t>
  </si>
  <si>
    <t>Mērķis</t>
  </si>
  <si>
    <t xml:space="preserve">2.3.2.:  Fizisko aktivitāšu veicināšana </t>
  </si>
  <si>
    <t>Aktivitāte: 1.1. Radīt iespējas bērniem pie izglītības iestādēm esošo sporta infrastruktūru izmantot ārpus mācību stundām</t>
  </si>
  <si>
    <t>Aktivitāte: 1.5. Nodrošināt bērniem nepieciešamo fizioterapeita pakalpojumu pieejamību bez samaksas, lai radītu iespēju nodarboties ar fiziskiem vingrinājumiem, gan individuāli, gan grupās, kuri sekmē bērnu veselības uzlabošanu, (stājas korekciju, skeleto muskulārās sistēmas stiprināšanu, u.c.) realizējot šos pasākumus, iesaistot vecākus, apmācot gan bērnus, gan vecākus, lai vingrinājumus varētu veikt ikdienā.</t>
  </si>
  <si>
    <t>Tāme Nr.09.1.17.</t>
  </si>
  <si>
    <t>Jomas iela 1/5, Jūrmala</t>
  </si>
  <si>
    <t>Projekts "Jūrmalas pilsētas Kauguru vidusskolas ēkas energoefektivitātes paaugstināšana"</t>
  </si>
  <si>
    <t>LV24TREL980200805900B</t>
  </si>
  <si>
    <t>Saskaņā ar iepirkumu procedūras rezultātiem palielinās būvdarbu kopējā cena un samazinās plānotie būvuzraudzībai nepieciešamie finanšu līdzekļi. Nepieciešamais pašvaldības finansējums sadalās starp 2019. un 2020.gadu.</t>
  </si>
  <si>
    <t>Būvdarbus plānots pabeigt 2020.gada 1.ceturksnī, kā rezultātā finanšu līdzekļi 119 898 EUR tiks saņemti 2020.gadā.</t>
  </si>
  <si>
    <t>Plānotie būvdarbi sakarā ar iepirkumu procedūras rezultātiem un līgumu slēgšanu nedaudz aizkavējas.</t>
  </si>
  <si>
    <t>Līdzekļi no ERAF tiek plānoti saņemt 2020.gadā.</t>
  </si>
  <si>
    <t xml:space="preserve">Uzdevums: 1. Sporta sistēmas, infrastruktūras attīstīšana un pakalpojumu piedāvājuma paplašināšana bērnu (skolēnu) fizisko aktivitāšu veicināšanas nolūkos   </t>
  </si>
  <si>
    <t>JPAP_P3.2._R3.2.3._165
 JPIAK R3.2.3.
VVPJP M2.3.2; U 1_1.1</t>
  </si>
  <si>
    <t>JPAP_P3.2._R3.2.3._165
 JPIAK R3.2.3. 
VVPJP M2.3.2; U 1_1.1</t>
  </si>
  <si>
    <t>2019 - 2020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</si>
</sst>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36"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11"/>
      <color theme="1"/>
      <name val="Calibri"/>
      <family val="2"/>
      <charset val="186"/>
      <scheme val="minor"/>
    </font>
    <font>
      <b/>
      <sz val="12"/>
      <name val="Times New Roman"/>
      <family val="1"/>
      <charset val="186"/>
    </font>
    <font>
      <b/>
      <i/>
      <sz val="12"/>
      <name val="Times New Roman"/>
      <family val="1"/>
      <charset val="186"/>
    </font>
    <font>
      <i/>
      <sz val="8"/>
      <name val="Times New Roman"/>
      <family val="1"/>
      <charset val="186"/>
    </font>
    <font>
      <sz val="8"/>
      <name val="Times New Roman"/>
      <family val="1"/>
      <charset val="186"/>
    </font>
    <font>
      <u/>
      <sz val="9"/>
      <name val="Times New Roman"/>
      <family val="1"/>
      <charset val="186"/>
    </font>
    <font>
      <sz val="11"/>
      <color indexed="8"/>
      <name val="Calibri"/>
      <family val="2"/>
      <charset val="186"/>
    </font>
    <font>
      <sz val="12"/>
      <name val="Times New Roman"/>
      <family val="1"/>
      <charset val="186"/>
    </font>
    <font>
      <b/>
      <sz val="14"/>
      <name val="Times New Roman"/>
      <family val="1"/>
      <charset val="186"/>
    </font>
    <font>
      <b/>
      <sz val="12"/>
      <color rgb="FFC00000"/>
      <name val="Times New Roman"/>
      <family val="1"/>
      <charset val="186"/>
    </font>
    <font>
      <b/>
      <u/>
      <sz val="14"/>
      <color rgb="FFC00000"/>
      <name val="Times New Roman"/>
      <family val="1"/>
      <charset val="186"/>
    </font>
    <font>
      <b/>
      <sz val="11"/>
      <name val="Times New Roman"/>
      <family val="1"/>
      <charset val="186"/>
    </font>
    <font>
      <b/>
      <sz val="10"/>
      <name val="Times New Roman"/>
      <family val="1"/>
      <charset val="186"/>
    </font>
    <font>
      <sz val="11"/>
      <name val="Times New Roman"/>
      <family val="1"/>
      <charset val="186"/>
    </font>
    <font>
      <i/>
      <sz val="11"/>
      <name val="Times New Roman"/>
      <family val="1"/>
      <charset val="186"/>
    </font>
    <font>
      <sz val="9"/>
      <name val="Calibri"/>
      <family val="2"/>
      <charset val="186"/>
    </font>
    <font>
      <sz val="8"/>
      <color theme="1"/>
      <name val="Times New Roman"/>
      <family val="2"/>
      <charset val="186"/>
    </font>
    <font>
      <sz val="9"/>
      <color theme="1"/>
      <name val="Times New Roman"/>
      <family val="1"/>
      <charset val="186"/>
    </font>
    <font>
      <b/>
      <sz val="9"/>
      <color theme="1"/>
      <name val="Times New Roman"/>
      <family val="1"/>
      <charset val="186"/>
    </font>
    <font>
      <b/>
      <sz val="8"/>
      <name val="Times New Roman"/>
      <family val="1"/>
      <charset val="186"/>
    </font>
    <font>
      <b/>
      <sz val="18"/>
      <name val="Times New Roman"/>
      <family val="1"/>
      <charset val="186"/>
    </font>
    <font>
      <i/>
      <sz val="12"/>
      <name val="Times New Roman"/>
      <family val="1"/>
      <charset val="186"/>
    </font>
    <font>
      <sz val="12"/>
      <color rgb="FFFF0000"/>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s>
  <fills count="17">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bgColor indexed="64"/>
      </patternFill>
    </fill>
    <fill>
      <patternFill patternType="solid">
        <fgColor rgb="FF92D050"/>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6" tint="0.79998168889431442"/>
        <bgColor indexed="64"/>
      </patternFill>
    </fill>
    <fill>
      <patternFill patternType="solid">
        <fgColor indexed="13"/>
        <bgColor indexed="64"/>
      </patternFill>
    </fill>
    <fill>
      <patternFill patternType="solid">
        <fgColor theme="9" tint="0.79998168889431442"/>
        <bgColor indexed="64"/>
      </patternFill>
    </fill>
    <fill>
      <patternFill patternType="solid">
        <fgColor theme="6" tint="0.59999389629810485"/>
        <bgColor indexed="64"/>
      </patternFill>
    </fill>
  </fills>
  <borders count="16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diagonal/>
    </border>
    <border>
      <left/>
      <right/>
      <top/>
      <bottom style="hair">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top style="hair">
        <color indexed="64"/>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hair">
        <color indexed="64"/>
      </top>
      <bottom/>
      <diagonal/>
    </border>
    <border>
      <left style="thin">
        <color indexed="64"/>
      </left>
      <right/>
      <top/>
      <bottom style="double">
        <color indexed="64"/>
      </bottom>
      <diagonal/>
    </border>
    <border>
      <left/>
      <right style="hair">
        <color indexed="64"/>
      </right>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style="hair">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style="double">
        <color indexed="64"/>
      </top>
      <bottom style="double">
        <color indexed="64"/>
      </bottom>
      <diagonal/>
    </border>
  </borders>
  <cellStyleXfs count="11">
    <xf numFmtId="0" fontId="0" fillId="0" borderId="0"/>
    <xf numFmtId="0" fontId="1" fillId="0" borderId="0"/>
    <xf numFmtId="0" fontId="9" fillId="0" borderId="0"/>
    <xf numFmtId="0" fontId="1" fillId="0" borderId="0"/>
    <xf numFmtId="0" fontId="1" fillId="0" borderId="0"/>
    <xf numFmtId="0" fontId="15" fillId="0" borderId="0"/>
    <xf numFmtId="0" fontId="1" fillId="0" borderId="0"/>
    <xf numFmtId="0" fontId="1" fillId="0" borderId="0"/>
    <xf numFmtId="0" fontId="1" fillId="0" borderId="0"/>
    <xf numFmtId="0" fontId="25" fillId="0" borderId="0"/>
    <xf numFmtId="0" fontId="1" fillId="0" borderId="0"/>
  </cellStyleXfs>
  <cellXfs count="1846">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0"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3" borderId="63" xfId="1" applyFont="1" applyFill="1" applyBorder="1" applyAlignment="1" applyProtection="1">
      <alignment horizontal="left" vertical="center" wrapText="1"/>
    </xf>
    <xf numFmtId="3" fontId="3" fillId="3" borderId="63" xfId="1" applyNumberFormat="1" applyFont="1" applyFill="1" applyBorder="1" applyAlignment="1" applyProtection="1">
      <alignment vertical="center"/>
    </xf>
    <xf numFmtId="3" fontId="3" fillId="3" borderId="64" xfId="1" applyNumberFormat="1" applyFont="1" applyFill="1" applyBorder="1" applyAlignment="1" applyProtection="1">
      <alignment vertical="center"/>
    </xf>
    <xf numFmtId="3" fontId="3" fillId="3" borderId="65" xfId="1" applyNumberFormat="1" applyFont="1" applyFill="1" applyBorder="1" applyAlignment="1" applyProtection="1">
      <alignment vertical="center"/>
    </xf>
    <xf numFmtId="3" fontId="3" fillId="3" borderId="66" xfId="1" applyNumberFormat="1" applyFont="1" applyFill="1" applyBorder="1" applyAlignment="1" applyProtection="1">
      <alignment vertical="center"/>
    </xf>
    <xf numFmtId="3" fontId="3" fillId="3"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3"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3" borderId="43" xfId="1" applyFont="1" applyFill="1" applyBorder="1" applyAlignment="1" applyProtection="1">
      <alignment horizontal="left" vertical="center" wrapText="1"/>
    </xf>
    <xf numFmtId="3" fontId="3" fillId="3" borderId="43" xfId="1" applyNumberFormat="1" applyFont="1" applyFill="1" applyBorder="1" applyAlignment="1" applyProtection="1">
      <alignment vertical="center"/>
    </xf>
    <xf numFmtId="3" fontId="3" fillId="3" borderId="44" xfId="1" applyNumberFormat="1" applyFont="1" applyFill="1" applyBorder="1" applyAlignment="1" applyProtection="1">
      <alignment vertical="center"/>
    </xf>
    <xf numFmtId="3" fontId="3" fillId="3" borderId="45"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3" fillId="3"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4" borderId="70" xfId="1" applyFont="1" applyFill="1" applyBorder="1" applyAlignment="1" applyProtection="1">
      <alignment horizontal="left" vertical="center" wrapText="1"/>
    </xf>
    <xf numFmtId="0" fontId="3" fillId="4" borderId="39" xfId="1" applyFont="1" applyFill="1" applyBorder="1" applyAlignment="1" applyProtection="1">
      <alignment horizontal="left" vertical="center" wrapText="1"/>
    </xf>
    <xf numFmtId="3" fontId="3" fillId="4" borderId="55" xfId="1" applyNumberFormat="1" applyFont="1" applyFill="1" applyBorder="1" applyAlignment="1" applyProtection="1">
      <alignment vertical="center"/>
    </xf>
    <xf numFmtId="3" fontId="3" fillId="4" borderId="56" xfId="1" applyNumberFormat="1" applyFont="1" applyFill="1" applyBorder="1" applyAlignment="1" applyProtection="1">
      <alignment vertical="center"/>
    </xf>
    <xf numFmtId="3" fontId="3" fillId="4" borderId="57" xfId="1" applyNumberFormat="1" applyFont="1" applyFill="1" applyBorder="1" applyAlignment="1" applyProtection="1">
      <alignment vertical="center"/>
    </xf>
    <xf numFmtId="3" fontId="3" fillId="4" borderId="58" xfId="1" applyNumberFormat="1" applyFont="1" applyFill="1" applyBorder="1" applyAlignment="1" applyProtection="1">
      <alignment vertical="center"/>
    </xf>
    <xf numFmtId="3" fontId="3" fillId="4"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2" fillId="5" borderId="24" xfId="1" applyNumberFormat="1" applyFont="1" applyFill="1" applyBorder="1" applyAlignment="1" applyProtection="1">
      <alignment horizontal="right" vertical="center"/>
      <protection locked="0"/>
    </xf>
    <xf numFmtId="0" fontId="3" fillId="0" borderId="43" xfId="1" applyFont="1" applyFill="1" applyBorder="1" applyAlignment="1" applyProtection="1">
      <alignment horizontal="left" vertical="center" wrapText="1"/>
      <protection locked="0"/>
    </xf>
    <xf numFmtId="3" fontId="2" fillId="5" borderId="41" xfId="1" applyNumberFormat="1" applyFont="1" applyFill="1" applyBorder="1" applyAlignment="1" applyProtection="1">
      <alignment vertical="center"/>
      <protection locked="0"/>
    </xf>
    <xf numFmtId="0" fontId="2" fillId="0" borderId="0" xfId="1" applyFont="1" applyBorder="1" applyAlignment="1" applyProtection="1">
      <alignment vertical="center"/>
      <protection locked="0"/>
    </xf>
    <xf numFmtId="0" fontId="2" fillId="0" borderId="0" xfId="1" applyFont="1" applyAlignment="1">
      <alignment horizontal="left"/>
    </xf>
    <xf numFmtId="0" fontId="2" fillId="0" borderId="0" xfId="1" applyFont="1"/>
    <xf numFmtId="0" fontId="10" fillId="0" borderId="0" xfId="1" applyFont="1" applyAlignment="1">
      <alignment horizontal="center"/>
    </xf>
    <xf numFmtId="0" fontId="11" fillId="0" borderId="0" xfId="1" applyFont="1" applyAlignment="1"/>
    <xf numFmtId="0" fontId="2" fillId="0" borderId="0" xfId="1" applyFont="1" applyAlignment="1"/>
    <xf numFmtId="49" fontId="3" fillId="0" borderId="0" xfId="1" applyNumberFormat="1" applyFont="1" applyFill="1" applyAlignment="1"/>
    <xf numFmtId="49" fontId="3" fillId="0" borderId="0" xfId="1" applyNumberFormat="1" applyFont="1" applyAlignment="1"/>
    <xf numFmtId="0" fontId="2" fillId="0" borderId="41" xfId="1" applyFont="1" applyBorder="1" applyAlignment="1">
      <alignment horizontal="center" vertical="center" wrapText="1"/>
    </xf>
    <xf numFmtId="3" fontId="2" fillId="0" borderId="41" xfId="1" applyNumberFormat="1" applyFont="1" applyBorder="1" applyAlignment="1">
      <alignment vertical="center" wrapText="1"/>
    </xf>
    <xf numFmtId="3" fontId="3" fillId="0" borderId="41" xfId="1" applyNumberFormat="1" applyFont="1" applyBorder="1" applyAlignment="1">
      <alignment vertical="center" wrapText="1"/>
    </xf>
    <xf numFmtId="0" fontId="2" fillId="0" borderId="41" xfId="1" applyFont="1" applyBorder="1" applyAlignment="1">
      <alignment horizontal="center" vertical="center"/>
    </xf>
    <xf numFmtId="1" fontId="3" fillId="0" borderId="41" xfId="1" applyNumberFormat="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vertical="center" wrapText="1"/>
      <protection locked="0"/>
    </xf>
    <xf numFmtId="3" fontId="3" fillId="0" borderId="41" xfId="1" applyNumberFormat="1" applyFont="1" applyFill="1" applyBorder="1" applyAlignment="1" applyProtection="1">
      <alignment vertical="center" wrapText="1"/>
      <protection locked="0"/>
    </xf>
    <xf numFmtId="4" fontId="2" fillId="0" borderId="0" xfId="1" applyNumberFormat="1" applyFont="1"/>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1" applyFont="1" applyBorder="1" applyAlignment="1">
      <alignment horizontal="left"/>
    </xf>
    <xf numFmtId="0" fontId="2" fillId="0" borderId="0" xfId="1" applyFont="1" applyFill="1" applyBorder="1" applyAlignment="1">
      <alignment horizontal="center"/>
    </xf>
    <xf numFmtId="0" fontId="2" fillId="0" borderId="0" xfId="1" applyFont="1" applyFill="1" applyBorder="1" applyAlignment="1">
      <alignment horizontal="left"/>
    </xf>
    <xf numFmtId="49" fontId="3" fillId="0" borderId="0" xfId="1" applyNumberFormat="1" applyFont="1" applyFill="1" applyBorder="1" applyAlignment="1">
      <alignment horizontal="left"/>
    </xf>
    <xf numFmtId="0" fontId="3" fillId="0" borderId="0" xfId="1" applyFont="1" applyFill="1" applyBorder="1" applyAlignment="1">
      <alignment horizontal="center"/>
    </xf>
    <xf numFmtId="0" fontId="3" fillId="0" borderId="0" xfId="1" applyFont="1" applyFill="1" applyBorder="1" applyAlignment="1">
      <alignment horizontal="left"/>
    </xf>
    <xf numFmtId="0" fontId="3" fillId="0" borderId="0" xfId="1" applyFont="1" applyBorder="1" applyAlignment="1">
      <alignment horizontal="left"/>
    </xf>
    <xf numFmtId="0" fontId="2" fillId="0" borderId="41" xfId="1" applyFont="1" applyFill="1" applyBorder="1" applyAlignment="1">
      <alignment horizontal="center" vertical="center" wrapText="1"/>
    </xf>
    <xf numFmtId="3" fontId="2" fillId="0" borderId="41" xfId="1" applyNumberFormat="1" applyFont="1" applyFill="1" applyBorder="1" applyAlignment="1">
      <alignment horizontal="center" vertical="center" wrapText="1"/>
    </xf>
    <xf numFmtId="3" fontId="3" fillId="0" borderId="41" xfId="1" applyNumberFormat="1" applyFont="1" applyFill="1" applyBorder="1" applyAlignment="1">
      <alignment vertical="center" wrapText="1"/>
    </xf>
    <xf numFmtId="0" fontId="2" fillId="0" borderId="41" xfId="1" applyFont="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3" fontId="2" fillId="0" borderId="0" xfId="1" applyNumberFormat="1" applyFont="1" applyBorder="1" applyAlignment="1" applyProtection="1">
      <alignment horizontal="center" vertical="top" wrapText="1"/>
      <protection locked="0"/>
    </xf>
    <xf numFmtId="0" fontId="2" fillId="0" borderId="0" xfId="1" applyFont="1" applyBorder="1" applyAlignment="1" applyProtection="1">
      <alignment wrapText="1"/>
      <protection locked="0"/>
    </xf>
    <xf numFmtId="0" fontId="2" fillId="0" borderId="0" xfId="1" applyFont="1" applyBorder="1" applyAlignment="1" applyProtection="1">
      <alignment horizontal="left" vertical="top" wrapText="1"/>
      <protection locked="0"/>
    </xf>
    <xf numFmtId="1" fontId="2" fillId="0" borderId="0" xfId="1" applyNumberFormat="1" applyFont="1" applyFill="1" applyBorder="1" applyAlignment="1" applyProtection="1">
      <alignment horizontal="center" wrapText="1"/>
      <protection locked="0"/>
    </xf>
    <xf numFmtId="3" fontId="2" fillId="0" borderId="0" xfId="1" applyNumberFormat="1" applyFont="1" applyFill="1" applyBorder="1" applyAlignment="1" applyProtection="1">
      <alignment wrapText="1"/>
      <protection locked="0"/>
    </xf>
    <xf numFmtId="0" fontId="2" fillId="0" borderId="0" xfId="1" applyFont="1" applyBorder="1" applyAlignment="1">
      <alignment horizontal="center"/>
    </xf>
    <xf numFmtId="0" fontId="3" fillId="0" borderId="0" xfId="1" applyFont="1" applyBorder="1" applyAlignment="1">
      <alignment horizontal="center"/>
    </xf>
    <xf numFmtId="3" fontId="2" fillId="0" borderId="41" xfId="1" applyNumberFormat="1" applyFont="1" applyBorder="1" applyAlignment="1">
      <alignment horizontal="center" vertical="center" wrapText="1"/>
    </xf>
    <xf numFmtId="0" fontId="2" fillId="0" borderId="68" xfId="1" applyFont="1" applyBorder="1" applyAlignment="1" applyProtection="1">
      <alignment horizontal="center" vertical="center" wrapText="1"/>
      <protection locked="0"/>
    </xf>
    <xf numFmtId="3" fontId="2" fillId="0" borderId="68" xfId="1" applyNumberFormat="1" applyFont="1" applyFill="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1" fontId="3" fillId="0" borderId="41" xfId="2" applyNumberFormat="1" applyFont="1" applyFill="1" applyBorder="1" applyAlignment="1" applyProtection="1">
      <alignment horizontal="center" vertical="center" wrapText="1"/>
      <protection locked="0"/>
    </xf>
    <xf numFmtId="3" fontId="2" fillId="0" borderId="41" xfId="2" applyNumberFormat="1" applyFont="1" applyFill="1" applyBorder="1" applyAlignment="1" applyProtection="1">
      <alignment vertical="center" wrapText="1"/>
      <protection locked="0"/>
    </xf>
    <xf numFmtId="3" fontId="2" fillId="0" borderId="68" xfId="2" applyNumberFormat="1" applyFont="1" applyFill="1" applyBorder="1" applyAlignment="1" applyProtection="1">
      <alignment horizontal="center" vertical="center" wrapText="1"/>
      <protection locked="0"/>
    </xf>
    <xf numFmtId="0" fontId="2" fillId="0" borderId="41" xfId="2" applyFont="1" applyBorder="1" applyAlignment="1" applyProtection="1">
      <alignment horizontal="center" vertical="center" wrapText="1"/>
      <protection locked="0"/>
    </xf>
    <xf numFmtId="3" fontId="2" fillId="0" borderId="41" xfId="2" applyNumberFormat="1" applyFont="1" applyFill="1" applyBorder="1" applyAlignment="1" applyProtection="1">
      <alignment horizontal="center" vertical="center" wrapText="1"/>
      <protection locked="0"/>
    </xf>
    <xf numFmtId="0" fontId="2" fillId="0" borderId="0" xfId="2" applyFont="1" applyBorder="1" applyAlignment="1" applyProtection="1">
      <alignment horizontal="right" vertical="top" wrapText="1"/>
      <protection locked="0"/>
    </xf>
    <xf numFmtId="0" fontId="2" fillId="0" borderId="0" xfId="2" applyFont="1" applyBorder="1" applyAlignment="1" applyProtection="1">
      <alignment horizontal="left" vertical="top" wrapText="1"/>
      <protection locked="0"/>
    </xf>
    <xf numFmtId="1" fontId="2" fillId="0" borderId="0" xfId="2" applyNumberFormat="1" applyFont="1" applyBorder="1" applyAlignment="1" applyProtection="1">
      <alignment horizontal="center" wrapText="1"/>
      <protection locked="0"/>
    </xf>
    <xf numFmtId="3" fontId="2" fillId="0" borderId="0" xfId="2" applyNumberFormat="1" applyFont="1" applyBorder="1" applyAlignment="1" applyProtection="1">
      <alignment wrapText="1"/>
      <protection locked="0"/>
    </xf>
    <xf numFmtId="0" fontId="2" fillId="0" borderId="0" xfId="1" applyFont="1" applyBorder="1" applyAlignment="1"/>
    <xf numFmtId="3" fontId="12" fillId="0" borderId="0" xfId="1" applyNumberFormat="1" applyFont="1" applyBorder="1" applyAlignment="1" applyProtection="1">
      <alignment horizontal="center" wrapText="1"/>
      <protection locked="0"/>
    </xf>
    <xf numFmtId="3" fontId="12" fillId="0" borderId="0" xfId="1" applyNumberFormat="1" applyFont="1" applyBorder="1" applyAlignment="1" applyProtection="1">
      <alignment wrapText="1"/>
      <protection locked="0"/>
    </xf>
    <xf numFmtId="3" fontId="3" fillId="0" borderId="41" xfId="1" applyNumberFormat="1" applyFont="1" applyFill="1" applyBorder="1" applyAlignment="1">
      <alignment horizontal="center" vertical="center" wrapText="1"/>
    </xf>
    <xf numFmtId="3" fontId="2" fillId="0" borderId="68" xfId="1" applyNumberFormat="1" applyFont="1" applyFill="1" applyBorder="1" applyAlignment="1" applyProtection="1">
      <alignment vertical="center" wrapText="1"/>
      <protection locked="0"/>
    </xf>
    <xf numFmtId="0" fontId="2" fillId="0" borderId="41" xfId="1" applyFont="1" applyFill="1" applyBorder="1" applyAlignment="1" applyProtection="1">
      <alignment horizontal="center" vertical="center"/>
      <protection locked="0"/>
    </xf>
    <xf numFmtId="0" fontId="2" fillId="0" borderId="0" xfId="1" applyFont="1" applyBorder="1" applyAlignment="1">
      <alignment wrapText="1"/>
    </xf>
    <xf numFmtId="0" fontId="2" fillId="0" borderId="0" xfId="1" applyFont="1" applyBorder="1" applyAlignment="1">
      <alignment horizontal="center" wrapText="1"/>
    </xf>
    <xf numFmtId="3" fontId="2" fillId="0" borderId="0" xfId="1" applyNumberFormat="1" applyFont="1" applyBorder="1" applyAlignment="1">
      <alignment wrapText="1"/>
    </xf>
    <xf numFmtId="3" fontId="2" fillId="0" borderId="0" xfId="1" applyNumberFormat="1" applyFont="1" applyBorder="1" applyAlignment="1">
      <alignment horizontal="center" wrapText="1"/>
    </xf>
    <xf numFmtId="0" fontId="2" fillId="0" borderId="41" xfId="1" applyFont="1" applyFill="1" applyBorder="1" applyAlignment="1">
      <alignment vertical="center"/>
    </xf>
    <xf numFmtId="3" fontId="2" fillId="0" borderId="41" xfId="1" applyNumberFormat="1" applyFont="1" applyFill="1" applyBorder="1" applyAlignment="1">
      <alignment vertical="center" wrapText="1"/>
    </xf>
    <xf numFmtId="3" fontId="3" fillId="6" borderId="68" xfId="1" applyNumberFormat="1" applyFont="1" applyFill="1" applyBorder="1" applyAlignment="1">
      <alignment vertical="center" wrapText="1"/>
    </xf>
    <xf numFmtId="0" fontId="2" fillId="0" borderId="80" xfId="1" applyFont="1" applyBorder="1" applyAlignment="1">
      <alignment wrapText="1"/>
    </xf>
    <xf numFmtId="0" fontId="2" fillId="0" borderId="80" xfId="1" applyFont="1" applyBorder="1" applyAlignment="1">
      <alignment horizontal="center" wrapText="1"/>
    </xf>
    <xf numFmtId="3" fontId="2" fillId="0" borderId="68" xfId="1" applyNumberFormat="1" applyFont="1" applyFill="1" applyBorder="1" applyAlignment="1">
      <alignment vertical="center" wrapText="1"/>
    </xf>
    <xf numFmtId="2" fontId="2" fillId="0" borderId="41" xfId="1" applyNumberFormat="1" applyFont="1" applyFill="1" applyBorder="1" applyAlignment="1">
      <alignment horizontal="center" vertical="center" wrapText="1"/>
    </xf>
    <xf numFmtId="49" fontId="3" fillId="0" borderId="41" xfId="1" applyNumberFormat="1" applyFont="1" applyFill="1" applyBorder="1" applyAlignment="1" applyProtection="1">
      <alignment horizontal="center" vertical="center" wrapText="1"/>
      <protection locked="0"/>
    </xf>
    <xf numFmtId="3" fontId="3" fillId="6" borderId="41" xfId="1" applyNumberFormat="1" applyFont="1" applyFill="1" applyBorder="1" applyAlignment="1" applyProtection="1">
      <alignment vertical="center" wrapText="1"/>
      <protection locked="0"/>
    </xf>
    <xf numFmtId="0" fontId="2" fillId="0" borderId="0" xfId="1" applyFont="1" applyBorder="1" applyAlignment="1" applyProtection="1">
      <alignment horizontal="center" vertical="top" wrapText="1"/>
      <protection locked="0"/>
    </xf>
    <xf numFmtId="0" fontId="2" fillId="0" borderId="0" xfId="1" quotePrefix="1" applyFont="1" applyFill="1" applyBorder="1" applyAlignment="1">
      <alignment horizontal="center" vertical="top" wrapText="1"/>
    </xf>
    <xf numFmtId="1" fontId="2" fillId="0" borderId="0" xfId="1" applyNumberFormat="1" applyFont="1" applyBorder="1" applyAlignment="1" applyProtection="1">
      <alignment wrapText="1"/>
      <protection locked="0"/>
    </xf>
    <xf numFmtId="0" fontId="6" fillId="0" borderId="0" xfId="1" applyFont="1" applyAlignment="1">
      <alignment horizontal="center" vertical="center" wrapText="1"/>
    </xf>
    <xf numFmtId="3" fontId="6" fillId="0" borderId="0" xfId="1" applyNumberFormat="1" applyFont="1"/>
    <xf numFmtId="3" fontId="3" fillId="6" borderId="41" xfId="1" applyNumberFormat="1" applyFont="1" applyFill="1" applyBorder="1" applyAlignment="1">
      <alignment vertical="center" wrapText="1"/>
    </xf>
    <xf numFmtId="0" fontId="2" fillId="0" borderId="0" xfId="1" applyFont="1" applyFill="1"/>
    <xf numFmtId="0" fontId="2" fillId="0" borderId="80" xfId="1" applyFont="1" applyBorder="1" applyAlignment="1" applyProtection="1">
      <alignment horizontal="right" vertical="top" wrapText="1"/>
      <protection locked="0"/>
    </xf>
    <xf numFmtId="0" fontId="2" fillId="0" borderId="80" xfId="1" applyFont="1" applyBorder="1" applyAlignment="1" applyProtection="1">
      <alignment horizontal="left" vertical="top" wrapText="1"/>
      <protection locked="0"/>
    </xf>
    <xf numFmtId="1" fontId="2" fillId="0" borderId="80" xfId="1" applyNumberFormat="1" applyFont="1" applyBorder="1" applyAlignment="1" applyProtection="1">
      <alignment horizontal="center" wrapText="1"/>
      <protection locked="0"/>
    </xf>
    <xf numFmtId="3" fontId="2" fillId="0" borderId="80" xfId="1" applyNumberFormat="1" applyFont="1" applyBorder="1" applyAlignment="1" applyProtection="1">
      <alignment wrapText="1"/>
      <protection locked="0"/>
    </xf>
    <xf numFmtId="0" fontId="2" fillId="0" borderId="80" xfId="1" applyFont="1" applyBorder="1"/>
    <xf numFmtId="0" fontId="2" fillId="0" borderId="0" xfId="1" applyFont="1" applyBorder="1"/>
    <xf numFmtId="3" fontId="2" fillId="0" borderId="41" xfId="1" applyNumberFormat="1" applyFont="1" applyBorder="1" applyAlignment="1" applyProtection="1">
      <alignment horizontal="center" vertical="center" wrapText="1"/>
      <protection locked="0"/>
    </xf>
    <xf numFmtId="3" fontId="2" fillId="0" borderId="0" xfId="1" applyNumberFormat="1" applyFont="1"/>
    <xf numFmtId="0" fontId="2" fillId="0" borderId="80" xfId="1" applyFont="1" applyFill="1" applyBorder="1" applyAlignment="1" applyProtection="1">
      <alignment horizontal="left" vertical="top" wrapText="1"/>
      <protection locked="0"/>
    </xf>
    <xf numFmtId="0" fontId="2" fillId="0" borderId="80" xfId="1" applyFont="1" applyFill="1" applyBorder="1" applyAlignment="1" applyProtection="1">
      <alignment horizontal="center" vertical="top" wrapText="1"/>
      <protection locked="0"/>
    </xf>
    <xf numFmtId="0" fontId="2" fillId="0" borderId="41" xfId="1" applyFont="1" applyBorder="1" applyAlignment="1">
      <alignment vertical="center"/>
    </xf>
    <xf numFmtId="3" fontId="3" fillId="0" borderId="41" xfId="1" applyNumberFormat="1" applyFont="1" applyBorder="1" applyAlignment="1">
      <alignment horizontal="center" vertical="center" wrapText="1"/>
    </xf>
    <xf numFmtId="0" fontId="13" fillId="0" borderId="0" xfId="1" applyFont="1" applyFill="1"/>
    <xf numFmtId="0" fontId="13" fillId="0" borderId="0" xfId="1" applyFont="1" applyFill="1" applyBorder="1"/>
    <xf numFmtId="0" fontId="2" fillId="0" borderId="0" xfId="2" applyFont="1"/>
    <xf numFmtId="0" fontId="13" fillId="0" borderId="0" xfId="1" applyFont="1" applyFill="1" applyBorder="1" applyAlignment="1">
      <alignment vertical="top" wrapText="1"/>
    </xf>
    <xf numFmtId="0" fontId="3" fillId="0" borderId="0" xfId="1" applyFont="1"/>
    <xf numFmtId="0" fontId="14" fillId="0" borderId="0" xfId="1" applyFont="1"/>
    <xf numFmtId="0" fontId="14" fillId="0" borderId="0" xfId="1" applyFont="1" applyFill="1"/>
    <xf numFmtId="0" fontId="2" fillId="2" borderId="0" xfId="1" applyFont="1" applyFill="1" applyAlignment="1">
      <alignment vertical="center"/>
    </xf>
    <xf numFmtId="0" fontId="2" fillId="2" borderId="0" xfId="1" applyFont="1" applyFill="1" applyAlignment="1" applyProtection="1">
      <alignment vertical="center"/>
      <protection locked="0"/>
    </xf>
    <xf numFmtId="0" fontId="3" fillId="2" borderId="0" xfId="1" applyFont="1" applyFill="1" applyAlignment="1" applyProtection="1">
      <alignment horizontal="right" vertical="center"/>
      <protection locked="0"/>
    </xf>
    <xf numFmtId="0" fontId="2" fillId="0" borderId="0" xfId="1" applyFont="1" applyAlignment="1">
      <alignment vertical="center"/>
    </xf>
    <xf numFmtId="49" fontId="5" fillId="2" borderId="4" xfId="1" applyNumberFormat="1" applyFont="1" applyFill="1" applyBorder="1" applyAlignment="1">
      <alignment vertical="center"/>
    </xf>
    <xf numFmtId="49" fontId="3" fillId="2" borderId="0" xfId="1" applyNumberFormat="1" applyFont="1" applyFill="1" applyAlignment="1">
      <alignment vertical="center"/>
    </xf>
    <xf numFmtId="49" fontId="2" fillId="2" borderId="4" xfId="1" applyNumberFormat="1" applyFont="1" applyFill="1" applyBorder="1" applyAlignment="1">
      <alignment vertical="center"/>
    </xf>
    <xf numFmtId="49" fontId="2" fillId="2" borderId="0" xfId="1" applyNumberFormat="1" applyFont="1" applyFill="1" applyAlignment="1">
      <alignment vertical="center"/>
    </xf>
    <xf numFmtId="49" fontId="6" fillId="2" borderId="4" xfId="1" applyNumberFormat="1" applyFont="1" applyFill="1" applyBorder="1" applyAlignment="1">
      <alignment vertical="center"/>
    </xf>
    <xf numFmtId="49" fontId="2" fillId="2" borderId="7" xfId="1" applyNumberFormat="1" applyFont="1" applyFill="1" applyBorder="1" applyAlignment="1">
      <alignment vertical="center"/>
    </xf>
    <xf numFmtId="49" fontId="2" fillId="2" borderId="8" xfId="1" applyNumberFormat="1" applyFont="1" applyFill="1" applyBorder="1" applyAlignment="1">
      <alignment vertical="center"/>
    </xf>
    <xf numFmtId="49" fontId="2" fillId="0" borderId="0" xfId="1" applyNumberFormat="1" applyFont="1" applyAlignment="1">
      <alignment horizontal="center" vertical="center" wrapText="1"/>
    </xf>
    <xf numFmtId="0" fontId="2" fillId="0" borderId="0" xfId="1" applyFont="1" applyAlignment="1">
      <alignment horizontal="center" vertical="center" textRotation="90"/>
    </xf>
    <xf numFmtId="1" fontId="7" fillId="0" borderId="27" xfId="1" applyNumberFormat="1" applyFont="1" applyBorder="1" applyAlignment="1">
      <alignment horizontal="center" vertical="center"/>
    </xf>
    <xf numFmtId="1" fontId="7" fillId="0" borderId="28" xfId="1" applyNumberFormat="1" applyFont="1" applyBorder="1" applyAlignment="1">
      <alignment horizontal="center" vertical="center"/>
    </xf>
    <xf numFmtId="1" fontId="7" fillId="0" borderId="29" xfId="1" applyNumberFormat="1" applyFont="1" applyBorder="1" applyAlignment="1">
      <alignment horizontal="center" vertical="center"/>
    </xf>
    <xf numFmtId="1" fontId="7" fillId="0" borderId="30" xfId="1" applyNumberFormat="1" applyFont="1" applyBorder="1" applyAlignment="1">
      <alignment horizontal="center" vertical="center"/>
    </xf>
    <xf numFmtId="1" fontId="7" fillId="0" borderId="31" xfId="1" applyNumberFormat="1" applyFont="1" applyBorder="1" applyAlignment="1">
      <alignment horizontal="center" vertical="center"/>
    </xf>
    <xf numFmtId="1" fontId="7" fillId="0" borderId="32" xfId="1" applyNumberFormat="1" applyFont="1" applyBorder="1" applyAlignment="1">
      <alignment horizontal="center" vertical="center"/>
    </xf>
    <xf numFmtId="1" fontId="7" fillId="0" borderId="33" xfId="1" applyNumberFormat="1" applyFont="1" applyBorder="1" applyAlignment="1">
      <alignment horizontal="center" vertical="center"/>
    </xf>
    <xf numFmtId="1" fontId="7" fillId="0" borderId="34" xfId="1" applyNumberFormat="1" applyFont="1" applyBorder="1" applyAlignment="1">
      <alignment horizontal="center" vertical="center"/>
    </xf>
    <xf numFmtId="0" fontId="3" fillId="0" borderId="15" xfId="1" applyFont="1" applyBorder="1" applyAlignment="1">
      <alignment vertical="center" wrapText="1"/>
    </xf>
    <xf numFmtId="0" fontId="3" fillId="0" borderId="15" xfId="1" applyFont="1" applyBorder="1" applyAlignment="1">
      <alignment horizontal="left" vertical="center" wrapText="1"/>
    </xf>
    <xf numFmtId="0" fontId="3" fillId="0" borderId="15" xfId="1" applyFont="1" applyBorder="1" applyAlignment="1">
      <alignment vertical="center"/>
    </xf>
    <xf numFmtId="0" fontId="3" fillId="0" borderId="17" xfId="1" applyFont="1" applyBorder="1" applyAlignment="1" applyProtection="1">
      <alignment vertical="center"/>
      <protection locked="0"/>
    </xf>
    <xf numFmtId="0" fontId="3" fillId="0" borderId="18" xfId="1" applyFont="1" applyBorder="1" applyAlignment="1" applyProtection="1">
      <alignment vertical="center"/>
      <protection locked="0"/>
    </xf>
    <xf numFmtId="0" fontId="3" fillId="0" borderId="19" xfId="1" applyFont="1" applyBorder="1" applyAlignment="1" applyProtection="1">
      <alignment vertical="center"/>
      <protection locked="0"/>
    </xf>
    <xf numFmtId="0" fontId="3" fillId="0" borderId="0" xfId="1" applyFont="1" applyAlignment="1">
      <alignment vertical="center"/>
    </xf>
    <xf numFmtId="0" fontId="3" fillId="0" borderId="35" xfId="1" applyFont="1" applyBorder="1" applyAlignment="1">
      <alignment vertical="center" wrapText="1"/>
    </xf>
    <xf numFmtId="0" fontId="3" fillId="0" borderId="35" xfId="1" applyFont="1" applyBorder="1" applyAlignment="1">
      <alignment horizontal="left" vertical="center" wrapText="1"/>
    </xf>
    <xf numFmtId="3" fontId="3" fillId="0" borderId="35" xfId="1" applyNumberFormat="1" applyFont="1" applyBorder="1" applyAlignment="1">
      <alignment horizontal="right" vertical="center"/>
    </xf>
    <xf numFmtId="3" fontId="3" fillId="0" borderId="36" xfId="1" applyNumberFormat="1" applyFont="1" applyBorder="1" applyAlignment="1">
      <alignment horizontal="right" vertical="center"/>
    </xf>
    <xf numFmtId="3" fontId="3" fillId="0" borderId="37" xfId="1" applyNumberFormat="1" applyFont="1" applyBorder="1" applyAlignment="1">
      <alignment horizontal="right" vertical="center"/>
    </xf>
    <xf numFmtId="3" fontId="3" fillId="0" borderId="38" xfId="1" applyNumberFormat="1" applyFont="1" applyBorder="1" applyAlignment="1">
      <alignment horizontal="right" vertical="center"/>
    </xf>
    <xf numFmtId="3" fontId="3" fillId="0" borderId="38" xfId="1" applyNumberFormat="1" applyFont="1" applyBorder="1" applyAlignment="1" applyProtection="1">
      <alignment horizontal="left" vertical="center" wrapText="1"/>
      <protection locked="0"/>
    </xf>
    <xf numFmtId="0" fontId="2" fillId="0" borderId="27" xfId="1" applyFont="1" applyBorder="1" applyAlignment="1">
      <alignment vertical="center" wrapText="1"/>
    </xf>
    <xf numFmtId="0" fontId="2" fillId="0" borderId="27" xfId="1" applyFont="1" applyBorder="1" applyAlignment="1">
      <alignment horizontal="left" vertical="center" wrapText="1"/>
    </xf>
    <xf numFmtId="3" fontId="2" fillId="0" borderId="27" xfId="1" applyNumberFormat="1" applyFont="1" applyBorder="1" applyAlignment="1">
      <alignment horizontal="right" vertical="center"/>
    </xf>
    <xf numFmtId="3" fontId="2" fillId="0" borderId="29" xfId="1" applyNumberFormat="1" applyFont="1" applyBorder="1" applyAlignment="1">
      <alignment horizontal="right" vertical="center"/>
    </xf>
    <xf numFmtId="3" fontId="2" fillId="0" borderId="30" xfId="1" applyNumberFormat="1" applyFont="1" applyBorder="1" applyAlignment="1">
      <alignment horizontal="right" vertical="center"/>
    </xf>
    <xf numFmtId="3" fontId="2" fillId="0" borderId="31" xfId="1" applyNumberFormat="1" applyFont="1" applyBorder="1" applyAlignment="1">
      <alignment horizontal="right" vertical="center"/>
    </xf>
    <xf numFmtId="3" fontId="2" fillId="0" borderId="31" xfId="1" applyNumberFormat="1" applyFont="1" applyBorder="1" applyAlignment="1" applyProtection="1">
      <alignment horizontal="left" vertical="center" wrapText="1"/>
      <protection locked="0"/>
    </xf>
    <xf numFmtId="0" fontId="2" fillId="0" borderId="15" xfId="1" applyFont="1" applyBorder="1" applyAlignment="1">
      <alignment vertical="center" wrapText="1"/>
    </xf>
    <xf numFmtId="0" fontId="2" fillId="0" borderId="15" xfId="1" applyFont="1" applyBorder="1" applyAlignment="1">
      <alignment horizontal="right" vertical="center" wrapText="1"/>
    </xf>
    <xf numFmtId="3" fontId="2" fillId="0" borderId="15" xfId="1" applyNumberFormat="1" applyFont="1" applyBorder="1" applyAlignment="1">
      <alignment horizontal="right" vertical="center"/>
    </xf>
    <xf numFmtId="3" fontId="2" fillId="0" borderId="19" xfId="1" applyNumberFormat="1" applyFont="1" applyBorder="1" applyAlignment="1">
      <alignment horizontal="right" vertical="center"/>
    </xf>
    <xf numFmtId="0" fontId="2" fillId="0" borderId="39" xfId="1" applyFont="1" applyBorder="1" applyAlignment="1">
      <alignment vertical="center" wrapText="1"/>
    </xf>
    <xf numFmtId="0" fontId="2" fillId="0" borderId="39" xfId="1" applyFont="1" applyBorder="1" applyAlignment="1">
      <alignment horizontal="right" vertical="center" wrapText="1"/>
    </xf>
    <xf numFmtId="3" fontId="2" fillId="0" borderId="39" xfId="1" applyNumberFormat="1" applyFont="1" applyBorder="1" applyAlignment="1">
      <alignment horizontal="right" vertical="center"/>
    </xf>
    <xf numFmtId="3" fontId="2" fillId="0" borderId="40" xfId="1" applyNumberFormat="1" applyFont="1" applyBorder="1" applyAlignment="1" applyProtection="1">
      <alignment horizontal="right" vertical="center"/>
      <protection locked="0"/>
    </xf>
    <xf numFmtId="3" fontId="2" fillId="0" borderId="41" xfId="1" applyNumberFormat="1" applyFont="1" applyBorder="1" applyAlignment="1" applyProtection="1">
      <alignment horizontal="right" vertical="center"/>
      <protection locked="0"/>
    </xf>
    <xf numFmtId="3" fontId="2" fillId="0" borderId="42" xfId="1" applyNumberFormat="1" applyFont="1" applyBorder="1" applyAlignment="1">
      <alignment vertical="center"/>
    </xf>
    <xf numFmtId="3" fontId="2" fillId="0" borderId="42" xfId="1" applyNumberFormat="1" applyFont="1" applyBorder="1" applyAlignment="1">
      <alignment horizontal="right" vertical="center"/>
    </xf>
    <xf numFmtId="3" fontId="2" fillId="0" borderId="42" xfId="1" applyNumberFormat="1" applyFont="1" applyBorder="1" applyAlignment="1" applyProtection="1">
      <alignment horizontal="left" vertical="center" wrapText="1"/>
      <protection locked="0"/>
    </xf>
    <xf numFmtId="0" fontId="3" fillId="7" borderId="22" xfId="1" applyFont="1" applyFill="1" applyBorder="1" applyAlignment="1">
      <alignment horizontal="left" vertical="center" wrapText="1"/>
    </xf>
    <xf numFmtId="3" fontId="2" fillId="7" borderId="22" xfId="1" applyNumberFormat="1" applyFont="1" applyFill="1" applyBorder="1" applyAlignment="1">
      <alignment vertical="center"/>
    </xf>
    <xf numFmtId="3" fontId="2" fillId="7" borderId="23" xfId="1" applyNumberFormat="1" applyFont="1" applyFill="1" applyBorder="1" applyAlignment="1" applyProtection="1">
      <alignment horizontal="right" vertical="center"/>
      <protection locked="0"/>
    </xf>
    <xf numFmtId="3" fontId="2" fillId="7" borderId="24" xfId="1" applyNumberFormat="1" applyFont="1" applyFill="1" applyBorder="1" applyAlignment="1" applyProtection="1">
      <alignment horizontal="right" vertical="center"/>
      <protection locked="0"/>
    </xf>
    <xf numFmtId="3" fontId="2" fillId="7" borderId="25" xfId="1" applyNumberFormat="1" applyFont="1" applyFill="1" applyBorder="1" applyAlignment="1">
      <alignment vertical="center"/>
    </xf>
    <xf numFmtId="3" fontId="2" fillId="7" borderId="23" xfId="1" applyNumberFormat="1" applyFont="1" applyFill="1" applyBorder="1" applyAlignment="1">
      <alignment horizontal="center" vertical="center"/>
    </xf>
    <xf numFmtId="3" fontId="2" fillId="7" borderId="24" xfId="1" applyNumberFormat="1" applyFont="1" applyFill="1" applyBorder="1" applyAlignment="1">
      <alignment horizontal="center" vertical="center"/>
    </xf>
    <xf numFmtId="3" fontId="2" fillId="7" borderId="25" xfId="1" applyNumberFormat="1" applyFont="1" applyFill="1" applyBorder="1" applyAlignment="1">
      <alignment horizontal="center" vertical="center"/>
    </xf>
    <xf numFmtId="3" fontId="2" fillId="7" borderId="6" xfId="1" applyNumberFormat="1" applyFont="1" applyFill="1" applyBorder="1" applyAlignment="1" applyProtection="1">
      <alignment vertical="center" wrapText="1"/>
      <protection locked="0"/>
    </xf>
    <xf numFmtId="0" fontId="3" fillId="0" borderId="43" xfId="1" applyFont="1" applyBorder="1" applyAlignment="1">
      <alignment horizontal="left" vertical="center" wrapText="1"/>
    </xf>
    <xf numFmtId="3" fontId="2" fillId="0" borderId="43" xfId="1" applyNumberFormat="1" applyFont="1" applyBorder="1" applyAlignment="1">
      <alignment vertical="center"/>
    </xf>
    <xf numFmtId="3" fontId="2" fillId="0" borderId="44" xfId="1" applyNumberFormat="1" applyFont="1" applyBorder="1" applyAlignment="1" applyProtection="1">
      <alignment horizontal="right" vertical="center"/>
      <protection locked="0"/>
    </xf>
    <xf numFmtId="3" fontId="2" fillId="0" borderId="45" xfId="1" applyNumberFormat="1" applyFont="1" applyBorder="1" applyAlignment="1" applyProtection="1">
      <alignment horizontal="right" vertical="center"/>
      <protection locked="0"/>
    </xf>
    <xf numFmtId="3" fontId="2" fillId="0" borderId="46" xfId="1" applyNumberFormat="1" applyFont="1" applyBorder="1" applyAlignment="1">
      <alignment vertical="center"/>
    </xf>
    <xf numFmtId="3" fontId="2" fillId="0" borderId="44" xfId="1" applyNumberFormat="1" applyFont="1" applyBorder="1" applyAlignment="1">
      <alignment horizontal="center" vertical="center"/>
    </xf>
    <xf numFmtId="3" fontId="2" fillId="0" borderId="45" xfId="1" applyNumberFormat="1" applyFont="1" applyBorder="1" applyAlignment="1">
      <alignment horizontal="center" vertical="center"/>
    </xf>
    <xf numFmtId="3" fontId="2" fillId="0" borderId="46" xfId="1" applyNumberFormat="1" applyFont="1" applyBorder="1" applyAlignment="1">
      <alignment horizontal="center" vertical="center"/>
    </xf>
    <xf numFmtId="3" fontId="2" fillId="0" borderId="46" xfId="1" applyNumberFormat="1" applyFont="1" applyBorder="1" applyAlignment="1" applyProtection="1">
      <alignment horizontal="left" vertical="center" wrapText="1"/>
      <protection locked="0"/>
    </xf>
    <xf numFmtId="3" fontId="2" fillId="0" borderId="44" xfId="1" applyNumberFormat="1" applyFont="1" applyBorder="1" applyAlignment="1">
      <alignment horizontal="right" vertical="center"/>
    </xf>
    <xf numFmtId="3" fontId="2" fillId="0" borderId="45" xfId="1" applyNumberFormat="1" applyFont="1" applyBorder="1" applyAlignment="1">
      <alignment horizontal="right" vertical="center"/>
    </xf>
    <xf numFmtId="3" fontId="2" fillId="0" borderId="46" xfId="1" applyNumberFormat="1" applyFont="1" applyBorder="1" applyAlignment="1">
      <alignment horizontal="right" vertical="center"/>
    </xf>
    <xf numFmtId="0" fontId="3" fillId="0" borderId="43" xfId="1" applyFont="1" applyBorder="1" applyAlignment="1">
      <alignment horizontal="center" vertical="center" wrapText="1"/>
    </xf>
    <xf numFmtId="0" fontId="2" fillId="0" borderId="15" xfId="1" applyFont="1" applyBorder="1" applyAlignment="1">
      <alignment horizontal="left" vertical="center" wrapText="1"/>
    </xf>
    <xf numFmtId="3" fontId="2" fillId="0" borderId="15" xfId="1" applyNumberFormat="1" applyFont="1" applyBorder="1" applyAlignment="1">
      <alignment vertical="center"/>
    </xf>
    <xf numFmtId="3" fontId="2" fillId="0" borderId="17" xfId="1" applyNumberFormat="1" applyFont="1" applyBorder="1" applyAlignment="1">
      <alignment horizontal="center" vertical="center"/>
    </xf>
    <xf numFmtId="3" fontId="2" fillId="0" borderId="18" xfId="1" applyNumberFormat="1" applyFont="1" applyBorder="1" applyAlignment="1">
      <alignment horizontal="center" vertical="center"/>
    </xf>
    <xf numFmtId="3" fontId="2" fillId="0" borderId="19" xfId="1" applyNumberFormat="1" applyFont="1" applyBorder="1" applyAlignment="1">
      <alignment horizontal="center" vertical="center"/>
    </xf>
    <xf numFmtId="3" fontId="2" fillId="0" borderId="17" xfId="1" applyNumberFormat="1" applyFont="1" applyBorder="1" applyAlignment="1">
      <alignment horizontal="right" vertical="center"/>
    </xf>
    <xf numFmtId="3" fontId="2" fillId="0" borderId="18" xfId="1" applyNumberFormat="1" applyFont="1" applyBorder="1" applyAlignment="1">
      <alignment horizontal="right" vertical="center"/>
    </xf>
    <xf numFmtId="0" fontId="2" fillId="0" borderId="39" xfId="1" applyFont="1" applyBorder="1" applyAlignment="1">
      <alignment horizontal="left" vertical="center" wrapText="1"/>
    </xf>
    <xf numFmtId="3" fontId="2" fillId="0" borderId="39" xfId="1" applyNumberFormat="1" applyFont="1" applyBorder="1" applyAlignment="1">
      <alignment vertical="center"/>
    </xf>
    <xf numFmtId="3" fontId="2" fillId="0" borderId="40" xfId="1" applyNumberFormat="1" applyFont="1" applyBorder="1" applyAlignment="1">
      <alignment horizontal="center" vertical="center"/>
    </xf>
    <xf numFmtId="3" fontId="2" fillId="0" borderId="41" xfId="1" applyNumberFormat="1" applyFont="1" applyBorder="1" applyAlignment="1">
      <alignment horizontal="center" vertical="center"/>
    </xf>
    <xf numFmtId="3" fontId="2" fillId="0" borderId="42" xfId="1" applyNumberFormat="1" applyFont="1" applyBorder="1" applyAlignment="1">
      <alignment horizontal="center" vertical="center"/>
    </xf>
    <xf numFmtId="3" fontId="2" fillId="0" borderId="40" xfId="1" applyNumberFormat="1" applyFont="1" applyBorder="1" applyAlignment="1">
      <alignment horizontal="right" vertical="center"/>
    </xf>
    <xf numFmtId="3" fontId="2" fillId="0" borderId="41" xfId="1" applyNumberFormat="1" applyFont="1" applyBorder="1" applyAlignment="1">
      <alignment horizontal="right" vertical="center"/>
    </xf>
    <xf numFmtId="0" fontId="2" fillId="0" borderId="47" xfId="1" applyFont="1" applyBorder="1" applyAlignment="1">
      <alignment horizontal="right" vertical="center" wrapText="1"/>
    </xf>
    <xf numFmtId="0" fontId="2" fillId="0" borderId="47" xfId="1" applyFont="1" applyBorder="1" applyAlignment="1">
      <alignment horizontal="left" vertical="center" wrapText="1"/>
    </xf>
    <xf numFmtId="3" fontId="2" fillId="0" borderId="47" xfId="1" applyNumberFormat="1" applyFont="1" applyBorder="1" applyAlignment="1">
      <alignment vertical="center"/>
    </xf>
    <xf numFmtId="3" fontId="2" fillId="0" borderId="48" xfId="1" applyNumberFormat="1" applyFont="1" applyBorder="1" applyAlignment="1">
      <alignment horizontal="center" vertical="center"/>
    </xf>
    <xf numFmtId="3" fontId="2" fillId="0" borderId="49" xfId="1" applyNumberFormat="1" applyFont="1" applyBorder="1" applyAlignment="1">
      <alignment horizontal="center" vertical="center"/>
    </xf>
    <xf numFmtId="3" fontId="2" fillId="0" borderId="50" xfId="1" applyNumberFormat="1" applyFont="1" applyBorder="1" applyAlignment="1">
      <alignment horizontal="center" vertical="center"/>
    </xf>
    <xf numFmtId="3" fontId="2" fillId="0" borderId="48" xfId="1" applyNumberFormat="1" applyFont="1" applyBorder="1" applyAlignment="1" applyProtection="1">
      <alignment horizontal="right" vertical="center"/>
      <protection locked="0"/>
    </xf>
    <xf numFmtId="3" fontId="2" fillId="0" borderId="49" xfId="1" applyNumberFormat="1" applyFont="1" applyBorder="1" applyAlignment="1" applyProtection="1">
      <alignment horizontal="right" vertical="center"/>
      <protection locked="0"/>
    </xf>
    <xf numFmtId="3" fontId="2" fillId="0" borderId="50" xfId="1" applyNumberFormat="1" applyFont="1" applyBorder="1" applyAlignment="1">
      <alignment horizontal="right" vertical="center"/>
    </xf>
    <xf numFmtId="3" fontId="2" fillId="0" borderId="48" xfId="1" applyNumberFormat="1" applyFont="1" applyBorder="1" applyAlignment="1">
      <alignment horizontal="right" vertical="center"/>
    </xf>
    <xf numFmtId="3" fontId="2" fillId="0" borderId="49" xfId="1" applyNumberFormat="1" applyFont="1" applyBorder="1" applyAlignment="1">
      <alignment horizontal="right" vertical="center"/>
    </xf>
    <xf numFmtId="3" fontId="2" fillId="0" borderId="50" xfId="1" applyNumberFormat="1" applyFont="1" applyBorder="1" applyAlignment="1" applyProtection="1">
      <alignment horizontal="left" vertical="center" wrapText="1"/>
      <protection locked="0"/>
    </xf>
    <xf numFmtId="0" fontId="2" fillId="0" borderId="51" xfId="1" applyFont="1" applyBorder="1" applyAlignment="1">
      <alignment horizontal="right" vertical="center" wrapText="1"/>
    </xf>
    <xf numFmtId="0" fontId="2" fillId="0" borderId="51" xfId="1" applyFont="1" applyBorder="1" applyAlignment="1">
      <alignment horizontal="left" vertical="center" wrapText="1"/>
    </xf>
    <xf numFmtId="3" fontId="2" fillId="0" borderId="51" xfId="1" applyNumberFormat="1" applyFont="1" applyBorder="1" applyAlignment="1">
      <alignment vertical="center"/>
    </xf>
    <xf numFmtId="3" fontId="2" fillId="0" borderId="52" xfId="1" applyNumberFormat="1" applyFont="1" applyBorder="1" applyAlignment="1">
      <alignment horizontal="center" vertical="center"/>
    </xf>
    <xf numFmtId="3" fontId="2" fillId="0" borderId="53" xfId="1" applyNumberFormat="1" applyFont="1" applyBorder="1" applyAlignment="1">
      <alignment horizontal="center" vertical="center"/>
    </xf>
    <xf numFmtId="3" fontId="2" fillId="0" borderId="54" xfId="1" applyNumberFormat="1" applyFont="1" applyBorder="1" applyAlignment="1">
      <alignment horizontal="center" vertical="center"/>
    </xf>
    <xf numFmtId="3" fontId="2" fillId="0" borderId="52" xfId="1" applyNumberFormat="1" applyFont="1" applyBorder="1" applyAlignment="1" applyProtection="1">
      <alignment horizontal="right" vertical="center"/>
      <protection locked="0"/>
    </xf>
    <xf numFmtId="3" fontId="2" fillId="0" borderId="53" xfId="1" applyNumberFormat="1" applyFont="1" applyBorder="1" applyAlignment="1" applyProtection="1">
      <alignment horizontal="right" vertical="center"/>
      <protection locked="0"/>
    </xf>
    <xf numFmtId="3" fontId="2" fillId="0" borderId="54" xfId="1" applyNumberFormat="1" applyFont="1" applyBorder="1" applyAlignment="1">
      <alignment horizontal="right" vertical="center"/>
    </xf>
    <xf numFmtId="3" fontId="2" fillId="0" borderId="52" xfId="1" applyNumberFormat="1" applyFont="1" applyBorder="1" applyAlignment="1">
      <alignment horizontal="right" vertical="center"/>
    </xf>
    <xf numFmtId="3" fontId="2" fillId="0" borderId="53" xfId="1" applyNumberFormat="1" applyFont="1" applyBorder="1" applyAlignment="1">
      <alignment horizontal="right" vertical="center"/>
    </xf>
    <xf numFmtId="3" fontId="2" fillId="0" borderId="54" xfId="1" applyNumberFormat="1" applyFont="1" applyBorder="1" applyAlignment="1" applyProtection="1">
      <alignment horizontal="left" vertical="center" wrapText="1"/>
      <protection locked="0"/>
    </xf>
    <xf numFmtId="0" fontId="3" fillId="0" borderId="55" xfId="1" applyFont="1" applyBorder="1" applyAlignment="1">
      <alignment horizontal="center" vertical="center" wrapText="1"/>
    </xf>
    <xf numFmtId="0" fontId="3" fillId="0" borderId="55" xfId="1" applyFont="1" applyBorder="1" applyAlignment="1">
      <alignment horizontal="left" vertical="center" wrapText="1"/>
    </xf>
    <xf numFmtId="3" fontId="2" fillId="0" borderId="55" xfId="1" applyNumberFormat="1" applyFont="1" applyBorder="1" applyAlignment="1">
      <alignment horizontal="right" vertical="center"/>
    </xf>
    <xf numFmtId="3" fontId="2" fillId="0" borderId="56" xfId="1" applyNumberFormat="1" applyFont="1" applyBorder="1" applyAlignment="1">
      <alignment horizontal="right" vertical="center"/>
    </xf>
    <xf numFmtId="3" fontId="2" fillId="0" borderId="57" xfId="1" applyNumberFormat="1" applyFont="1" applyBorder="1" applyAlignment="1">
      <alignment horizontal="right" vertical="center"/>
    </xf>
    <xf numFmtId="3" fontId="2" fillId="0" borderId="58" xfId="1" applyNumberFormat="1" applyFont="1" applyBorder="1" applyAlignment="1">
      <alignment horizontal="right" vertical="center"/>
    </xf>
    <xf numFmtId="3" fontId="2" fillId="0" borderId="56" xfId="1" applyNumberFormat="1" applyFont="1" applyBorder="1" applyAlignment="1">
      <alignment horizontal="center" vertical="center"/>
    </xf>
    <xf numFmtId="3" fontId="2" fillId="0" borderId="57" xfId="1" applyNumberFormat="1" applyFont="1" applyBorder="1" applyAlignment="1">
      <alignment horizontal="center" vertical="center"/>
    </xf>
    <xf numFmtId="3" fontId="2" fillId="0" borderId="58" xfId="1" applyNumberFormat="1" applyFont="1" applyBorder="1" applyAlignment="1">
      <alignment horizontal="center" vertical="center"/>
    </xf>
    <xf numFmtId="3" fontId="2" fillId="0" borderId="58" xfId="1" applyNumberFormat="1" applyFont="1" applyBorder="1" applyAlignment="1" applyProtection="1">
      <alignment horizontal="left" vertical="center" wrapText="1"/>
      <protection locked="0"/>
    </xf>
    <xf numFmtId="3" fontId="2" fillId="0" borderId="51" xfId="1" applyNumberFormat="1" applyFont="1" applyBorder="1" applyAlignment="1">
      <alignment horizontal="right" vertical="center"/>
    </xf>
    <xf numFmtId="3" fontId="2" fillId="0" borderId="54" xfId="1" applyNumberFormat="1" applyFont="1" applyBorder="1" applyAlignment="1">
      <alignment vertical="center"/>
    </xf>
    <xf numFmtId="3" fontId="2" fillId="0" borderId="43" xfId="1" applyNumberFormat="1" applyFont="1" applyBorder="1" applyAlignment="1">
      <alignment horizontal="right" vertical="center"/>
    </xf>
    <xf numFmtId="3" fontId="2" fillId="0" borderId="47" xfId="1" applyNumberFormat="1" applyFont="1" applyBorder="1" applyAlignment="1">
      <alignment horizontal="right" vertical="center"/>
    </xf>
    <xf numFmtId="3" fontId="2" fillId="0" borderId="19" xfId="1" applyNumberFormat="1" applyFont="1" applyBorder="1" applyAlignment="1">
      <alignment vertical="center"/>
    </xf>
    <xf numFmtId="0" fontId="3" fillId="0" borderId="51" xfId="1" applyFont="1" applyBorder="1" applyAlignment="1">
      <alignment horizontal="center" vertical="center" wrapText="1"/>
    </xf>
    <xf numFmtId="0" fontId="3" fillId="0" borderId="51" xfId="1" applyFont="1" applyBorder="1" applyAlignment="1">
      <alignment horizontal="left" vertical="center" wrapText="1"/>
    </xf>
    <xf numFmtId="0" fontId="2" fillId="0" borderId="55" xfId="1" applyFont="1" applyBorder="1" applyAlignment="1">
      <alignment horizontal="right" vertical="center" wrapText="1"/>
    </xf>
    <xf numFmtId="0" fontId="2" fillId="0" borderId="55" xfId="1" applyFont="1" applyBorder="1" applyAlignment="1">
      <alignment horizontal="left" vertical="center" wrapText="1"/>
    </xf>
    <xf numFmtId="3" fontId="2" fillId="0" borderId="56" xfId="1" applyNumberFormat="1" applyFont="1" applyBorder="1" applyAlignment="1" applyProtection="1">
      <alignment horizontal="center" vertical="center"/>
      <protection locked="0"/>
    </xf>
    <xf numFmtId="3" fontId="2" fillId="0" borderId="57" xfId="1" applyNumberFormat="1" applyFont="1" applyBorder="1" applyAlignment="1" applyProtection="1">
      <alignment horizontal="center" vertical="center"/>
      <protection locked="0"/>
    </xf>
    <xf numFmtId="3" fontId="2" fillId="0" borderId="58" xfId="1" applyNumberFormat="1" applyFont="1" applyBorder="1" applyAlignment="1">
      <alignment vertical="center"/>
    </xf>
    <xf numFmtId="0" fontId="2" fillId="0" borderId="55" xfId="1" applyFont="1" applyBorder="1" applyAlignment="1">
      <alignment vertical="center" wrapText="1"/>
    </xf>
    <xf numFmtId="3" fontId="2" fillId="0" borderId="55" xfId="1" applyNumberFormat="1" applyFont="1" applyBorder="1" applyAlignment="1">
      <alignment vertical="center"/>
    </xf>
    <xf numFmtId="3" fontId="2" fillId="0" borderId="56" xfId="1" applyNumberFormat="1" applyFont="1" applyBorder="1" applyAlignment="1" applyProtection="1">
      <alignment horizontal="right" vertical="center"/>
      <protection locked="0"/>
    </xf>
    <xf numFmtId="3" fontId="2" fillId="0" borderId="57" xfId="1" applyNumberFormat="1" applyFont="1" applyBorder="1" applyAlignment="1" applyProtection="1">
      <alignment horizontal="right" vertical="center"/>
      <protection locked="0"/>
    </xf>
    <xf numFmtId="3" fontId="3" fillId="0" borderId="15" xfId="1" applyNumberFormat="1" applyFont="1" applyBorder="1" applyAlignment="1">
      <alignment vertical="center"/>
    </xf>
    <xf numFmtId="3" fontId="3" fillId="0" borderId="19" xfId="1" applyNumberFormat="1" applyFont="1" applyBorder="1" applyAlignment="1">
      <alignment vertical="center"/>
    </xf>
    <xf numFmtId="0" fontId="3" fillId="0" borderId="35" xfId="1" applyFont="1" applyBorder="1" applyAlignment="1">
      <alignment vertical="center"/>
    </xf>
    <xf numFmtId="3" fontId="3" fillId="0" borderId="35" xfId="1" applyNumberFormat="1" applyFont="1" applyBorder="1" applyAlignment="1">
      <alignment vertical="center"/>
    </xf>
    <xf numFmtId="3" fontId="3" fillId="0" borderId="36" xfId="1" applyNumberFormat="1" applyFont="1" applyBorder="1" applyAlignment="1">
      <alignment vertical="center"/>
    </xf>
    <xf numFmtId="3" fontId="3" fillId="0" borderId="37" xfId="1" applyNumberFormat="1" applyFont="1" applyBorder="1" applyAlignment="1">
      <alignment vertical="center"/>
    </xf>
    <xf numFmtId="3" fontId="3" fillId="0" borderId="38" xfId="1" applyNumberFormat="1" applyFont="1" applyBorder="1" applyAlignment="1">
      <alignment vertical="center"/>
    </xf>
    <xf numFmtId="0" fontId="3" fillId="0" borderId="59" xfId="1" applyFont="1" applyBorder="1" applyAlignment="1">
      <alignment vertical="center"/>
    </xf>
    <xf numFmtId="0" fontId="3" fillId="0" borderId="59" xfId="1" applyFont="1" applyBorder="1" applyAlignment="1">
      <alignment vertical="center" wrapText="1"/>
    </xf>
    <xf numFmtId="3" fontId="3" fillId="0" borderId="59" xfId="1" applyNumberFormat="1" applyFont="1" applyBorder="1" applyAlignment="1">
      <alignment vertical="center"/>
    </xf>
    <xf numFmtId="3" fontId="3" fillId="0" borderId="60" xfId="1" applyNumberFormat="1" applyFont="1" applyBorder="1" applyAlignment="1">
      <alignment vertical="center"/>
    </xf>
    <xf numFmtId="3" fontId="3" fillId="0" borderId="61" xfId="1" applyNumberFormat="1" applyFont="1" applyBorder="1" applyAlignment="1">
      <alignment vertical="center"/>
    </xf>
    <xf numFmtId="3" fontId="3" fillId="0" borderId="62" xfId="1" applyNumberFormat="1" applyFont="1" applyBorder="1" applyAlignment="1">
      <alignment vertical="center"/>
    </xf>
    <xf numFmtId="3" fontId="3" fillId="0" borderId="60" xfId="1" applyNumberFormat="1" applyFont="1" applyBorder="1" applyAlignment="1">
      <alignment horizontal="right" vertical="center"/>
    </xf>
    <xf numFmtId="3" fontId="3" fillId="0" borderId="61" xfId="1" applyNumberFormat="1" applyFont="1" applyBorder="1" applyAlignment="1">
      <alignment horizontal="right" vertical="center"/>
    </xf>
    <xf numFmtId="3" fontId="3" fillId="0" borderId="62" xfId="1" applyNumberFormat="1" applyFont="1" applyBorder="1" applyAlignment="1">
      <alignment horizontal="right" vertical="center"/>
    </xf>
    <xf numFmtId="3" fontId="3" fillId="0" borderId="62" xfId="1" applyNumberFormat="1" applyFont="1" applyBorder="1" applyAlignment="1" applyProtection="1">
      <alignment horizontal="left" vertical="center" wrapText="1"/>
      <protection locked="0"/>
    </xf>
    <xf numFmtId="3" fontId="3" fillId="0" borderId="17" xfId="1" applyNumberFormat="1" applyFont="1" applyBorder="1" applyAlignment="1">
      <alignment vertical="center"/>
    </xf>
    <xf numFmtId="3" fontId="3" fillId="0" borderId="18" xfId="1" applyNumberFormat="1" applyFont="1" applyBorder="1" applyAlignment="1">
      <alignment vertical="center"/>
    </xf>
    <xf numFmtId="3" fontId="3" fillId="0" borderId="19" xfId="1" applyNumberFormat="1" applyFont="1" applyBorder="1" applyAlignment="1" applyProtection="1">
      <alignment horizontal="left" vertical="center" wrapText="1"/>
      <protection locked="0"/>
    </xf>
    <xf numFmtId="0" fontId="3" fillId="3" borderId="63" xfId="1" applyFont="1" applyFill="1" applyBorder="1" applyAlignment="1">
      <alignment horizontal="left" vertical="center" wrapText="1"/>
    </xf>
    <xf numFmtId="3" fontId="3" fillId="3" borderId="63" xfId="1" applyNumberFormat="1" applyFont="1" applyFill="1" applyBorder="1" applyAlignment="1">
      <alignment vertical="center"/>
    </xf>
    <xf numFmtId="3" fontId="3" fillId="3" borderId="64" xfId="1" applyNumberFormat="1" applyFont="1" applyFill="1" applyBorder="1" applyAlignment="1">
      <alignment vertical="center"/>
    </xf>
    <xf numFmtId="3" fontId="3" fillId="3" borderId="65" xfId="1" applyNumberFormat="1" applyFont="1" applyFill="1" applyBorder="1" applyAlignment="1">
      <alignment vertical="center"/>
    </xf>
    <xf numFmtId="3" fontId="3" fillId="3" borderId="66" xfId="1" applyNumberFormat="1" applyFont="1" applyFill="1" applyBorder="1" applyAlignment="1">
      <alignment vertical="center"/>
    </xf>
    <xf numFmtId="0" fontId="2" fillId="0" borderId="43" xfId="1" applyFont="1" applyBorder="1" applyAlignment="1">
      <alignment horizontal="left" vertical="center" wrapText="1"/>
    </xf>
    <xf numFmtId="3" fontId="2" fillId="0" borderId="44" xfId="1" applyNumberFormat="1" applyFont="1" applyBorder="1" applyAlignment="1">
      <alignment vertical="center"/>
    </xf>
    <xf numFmtId="3" fontId="2" fillId="0" borderId="45" xfId="1" applyNumberFormat="1" applyFont="1" applyBorder="1" applyAlignment="1">
      <alignment vertical="center"/>
    </xf>
    <xf numFmtId="0" fontId="2" fillId="0" borderId="55" xfId="1" applyFont="1" applyBorder="1" applyAlignment="1">
      <alignment horizontal="center" vertical="center" wrapText="1"/>
    </xf>
    <xf numFmtId="3" fontId="2" fillId="0" borderId="56" xfId="1" applyNumberFormat="1" applyFont="1" applyBorder="1" applyAlignment="1">
      <alignment vertical="center"/>
    </xf>
    <xf numFmtId="3" fontId="2" fillId="0" borderId="57" xfId="1" applyNumberFormat="1" applyFont="1" applyBorder="1" applyAlignment="1">
      <alignment vertical="center"/>
    </xf>
    <xf numFmtId="0" fontId="2" fillId="0" borderId="39" xfId="1" applyFont="1" applyBorder="1" applyAlignment="1">
      <alignment horizontal="center" vertical="center" wrapText="1"/>
    </xf>
    <xf numFmtId="3" fontId="2" fillId="0" borderId="40" xfId="1" applyNumberFormat="1" applyFont="1" applyBorder="1" applyAlignment="1">
      <alignment vertical="center"/>
    </xf>
    <xf numFmtId="3" fontId="2" fillId="0" borderId="41" xfId="1" applyNumberFormat="1" applyFont="1" applyBorder="1" applyAlignment="1">
      <alignment vertical="center"/>
    </xf>
    <xf numFmtId="0" fontId="2" fillId="0" borderId="15" xfId="1" applyFont="1" applyBorder="1" applyAlignment="1">
      <alignment horizontal="center" vertical="center" wrapText="1"/>
    </xf>
    <xf numFmtId="3" fontId="2" fillId="0" borderId="17" xfId="1" applyNumberFormat="1" applyFont="1" applyBorder="1" applyAlignment="1">
      <alignment vertical="center"/>
    </xf>
    <xf numFmtId="3" fontId="2" fillId="0" borderId="18" xfId="1" applyNumberFormat="1" applyFont="1" applyBorder="1" applyAlignment="1">
      <alignment vertical="center"/>
    </xf>
    <xf numFmtId="3" fontId="2" fillId="0" borderId="40" xfId="1" applyNumberFormat="1" applyFont="1" applyBorder="1" applyAlignment="1" applyProtection="1">
      <alignment vertical="center"/>
      <protection locked="0"/>
    </xf>
    <xf numFmtId="3" fontId="2" fillId="0" borderId="41" xfId="1" applyNumberFormat="1" applyFont="1" applyBorder="1" applyAlignment="1" applyProtection="1">
      <alignment vertical="center"/>
      <protection locked="0"/>
    </xf>
    <xf numFmtId="3" fontId="2" fillId="0" borderId="17" xfId="1" applyNumberFormat="1" applyFont="1" applyBorder="1" applyAlignment="1" applyProtection="1">
      <alignment vertical="center"/>
      <protection locked="0"/>
    </xf>
    <xf numFmtId="3" fontId="2" fillId="0" borderId="18" xfId="1" applyNumberFormat="1" applyFont="1" applyBorder="1" applyAlignment="1" applyProtection="1">
      <alignment vertical="center"/>
      <protection locked="0"/>
    </xf>
    <xf numFmtId="0" fontId="2" fillId="7" borderId="39" xfId="1" applyFont="1" applyFill="1" applyBorder="1" applyAlignment="1">
      <alignment horizontal="right" vertical="center" wrapText="1"/>
    </xf>
    <xf numFmtId="0" fontId="2" fillId="7" borderId="39" xfId="1" applyFont="1" applyFill="1" applyBorder="1" applyAlignment="1">
      <alignment horizontal="left" vertical="center" wrapText="1"/>
    </xf>
    <xf numFmtId="3" fontId="2" fillId="7" borderId="39" xfId="1" applyNumberFormat="1" applyFont="1" applyFill="1" applyBorder="1" applyAlignment="1">
      <alignment vertical="center"/>
    </xf>
    <xf numFmtId="3" fontId="2" fillId="7" borderId="40" xfId="1" applyNumberFormat="1" applyFont="1" applyFill="1" applyBorder="1" applyAlignment="1" applyProtection="1">
      <alignment vertical="center"/>
      <protection locked="0"/>
    </xf>
    <xf numFmtId="3" fontId="2" fillId="7" borderId="41" xfId="1" applyNumberFormat="1" applyFont="1" applyFill="1" applyBorder="1" applyAlignment="1" applyProtection="1">
      <alignment vertical="center"/>
      <protection locked="0"/>
    </xf>
    <xf numFmtId="3" fontId="2" fillId="7" borderId="42" xfId="1" applyNumberFormat="1" applyFont="1" applyFill="1" applyBorder="1" applyAlignment="1">
      <alignment vertical="center"/>
    </xf>
    <xf numFmtId="3" fontId="2" fillId="7" borderId="40" xfId="1" applyNumberFormat="1" applyFont="1" applyFill="1" applyBorder="1" applyAlignment="1" applyProtection="1">
      <alignment horizontal="right" vertical="center"/>
      <protection locked="0"/>
    </xf>
    <xf numFmtId="3" fontId="2" fillId="7" borderId="41" xfId="1" applyNumberFormat="1" applyFont="1" applyFill="1" applyBorder="1" applyAlignment="1" applyProtection="1">
      <alignment horizontal="right" vertical="center"/>
      <protection locked="0"/>
    </xf>
    <xf numFmtId="0" fontId="2" fillId="0" borderId="39" xfId="1" applyFont="1" applyBorder="1" applyAlignment="1">
      <alignment vertical="center"/>
    </xf>
    <xf numFmtId="0" fontId="2" fillId="0" borderId="0" xfId="1" applyFont="1" applyAlignment="1">
      <alignment vertical="center" wrapText="1"/>
    </xf>
    <xf numFmtId="3" fontId="2" fillId="0" borderId="56" xfId="1" applyNumberFormat="1" applyFont="1" applyBorder="1" applyAlignment="1" applyProtection="1">
      <alignment vertical="center"/>
      <protection locked="0"/>
    </xf>
    <xf numFmtId="3" fontId="2" fillId="0" borderId="57" xfId="1" applyNumberFormat="1" applyFont="1" applyBorder="1" applyAlignment="1" applyProtection="1">
      <alignment vertical="center"/>
      <protection locked="0"/>
    </xf>
    <xf numFmtId="3" fontId="2" fillId="0" borderId="44" xfId="1" applyNumberFormat="1" applyFont="1" applyBorder="1" applyAlignment="1" applyProtection="1">
      <alignment vertical="center"/>
      <protection locked="0"/>
    </xf>
    <xf numFmtId="3" fontId="2" fillId="0" borderId="45" xfId="1" applyNumberFormat="1" applyFont="1" applyBorder="1" applyAlignment="1" applyProtection="1">
      <alignment vertical="center"/>
      <protection locked="0"/>
    </xf>
    <xf numFmtId="0" fontId="3" fillId="0" borderId="0" xfId="1" applyFont="1" applyAlignment="1">
      <alignment horizontal="left" vertical="center"/>
    </xf>
    <xf numFmtId="0" fontId="2" fillId="0" borderId="63" xfId="1" applyFont="1" applyBorder="1" applyAlignment="1">
      <alignment horizontal="left" vertical="center" wrapText="1"/>
    </xf>
    <xf numFmtId="3" fontId="2" fillId="0" borderId="16" xfId="1" applyNumberFormat="1" applyFont="1" applyBorder="1" applyAlignment="1">
      <alignment vertical="center"/>
    </xf>
    <xf numFmtId="0" fontId="2" fillId="0" borderId="16" xfId="1" applyFont="1" applyBorder="1" applyAlignment="1">
      <alignment horizontal="right" vertical="center" wrapText="1"/>
    </xf>
    <xf numFmtId="3" fontId="2" fillId="0" borderId="67" xfId="1" applyNumberFormat="1" applyFont="1" applyBorder="1" applyAlignment="1" applyProtection="1">
      <alignment vertical="center"/>
      <protection locked="0"/>
    </xf>
    <xf numFmtId="3" fontId="2" fillId="0" borderId="68" xfId="1" applyNumberFormat="1" applyFont="1" applyBorder="1" applyAlignment="1" applyProtection="1">
      <alignment vertical="center"/>
      <protection locked="0"/>
    </xf>
    <xf numFmtId="3" fontId="2" fillId="0" borderId="69" xfId="1" applyNumberFormat="1" applyFont="1" applyBorder="1" applyAlignment="1">
      <alignment vertical="center"/>
    </xf>
    <xf numFmtId="3" fontId="2" fillId="0" borderId="67" xfId="1" applyNumberFormat="1" applyFont="1" applyBorder="1" applyAlignment="1" applyProtection="1">
      <alignment horizontal="right" vertical="center"/>
      <protection locked="0"/>
    </xf>
    <xf numFmtId="3" fontId="2" fillId="0" borderId="68" xfId="1" applyNumberFormat="1" applyFont="1" applyBorder="1" applyAlignment="1" applyProtection="1">
      <alignment horizontal="right" vertical="center"/>
      <protection locked="0"/>
    </xf>
    <xf numFmtId="3" fontId="2" fillId="0" borderId="69" xfId="1" applyNumberFormat="1" applyFont="1" applyBorder="1" applyAlignment="1" applyProtection="1">
      <alignment horizontal="left" vertical="center" wrapText="1"/>
      <protection locked="0"/>
    </xf>
    <xf numFmtId="0" fontId="3" fillId="0" borderId="63" xfId="1" applyFont="1" applyBorder="1" applyAlignment="1">
      <alignment horizontal="left" vertical="center" wrapText="1"/>
    </xf>
    <xf numFmtId="3" fontId="2" fillId="0" borderId="63" xfId="1" applyNumberFormat="1" applyFont="1" applyBorder="1" applyAlignment="1">
      <alignment vertical="center"/>
    </xf>
    <xf numFmtId="3" fontId="2" fillId="0" borderId="64" xfId="1" applyNumberFormat="1" applyFont="1" applyBorder="1" applyAlignment="1">
      <alignment vertical="center"/>
    </xf>
    <xf numFmtId="3" fontId="2" fillId="0" borderId="65" xfId="1" applyNumberFormat="1" applyFont="1" applyBorder="1" applyAlignment="1">
      <alignment vertical="center"/>
    </xf>
    <xf numFmtId="3" fontId="2" fillId="0" borderId="66" xfId="1" applyNumberFormat="1" applyFont="1" applyBorder="1" applyAlignment="1">
      <alignment vertical="center"/>
    </xf>
    <xf numFmtId="3" fontId="2" fillId="0" borderId="66" xfId="1" applyNumberFormat="1" applyFont="1" applyBorder="1" applyAlignment="1" applyProtection="1">
      <alignment horizontal="left" vertical="center" wrapText="1"/>
      <protection locked="0"/>
    </xf>
    <xf numFmtId="1" fontId="3" fillId="3" borderId="63" xfId="1" applyNumberFormat="1" applyFont="1" applyFill="1" applyBorder="1" applyAlignment="1">
      <alignment horizontal="left" vertical="center" wrapText="1"/>
    </xf>
    <xf numFmtId="1" fontId="3" fillId="0" borderId="43" xfId="1" applyNumberFormat="1" applyFont="1" applyBorder="1" applyAlignment="1">
      <alignment horizontal="left" vertical="center" wrapText="1"/>
    </xf>
    <xf numFmtId="0" fontId="3" fillId="0" borderId="15" xfId="1" applyFont="1" applyBorder="1" applyAlignment="1">
      <alignment horizontal="center" vertical="center" wrapText="1"/>
    </xf>
    <xf numFmtId="3" fontId="2" fillId="0" borderId="6" xfId="1" applyNumberFormat="1" applyFont="1" applyBorder="1" applyAlignment="1" applyProtection="1">
      <alignment vertical="center" wrapText="1"/>
      <protection locked="0"/>
    </xf>
    <xf numFmtId="0" fontId="2" fillId="0" borderId="16" xfId="1" applyFont="1" applyBorder="1" applyAlignment="1">
      <alignment horizontal="center" vertical="center" wrapText="1"/>
    </xf>
    <xf numFmtId="0" fontId="2" fillId="0" borderId="16" xfId="1" applyFont="1" applyBorder="1" applyAlignment="1">
      <alignment horizontal="left" vertical="center" wrapText="1"/>
    </xf>
    <xf numFmtId="0" fontId="3" fillId="3" borderId="43" xfId="1" applyFont="1" applyFill="1" applyBorder="1" applyAlignment="1">
      <alignment horizontal="left" vertical="center" wrapText="1"/>
    </xf>
    <xf numFmtId="3" fontId="3" fillId="3" borderId="43" xfId="1" applyNumberFormat="1" applyFont="1" applyFill="1" applyBorder="1" applyAlignment="1">
      <alignment vertical="center"/>
    </xf>
    <xf numFmtId="3" fontId="3" fillId="3" borderId="44" xfId="1" applyNumberFormat="1" applyFont="1" applyFill="1" applyBorder="1" applyAlignment="1">
      <alignment vertical="center"/>
    </xf>
    <xf numFmtId="3" fontId="3" fillId="3" borderId="45" xfId="1" applyNumberFormat="1" applyFont="1" applyFill="1" applyBorder="1" applyAlignment="1">
      <alignment vertical="center"/>
    </xf>
    <xf numFmtId="3" fontId="3" fillId="3" borderId="46" xfId="1" applyNumberFormat="1" applyFont="1" applyFill="1" applyBorder="1" applyAlignment="1">
      <alignment vertical="center"/>
    </xf>
    <xf numFmtId="0" fontId="8" fillId="0" borderId="0" xfId="1" applyFont="1" applyAlignment="1">
      <alignment vertical="center"/>
    </xf>
    <xf numFmtId="3" fontId="2" fillId="0" borderId="52" xfId="1" applyNumberFormat="1" applyFont="1" applyBorder="1" applyAlignment="1">
      <alignment vertical="center"/>
    </xf>
    <xf numFmtId="3" fontId="2" fillId="0" borderId="53" xfId="1" applyNumberFormat="1" applyFont="1" applyBorder="1" applyAlignment="1">
      <alignment vertical="center"/>
    </xf>
    <xf numFmtId="3" fontId="2" fillId="0" borderId="48" xfId="1" applyNumberFormat="1" applyFont="1" applyBorder="1" applyAlignment="1" applyProtection="1">
      <alignment vertical="center"/>
      <protection locked="0"/>
    </xf>
    <xf numFmtId="3" fontId="2" fillId="0" borderId="49" xfId="1" applyNumberFormat="1" applyFont="1" applyBorder="1" applyAlignment="1" applyProtection="1">
      <alignment vertical="center"/>
      <protection locked="0"/>
    </xf>
    <xf numFmtId="3" fontId="2" fillId="0" borderId="50" xfId="1" applyNumberFormat="1" applyFont="1" applyBorder="1" applyAlignment="1">
      <alignment vertical="center"/>
    </xf>
    <xf numFmtId="0" fontId="3" fillId="4" borderId="70" xfId="1" applyFont="1" applyFill="1" applyBorder="1" applyAlignment="1">
      <alignment horizontal="left" vertical="center" wrapText="1"/>
    </xf>
    <xf numFmtId="0" fontId="3" fillId="4" borderId="39" xfId="1" applyFont="1" applyFill="1" applyBorder="1" applyAlignment="1">
      <alignment horizontal="left" vertical="center" wrapText="1"/>
    </xf>
    <xf numFmtId="3" fontId="3" fillId="4" borderId="55" xfId="1" applyNumberFormat="1" applyFont="1" applyFill="1" applyBorder="1" applyAlignment="1">
      <alignment vertical="center"/>
    </xf>
    <xf numFmtId="3" fontId="3" fillId="4" borderId="56" xfId="1" applyNumberFormat="1" applyFont="1" applyFill="1" applyBorder="1" applyAlignment="1">
      <alignment vertical="center"/>
    </xf>
    <xf numFmtId="3" fontId="3" fillId="4" borderId="57" xfId="1" applyNumberFormat="1" applyFont="1" applyFill="1" applyBorder="1" applyAlignment="1">
      <alignment vertical="center"/>
    </xf>
    <xf numFmtId="3" fontId="3" fillId="4" borderId="58" xfId="1" applyNumberFormat="1" applyFont="1" applyFill="1" applyBorder="1" applyAlignment="1">
      <alignment vertical="center"/>
    </xf>
    <xf numFmtId="0" fontId="3" fillId="0" borderId="70" xfId="1" applyFont="1" applyBorder="1" applyAlignment="1">
      <alignment horizontal="left" vertical="center" wrapText="1"/>
    </xf>
    <xf numFmtId="0" fontId="2" fillId="0" borderId="70" xfId="1" applyFont="1" applyBorder="1" applyAlignment="1">
      <alignment horizontal="center" vertical="center" wrapText="1"/>
    </xf>
    <xf numFmtId="0" fontId="2" fillId="0" borderId="43" xfId="1" applyFont="1" applyBorder="1" applyAlignment="1">
      <alignment horizontal="right" vertical="center" wrapText="1"/>
    </xf>
    <xf numFmtId="0" fontId="2" fillId="0" borderId="35" xfId="1" applyFont="1" applyBorder="1" applyAlignment="1">
      <alignment vertical="center"/>
    </xf>
    <xf numFmtId="3" fontId="2" fillId="0" borderId="35" xfId="1" applyNumberFormat="1" applyFont="1" applyBorder="1" applyAlignment="1">
      <alignment vertical="center"/>
    </xf>
    <xf numFmtId="3" fontId="2" fillId="0" borderId="36" xfId="1" applyNumberFormat="1" applyFont="1" applyBorder="1" applyAlignment="1">
      <alignment vertical="center"/>
    </xf>
    <xf numFmtId="3" fontId="2" fillId="0" borderId="37" xfId="1" applyNumberFormat="1" applyFont="1" applyBorder="1" applyAlignment="1">
      <alignment vertical="center"/>
    </xf>
    <xf numFmtId="3" fontId="2" fillId="0" borderId="38" xfId="1" applyNumberFormat="1" applyFont="1" applyBorder="1" applyAlignment="1">
      <alignment vertical="center"/>
    </xf>
    <xf numFmtId="3" fontId="2" fillId="0" borderId="38" xfId="1" applyNumberFormat="1" applyFont="1" applyBorder="1" applyAlignment="1" applyProtection="1">
      <alignment horizontal="left" vertical="center" wrapText="1"/>
      <protection locked="0"/>
    </xf>
    <xf numFmtId="3" fontId="3" fillId="0" borderId="73" xfId="1" applyNumberFormat="1" applyFont="1" applyBorder="1" applyAlignment="1">
      <alignment vertical="center"/>
    </xf>
    <xf numFmtId="3" fontId="3" fillId="0" borderId="71" xfId="1" applyNumberFormat="1" applyFont="1" applyBorder="1" applyAlignment="1">
      <alignment vertical="center"/>
    </xf>
    <xf numFmtId="3" fontId="3" fillId="0" borderId="74" xfId="1" applyNumberFormat="1" applyFont="1" applyBorder="1" applyAlignment="1">
      <alignment vertical="center"/>
    </xf>
    <xf numFmtId="3" fontId="3" fillId="0" borderId="72" xfId="1" applyNumberFormat="1" applyFont="1" applyBorder="1" applyAlignment="1">
      <alignment vertical="center"/>
    </xf>
    <xf numFmtId="3" fontId="3" fillId="0" borderId="72" xfId="1" applyNumberFormat="1" applyFont="1" applyBorder="1" applyAlignment="1" applyProtection="1">
      <alignment horizontal="left" vertical="center" wrapText="1"/>
      <protection locked="0"/>
    </xf>
    <xf numFmtId="3" fontId="3" fillId="0" borderId="43" xfId="1" applyNumberFormat="1" applyFont="1" applyBorder="1" applyAlignment="1">
      <alignment vertical="center"/>
    </xf>
    <xf numFmtId="3" fontId="3" fillId="0" borderId="44" xfId="1" applyNumberFormat="1" applyFont="1" applyBorder="1" applyAlignment="1">
      <alignment vertical="center"/>
    </xf>
    <xf numFmtId="3" fontId="3" fillId="0" borderId="45" xfId="1" applyNumberFormat="1" applyFont="1" applyBorder="1" applyAlignment="1">
      <alignment vertical="center"/>
    </xf>
    <xf numFmtId="3" fontId="3" fillId="0" borderId="46" xfId="1" applyNumberFormat="1" applyFont="1" applyBorder="1" applyAlignment="1">
      <alignment vertical="center"/>
    </xf>
    <xf numFmtId="3" fontId="3" fillId="0" borderId="46" xfId="1" applyNumberFormat="1" applyFont="1" applyBorder="1" applyAlignment="1" applyProtection="1">
      <alignment horizontal="left" vertical="center" wrapText="1"/>
      <protection locked="0"/>
    </xf>
    <xf numFmtId="0" fontId="3" fillId="0" borderId="43" xfId="1" applyFont="1" applyBorder="1" applyAlignment="1">
      <alignment vertical="center"/>
    </xf>
    <xf numFmtId="0" fontId="2" fillId="0" borderId="55" xfId="1" applyFont="1" applyBorder="1" applyAlignment="1">
      <alignment vertical="center"/>
    </xf>
    <xf numFmtId="0" fontId="2" fillId="0" borderId="16" xfId="1" applyFont="1" applyBorder="1" applyAlignment="1">
      <alignment vertical="center"/>
    </xf>
    <xf numFmtId="0" fontId="2" fillId="0" borderId="16" xfId="1" applyFont="1" applyBorder="1" applyAlignment="1">
      <alignment vertical="center" wrapText="1"/>
    </xf>
    <xf numFmtId="0" fontId="3" fillId="0" borderId="73" xfId="1" applyFont="1" applyBorder="1" applyAlignment="1">
      <alignment vertical="center"/>
    </xf>
    <xf numFmtId="3" fontId="3" fillId="0" borderId="71" xfId="1" applyNumberFormat="1" applyFont="1" applyBorder="1" applyAlignment="1" applyProtection="1">
      <alignment vertical="center"/>
      <protection locked="0"/>
    </xf>
    <xf numFmtId="3" fontId="3" fillId="0" borderId="74" xfId="1" applyNumberFormat="1" applyFont="1" applyBorder="1" applyAlignment="1" applyProtection="1">
      <alignment vertical="center"/>
      <protection locked="0"/>
    </xf>
    <xf numFmtId="3" fontId="2" fillId="0" borderId="72" xfId="1" applyNumberFormat="1" applyFont="1" applyBorder="1" applyAlignment="1">
      <alignment vertical="center"/>
    </xf>
    <xf numFmtId="3" fontId="2" fillId="0" borderId="72" xfId="1" applyNumberFormat="1" applyFont="1" applyBorder="1" applyAlignment="1" applyProtection="1">
      <alignment horizontal="left" vertical="center" wrapText="1"/>
      <protection locked="0"/>
    </xf>
    <xf numFmtId="0" fontId="3" fillId="0" borderId="8" xfId="1" applyFont="1" applyBorder="1" applyAlignment="1">
      <alignment vertical="center" wrapText="1"/>
    </xf>
    <xf numFmtId="0" fontId="2" fillId="0" borderId="0" xfId="1" applyFont="1" applyFill="1" applyBorder="1" applyAlignment="1" applyProtection="1">
      <alignment vertical="center"/>
      <protection locked="0"/>
    </xf>
    <xf numFmtId="0" fontId="2" fillId="0" borderId="0" xfId="3" applyFont="1" applyAlignment="1">
      <alignment horizontal="right" wrapText="1"/>
    </xf>
    <xf numFmtId="3" fontId="2" fillId="0" borderId="0" xfId="3" applyNumberFormat="1" applyFont="1" applyAlignment="1">
      <alignment horizontal="right" wrapText="1"/>
    </xf>
    <xf numFmtId="0" fontId="2" fillId="0" borderId="0" xfId="3" applyFont="1" applyAlignment="1">
      <alignment horizontal="right"/>
    </xf>
    <xf numFmtId="0" fontId="2" fillId="0" borderId="0" xfId="3" applyFont="1"/>
    <xf numFmtId="3" fontId="2" fillId="0" borderId="0" xfId="3" applyNumberFormat="1" applyFont="1"/>
    <xf numFmtId="0" fontId="2" fillId="0" borderId="0" xfId="4" applyFont="1" applyAlignment="1"/>
    <xf numFmtId="3" fontId="2" fillId="0" borderId="0" xfId="4" applyNumberFormat="1" applyFont="1" applyAlignment="1"/>
    <xf numFmtId="3" fontId="10" fillId="0" borderId="0" xfId="1" applyNumberFormat="1" applyFont="1" applyAlignment="1">
      <alignment horizontal="center"/>
    </xf>
    <xf numFmtId="0" fontId="11" fillId="0" borderId="0" xfId="4" applyFont="1" applyAlignment="1"/>
    <xf numFmtId="3" fontId="11" fillId="0" borderId="0" xfId="4" applyNumberFormat="1" applyFont="1" applyAlignment="1"/>
    <xf numFmtId="3" fontId="2" fillId="0" borderId="0" xfId="5" applyNumberFormat="1" applyFont="1" applyBorder="1" applyAlignment="1"/>
    <xf numFmtId="3" fontId="3" fillId="0" borderId="81" xfId="5" applyNumberFormat="1" applyFont="1" applyFill="1" applyBorder="1" applyAlignment="1"/>
    <xf numFmtId="3" fontId="3" fillId="0" borderId="0" xfId="5" applyNumberFormat="1" applyFont="1" applyFill="1" applyBorder="1" applyAlignment="1"/>
    <xf numFmtId="0" fontId="2" fillId="0" borderId="82" xfId="1" applyFont="1" applyBorder="1" applyAlignment="1">
      <alignment horizontal="center" vertical="center" wrapText="1"/>
    </xf>
    <xf numFmtId="0" fontId="2" fillId="0" borderId="77" xfId="1" applyFont="1" applyBorder="1"/>
    <xf numFmtId="3" fontId="3" fillId="0" borderId="41" xfId="1" applyNumberFormat="1" applyFont="1" applyBorder="1" applyAlignment="1">
      <alignment wrapText="1"/>
    </xf>
    <xf numFmtId="0" fontId="2" fillId="0" borderId="41" xfId="1" applyFont="1" applyBorder="1" applyAlignment="1" applyProtection="1">
      <alignment wrapText="1"/>
      <protection locked="0"/>
    </xf>
    <xf numFmtId="0" fontId="3" fillId="0" borderId="41" xfId="4" applyNumberFormat="1" applyFont="1" applyFill="1" applyBorder="1" applyAlignment="1">
      <alignment horizontal="center" vertical="center" wrapText="1"/>
    </xf>
    <xf numFmtId="3" fontId="2" fillId="0" borderId="41" xfId="4" applyNumberFormat="1" applyFont="1" applyFill="1" applyBorder="1" applyAlignment="1" applyProtection="1">
      <alignment vertical="center" wrapText="1"/>
      <protection locked="0"/>
    </xf>
    <xf numFmtId="3" fontId="2" fillId="0" borderId="41" xfId="1" applyNumberFormat="1" applyFont="1" applyBorder="1" applyAlignment="1" applyProtection="1">
      <alignment wrapText="1"/>
      <protection locked="0"/>
    </xf>
    <xf numFmtId="3" fontId="2" fillId="0" borderId="41" xfId="1" applyNumberFormat="1" applyFont="1" applyBorder="1"/>
    <xf numFmtId="0" fontId="3" fillId="0" borderId="41" xfId="4" applyNumberFormat="1" applyFont="1" applyFill="1" applyBorder="1" applyAlignment="1" applyProtection="1">
      <alignment horizontal="center" vertical="center" wrapText="1"/>
      <protection locked="0"/>
    </xf>
    <xf numFmtId="3" fontId="2" fillId="0" borderId="57" xfId="4" applyNumberFormat="1" applyFont="1" applyBorder="1" applyAlignment="1" applyProtection="1">
      <alignment horizontal="center" vertical="center" wrapText="1"/>
      <protection locked="0"/>
    </xf>
    <xf numFmtId="3" fontId="2" fillId="0" borderId="82" xfId="4" applyNumberFormat="1" applyFont="1" applyBorder="1" applyAlignment="1">
      <alignment vertical="center" wrapText="1"/>
    </xf>
    <xf numFmtId="0" fontId="2" fillId="0" borderId="0" xfId="1" applyFont="1" applyBorder="1" applyAlignment="1" applyProtection="1">
      <alignment horizontal="left" wrapText="1"/>
      <protection locked="0"/>
    </xf>
    <xf numFmtId="3" fontId="2" fillId="0" borderId="0" xfId="1" applyNumberFormat="1" applyFont="1" applyBorder="1" applyAlignment="1" applyProtection="1">
      <alignment wrapText="1"/>
      <protection locked="0"/>
    </xf>
    <xf numFmtId="3" fontId="2" fillId="0" borderId="0" xfId="1" applyNumberFormat="1" applyFont="1" applyBorder="1"/>
    <xf numFmtId="3" fontId="2" fillId="0" borderId="0" xfId="5" applyNumberFormat="1" applyFont="1" applyFill="1" applyBorder="1" applyAlignment="1"/>
    <xf numFmtId="3" fontId="2" fillId="0" borderId="0" xfId="5" applyNumberFormat="1" applyFont="1" applyFill="1" applyBorder="1" applyAlignment="1">
      <alignment vertical="center"/>
    </xf>
    <xf numFmtId="3" fontId="3" fillId="0" borderId="82" xfId="1" applyNumberFormat="1" applyFont="1" applyBorder="1" applyAlignment="1">
      <alignment wrapText="1"/>
    </xf>
    <xf numFmtId="3" fontId="2" fillId="0" borderId="41" xfId="4" applyNumberFormat="1" applyFont="1" applyBorder="1" applyAlignment="1" applyProtection="1">
      <alignment horizontal="center" vertical="center" wrapText="1"/>
      <protection locked="0"/>
    </xf>
    <xf numFmtId="3" fontId="2" fillId="0" borderId="41" xfId="4" applyNumberFormat="1" applyFont="1" applyFill="1" applyBorder="1" applyAlignment="1">
      <alignment vertical="center" wrapText="1"/>
    </xf>
    <xf numFmtId="0" fontId="3" fillId="0" borderId="41" xfId="4" applyNumberFormat="1" applyFont="1" applyFill="1" applyBorder="1" applyAlignment="1">
      <alignment horizontal="center" vertical="center"/>
    </xf>
    <xf numFmtId="3" fontId="2" fillId="0" borderId="82" xfId="5" applyNumberFormat="1" applyFont="1" applyFill="1" applyBorder="1" applyAlignment="1">
      <alignment horizontal="center" vertical="center" wrapText="1"/>
    </xf>
    <xf numFmtId="3" fontId="2" fillId="0" borderId="41" xfId="4" applyNumberFormat="1" applyFont="1" applyBorder="1" applyAlignment="1" applyProtection="1">
      <alignment horizontal="center" vertical="center"/>
      <protection locked="0"/>
    </xf>
    <xf numFmtId="3" fontId="2" fillId="0" borderId="41" xfId="4" applyNumberFormat="1" applyFont="1" applyBorder="1" applyAlignment="1">
      <alignment vertical="center" wrapText="1"/>
    </xf>
    <xf numFmtId="0" fontId="2" fillId="0" borderId="41" xfId="4" applyFont="1" applyBorder="1" applyAlignment="1" applyProtection="1">
      <alignment horizontal="center" vertical="center" wrapText="1"/>
      <protection locked="0"/>
    </xf>
    <xf numFmtId="0" fontId="2" fillId="0" borderId="82" xfId="4" applyFont="1" applyBorder="1" applyAlignment="1" applyProtection="1">
      <alignment horizontal="left" vertical="center" wrapText="1"/>
      <protection locked="0"/>
    </xf>
    <xf numFmtId="3" fontId="2" fillId="0" borderId="82" xfId="4" applyNumberFormat="1" applyFont="1" applyFill="1" applyBorder="1" applyAlignment="1" applyProtection="1">
      <alignment horizontal="center" vertical="center" wrapText="1"/>
      <protection locked="0"/>
    </xf>
    <xf numFmtId="0" fontId="2" fillId="0" borderId="0" xfId="4" applyFont="1"/>
    <xf numFmtId="3" fontId="2" fillId="0" borderId="41" xfId="4" applyNumberFormat="1" applyFont="1" applyBorder="1" applyAlignment="1" applyProtection="1">
      <alignment vertical="center" wrapText="1"/>
      <protection locked="0"/>
    </xf>
    <xf numFmtId="3" fontId="2" fillId="0" borderId="41" xfId="1" applyNumberFormat="1" applyFont="1" applyBorder="1" applyAlignment="1" applyProtection="1">
      <alignment vertical="center" wrapText="1"/>
      <protection locked="0"/>
    </xf>
    <xf numFmtId="3" fontId="2" fillId="0" borderId="41" xfId="5" applyNumberFormat="1" applyFont="1" applyBorder="1" applyAlignment="1">
      <alignment vertical="center" wrapText="1"/>
    </xf>
    <xf numFmtId="0" fontId="3" fillId="0" borderId="41" xfId="5" applyNumberFormat="1" applyFont="1" applyBorder="1" applyAlignment="1">
      <alignment horizontal="center" vertical="center" wrapText="1"/>
    </xf>
    <xf numFmtId="3" fontId="2" fillId="0" borderId="41" xfId="5" applyNumberFormat="1" applyFont="1" applyBorder="1" applyAlignment="1">
      <alignment wrapText="1"/>
    </xf>
    <xf numFmtId="0" fontId="2" fillId="0" borderId="0" xfId="6" applyFont="1"/>
    <xf numFmtId="0" fontId="3" fillId="0" borderId="0" xfId="7" applyFont="1"/>
    <xf numFmtId="0" fontId="2" fillId="0" borderId="0" xfId="7" applyFont="1"/>
    <xf numFmtId="3" fontId="2" fillId="0" borderId="0" xfId="4" applyNumberFormat="1" applyFont="1"/>
    <xf numFmtId="0" fontId="1" fillId="0" borderId="0" xfId="8"/>
    <xf numFmtId="0" fontId="1" fillId="0" borderId="0" xfId="8" applyFill="1"/>
    <xf numFmtId="3" fontId="1" fillId="0" borderId="0" xfId="1" applyNumberFormat="1"/>
    <xf numFmtId="0" fontId="7" fillId="0" borderId="0" xfId="7" applyFont="1"/>
    <xf numFmtId="0" fontId="16" fillId="0" borderId="0" xfId="7" applyFont="1"/>
    <xf numFmtId="49" fontId="16" fillId="0" borderId="0" xfId="7" applyNumberFormat="1" applyFont="1"/>
    <xf numFmtId="49" fontId="16" fillId="0" borderId="0" xfId="7" applyNumberFormat="1" applyFont="1" applyFill="1"/>
    <xf numFmtId="49" fontId="5" fillId="0" borderId="0" xfId="7" applyNumberFormat="1" applyFont="1" applyFill="1"/>
    <xf numFmtId="3" fontId="5" fillId="0" borderId="0" xfId="7" applyNumberFormat="1" applyFont="1" applyFill="1"/>
    <xf numFmtId="0" fontId="16" fillId="0" borderId="0" xfId="7" applyFont="1" applyFill="1"/>
    <xf numFmtId="0" fontId="5" fillId="0" borderId="0" xfId="7" applyFont="1" applyAlignment="1">
      <alignment horizontal="right"/>
    </xf>
    <xf numFmtId="3" fontId="7" fillId="0" borderId="0" xfId="7" applyNumberFormat="1" applyFont="1"/>
    <xf numFmtId="3" fontId="16" fillId="0" borderId="0" xfId="7" applyNumberFormat="1" applyFont="1"/>
    <xf numFmtId="3" fontId="16" fillId="0" borderId="0" xfId="7" applyNumberFormat="1" applyFont="1" applyFill="1"/>
    <xf numFmtId="3" fontId="5" fillId="8" borderId="0" xfId="7" applyNumberFormat="1" applyFont="1" applyFill="1"/>
    <xf numFmtId="3" fontId="5" fillId="7" borderId="0" xfId="7" applyNumberFormat="1" applyFont="1" applyFill="1"/>
    <xf numFmtId="3" fontId="16" fillId="7" borderId="0" xfId="7" applyNumberFormat="1" applyFont="1" applyFill="1"/>
    <xf numFmtId="0" fontId="13" fillId="0" borderId="0" xfId="7" applyFont="1" applyFill="1" applyAlignment="1">
      <alignment horizontal="center" wrapText="1"/>
    </xf>
    <xf numFmtId="3" fontId="10" fillId="0" borderId="0" xfId="7" applyNumberFormat="1" applyFont="1" applyFill="1" applyAlignment="1">
      <alignment horizontal="left" wrapText="1"/>
    </xf>
    <xf numFmtId="0" fontId="18" fillId="0" borderId="0" xfId="7" applyFont="1" applyFill="1"/>
    <xf numFmtId="0" fontId="7" fillId="0" borderId="0" xfId="7" applyFont="1" applyFill="1"/>
    <xf numFmtId="0" fontId="20" fillId="0" borderId="0" xfId="7" applyFont="1" applyFill="1" applyAlignment="1">
      <alignment horizontal="left"/>
    </xf>
    <xf numFmtId="0" fontId="20" fillId="0" borderId="0" xfId="7" applyFont="1" applyFill="1" applyBorder="1" applyAlignment="1">
      <alignment horizontal="left"/>
    </xf>
    <xf numFmtId="49" fontId="20" fillId="0" borderId="0" xfId="7" applyNumberFormat="1" applyFont="1" applyFill="1" applyBorder="1" applyAlignment="1">
      <alignment horizontal="left"/>
    </xf>
    <xf numFmtId="3" fontId="21" fillId="0" borderId="0" xfId="7" applyNumberFormat="1" applyFont="1" applyFill="1" applyAlignment="1">
      <alignment horizontal="left"/>
    </xf>
    <xf numFmtId="49" fontId="20" fillId="0" borderId="0" xfId="7" applyNumberFormat="1" applyFont="1" applyFill="1" applyAlignment="1">
      <alignment horizontal="left"/>
    </xf>
    <xf numFmtId="0" fontId="22" fillId="0" borderId="0" xfId="7" applyFont="1" applyFill="1" applyBorder="1" applyAlignment="1"/>
    <xf numFmtId="0" fontId="23" fillId="0" borderId="0" xfId="7" applyFont="1" applyFill="1" applyBorder="1" applyAlignment="1">
      <alignment horizontal="right"/>
    </xf>
    <xf numFmtId="0" fontId="2" fillId="0" borderId="0" xfId="7" applyFont="1" applyFill="1"/>
    <xf numFmtId="3" fontId="2" fillId="0" borderId="40" xfId="7" applyNumberFormat="1" applyFont="1" applyFill="1" applyBorder="1" applyAlignment="1">
      <alignment horizontal="center" vertical="center" wrapText="1"/>
    </xf>
    <xf numFmtId="3" fontId="2" fillId="0" borderId="41" xfId="7" applyNumberFormat="1" applyFont="1" applyFill="1" applyBorder="1" applyAlignment="1">
      <alignment horizontal="center" vertical="center" wrapText="1"/>
    </xf>
    <xf numFmtId="3" fontId="2" fillId="0" borderId="42" xfId="7" applyNumberFormat="1" applyFont="1" applyFill="1" applyBorder="1" applyAlignment="1">
      <alignment horizontal="center" vertical="center" wrapText="1"/>
    </xf>
    <xf numFmtId="3" fontId="2" fillId="0" borderId="82" xfId="7" applyNumberFormat="1" applyFont="1" applyFill="1" applyBorder="1" applyAlignment="1">
      <alignment horizontal="center" vertical="center" wrapText="1"/>
    </xf>
    <xf numFmtId="0" fontId="3" fillId="0" borderId="85" xfId="7" applyFont="1" applyFill="1" applyBorder="1" applyAlignment="1">
      <alignment horizontal="center" vertical="center"/>
    </xf>
    <xf numFmtId="0" fontId="3" fillId="0" borderId="5" xfId="7" applyFont="1" applyFill="1" applyBorder="1" applyAlignment="1">
      <alignment horizontal="center" vertical="center" wrapText="1"/>
    </xf>
    <xf numFmtId="3" fontId="3" fillId="0" borderId="40" xfId="7" applyNumberFormat="1" applyFont="1" applyFill="1" applyBorder="1" applyAlignment="1">
      <alignment horizontal="center" vertical="center" wrapText="1"/>
    </xf>
    <xf numFmtId="3" fontId="3" fillId="0" borderId="41" xfId="7" applyNumberFormat="1" applyFont="1" applyFill="1" applyBorder="1" applyAlignment="1">
      <alignment horizontal="center" vertical="center" wrapText="1"/>
    </xf>
    <xf numFmtId="3" fontId="3" fillId="0" borderId="42" xfId="7" applyNumberFormat="1" applyFont="1" applyFill="1" applyBorder="1" applyAlignment="1">
      <alignment horizontal="right" vertical="center" wrapText="1"/>
    </xf>
    <xf numFmtId="3" fontId="3" fillId="0" borderId="42" xfId="7" applyNumberFormat="1" applyFont="1" applyFill="1" applyBorder="1" applyAlignment="1">
      <alignment horizontal="center" vertical="center" wrapText="1"/>
    </xf>
    <xf numFmtId="3" fontId="3" fillId="0" borderId="82" xfId="7" applyNumberFormat="1" applyFont="1" applyFill="1" applyBorder="1" applyAlignment="1">
      <alignment horizontal="right" vertical="center" wrapText="1"/>
    </xf>
    <xf numFmtId="3" fontId="3" fillId="0" borderId="5" xfId="7" applyNumberFormat="1" applyFont="1" applyFill="1" applyBorder="1" applyAlignment="1">
      <alignment horizontal="center" vertical="center" wrapText="1"/>
    </xf>
    <xf numFmtId="3" fontId="2" fillId="0" borderId="39" xfId="1" applyNumberFormat="1" applyFont="1" applyBorder="1" applyAlignment="1" applyProtection="1">
      <alignment horizontal="center" vertical="center" wrapText="1"/>
      <protection locked="0"/>
    </xf>
    <xf numFmtId="3" fontId="3" fillId="0" borderId="0" xfId="7" applyNumberFormat="1" applyFont="1" applyFill="1"/>
    <xf numFmtId="3" fontId="2" fillId="0" borderId="0" xfId="7" applyNumberFormat="1" applyFont="1" applyFill="1"/>
    <xf numFmtId="0" fontId="2" fillId="0" borderId="5" xfId="7" applyFont="1" applyFill="1" applyBorder="1" applyAlignment="1">
      <alignment horizontal="center" vertical="center" wrapText="1"/>
    </xf>
    <xf numFmtId="49" fontId="2" fillId="0" borderId="6" xfId="7" applyNumberFormat="1" applyFont="1" applyFill="1" applyBorder="1" applyAlignment="1">
      <alignment horizontal="center" vertical="center" wrapText="1"/>
    </xf>
    <xf numFmtId="3" fontId="2" fillId="0" borderId="4" xfId="7" applyNumberFormat="1" applyFont="1" applyFill="1" applyBorder="1" applyAlignment="1">
      <alignment horizontal="center" vertical="center" wrapText="1"/>
    </xf>
    <xf numFmtId="3" fontId="2" fillId="0" borderId="0" xfId="7" applyNumberFormat="1" applyFont="1" applyFill="1" applyBorder="1" applyAlignment="1">
      <alignment horizontal="center" vertical="center" wrapText="1"/>
    </xf>
    <xf numFmtId="3" fontId="2" fillId="0" borderId="21" xfId="7" applyNumberFormat="1" applyFont="1" applyFill="1" applyBorder="1" applyAlignment="1">
      <alignment horizontal="center" vertical="center" wrapText="1"/>
    </xf>
    <xf numFmtId="3" fontId="2" fillId="0" borderId="6" xfId="7" applyNumberFormat="1" applyFont="1" applyFill="1" applyBorder="1" applyAlignment="1">
      <alignment horizontal="center" vertical="center" wrapText="1"/>
    </xf>
    <xf numFmtId="3" fontId="2" fillId="0" borderId="21" xfId="7" applyNumberFormat="1" applyFont="1" applyFill="1" applyBorder="1" applyAlignment="1">
      <alignment horizontal="right" vertical="center" wrapText="1"/>
    </xf>
    <xf numFmtId="0" fontId="2" fillId="0" borderId="39" xfId="7" applyFont="1" applyFill="1" applyBorder="1" applyAlignment="1">
      <alignment vertical="center"/>
    </xf>
    <xf numFmtId="0" fontId="3" fillId="0" borderId="0" xfId="7" applyFont="1" applyFill="1" applyAlignment="1">
      <alignment horizontal="center" vertical="center"/>
    </xf>
    <xf numFmtId="9" fontId="3" fillId="0" borderId="0" xfId="7" applyNumberFormat="1" applyFont="1" applyFill="1" applyAlignment="1">
      <alignment horizontal="center" vertical="center" wrapText="1"/>
    </xf>
    <xf numFmtId="0" fontId="2" fillId="0" borderId="0" xfId="7" applyFont="1" applyFill="1" applyBorder="1" applyAlignment="1">
      <alignment horizontal="center" vertical="center" wrapText="1"/>
    </xf>
    <xf numFmtId="49" fontId="3" fillId="0" borderId="21" xfId="7" applyNumberFormat="1" applyFont="1" applyFill="1" applyBorder="1" applyAlignment="1">
      <alignment horizontal="right" vertical="center" wrapText="1"/>
    </xf>
    <xf numFmtId="3" fontId="3" fillId="0" borderId="40" xfId="7" applyNumberFormat="1" applyFont="1" applyFill="1" applyBorder="1" applyAlignment="1">
      <alignment vertical="center" wrapText="1"/>
    </xf>
    <xf numFmtId="3" fontId="3" fillId="0" borderId="41" xfId="7" applyNumberFormat="1" applyFont="1" applyFill="1" applyBorder="1" applyAlignment="1">
      <alignment vertical="center" wrapText="1"/>
    </xf>
    <xf numFmtId="3" fontId="3" fillId="0" borderId="6" xfId="7" applyNumberFormat="1" applyFont="1" applyFill="1" applyBorder="1" applyAlignment="1">
      <alignment vertical="center" wrapText="1"/>
    </xf>
    <xf numFmtId="3" fontId="3" fillId="0" borderId="5" xfId="7" applyNumberFormat="1" applyFont="1" applyFill="1" applyBorder="1" applyAlignment="1">
      <alignment vertical="center" wrapText="1"/>
    </xf>
    <xf numFmtId="3" fontId="3" fillId="0" borderId="86" xfId="7" applyNumberFormat="1" applyFont="1" applyFill="1" applyBorder="1" applyAlignment="1">
      <alignment vertical="center" wrapText="1"/>
    </xf>
    <xf numFmtId="3" fontId="2" fillId="0" borderId="39" xfId="1" applyNumberFormat="1" applyFont="1" applyBorder="1" applyAlignment="1" applyProtection="1">
      <alignment vertical="center" wrapText="1"/>
      <protection locked="0"/>
    </xf>
    <xf numFmtId="0" fontId="3" fillId="0" borderId="40" xfId="7" applyFont="1" applyFill="1" applyBorder="1" applyAlignment="1">
      <alignment horizontal="center" vertical="center"/>
    </xf>
    <xf numFmtId="0" fontId="3" fillId="0" borderId="41" xfId="7" applyFont="1" applyFill="1" applyBorder="1" applyAlignment="1">
      <alignment vertical="center" wrapText="1"/>
    </xf>
    <xf numFmtId="3" fontId="3" fillId="0" borderId="41" xfId="7" applyNumberFormat="1" applyFont="1" applyFill="1" applyBorder="1" applyAlignment="1">
      <alignment horizontal="center" vertical="center"/>
    </xf>
    <xf numFmtId="49" fontId="3" fillId="0" borderId="42" xfId="7" applyNumberFormat="1" applyFont="1" applyFill="1" applyBorder="1" applyAlignment="1">
      <alignment horizontal="center" vertical="center"/>
    </xf>
    <xf numFmtId="3" fontId="3" fillId="0" borderId="40" xfId="7" applyNumberFormat="1" applyFont="1" applyFill="1" applyBorder="1" applyAlignment="1">
      <alignment vertical="center"/>
    </xf>
    <xf numFmtId="3" fontId="3" fillId="0" borderId="41" xfId="7" applyNumberFormat="1" applyFont="1" applyFill="1" applyBorder="1" applyAlignment="1">
      <alignment vertical="center"/>
    </xf>
    <xf numFmtId="3" fontId="3" fillId="0" borderId="42" xfId="7" applyNumberFormat="1" applyFont="1" applyFill="1" applyBorder="1" applyAlignment="1">
      <alignment vertical="center"/>
    </xf>
    <xf numFmtId="3" fontId="3" fillId="0" borderId="82" xfId="7" applyNumberFormat="1" applyFont="1" applyFill="1" applyBorder="1" applyAlignment="1">
      <alignment vertical="center"/>
    </xf>
    <xf numFmtId="3" fontId="3" fillId="0" borderId="6" xfId="7" applyNumberFormat="1" applyFont="1" applyFill="1" applyBorder="1" applyAlignment="1">
      <alignment vertical="center"/>
    </xf>
    <xf numFmtId="3" fontId="3" fillId="0" borderId="5" xfId="7" applyNumberFormat="1" applyFont="1" applyFill="1" applyBorder="1" applyAlignment="1">
      <alignment vertical="center"/>
    </xf>
    <xf numFmtId="0" fontId="2" fillId="0" borderId="67" xfId="7" applyFont="1" applyFill="1" applyBorder="1" applyAlignment="1">
      <alignment horizontal="center" vertical="center"/>
    </xf>
    <xf numFmtId="0" fontId="2" fillId="0" borderId="68" xfId="7" applyFont="1" applyFill="1" applyBorder="1" applyAlignment="1">
      <alignment vertical="center" wrapText="1"/>
    </xf>
    <xf numFmtId="3" fontId="2" fillId="0" borderId="68" xfId="7" applyNumberFormat="1" applyFont="1" applyFill="1" applyBorder="1" applyAlignment="1">
      <alignment horizontal="center" vertical="center"/>
    </xf>
    <xf numFmtId="3" fontId="2" fillId="0" borderId="68" xfId="7" applyNumberFormat="1" applyFont="1" applyFill="1" applyBorder="1" applyAlignment="1">
      <alignment vertical="center"/>
    </xf>
    <xf numFmtId="3" fontId="2" fillId="0" borderId="40" xfId="7" applyNumberFormat="1" applyFont="1" applyFill="1" applyBorder="1" applyAlignment="1">
      <alignment vertical="center"/>
    </xf>
    <xf numFmtId="3" fontId="2" fillId="0" borderId="41" xfId="7" applyNumberFormat="1" applyFont="1" applyFill="1" applyBorder="1" applyAlignment="1">
      <alignment vertical="center"/>
    </xf>
    <xf numFmtId="3" fontId="2" fillId="0" borderId="42" xfId="7" applyNumberFormat="1" applyFont="1" applyFill="1" applyBorder="1" applyAlignment="1">
      <alignment vertical="center"/>
    </xf>
    <xf numFmtId="3" fontId="2" fillId="0" borderId="82" xfId="7" applyNumberFormat="1" applyFont="1" applyFill="1" applyBorder="1" applyAlignment="1">
      <alignment vertical="center"/>
    </xf>
    <xf numFmtId="3" fontId="2" fillId="0" borderId="6" xfId="7" applyNumberFormat="1" applyFont="1" applyFill="1" applyBorder="1" applyAlignment="1">
      <alignment vertical="center"/>
    </xf>
    <xf numFmtId="3" fontId="2" fillId="0" borderId="5" xfId="7" applyNumberFormat="1" applyFont="1" applyFill="1" applyBorder="1" applyAlignment="1">
      <alignment vertical="center"/>
    </xf>
    <xf numFmtId="3" fontId="2" fillId="0" borderId="40" xfId="7" applyNumberFormat="1" applyFont="1" applyFill="1" applyBorder="1" applyAlignment="1">
      <alignment horizontal="center" vertical="center"/>
    </xf>
    <xf numFmtId="3" fontId="2" fillId="0" borderId="42" xfId="7" applyNumberFormat="1" applyFont="1" applyFill="1" applyBorder="1" applyAlignment="1">
      <alignment horizontal="right" vertical="center"/>
    </xf>
    <xf numFmtId="0" fontId="2" fillId="0" borderId="40" xfId="7" applyFont="1" applyFill="1" applyBorder="1" applyAlignment="1">
      <alignment horizontal="center" vertical="center"/>
    </xf>
    <xf numFmtId="0" fontId="2" fillId="0" borderId="41" xfId="7" applyFont="1" applyFill="1" applyBorder="1" applyAlignment="1">
      <alignment vertical="center" wrapText="1"/>
    </xf>
    <xf numFmtId="3" fontId="2" fillId="0" borderId="41" xfId="7" applyNumberFormat="1" applyFont="1" applyFill="1" applyBorder="1" applyAlignment="1">
      <alignment horizontal="center" vertical="center"/>
    </xf>
    <xf numFmtId="3" fontId="2" fillId="0" borderId="5" xfId="7" applyNumberFormat="1" applyFont="1" applyFill="1" applyBorder="1" applyAlignment="1">
      <alignment vertical="center" wrapText="1"/>
    </xf>
    <xf numFmtId="0" fontId="2" fillId="0" borderId="41" xfId="1" applyFont="1" applyFill="1" applyBorder="1" applyAlignment="1">
      <alignment horizontal="left" vertical="center" wrapText="1"/>
    </xf>
    <xf numFmtId="0" fontId="2" fillId="0" borderId="39" xfId="7" applyFont="1" applyFill="1" applyBorder="1" applyAlignment="1">
      <alignment horizontal="center" vertical="center"/>
    </xf>
    <xf numFmtId="164" fontId="2" fillId="0" borderId="40" xfId="7" applyNumberFormat="1" applyFont="1" applyFill="1" applyBorder="1" applyAlignment="1">
      <alignment horizontal="center" vertical="center"/>
    </xf>
    <xf numFmtId="164" fontId="2" fillId="0" borderId="67" xfId="7" applyNumberFormat="1" applyFont="1" applyFill="1" applyBorder="1" applyAlignment="1">
      <alignment horizontal="center" vertical="center"/>
    </xf>
    <xf numFmtId="0" fontId="2" fillId="0" borderId="75" xfId="9" applyFont="1" applyFill="1" applyBorder="1" applyAlignment="1">
      <alignment vertical="center" wrapText="1"/>
    </xf>
    <xf numFmtId="3" fontId="2" fillId="0" borderId="80" xfId="7" applyNumberFormat="1" applyFont="1" applyFill="1" applyBorder="1" applyAlignment="1">
      <alignment vertical="center"/>
    </xf>
    <xf numFmtId="3" fontId="2" fillId="0" borderId="67" xfId="7" applyNumberFormat="1" applyFont="1" applyFill="1" applyBorder="1" applyAlignment="1">
      <alignment horizontal="right" vertical="center"/>
    </xf>
    <xf numFmtId="3" fontId="2" fillId="0" borderId="69" xfId="7" applyNumberFormat="1" applyFont="1" applyFill="1" applyBorder="1" applyAlignment="1">
      <alignment horizontal="right" vertical="center"/>
    </xf>
    <xf numFmtId="3" fontId="3" fillId="0" borderId="40" xfId="7" applyNumberFormat="1" applyFont="1" applyFill="1" applyBorder="1" applyAlignment="1">
      <alignment horizontal="right" vertical="center"/>
    </xf>
    <xf numFmtId="3" fontId="3" fillId="0" borderId="42" xfId="7" applyNumberFormat="1" applyFont="1" applyFill="1" applyBorder="1" applyAlignment="1">
      <alignment horizontal="right" vertical="center"/>
    </xf>
    <xf numFmtId="0" fontId="2" fillId="0" borderId="41" xfId="7" applyFont="1" applyFill="1" applyBorder="1" applyAlignment="1">
      <alignment horizontal="left" vertical="center" wrapText="1"/>
    </xf>
    <xf numFmtId="0" fontId="2" fillId="0" borderId="56" xfId="7" applyFont="1" applyFill="1" applyBorder="1" applyAlignment="1">
      <alignment vertical="center"/>
    </xf>
    <xf numFmtId="0" fontId="2" fillId="0" borderId="57" xfId="7" applyFont="1" applyFill="1" applyBorder="1" applyAlignment="1">
      <alignment vertical="center" wrapText="1"/>
    </xf>
    <xf numFmtId="3" fontId="2" fillId="0" borderId="40" xfId="7" applyNumberFormat="1" applyFont="1" applyFill="1" applyBorder="1" applyAlignment="1">
      <alignment horizontal="right" vertical="center"/>
    </xf>
    <xf numFmtId="0" fontId="2" fillId="0" borderId="41" xfId="7" applyFont="1" applyFill="1" applyBorder="1" applyAlignment="1">
      <alignment horizontal="center" vertical="center" wrapText="1" shrinkToFit="1"/>
    </xf>
    <xf numFmtId="0" fontId="2" fillId="0" borderId="40" xfId="7" applyFont="1" applyFill="1" applyBorder="1" applyAlignment="1">
      <alignment horizontal="center" vertical="center" wrapText="1" shrinkToFit="1"/>
    </xf>
    <xf numFmtId="3" fontId="2" fillId="0" borderId="41" xfId="7" applyNumberFormat="1" applyFont="1" applyFill="1" applyBorder="1" applyAlignment="1">
      <alignment horizontal="right" vertical="center"/>
    </xf>
    <xf numFmtId="3" fontId="2" fillId="0" borderId="82" xfId="7" applyNumberFormat="1" applyFont="1" applyFill="1" applyBorder="1" applyAlignment="1">
      <alignment horizontal="right" vertical="center"/>
    </xf>
    <xf numFmtId="3" fontId="3" fillId="6" borderId="41" xfId="7" applyNumberFormat="1" applyFont="1" applyFill="1" applyBorder="1" applyAlignment="1">
      <alignment vertical="center"/>
    </xf>
    <xf numFmtId="0" fontId="3" fillId="0" borderId="41" xfId="7" applyFont="1" applyFill="1" applyBorder="1" applyAlignment="1">
      <alignment horizontal="center" vertical="center"/>
    </xf>
    <xf numFmtId="0" fontId="2" fillId="0" borderId="41" xfId="7" applyFont="1" applyFill="1" applyBorder="1" applyAlignment="1">
      <alignment horizontal="center" vertical="center"/>
    </xf>
    <xf numFmtId="0" fontId="8" fillId="0" borderId="0" xfId="7" applyFont="1" applyFill="1"/>
    <xf numFmtId="0" fontId="2" fillId="0" borderId="82" xfId="9" applyFont="1" applyFill="1" applyBorder="1" applyAlignment="1">
      <alignment vertical="center" wrapText="1"/>
    </xf>
    <xf numFmtId="0" fontId="2" fillId="0" borderId="86" xfId="9" applyFont="1" applyBorder="1" applyAlignment="1">
      <alignment horizontal="center" vertical="center" wrapText="1"/>
    </xf>
    <xf numFmtId="3" fontId="2" fillId="0" borderId="0" xfId="7" applyNumberFormat="1" applyFont="1" applyFill="1" applyAlignment="1">
      <alignment vertical="center"/>
    </xf>
    <xf numFmtId="0" fontId="3" fillId="0" borderId="82" xfId="9" applyFont="1" applyFill="1" applyBorder="1" applyAlignment="1">
      <alignment vertical="center" wrapText="1"/>
    </xf>
    <xf numFmtId="0" fontId="3" fillId="0" borderId="39" xfId="7" applyFont="1" applyFill="1" applyBorder="1" applyAlignment="1">
      <alignment horizontal="center" vertical="center"/>
    </xf>
    <xf numFmtId="0" fontId="2" fillId="0" borderId="52" xfId="7" applyFont="1" applyFill="1" applyBorder="1" applyAlignment="1">
      <alignment horizontal="center" vertical="center"/>
    </xf>
    <xf numFmtId="0" fontId="2" fillId="0" borderId="87" xfId="9" applyFont="1" applyFill="1" applyBorder="1" applyAlignment="1">
      <alignment vertical="center" wrapText="1"/>
    </xf>
    <xf numFmtId="0" fontId="2" fillId="0" borderId="53" xfId="9" applyFont="1" applyBorder="1" applyAlignment="1">
      <alignment horizontal="center" vertical="center" wrapText="1"/>
    </xf>
    <xf numFmtId="3" fontId="2" fillId="0" borderId="53" xfId="7" applyNumberFormat="1" applyFont="1" applyFill="1" applyBorder="1" applyAlignment="1">
      <alignment horizontal="center" vertical="center"/>
    </xf>
    <xf numFmtId="49" fontId="3" fillId="0" borderId="54" xfId="7" applyNumberFormat="1" applyFont="1" applyFill="1" applyBorder="1" applyAlignment="1">
      <alignment horizontal="center" vertical="center"/>
    </xf>
    <xf numFmtId="3" fontId="2" fillId="0" borderId="52" xfId="7" applyNumberFormat="1" applyFont="1" applyFill="1" applyBorder="1" applyAlignment="1">
      <alignment vertical="center"/>
    </xf>
    <xf numFmtId="3" fontId="2" fillId="0" borderId="53" xfId="7" applyNumberFormat="1" applyFont="1" applyFill="1" applyBorder="1" applyAlignment="1">
      <alignment horizontal="right" vertical="center"/>
    </xf>
    <xf numFmtId="3" fontId="2" fillId="0" borderId="54" xfId="7" applyNumberFormat="1" applyFont="1" applyFill="1" applyBorder="1" applyAlignment="1">
      <alignment vertical="center"/>
    </xf>
    <xf numFmtId="3" fontId="2" fillId="0" borderId="52" xfId="7" applyNumberFormat="1" applyFont="1" applyFill="1" applyBorder="1" applyAlignment="1">
      <alignment horizontal="center" vertical="center"/>
    </xf>
    <xf numFmtId="3" fontId="2" fillId="0" borderId="88" xfId="7" applyNumberFormat="1" applyFont="1" applyFill="1" applyBorder="1" applyAlignment="1">
      <alignment horizontal="center" vertical="center"/>
    </xf>
    <xf numFmtId="3" fontId="2" fillId="0" borderId="68" xfId="7" applyNumberFormat="1" applyFont="1" applyFill="1" applyBorder="1" applyAlignment="1">
      <alignment horizontal="right" vertical="center"/>
    </xf>
    <xf numFmtId="3" fontId="2" fillId="0" borderId="67" xfId="7" applyNumberFormat="1" applyFont="1" applyFill="1" applyBorder="1" applyAlignment="1">
      <alignment horizontal="center" vertical="center"/>
    </xf>
    <xf numFmtId="3" fontId="2" fillId="0" borderId="75" xfId="7" applyNumberFormat="1" applyFont="1" applyFill="1" applyBorder="1" applyAlignment="1">
      <alignment horizontal="center" vertical="center"/>
    </xf>
    <xf numFmtId="3" fontId="2" fillId="0" borderId="9" xfId="7" applyNumberFormat="1" applyFont="1" applyFill="1" applyBorder="1" applyAlignment="1">
      <alignment horizontal="right" vertical="center"/>
    </xf>
    <xf numFmtId="3" fontId="2" fillId="0" borderId="54" xfId="7" applyNumberFormat="1" applyFont="1" applyFill="1" applyBorder="1" applyAlignment="1">
      <alignment horizontal="center" vertical="center"/>
    </xf>
    <xf numFmtId="0" fontId="2" fillId="0" borderId="13" xfId="7" applyFont="1" applyFill="1" applyBorder="1" applyAlignment="1">
      <alignment vertical="center" wrapText="1"/>
    </xf>
    <xf numFmtId="0" fontId="2" fillId="0" borderId="14" xfId="7" applyFont="1" applyFill="1" applyBorder="1" applyAlignment="1">
      <alignment vertical="center" wrapText="1"/>
    </xf>
    <xf numFmtId="3" fontId="2" fillId="0" borderId="1" xfId="7" applyNumberFormat="1" applyFont="1" applyFill="1" applyBorder="1" applyAlignment="1">
      <alignment vertical="center" wrapText="1"/>
    </xf>
    <xf numFmtId="0" fontId="2" fillId="0" borderId="2" xfId="7" applyFont="1" applyFill="1" applyBorder="1" applyAlignment="1">
      <alignment vertical="center" wrapText="1"/>
    </xf>
    <xf numFmtId="3" fontId="2" fillId="0" borderId="3" xfId="7" applyNumberFormat="1" applyFont="1" applyFill="1" applyBorder="1" applyAlignment="1">
      <alignment vertical="center" wrapText="1"/>
    </xf>
    <xf numFmtId="0" fontId="2" fillId="0" borderId="1" xfId="7" applyFont="1" applyFill="1" applyBorder="1" applyAlignment="1">
      <alignment vertical="center" wrapText="1"/>
    </xf>
    <xf numFmtId="0" fontId="2" fillId="0" borderId="48" xfId="7" applyFont="1" applyFill="1" applyBorder="1" applyAlignment="1">
      <alignment vertical="center" wrapText="1"/>
    </xf>
    <xf numFmtId="0" fontId="2" fillId="0" borderId="49" xfId="7" applyFont="1" applyFill="1" applyBorder="1" applyAlignment="1">
      <alignment vertical="center" wrapText="1"/>
    </xf>
    <xf numFmtId="0" fontId="2" fillId="0" borderId="50" xfId="7" applyFont="1" applyFill="1" applyBorder="1" applyAlignment="1">
      <alignment vertical="center" wrapText="1"/>
    </xf>
    <xf numFmtId="0" fontId="2" fillId="0" borderId="3" xfId="7" applyFont="1" applyFill="1" applyBorder="1" applyAlignment="1">
      <alignment vertical="center" wrapText="1"/>
    </xf>
    <xf numFmtId="0" fontId="2" fillId="0" borderId="47" xfId="7" applyFont="1" applyFill="1" applyBorder="1" applyAlignment="1">
      <alignment horizontal="center" vertical="center"/>
    </xf>
    <xf numFmtId="0" fontId="2" fillId="0" borderId="0" xfId="10" applyFont="1" applyFill="1" applyBorder="1" applyAlignment="1">
      <alignment horizontal="left" vertical="center" wrapText="1"/>
    </xf>
    <xf numFmtId="0" fontId="3" fillId="0" borderId="21" xfId="10" applyFont="1" applyFill="1" applyBorder="1" applyAlignment="1">
      <alignment horizontal="right" vertical="center"/>
    </xf>
    <xf numFmtId="3" fontId="3" fillId="0" borderId="40" xfId="10" applyNumberFormat="1" applyFont="1" applyFill="1" applyBorder="1" applyAlignment="1">
      <alignment vertical="center"/>
    </xf>
    <xf numFmtId="3" fontId="3" fillId="0" borderId="41" xfId="10" applyNumberFormat="1" applyFont="1" applyFill="1" applyBorder="1" applyAlignment="1">
      <alignment vertical="center"/>
    </xf>
    <xf numFmtId="3" fontId="3" fillId="0" borderId="42" xfId="10" applyNumberFormat="1" applyFont="1" applyFill="1" applyBorder="1" applyAlignment="1">
      <alignment vertical="center"/>
    </xf>
    <xf numFmtId="3" fontId="3" fillId="0" borderId="82" xfId="10" applyNumberFormat="1" applyFont="1" applyFill="1" applyBorder="1" applyAlignment="1">
      <alignment vertical="center"/>
    </xf>
    <xf numFmtId="3" fontId="3" fillId="0" borderId="5" xfId="10" applyNumberFormat="1" applyFont="1" applyFill="1" applyBorder="1" applyAlignment="1">
      <alignment vertical="center"/>
    </xf>
    <xf numFmtId="3" fontId="3" fillId="0" borderId="40" xfId="10" applyNumberFormat="1" applyFont="1" applyFill="1" applyBorder="1" applyAlignment="1">
      <alignment horizontal="center" vertical="center"/>
    </xf>
    <xf numFmtId="3" fontId="3" fillId="0" borderId="42" xfId="10" applyNumberFormat="1" applyFont="1" applyFill="1" applyBorder="1" applyAlignment="1">
      <alignment horizontal="center" vertical="center"/>
    </xf>
    <xf numFmtId="3" fontId="3" fillId="0" borderId="42" xfId="10" applyNumberFormat="1" applyFont="1" applyFill="1" applyBorder="1" applyAlignment="1">
      <alignment horizontal="right" vertical="center"/>
    </xf>
    <xf numFmtId="0" fontId="2" fillId="0" borderId="53" xfId="7" applyFont="1" applyFill="1" applyBorder="1" applyAlignment="1">
      <alignment vertical="center" wrapText="1"/>
    </xf>
    <xf numFmtId="0" fontId="2" fillId="0" borderId="53" xfId="7" applyFont="1" applyFill="1" applyBorder="1" applyAlignment="1">
      <alignment horizontal="center" vertical="center"/>
    </xf>
    <xf numFmtId="3" fontId="2" fillId="0" borderId="53" xfId="7" applyNumberFormat="1" applyFont="1" applyFill="1" applyBorder="1" applyAlignment="1">
      <alignment vertical="center"/>
    </xf>
    <xf numFmtId="3" fontId="2" fillId="0" borderId="88" xfId="7" applyNumberFormat="1" applyFont="1" applyFill="1" applyBorder="1" applyAlignment="1">
      <alignment vertical="center"/>
    </xf>
    <xf numFmtId="3" fontId="2" fillId="0" borderId="9" xfId="7" applyNumberFormat="1" applyFont="1" applyFill="1" applyBorder="1" applyAlignment="1">
      <alignment vertical="center"/>
    </xf>
    <xf numFmtId="3" fontId="2" fillId="0" borderId="54" xfId="7" applyNumberFormat="1" applyFont="1" applyFill="1" applyBorder="1" applyAlignment="1">
      <alignment horizontal="right" vertical="center"/>
    </xf>
    <xf numFmtId="0" fontId="2" fillId="0" borderId="51" xfId="7" applyFont="1" applyFill="1" applyBorder="1" applyAlignment="1">
      <alignment horizontal="center" vertical="center"/>
    </xf>
    <xf numFmtId="0" fontId="3" fillId="0" borderId="12" xfId="7" applyFont="1" applyFill="1" applyBorder="1" applyAlignment="1">
      <alignment vertical="center"/>
    </xf>
    <xf numFmtId="0" fontId="2" fillId="0" borderId="13" xfId="7" applyFont="1" applyFill="1" applyBorder="1" applyAlignment="1">
      <alignment vertical="center"/>
    </xf>
    <xf numFmtId="0" fontId="2" fillId="0" borderId="47" xfId="7" applyFont="1" applyFill="1" applyBorder="1" applyAlignment="1">
      <alignment vertical="center"/>
    </xf>
    <xf numFmtId="3" fontId="3" fillId="0" borderId="53" xfId="7" applyNumberFormat="1" applyFont="1" applyFill="1" applyBorder="1" applyAlignment="1">
      <alignment horizontal="center" vertical="center"/>
    </xf>
    <xf numFmtId="3" fontId="2" fillId="0" borderId="52" xfId="7" applyNumberFormat="1" applyFont="1" applyFill="1" applyBorder="1" applyAlignment="1">
      <alignment horizontal="right" vertical="center"/>
    </xf>
    <xf numFmtId="0" fontId="2" fillId="0" borderId="51" xfId="7" applyFont="1" applyFill="1" applyBorder="1" applyAlignment="1">
      <alignment vertical="center"/>
    </xf>
    <xf numFmtId="0" fontId="2" fillId="0" borderId="0" xfId="7" applyFont="1" applyAlignment="1">
      <alignment vertical="center"/>
    </xf>
    <xf numFmtId="49" fontId="2" fillId="0" borderId="0" xfId="7" applyNumberFormat="1" applyFont="1" applyAlignment="1">
      <alignment vertical="center"/>
    </xf>
    <xf numFmtId="49" fontId="2" fillId="0" borderId="0" xfId="7" applyNumberFormat="1" applyFont="1" applyFill="1" applyAlignment="1">
      <alignment vertical="center"/>
    </xf>
    <xf numFmtId="0" fontId="2" fillId="0" borderId="0" xfId="7" applyFont="1" applyFill="1" applyAlignment="1">
      <alignment vertical="center"/>
    </xf>
    <xf numFmtId="0" fontId="2" fillId="0" borderId="0" xfId="7" applyFont="1" applyAlignment="1">
      <alignment horizontal="left" vertical="center"/>
    </xf>
    <xf numFmtId="0" fontId="2" fillId="0" borderId="0" xfId="7" applyFont="1" applyAlignment="1">
      <alignment horizontal="left" vertical="center" wrapText="1"/>
    </xf>
    <xf numFmtId="0" fontId="2" fillId="0" borderId="0" xfId="7" applyFont="1" applyAlignment="1">
      <alignment vertical="center" wrapText="1"/>
    </xf>
    <xf numFmtId="0" fontId="2" fillId="0" borderId="0" xfId="7" applyFont="1" applyFill="1" applyAlignment="1">
      <alignment horizontal="left" vertical="center"/>
    </xf>
    <xf numFmtId="0" fontId="5" fillId="0" borderId="0" xfId="7" applyFont="1"/>
    <xf numFmtId="0" fontId="2" fillId="0" borderId="15" xfId="1" applyFont="1" applyFill="1" applyBorder="1" applyAlignment="1" applyProtection="1">
      <alignment horizontal="center" vertical="center" wrapText="1"/>
    </xf>
    <xf numFmtId="3" fontId="2" fillId="5" borderId="57" xfId="1" applyNumberFormat="1" applyFont="1" applyFill="1" applyBorder="1" applyAlignment="1" applyProtection="1">
      <alignment vertical="center"/>
      <protection locked="0"/>
    </xf>
    <xf numFmtId="0" fontId="2" fillId="0" borderId="0" xfId="6" applyFont="1" applyBorder="1"/>
    <xf numFmtId="0" fontId="2" fillId="0" borderId="0" xfId="6" applyFont="1" applyBorder="1" applyAlignment="1"/>
    <xf numFmtId="0" fontId="2" fillId="0" borderId="0" xfId="6" applyFont="1" applyBorder="1" applyAlignment="1" applyProtection="1">
      <protection locked="0"/>
    </xf>
    <xf numFmtId="0" fontId="2" fillId="0" borderId="0" xfId="6" applyFont="1" applyBorder="1" applyAlignment="1" applyProtection="1">
      <alignment wrapText="1"/>
      <protection locked="0"/>
    </xf>
    <xf numFmtId="0" fontId="2" fillId="0" borderId="0" xfId="6" applyFont="1" applyBorder="1" applyAlignment="1" applyProtection="1">
      <alignment horizontal="left" wrapText="1"/>
      <protection locked="0"/>
    </xf>
    <xf numFmtId="0" fontId="2" fillId="0" borderId="0" xfId="6" applyFont="1" applyBorder="1" applyAlignment="1" applyProtection="1">
      <alignment horizontal="center" wrapText="1"/>
      <protection locked="0"/>
    </xf>
    <xf numFmtId="0" fontId="10" fillId="0" borderId="0" xfId="6" applyFont="1" applyBorder="1" applyAlignment="1">
      <alignment horizontal="center"/>
    </xf>
    <xf numFmtId="0" fontId="11" fillId="0" borderId="0" xfId="6" applyFont="1" applyBorder="1" applyAlignment="1" applyProtection="1">
      <protection locked="0"/>
    </xf>
    <xf numFmtId="0" fontId="2" fillId="0" borderId="81" xfId="6" applyFont="1" applyBorder="1"/>
    <xf numFmtId="49" fontId="3" fillId="0" borderId="81" xfId="6" applyNumberFormat="1" applyFont="1" applyFill="1" applyBorder="1" applyAlignment="1" applyProtection="1">
      <protection locked="0"/>
    </xf>
    <xf numFmtId="0" fontId="2" fillId="0" borderId="41" xfId="2" applyFont="1" applyBorder="1" applyAlignment="1">
      <alignment horizontal="center" vertical="center" wrapText="1"/>
    </xf>
    <xf numFmtId="0" fontId="3" fillId="0" borderId="41" xfId="6" applyFont="1" applyBorder="1" applyAlignment="1">
      <alignment horizontal="right" vertical="center" wrapText="1"/>
    </xf>
    <xf numFmtId="3" fontId="3" fillId="0" borderId="41" xfId="6" applyNumberFormat="1" applyFont="1" applyBorder="1" applyAlignment="1">
      <alignment horizontal="right" vertical="center" wrapText="1"/>
    </xf>
    <xf numFmtId="3" fontId="3" fillId="0" borderId="41" xfId="6" applyNumberFormat="1" applyFont="1" applyBorder="1" applyAlignment="1">
      <alignment vertical="center" wrapText="1"/>
    </xf>
    <xf numFmtId="0" fontId="2" fillId="0" borderId="41" xfId="6" applyFont="1" applyBorder="1" applyAlignment="1" applyProtection="1">
      <alignment horizontal="center" vertical="center" wrapText="1"/>
      <protection locked="0"/>
    </xf>
    <xf numFmtId="0" fontId="2" fillId="0" borderId="41" xfId="6" applyFont="1" applyBorder="1" applyAlignment="1" applyProtection="1">
      <alignment horizontal="left" vertical="center" wrapText="1"/>
      <protection locked="0"/>
    </xf>
    <xf numFmtId="3" fontId="3" fillId="0" borderId="41" xfId="6" applyNumberFormat="1" applyFont="1" applyBorder="1" applyAlignment="1" applyProtection="1">
      <alignment horizontal="center" vertical="center" wrapText="1"/>
      <protection locked="0"/>
    </xf>
    <xf numFmtId="3" fontId="2" fillId="0" borderId="41" xfId="6" applyNumberFormat="1" applyFont="1" applyBorder="1" applyAlignment="1" applyProtection="1">
      <alignment horizontal="right" vertical="center" wrapText="1"/>
      <protection locked="0"/>
    </xf>
    <xf numFmtId="3" fontId="2" fillId="0" borderId="41" xfId="6" applyNumberFormat="1" applyFont="1" applyBorder="1" applyAlignment="1" applyProtection="1">
      <alignment horizontal="right" vertical="center"/>
      <protection locked="0"/>
    </xf>
    <xf numFmtId="3" fontId="2" fillId="0" borderId="41" xfId="6" applyNumberFormat="1" applyFont="1" applyBorder="1" applyAlignment="1" applyProtection="1">
      <alignment horizontal="left" vertical="center" wrapText="1"/>
      <protection locked="0"/>
    </xf>
    <xf numFmtId="3" fontId="3" fillId="0" borderId="41" xfId="6" applyNumberFormat="1" applyFont="1" applyFill="1" applyBorder="1" applyAlignment="1" applyProtection="1">
      <alignment horizontal="right" vertical="center"/>
      <protection locked="0"/>
    </xf>
    <xf numFmtId="3" fontId="2" fillId="0" borderId="41" xfId="6" applyNumberFormat="1" applyFont="1" applyBorder="1" applyAlignment="1" applyProtection="1">
      <alignment vertical="center" wrapText="1"/>
      <protection locked="0"/>
    </xf>
    <xf numFmtId="3" fontId="3" fillId="0" borderId="41" xfId="6" applyNumberFormat="1" applyFont="1" applyFill="1" applyBorder="1" applyAlignment="1" applyProtection="1">
      <alignment horizontal="center" vertical="center" wrapText="1"/>
      <protection locked="0"/>
    </xf>
    <xf numFmtId="0" fontId="3" fillId="0" borderId="41" xfId="6" applyFont="1" applyBorder="1" applyAlignment="1" applyProtection="1">
      <alignment horizontal="center" vertical="center" wrapText="1"/>
      <protection locked="0"/>
    </xf>
    <xf numFmtId="3" fontId="2" fillId="0" borderId="41" xfId="6" applyNumberFormat="1" applyFont="1" applyFill="1" applyBorder="1" applyAlignment="1" applyProtection="1">
      <alignment horizontal="right" vertical="center"/>
      <protection locked="0"/>
    </xf>
    <xf numFmtId="3" fontId="2" fillId="0" borderId="41" xfId="6" applyNumberFormat="1" applyFont="1" applyFill="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wrapText="1"/>
      <protection locked="0"/>
    </xf>
    <xf numFmtId="3" fontId="3" fillId="6" borderId="41" xfId="6" applyNumberFormat="1" applyFont="1" applyFill="1" applyBorder="1" applyAlignment="1" applyProtection="1">
      <alignment horizontal="right" vertical="center"/>
      <protection locked="0"/>
    </xf>
    <xf numFmtId="0" fontId="2" fillId="0" borderId="0" xfId="6" applyFont="1" applyBorder="1" applyAlignment="1" applyProtection="1">
      <alignment horizontal="center" vertical="center" wrapText="1"/>
      <protection locked="0"/>
    </xf>
    <xf numFmtId="0" fontId="2" fillId="0" borderId="0" xfId="6" applyFont="1" applyBorder="1" applyAlignment="1" applyProtection="1">
      <alignment horizontal="left" vertical="center" wrapText="1"/>
      <protection locked="0"/>
    </xf>
    <xf numFmtId="3" fontId="2" fillId="0" borderId="0" xfId="6" applyNumberFormat="1" applyFont="1" applyBorder="1" applyAlignment="1" applyProtection="1">
      <alignment horizontal="center" vertical="center" wrapText="1"/>
      <protection locked="0"/>
    </xf>
    <xf numFmtId="3" fontId="2" fillId="0" borderId="0" xfId="6" applyNumberFormat="1" applyFont="1" applyBorder="1" applyAlignment="1" applyProtection="1">
      <alignment wrapText="1"/>
      <protection locked="0"/>
    </xf>
    <xf numFmtId="3" fontId="2" fillId="0" borderId="0" xfId="6" applyNumberFormat="1" applyFont="1" applyBorder="1" applyProtection="1">
      <protection locked="0"/>
    </xf>
    <xf numFmtId="3" fontId="2" fillId="0" borderId="0" xfId="6" applyNumberFormat="1" applyFont="1" applyBorder="1" applyAlignment="1" applyProtection="1">
      <alignment horizontal="center" vertical="center"/>
      <protection locked="0"/>
    </xf>
    <xf numFmtId="49" fontId="3" fillId="0" borderId="81" xfId="6" applyNumberFormat="1" applyFont="1" applyFill="1" applyBorder="1" applyAlignment="1">
      <alignment vertical="center"/>
    </xf>
    <xf numFmtId="3" fontId="3" fillId="0" borderId="41" xfId="6" applyNumberFormat="1" applyFont="1" applyFill="1" applyBorder="1" applyAlignment="1" applyProtection="1">
      <alignment horizontal="right" vertical="center" wrapText="1"/>
      <protection locked="0"/>
    </xf>
    <xf numFmtId="3" fontId="2" fillId="0" borderId="41" xfId="6" applyNumberFormat="1" applyFont="1" applyFill="1" applyBorder="1" applyAlignment="1" applyProtection="1">
      <alignment horizontal="right" vertical="center" wrapText="1"/>
      <protection locked="0"/>
    </xf>
    <xf numFmtId="0" fontId="2" fillId="0" borderId="41" xfId="6" applyFont="1" applyFill="1" applyBorder="1" applyAlignment="1" applyProtection="1">
      <alignment horizontal="center" vertical="center" wrapText="1"/>
      <protection locked="0"/>
    </xf>
    <xf numFmtId="0" fontId="2" fillId="0" borderId="41" xfId="6" applyFont="1" applyFill="1" applyBorder="1" applyAlignment="1" applyProtection="1">
      <alignment horizontal="left" vertical="center" wrapText="1"/>
      <protection locked="0"/>
    </xf>
    <xf numFmtId="0" fontId="2" fillId="0" borderId="41" xfId="6" applyFont="1" applyFill="1" applyBorder="1" applyAlignment="1">
      <alignment horizontal="left" vertical="center" wrapText="1"/>
    </xf>
    <xf numFmtId="3" fontId="2" fillId="0" borderId="41" xfId="0" applyNumberFormat="1" applyFont="1" applyFill="1" applyBorder="1" applyAlignment="1" applyProtection="1">
      <alignment horizontal="center" vertical="center" wrapText="1"/>
      <protection locked="0"/>
    </xf>
    <xf numFmtId="3" fontId="2" fillId="0" borderId="0" xfId="6" applyNumberFormat="1" applyFont="1" applyBorder="1" applyAlignment="1" applyProtection="1">
      <alignment horizontal="left" vertical="center" wrapText="1"/>
      <protection locked="0"/>
    </xf>
    <xf numFmtId="0" fontId="2" fillId="0" borderId="0" xfId="6" applyFont="1" applyAlignment="1"/>
    <xf numFmtId="49" fontId="3" fillId="0" borderId="81" xfId="6" applyNumberFormat="1" applyFont="1" applyFill="1" applyBorder="1" applyAlignment="1"/>
    <xf numFmtId="3" fontId="2" fillId="0" borderId="41" xfId="6" applyNumberFormat="1" applyFont="1" applyFill="1" applyBorder="1" applyAlignment="1" applyProtection="1">
      <alignment vertical="center" wrapText="1"/>
      <protection locked="0"/>
    </xf>
    <xf numFmtId="0" fontId="2" fillId="0" borderId="0" xfId="6" applyFont="1" applyBorder="1" applyAlignment="1">
      <alignment vertical="center"/>
    </xf>
    <xf numFmtId="3" fontId="2" fillId="0" borderId="41" xfId="6" applyNumberFormat="1" applyFont="1" applyBorder="1" applyAlignment="1">
      <alignment horizontal="right" vertical="center" wrapText="1"/>
    </xf>
    <xf numFmtId="0" fontId="2" fillId="0" borderId="41" xfId="6" applyFont="1" applyBorder="1" applyAlignment="1" applyProtection="1">
      <alignment horizontal="center" vertical="center"/>
      <protection locked="0"/>
    </xf>
    <xf numFmtId="3" fontId="2" fillId="0" borderId="41" xfId="6" applyNumberFormat="1" applyFont="1" applyFill="1" applyBorder="1" applyAlignment="1" applyProtection="1">
      <alignment horizontal="left" vertical="center" wrapText="1"/>
      <protection locked="0"/>
    </xf>
    <xf numFmtId="3" fontId="2" fillId="0" borderId="41" xfId="1" applyNumberFormat="1" applyFont="1" applyFill="1" applyBorder="1" applyAlignment="1">
      <alignment horizontal="left" vertical="center" wrapText="1"/>
    </xf>
    <xf numFmtId="0" fontId="2" fillId="0" borderId="41" xfId="6" applyFont="1" applyFill="1" applyBorder="1" applyAlignment="1" applyProtection="1">
      <alignment horizontal="center" vertical="center"/>
      <protection locked="0"/>
    </xf>
    <xf numFmtId="3" fontId="3" fillId="0" borderId="41" xfId="6" applyNumberFormat="1" applyFont="1" applyFill="1" applyBorder="1" applyAlignment="1" applyProtection="1">
      <alignment horizontal="center" vertical="center"/>
      <protection locked="0"/>
    </xf>
    <xf numFmtId="3" fontId="3" fillId="0" borderId="41" xfId="6" applyNumberFormat="1" applyFont="1" applyFill="1" applyBorder="1" applyAlignment="1">
      <alignment horizontal="right" vertical="center" wrapText="1"/>
    </xf>
    <xf numFmtId="3" fontId="2" fillId="0" borderId="41" xfId="6" applyNumberFormat="1" applyFont="1" applyBorder="1" applyAlignment="1">
      <alignment horizontal="left" vertical="center" wrapText="1"/>
    </xf>
    <xf numFmtId="0" fontId="2" fillId="0" borderId="0" xfId="6" applyFont="1" applyBorder="1" applyAlignment="1">
      <alignment wrapText="1"/>
    </xf>
    <xf numFmtId="0" fontId="3" fillId="0" borderId="0" xfId="6" applyFont="1" applyFill="1" applyAlignment="1">
      <alignment vertical="center"/>
    </xf>
    <xf numFmtId="0" fontId="2" fillId="0" borderId="0" xfId="6" applyFont="1" applyBorder="1" applyProtection="1">
      <protection locked="0"/>
    </xf>
    <xf numFmtId="0" fontId="2" fillId="0" borderId="0" xfId="6" applyFont="1" applyProtection="1">
      <protection locked="0"/>
    </xf>
    <xf numFmtId="0" fontId="2" fillId="0" borderId="0" xfId="6" applyFont="1" applyFill="1" applyAlignment="1">
      <alignment vertical="center"/>
    </xf>
    <xf numFmtId="0" fontId="2" fillId="0" borderId="0" xfId="6" applyFont="1" applyFill="1" applyAlignment="1">
      <alignment horizontal="left" vertical="center"/>
    </xf>
    <xf numFmtId="0" fontId="3" fillId="0" borderId="0" xfId="6" applyFont="1"/>
    <xf numFmtId="0" fontId="2" fillId="0" borderId="0" xfId="6" applyFont="1" applyFill="1" applyBorder="1" applyAlignment="1" applyProtection="1">
      <alignment vertical="center" wrapText="1"/>
      <protection locked="0"/>
    </xf>
    <xf numFmtId="0" fontId="3" fillId="0" borderId="0" xfId="6" applyFont="1" applyFill="1" applyAlignment="1">
      <alignment horizontal="left" vertical="center"/>
    </xf>
    <xf numFmtId="0" fontId="2" fillId="0" borderId="0" xfId="6" applyFont="1" applyFill="1" applyBorder="1" applyAlignment="1">
      <alignment vertical="center"/>
    </xf>
    <xf numFmtId="0" fontId="2" fillId="0" borderId="0" xfId="6" applyFont="1" applyFill="1" applyBorder="1" applyAlignment="1" applyProtection="1">
      <alignment vertical="center"/>
      <protection locked="0"/>
    </xf>
    <xf numFmtId="0" fontId="2" fillId="0" borderId="0" xfId="6" applyFont="1" applyBorder="1" applyAlignment="1" applyProtection="1">
      <alignment horizontal="left" vertical="center"/>
      <protection locked="0"/>
    </xf>
    <xf numFmtId="0" fontId="3" fillId="0" borderId="0" xfId="6" applyFont="1" applyFill="1" applyBorder="1" applyAlignment="1" applyProtection="1">
      <alignment vertical="center" wrapText="1"/>
      <protection locked="0"/>
    </xf>
    <xf numFmtId="0" fontId="3" fillId="0" borderId="0" xfId="6" applyFont="1" applyFill="1" applyBorder="1" applyAlignment="1">
      <alignment vertical="center"/>
    </xf>
    <xf numFmtId="0" fontId="3" fillId="0" borderId="0" xfId="6" applyFont="1" applyFill="1" applyBorder="1" applyAlignment="1" applyProtection="1">
      <alignment vertical="center"/>
      <protection locked="0"/>
    </xf>
    <xf numFmtId="0" fontId="26" fillId="0" borderId="0" xfId="6" applyFont="1" applyFill="1" applyAlignment="1">
      <alignment vertical="center"/>
    </xf>
    <xf numFmtId="0" fontId="27" fillId="0" borderId="0" xfId="6" applyFont="1" applyFill="1" applyAlignment="1">
      <alignment vertical="center"/>
    </xf>
    <xf numFmtId="0" fontId="2" fillId="0" borderId="0" xfId="6" applyFont="1" applyFill="1" applyBorder="1" applyAlignment="1">
      <alignment horizontal="left" vertical="center"/>
    </xf>
    <xf numFmtId="0" fontId="3" fillId="0" borderId="0" xfId="6" applyFont="1" applyAlignment="1">
      <alignment vertical="top"/>
    </xf>
    <xf numFmtId="0" fontId="3" fillId="0" borderId="0" xfId="6" applyFont="1" applyAlignment="1"/>
    <xf numFmtId="0" fontId="3" fillId="0" borderId="0" xfId="1" applyFont="1" applyAlignment="1"/>
    <xf numFmtId="0" fontId="3" fillId="0" borderId="0" xfId="0" applyFont="1"/>
    <xf numFmtId="0" fontId="2" fillId="0" borderId="0" xfId="0" applyFont="1"/>
    <xf numFmtId="0" fontId="2" fillId="0" borderId="41" xfId="6" applyFont="1" applyBorder="1" applyAlignment="1" applyProtection="1">
      <alignment horizontal="left" vertical="center" wrapText="1"/>
      <protection locked="0"/>
    </xf>
    <xf numFmtId="3" fontId="2" fillId="0" borderId="41" xfId="1" applyNumberFormat="1" applyFont="1" applyFill="1" applyBorder="1" applyAlignment="1">
      <alignment horizontal="center" vertical="center" wrapText="1"/>
    </xf>
    <xf numFmtId="0" fontId="2" fillId="0" borderId="41" xfId="6" applyFont="1" applyBorder="1" applyAlignment="1">
      <alignment horizontal="center" vertical="center" wrapText="1"/>
    </xf>
    <xf numFmtId="0" fontId="2" fillId="0" borderId="41" xfId="6" applyFont="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protection locked="0"/>
    </xf>
    <xf numFmtId="3" fontId="2" fillId="0" borderId="41" xfId="1" applyNumberFormat="1" applyFont="1" applyFill="1" applyBorder="1" applyAlignment="1" applyProtection="1">
      <alignment horizontal="center" vertical="center" wrapText="1"/>
      <protection locked="0"/>
    </xf>
    <xf numFmtId="0" fontId="2" fillId="0" borderId="15" xfId="1" applyFont="1" applyFill="1" applyBorder="1" applyAlignment="1" applyProtection="1">
      <alignment horizontal="center" vertical="center" wrapText="1"/>
    </xf>
    <xf numFmtId="0" fontId="2" fillId="0" borderId="0" xfId="6" applyFont="1" applyAlignment="1">
      <alignment horizontal="left"/>
    </xf>
    <xf numFmtId="0" fontId="10" fillId="0" borderId="0" xfId="6" applyFont="1" applyAlignment="1">
      <alignment horizontal="center"/>
    </xf>
    <xf numFmtId="0" fontId="28" fillId="0" borderId="0" xfId="6" applyFont="1" applyAlignment="1">
      <alignment horizontal="center"/>
    </xf>
    <xf numFmtId="0" fontId="11" fillId="0" borderId="0" xfId="1" applyFont="1" applyFill="1" applyAlignment="1">
      <alignment vertical="center"/>
    </xf>
    <xf numFmtId="0" fontId="3" fillId="0" borderId="81" xfId="6" applyFont="1" applyFill="1" applyBorder="1" applyAlignment="1"/>
    <xf numFmtId="3" fontId="28" fillId="0" borderId="41" xfId="6" applyNumberFormat="1" applyFont="1" applyBorder="1" applyAlignment="1">
      <alignment vertical="center" wrapText="1"/>
    </xf>
    <xf numFmtId="0" fontId="2" fillId="0" borderId="41" xfId="6" applyFont="1" applyBorder="1" applyAlignment="1" applyProtection="1">
      <alignment vertical="center" wrapText="1"/>
      <protection locked="0"/>
    </xf>
    <xf numFmtId="0" fontId="13" fillId="0" borderId="41" xfId="6" applyFont="1" applyBorder="1" applyAlignment="1" applyProtection="1">
      <alignment vertical="center" wrapText="1"/>
      <protection locked="0"/>
    </xf>
    <xf numFmtId="0" fontId="2" fillId="9" borderId="0" xfId="6" applyFont="1" applyFill="1" applyAlignment="1">
      <alignment horizontal="center" vertical="center"/>
    </xf>
    <xf numFmtId="3" fontId="3" fillId="0" borderId="41" xfId="6" applyNumberFormat="1" applyFont="1" applyBorder="1" applyAlignment="1" applyProtection="1">
      <alignment horizontal="center" vertical="center"/>
      <protection locked="0"/>
    </xf>
    <xf numFmtId="3" fontId="2" fillId="0" borderId="41" xfId="6" applyNumberFormat="1" applyFont="1" applyBorder="1" applyAlignment="1" applyProtection="1">
      <alignment horizontal="left" vertical="center"/>
      <protection locked="0"/>
    </xf>
    <xf numFmtId="3" fontId="3" fillId="6" borderId="41" xfId="6" applyNumberFormat="1" applyFont="1" applyFill="1" applyBorder="1" applyAlignment="1" applyProtection="1">
      <alignment vertical="center" wrapText="1"/>
      <protection locked="0"/>
    </xf>
    <xf numFmtId="0" fontId="2" fillId="0" borderId="0" xfId="6" applyFont="1" applyBorder="1" applyAlignment="1">
      <alignment vertical="center" wrapText="1"/>
    </xf>
    <xf numFmtId="0" fontId="13" fillId="0" borderId="0" xfId="6" applyFont="1" applyBorder="1" applyAlignment="1">
      <alignment vertical="center" wrapText="1"/>
    </xf>
    <xf numFmtId="0" fontId="2" fillId="0" borderId="0" xfId="6" applyFont="1" applyAlignment="1">
      <alignment vertical="center"/>
    </xf>
    <xf numFmtId="0" fontId="3" fillId="0" borderId="81" xfId="6" applyFont="1" applyFill="1" applyBorder="1" applyAlignment="1">
      <alignment vertical="center"/>
    </xf>
    <xf numFmtId="3" fontId="3" fillId="0" borderId="41" xfId="6" applyNumberFormat="1" applyFont="1" applyBorder="1" applyAlignment="1" applyProtection="1">
      <alignment vertical="center" wrapText="1"/>
      <protection locked="0"/>
    </xf>
    <xf numFmtId="0" fontId="2" fillId="10" borderId="0" xfId="6" applyFont="1" applyFill="1" applyAlignment="1">
      <alignment horizontal="center" vertical="center"/>
    </xf>
    <xf numFmtId="0" fontId="2" fillId="0" borderId="0" xfId="6" applyFont="1" applyFill="1" applyAlignment="1">
      <alignment horizontal="center" vertical="center"/>
    </xf>
    <xf numFmtId="3" fontId="3" fillId="0" borderId="41" xfId="6" applyNumberFormat="1" applyFont="1" applyFill="1" applyBorder="1" applyAlignment="1" applyProtection="1">
      <alignment vertical="center" wrapText="1"/>
      <protection locked="0"/>
    </xf>
    <xf numFmtId="0" fontId="13" fillId="0" borderId="41" xfId="1" applyFont="1" applyFill="1" applyBorder="1" applyAlignment="1">
      <alignment vertical="center" wrapText="1"/>
    </xf>
    <xf numFmtId="0" fontId="13" fillId="0" borderId="41" xfId="6" applyFont="1" applyBorder="1" applyAlignment="1" applyProtection="1">
      <alignment horizontal="left" vertical="center" wrapText="1"/>
      <protection locked="0"/>
    </xf>
    <xf numFmtId="3" fontId="2" fillId="0" borderId="0" xfId="6" applyNumberFormat="1" applyFont="1" applyBorder="1" applyAlignment="1">
      <alignment vertical="center" wrapText="1"/>
    </xf>
    <xf numFmtId="0" fontId="2" fillId="0" borderId="0" xfId="1" applyFont="1" applyFill="1" applyAlignment="1">
      <alignment vertical="center"/>
    </xf>
    <xf numFmtId="0" fontId="2" fillId="0" borderId="0" xfId="6" applyFont="1" applyBorder="1" applyAlignment="1" applyProtection="1">
      <alignment vertical="center" wrapText="1"/>
      <protection locked="0"/>
    </xf>
    <xf numFmtId="3" fontId="2" fillId="0" borderId="0" xfId="6" applyNumberFormat="1" applyFont="1" applyBorder="1" applyAlignment="1" applyProtection="1">
      <alignment vertical="center" wrapText="1"/>
      <protection locked="0"/>
    </xf>
    <xf numFmtId="0" fontId="13" fillId="0" borderId="0" xfId="6" applyFont="1" applyAlignment="1">
      <alignment vertical="center"/>
    </xf>
    <xf numFmtId="0" fontId="13" fillId="0" borderId="0" xfId="1" applyFont="1" applyAlignment="1">
      <alignment vertical="center"/>
    </xf>
    <xf numFmtId="0" fontId="2" fillId="0" borderId="0" xfId="1" applyFont="1" applyBorder="1" applyAlignment="1">
      <alignment horizontal="left" vertical="center"/>
    </xf>
    <xf numFmtId="0" fontId="2" fillId="0" borderId="0" xfId="1" applyFont="1" applyFill="1" applyBorder="1" applyAlignment="1">
      <alignment horizontal="left" vertical="center"/>
    </xf>
    <xf numFmtId="0" fontId="2" fillId="0" borderId="0" xfId="1" applyFont="1" applyAlignment="1">
      <alignment horizontal="center" vertical="center"/>
    </xf>
    <xf numFmtId="0" fontId="13" fillId="0" borderId="0" xfId="1" applyFont="1" applyAlignment="1">
      <alignment vertical="center" wrapText="1"/>
    </xf>
    <xf numFmtId="0" fontId="13" fillId="0" borderId="0" xfId="6" applyFont="1"/>
    <xf numFmtId="49" fontId="2" fillId="0" borderId="16" xfId="0" applyNumberFormat="1" applyFont="1" applyBorder="1" applyAlignment="1" applyProtection="1">
      <alignment horizontal="left" wrapText="1"/>
      <protection locked="0"/>
    </xf>
    <xf numFmtId="49" fontId="2" fillId="0" borderId="51" xfId="0" applyNumberFormat="1" applyFont="1" applyBorder="1" applyAlignment="1" applyProtection="1">
      <alignment horizontal="left" wrapText="1"/>
      <protection locked="0"/>
    </xf>
    <xf numFmtId="49" fontId="2" fillId="11" borderId="15" xfId="0" applyNumberFormat="1" applyFont="1" applyFill="1" applyBorder="1" applyAlignment="1" applyProtection="1">
      <alignment horizontal="left" wrapText="1"/>
      <protection locked="0"/>
    </xf>
    <xf numFmtId="49" fontId="2" fillId="0" borderId="39" xfId="0" applyNumberFormat="1" applyFont="1" applyBorder="1" applyAlignment="1" applyProtection="1">
      <alignment horizontal="left" wrapText="1"/>
      <protection locked="0"/>
    </xf>
    <xf numFmtId="0" fontId="0" fillId="0" borderId="4" xfId="0" applyBorder="1"/>
    <xf numFmtId="0" fontId="2" fillId="0" borderId="4" xfId="1" applyFont="1" applyBorder="1" applyAlignment="1">
      <alignment vertical="center"/>
    </xf>
    <xf numFmtId="49" fontId="2" fillId="0" borderId="4" xfId="1" applyNumberFormat="1" applyFont="1" applyBorder="1" applyAlignment="1">
      <alignment horizontal="center" vertical="center" wrapText="1"/>
    </xf>
    <xf numFmtId="0" fontId="2" fillId="0" borderId="39" xfId="1" applyFont="1" applyFill="1" applyBorder="1" applyAlignment="1">
      <alignment horizontal="right" vertical="center" wrapText="1"/>
    </xf>
    <xf numFmtId="0" fontId="2" fillId="0" borderId="39" xfId="1" applyFont="1" applyFill="1" applyBorder="1" applyAlignment="1">
      <alignment horizontal="left" vertical="center" wrapText="1"/>
    </xf>
    <xf numFmtId="3" fontId="2" fillId="0" borderId="39" xfId="1" applyNumberFormat="1" applyFont="1" applyFill="1" applyBorder="1" applyAlignment="1">
      <alignment vertical="center"/>
    </xf>
    <xf numFmtId="3" fontId="2" fillId="0" borderId="42" xfId="1" applyNumberFormat="1" applyFont="1" applyFill="1" applyBorder="1" applyAlignment="1">
      <alignment vertical="center"/>
    </xf>
    <xf numFmtId="0" fontId="2" fillId="0" borderId="15" xfId="1" applyFont="1" applyFill="1" applyBorder="1" applyAlignment="1" applyProtection="1">
      <alignment horizontal="center" vertical="center" wrapText="1"/>
    </xf>
    <xf numFmtId="3" fontId="2" fillId="0" borderId="41" xfId="6" applyNumberFormat="1" applyFont="1" applyBorder="1" applyAlignment="1" applyProtection="1">
      <alignment horizontal="center" vertical="center" wrapText="1"/>
      <protection locked="0"/>
    </xf>
    <xf numFmtId="3" fontId="3" fillId="0" borderId="0" xfId="1" applyNumberFormat="1" applyFont="1" applyFill="1" applyBorder="1" applyAlignment="1" applyProtection="1">
      <alignment vertical="center"/>
    </xf>
    <xf numFmtId="3" fontId="3" fillId="6" borderId="41" xfId="6" applyNumberFormat="1" applyFont="1" applyFill="1" applyBorder="1" applyAlignment="1" applyProtection="1">
      <alignment horizontal="right" vertical="center" wrapText="1"/>
      <protection locked="0"/>
    </xf>
    <xf numFmtId="0" fontId="1" fillId="0" borderId="0" xfId="6"/>
    <xf numFmtId="0" fontId="13" fillId="0" borderId="89" xfId="1" applyFont="1" applyFill="1" applyBorder="1" applyAlignment="1">
      <alignment wrapText="1"/>
    </xf>
    <xf numFmtId="0" fontId="5" fillId="0" borderId="89" xfId="1" applyFont="1" applyFill="1" applyBorder="1" applyAlignment="1">
      <alignment horizontal="right" vertical="justify" wrapText="1"/>
    </xf>
    <xf numFmtId="3" fontId="5" fillId="0" borderId="89" xfId="1" applyNumberFormat="1" applyFont="1" applyBorder="1" applyAlignment="1">
      <alignment wrapText="1"/>
    </xf>
    <xf numFmtId="0" fontId="1" fillId="0" borderId="89" xfId="1" applyFont="1" applyBorder="1" applyAlignment="1">
      <alignment wrapText="1"/>
    </xf>
    <xf numFmtId="0" fontId="1" fillId="0" borderId="89" xfId="1" applyFont="1" applyFill="1" applyBorder="1" applyAlignment="1">
      <alignment wrapText="1"/>
    </xf>
    <xf numFmtId="0" fontId="10" fillId="0" borderId="90" xfId="1" applyFont="1" applyFill="1" applyBorder="1" applyAlignment="1">
      <alignment horizontal="center" vertical="center" wrapText="1"/>
    </xf>
    <xf numFmtId="0" fontId="10" fillId="0" borderId="91" xfId="1" applyFont="1" applyFill="1" applyBorder="1" applyAlignment="1">
      <alignment horizontal="center" vertical="center" wrapText="1"/>
    </xf>
    <xf numFmtId="3" fontId="10" fillId="0" borderId="91" xfId="1" applyNumberFormat="1" applyFont="1" applyFill="1" applyBorder="1" applyAlignment="1">
      <alignment horizontal="center" vertical="center" wrapText="1"/>
    </xf>
    <xf numFmtId="0" fontId="10" fillId="0" borderId="92" xfId="1" applyFont="1" applyFill="1" applyBorder="1" applyAlignment="1">
      <alignment horizontal="center" vertical="center" wrapText="1"/>
    </xf>
    <xf numFmtId="0" fontId="10" fillId="0" borderId="93" xfId="1" applyFont="1" applyFill="1" applyBorder="1" applyAlignment="1">
      <alignment horizontal="center" vertical="center" wrapText="1"/>
    </xf>
    <xf numFmtId="0" fontId="10" fillId="0" borderId="94" xfId="1" applyFont="1" applyFill="1" applyBorder="1" applyAlignment="1">
      <alignment horizontal="center" vertical="center" wrapText="1"/>
    </xf>
    <xf numFmtId="0" fontId="10" fillId="0" borderId="95" xfId="1" applyFont="1" applyFill="1" applyBorder="1" applyAlignment="1">
      <alignment horizontal="center" vertical="center" wrapText="1"/>
    </xf>
    <xf numFmtId="0" fontId="10" fillId="0" borderId="96" xfId="1" applyFont="1" applyFill="1" applyBorder="1" applyAlignment="1">
      <alignment vertical="center" wrapText="1"/>
    </xf>
    <xf numFmtId="0" fontId="10" fillId="0" borderId="43" xfId="1" applyFont="1" applyFill="1" applyBorder="1" applyAlignment="1">
      <alignment vertical="center" wrapText="1"/>
    </xf>
    <xf numFmtId="0" fontId="10" fillId="0" borderId="43" xfId="1" applyFont="1" applyFill="1" applyBorder="1" applyAlignment="1">
      <alignment horizontal="center" vertical="center" wrapText="1"/>
    </xf>
    <xf numFmtId="3" fontId="30" fillId="0" borderId="43" xfId="1" applyNumberFormat="1" applyFont="1" applyFill="1" applyBorder="1" applyAlignment="1">
      <alignment wrapText="1"/>
    </xf>
    <xf numFmtId="3" fontId="30" fillId="0" borderId="97" xfId="1" applyNumberFormat="1" applyFont="1" applyFill="1" applyBorder="1" applyAlignment="1">
      <alignment wrapText="1"/>
    </xf>
    <xf numFmtId="0" fontId="10" fillId="0" borderId="98" xfId="1" applyFont="1" applyFill="1" applyBorder="1" applyAlignment="1">
      <alignment vertical="center" wrapText="1"/>
    </xf>
    <xf numFmtId="0" fontId="10" fillId="0" borderId="63" xfId="1" applyFont="1" applyFill="1" applyBorder="1" applyAlignment="1">
      <alignment vertical="center" wrapText="1"/>
    </xf>
    <xf numFmtId="0" fontId="10" fillId="11" borderId="63" xfId="1" applyFont="1" applyFill="1" applyBorder="1" applyAlignment="1">
      <alignment horizontal="left" vertical="center" wrapText="1"/>
    </xf>
    <xf numFmtId="10" fontId="10" fillId="11" borderId="63" xfId="1" applyNumberFormat="1" applyFont="1" applyFill="1" applyBorder="1" applyAlignment="1">
      <alignment wrapText="1"/>
    </xf>
    <xf numFmtId="10" fontId="10" fillId="11" borderId="99" xfId="1" applyNumberFormat="1" applyFont="1" applyFill="1" applyBorder="1" applyAlignment="1">
      <alignment wrapText="1"/>
    </xf>
    <xf numFmtId="10" fontId="10" fillId="13" borderId="97" xfId="1" applyNumberFormat="1" applyFont="1" applyFill="1" applyBorder="1" applyAlignment="1">
      <alignment wrapText="1"/>
    </xf>
    <xf numFmtId="3" fontId="30" fillId="0" borderId="63" xfId="1" applyNumberFormat="1" applyFont="1" applyFill="1" applyBorder="1" applyAlignment="1">
      <alignment wrapText="1"/>
    </xf>
    <xf numFmtId="3" fontId="30" fillId="0" borderId="99" xfId="1" applyNumberFormat="1" applyFont="1" applyFill="1" applyBorder="1" applyAlignment="1">
      <alignment wrapText="1"/>
    </xf>
    <xf numFmtId="3" fontId="16" fillId="0" borderId="63" xfId="1" applyNumberFormat="1" applyFont="1" applyBorder="1" applyAlignment="1">
      <alignment wrapText="1"/>
    </xf>
    <xf numFmtId="3" fontId="16" fillId="0" borderId="99" xfId="1" applyNumberFormat="1" applyFont="1" applyBorder="1" applyAlignment="1">
      <alignment wrapText="1"/>
    </xf>
    <xf numFmtId="3" fontId="16" fillId="0" borderId="97" xfId="1" applyNumberFormat="1" applyFont="1" applyFill="1" applyBorder="1" applyAlignment="1">
      <alignment wrapText="1"/>
    </xf>
    <xf numFmtId="10" fontId="11" fillId="0" borderId="63" xfId="1" applyNumberFormat="1" applyFont="1" applyFill="1" applyBorder="1" applyAlignment="1">
      <alignment wrapText="1"/>
    </xf>
    <xf numFmtId="10" fontId="11" fillId="0" borderId="99" xfId="1" applyNumberFormat="1" applyFont="1" applyFill="1" applyBorder="1" applyAlignment="1">
      <alignment wrapText="1"/>
    </xf>
    <xf numFmtId="10" fontId="11" fillId="0" borderId="97" xfId="1" applyNumberFormat="1" applyFont="1" applyFill="1" applyBorder="1" applyAlignment="1">
      <alignment wrapText="1"/>
    </xf>
    <xf numFmtId="0" fontId="10" fillId="0" borderId="100" xfId="1" applyFont="1" applyFill="1" applyBorder="1" applyAlignment="1">
      <alignment vertical="center" wrapText="1"/>
    </xf>
    <xf numFmtId="0" fontId="10" fillId="0" borderId="11" xfId="1" applyFont="1" applyFill="1" applyBorder="1" applyAlignment="1">
      <alignment vertical="center" wrapText="1"/>
    </xf>
    <xf numFmtId="0" fontId="10" fillId="0" borderId="11" xfId="1" applyFont="1" applyFill="1" applyBorder="1" applyAlignment="1">
      <alignment horizontal="center" vertical="center" wrapText="1"/>
    </xf>
    <xf numFmtId="3" fontId="30" fillId="0" borderId="11" xfId="1" applyNumberFormat="1" applyFont="1" applyFill="1" applyBorder="1" applyAlignment="1">
      <alignment wrapText="1"/>
    </xf>
    <xf numFmtId="3" fontId="30" fillId="0" borderId="101" xfId="1" applyNumberFormat="1" applyFont="1" applyFill="1" applyBorder="1" applyAlignment="1">
      <alignment wrapText="1"/>
    </xf>
    <xf numFmtId="3" fontId="10" fillId="12" borderId="102" xfId="1" applyNumberFormat="1" applyFont="1" applyFill="1" applyBorder="1" applyAlignment="1">
      <alignment horizontal="center" vertical="center" wrapText="1"/>
    </xf>
    <xf numFmtId="0" fontId="10" fillId="14" borderId="103" xfId="1" applyFont="1" applyFill="1" applyBorder="1" applyAlignment="1">
      <alignment horizontal="center" vertical="center" wrapText="1"/>
    </xf>
    <xf numFmtId="3" fontId="10" fillId="14" borderId="103" xfId="1" applyNumberFormat="1" applyFont="1" applyFill="1" applyBorder="1" applyAlignment="1">
      <alignment horizontal="center" vertical="center" wrapText="1"/>
    </xf>
    <xf numFmtId="3" fontId="10" fillId="14" borderId="104" xfId="1" applyNumberFormat="1" applyFont="1" applyFill="1" applyBorder="1" applyAlignment="1">
      <alignment horizontal="center" vertical="center" wrapText="1"/>
    </xf>
    <xf numFmtId="3" fontId="10" fillId="0" borderId="105" xfId="1" applyNumberFormat="1" applyFont="1" applyFill="1" applyBorder="1" applyAlignment="1">
      <alignment horizontal="center" wrapText="1"/>
    </xf>
    <xf numFmtId="0" fontId="10" fillId="0" borderId="106" xfId="1" applyFont="1" applyFill="1" applyBorder="1" applyAlignment="1">
      <alignment horizontal="center" wrapText="1"/>
    </xf>
    <xf numFmtId="0" fontId="10" fillId="0" borderId="106" xfId="1" applyFont="1" applyFill="1" applyBorder="1" applyAlignment="1">
      <alignment horizontal="center" vertical="center" wrapText="1"/>
    </xf>
    <xf numFmtId="3" fontId="16" fillId="0" borderId="107" xfId="1" applyNumberFormat="1" applyFont="1" applyFill="1" applyBorder="1" applyAlignment="1">
      <alignment wrapText="1"/>
    </xf>
    <xf numFmtId="3" fontId="16" fillId="0" borderId="106" xfId="1" applyNumberFormat="1" applyFont="1" applyFill="1" applyBorder="1" applyAlignment="1">
      <alignment wrapText="1"/>
    </xf>
    <xf numFmtId="3" fontId="16" fillId="0" borderId="108" xfId="1" applyNumberFormat="1" applyFont="1" applyFill="1" applyBorder="1" applyAlignment="1">
      <alignment wrapText="1"/>
    </xf>
    <xf numFmtId="3" fontId="10" fillId="0" borderId="109" xfId="1" applyNumberFormat="1" applyFont="1" applyFill="1" applyBorder="1" applyAlignment="1">
      <alignment horizontal="center" wrapText="1"/>
    </xf>
    <xf numFmtId="0" fontId="10" fillId="0" borderId="15" xfId="1" applyFont="1" applyFill="1" applyBorder="1" applyAlignment="1">
      <alignment horizontal="center" wrapText="1"/>
    </xf>
    <xf numFmtId="0" fontId="16" fillId="0" borderId="15" xfId="1" applyFont="1" applyFill="1" applyBorder="1" applyAlignment="1">
      <alignment horizontal="center" vertical="center" wrapText="1"/>
    </xf>
    <xf numFmtId="3" fontId="16" fillId="0" borderId="110" xfId="1" applyNumberFormat="1" applyFont="1" applyFill="1" applyBorder="1" applyAlignment="1">
      <alignment horizontal="right" wrapText="1"/>
    </xf>
    <xf numFmtId="3" fontId="16" fillId="0" borderId="4" xfId="1" applyNumberFormat="1" applyFont="1" applyFill="1" applyBorder="1" applyAlignment="1">
      <alignment horizontal="right" wrapText="1"/>
    </xf>
    <xf numFmtId="3" fontId="16" fillId="0" borderId="15" xfId="1" applyNumberFormat="1" applyFont="1" applyFill="1" applyBorder="1" applyAlignment="1">
      <alignment horizontal="right" wrapText="1"/>
    </xf>
    <xf numFmtId="3" fontId="16" fillId="0" borderId="15" xfId="1" applyNumberFormat="1" applyFont="1" applyFill="1" applyBorder="1" applyAlignment="1">
      <alignment wrapText="1"/>
    </xf>
    <xf numFmtId="3" fontId="16" fillId="0" borderId="111" xfId="1" applyNumberFormat="1" applyFont="1" applyFill="1" applyBorder="1" applyAlignment="1">
      <alignment wrapText="1"/>
    </xf>
    <xf numFmtId="0" fontId="16" fillId="0" borderId="106" xfId="1" applyFont="1" applyFill="1" applyBorder="1" applyAlignment="1">
      <alignment wrapText="1"/>
    </xf>
    <xf numFmtId="3" fontId="16" fillId="0" borderId="107" xfId="1" applyNumberFormat="1" applyFont="1" applyFill="1" applyBorder="1" applyAlignment="1">
      <alignment horizontal="right" wrapText="1"/>
    </xf>
    <xf numFmtId="3" fontId="16" fillId="0" borderId="106" xfId="1" applyNumberFormat="1" applyFont="1" applyFill="1" applyBorder="1" applyAlignment="1">
      <alignment horizontal="right" wrapText="1"/>
    </xf>
    <xf numFmtId="3" fontId="16" fillId="0" borderId="108" xfId="1" applyNumberFormat="1" applyFont="1" applyFill="1" applyBorder="1" applyAlignment="1">
      <alignment horizontal="right" wrapText="1"/>
    </xf>
    <xf numFmtId="3" fontId="10" fillId="0" borderId="112" xfId="1" applyNumberFormat="1" applyFont="1" applyFill="1" applyBorder="1" applyAlignment="1">
      <alignment horizontal="center" wrapText="1"/>
    </xf>
    <xf numFmtId="0" fontId="10" fillId="0" borderId="113" xfId="1" applyFont="1" applyFill="1" applyBorder="1" applyAlignment="1">
      <alignment horizontal="center" vertical="center" wrapText="1"/>
    </xf>
    <xf numFmtId="0" fontId="16" fillId="0" borderId="113" xfId="1" applyFont="1" applyFill="1" applyBorder="1" applyAlignment="1">
      <alignment horizontal="center" vertical="center" wrapText="1"/>
    </xf>
    <xf numFmtId="3" fontId="16" fillId="0" borderId="114" xfId="1" applyNumberFormat="1" applyFont="1" applyFill="1" applyBorder="1" applyAlignment="1">
      <alignment horizontal="right" wrapText="1"/>
    </xf>
    <xf numFmtId="3" fontId="16" fillId="0" borderId="113" xfId="1" applyNumberFormat="1" applyFont="1" applyFill="1" applyBorder="1" applyAlignment="1">
      <alignment horizontal="right" wrapText="1"/>
    </xf>
    <xf numFmtId="3" fontId="16" fillId="0" borderId="115" xfId="1" applyNumberFormat="1" applyFont="1" applyFill="1" applyBorder="1" applyAlignment="1">
      <alignment horizontal="right" wrapText="1"/>
    </xf>
    <xf numFmtId="3" fontId="10" fillId="0" borderId="116" xfId="1" applyNumberFormat="1" applyFont="1" applyFill="1" applyBorder="1" applyAlignment="1">
      <alignment horizontal="center" wrapText="1"/>
    </xf>
    <xf numFmtId="0" fontId="10" fillId="0" borderId="117" xfId="1" applyFont="1" applyFill="1" applyBorder="1" applyAlignment="1">
      <alignment horizontal="center" wrapText="1"/>
    </xf>
    <xf numFmtId="0" fontId="10" fillId="0" borderId="117" xfId="1" applyFont="1" applyFill="1" applyBorder="1" applyAlignment="1">
      <alignment horizontal="center" vertical="center" wrapText="1"/>
    </xf>
    <xf numFmtId="3" fontId="16" fillId="0" borderId="118" xfId="1" applyNumberFormat="1" applyFont="1" applyFill="1" applyBorder="1" applyAlignment="1">
      <alignment wrapText="1"/>
    </xf>
    <xf numFmtId="3" fontId="16" fillId="0" borderId="117" xfId="1" applyNumberFormat="1" applyFont="1" applyFill="1" applyBorder="1" applyAlignment="1">
      <alignment wrapText="1"/>
    </xf>
    <xf numFmtId="3" fontId="16" fillId="0" borderId="119" xfId="1" applyNumberFormat="1" applyFont="1" applyFill="1" applyBorder="1" applyAlignment="1">
      <alignment wrapText="1"/>
    </xf>
    <xf numFmtId="0" fontId="10" fillId="0" borderId="113" xfId="1" applyFont="1" applyFill="1" applyBorder="1" applyAlignment="1">
      <alignment horizontal="center" wrapText="1"/>
    </xf>
    <xf numFmtId="3" fontId="16" fillId="0" borderId="114" xfId="1" applyNumberFormat="1" applyFont="1" applyFill="1" applyBorder="1" applyAlignment="1">
      <alignment wrapText="1"/>
    </xf>
    <xf numFmtId="3" fontId="16" fillId="0" borderId="113" xfId="1" applyNumberFormat="1" applyFont="1" applyFill="1" applyBorder="1" applyAlignment="1">
      <alignment wrapText="1"/>
    </xf>
    <xf numFmtId="3" fontId="16" fillId="0" borderId="115" xfId="1" applyNumberFormat="1" applyFont="1" applyFill="1" applyBorder="1" applyAlignment="1">
      <alignment wrapText="1"/>
    </xf>
    <xf numFmtId="0" fontId="10" fillId="0" borderId="15" xfId="1" applyFont="1" applyFill="1" applyBorder="1" applyAlignment="1">
      <alignment horizontal="center" vertical="center" wrapText="1"/>
    </xf>
    <xf numFmtId="3" fontId="16" fillId="0" borderId="4" xfId="1" applyNumberFormat="1" applyFont="1" applyFill="1" applyBorder="1" applyAlignment="1">
      <alignment wrapText="1"/>
    </xf>
    <xf numFmtId="3" fontId="10" fillId="0" borderId="120" xfId="1" applyNumberFormat="1" applyFont="1" applyFill="1" applyBorder="1" applyAlignment="1">
      <alignment horizontal="center" wrapText="1"/>
    </xf>
    <xf numFmtId="0" fontId="10" fillId="0" borderId="121" xfId="1" applyFont="1" applyFill="1" applyBorder="1" applyAlignment="1">
      <alignment horizontal="center" wrapText="1"/>
    </xf>
    <xf numFmtId="0" fontId="16" fillId="0" borderId="121" xfId="1" applyFont="1" applyFill="1" applyBorder="1" applyAlignment="1">
      <alignment horizontal="center" vertical="center" wrapText="1"/>
    </xf>
    <xf numFmtId="3" fontId="16" fillId="0" borderId="122" xfId="1" applyNumberFormat="1" applyFont="1" applyFill="1" applyBorder="1" applyAlignment="1">
      <alignment wrapText="1"/>
    </xf>
    <xf numFmtId="3" fontId="16" fillId="0" borderId="121" xfId="1" applyNumberFormat="1" applyFont="1" applyFill="1" applyBorder="1" applyAlignment="1">
      <alignment wrapText="1"/>
    </xf>
    <xf numFmtId="3" fontId="16" fillId="0" borderId="123" xfId="1" applyNumberFormat="1" applyFont="1" applyFill="1" applyBorder="1" applyAlignment="1">
      <alignment wrapText="1"/>
    </xf>
    <xf numFmtId="3" fontId="31" fillId="0" borderId="107" xfId="1" applyNumberFormat="1" applyFont="1" applyFill="1" applyBorder="1" applyAlignment="1">
      <alignment wrapText="1"/>
    </xf>
    <xf numFmtId="0" fontId="10" fillId="0" borderId="121" xfId="1" applyFont="1" applyFill="1" applyBorder="1" applyAlignment="1">
      <alignment horizontal="center" vertical="center" wrapText="1"/>
    </xf>
    <xf numFmtId="0" fontId="16" fillId="0" borderId="121" xfId="1" applyFont="1" applyFill="1" applyBorder="1" applyAlignment="1">
      <alignment horizontal="center" wrapText="1"/>
    </xf>
    <xf numFmtId="3" fontId="16" fillId="0" borderId="121" xfId="1" applyNumberFormat="1" applyFont="1" applyFill="1" applyBorder="1" applyAlignment="1">
      <alignment horizontal="right" wrapText="1"/>
    </xf>
    <xf numFmtId="3" fontId="16" fillId="0" borderId="122" xfId="1" applyNumberFormat="1" applyFont="1" applyFill="1" applyBorder="1" applyAlignment="1">
      <alignment horizontal="right" wrapText="1"/>
    </xf>
    <xf numFmtId="3" fontId="16" fillId="0" borderId="123" xfId="1" applyNumberFormat="1" applyFont="1" applyFill="1" applyBorder="1" applyAlignment="1">
      <alignment horizontal="right" wrapText="1"/>
    </xf>
    <xf numFmtId="0" fontId="1" fillId="0" borderId="0" xfId="1" applyFill="1" applyBorder="1" applyAlignment="1">
      <alignment wrapText="1"/>
    </xf>
    <xf numFmtId="3" fontId="16" fillId="0" borderId="111" xfId="1" applyNumberFormat="1" applyFont="1" applyFill="1" applyBorder="1" applyAlignment="1">
      <alignment horizontal="right" wrapText="1"/>
    </xf>
    <xf numFmtId="3" fontId="10" fillId="0" borderId="90" xfId="1" applyNumberFormat="1" applyFont="1" applyFill="1" applyBorder="1" applyAlignment="1">
      <alignment horizontal="center" wrapText="1"/>
    </xf>
    <xf numFmtId="0" fontId="10" fillId="0" borderId="91" xfId="1" applyFont="1" applyFill="1" applyBorder="1" applyAlignment="1">
      <alignment horizontal="center" wrapText="1"/>
    </xf>
    <xf numFmtId="3" fontId="16" fillId="0" borderId="94" xfId="1" applyNumberFormat="1" applyFont="1" applyFill="1" applyBorder="1" applyAlignment="1">
      <alignment wrapText="1"/>
    </xf>
    <xf numFmtId="3" fontId="16" fillId="0" borderId="91" xfId="1" applyNumberFormat="1" applyFont="1" applyFill="1" applyBorder="1" applyAlignment="1">
      <alignment wrapText="1"/>
    </xf>
    <xf numFmtId="3" fontId="16" fillId="0" borderId="95" xfId="1" applyNumberFormat="1" applyFont="1" applyFill="1" applyBorder="1" applyAlignment="1">
      <alignment wrapText="1"/>
    </xf>
    <xf numFmtId="3" fontId="10" fillId="0" borderId="124" xfId="1" applyNumberFormat="1" applyFont="1" applyFill="1" applyBorder="1" applyAlignment="1">
      <alignment horizontal="center" wrapText="1"/>
    </xf>
    <xf numFmtId="0" fontId="10" fillId="0" borderId="125" xfId="1" applyFont="1" applyFill="1" applyBorder="1" applyAlignment="1">
      <alignment horizontal="center" wrapText="1"/>
    </xf>
    <xf numFmtId="3" fontId="16" fillId="0" borderId="126" xfId="1" applyNumberFormat="1" applyFont="1" applyFill="1" applyBorder="1" applyAlignment="1">
      <alignment wrapText="1"/>
    </xf>
    <xf numFmtId="3" fontId="16" fillId="0" borderId="125" xfId="1" applyNumberFormat="1" applyFont="1" applyFill="1" applyBorder="1" applyAlignment="1">
      <alignment wrapText="1"/>
    </xf>
    <xf numFmtId="3" fontId="16" fillId="0" borderId="127" xfId="1" applyNumberFormat="1" applyFont="1" applyFill="1" applyBorder="1" applyAlignment="1">
      <alignment wrapText="1"/>
    </xf>
    <xf numFmtId="3" fontId="10" fillId="12" borderId="102" xfId="1" applyNumberFormat="1" applyFont="1" applyFill="1" applyBorder="1" applyAlignment="1">
      <alignment horizontal="center" wrapText="1"/>
    </xf>
    <xf numFmtId="0" fontId="10" fillId="14" borderId="121" xfId="1" applyFont="1" applyFill="1" applyBorder="1" applyAlignment="1">
      <alignment horizontal="center" vertical="center" wrapText="1"/>
    </xf>
    <xf numFmtId="3" fontId="10" fillId="14" borderId="89" xfId="1" applyNumberFormat="1" applyFont="1" applyFill="1" applyBorder="1" applyAlignment="1">
      <alignment horizontal="center" vertical="center" wrapText="1"/>
    </xf>
    <xf numFmtId="3" fontId="16" fillId="12" borderId="122" xfId="1" applyNumberFormat="1" applyFont="1" applyFill="1" applyBorder="1" applyAlignment="1">
      <alignment wrapText="1"/>
    </xf>
    <xf numFmtId="3" fontId="16" fillId="12" borderId="121" xfId="1" applyNumberFormat="1" applyFont="1" applyFill="1" applyBorder="1" applyAlignment="1">
      <alignment wrapText="1"/>
    </xf>
    <xf numFmtId="3" fontId="16" fillId="12" borderId="128" xfId="1" applyNumberFormat="1" applyFont="1" applyFill="1" applyBorder="1" applyAlignment="1">
      <alignment wrapText="1"/>
    </xf>
    <xf numFmtId="3" fontId="16" fillId="12" borderId="103" xfId="1" applyNumberFormat="1" applyFont="1" applyFill="1" applyBorder="1" applyAlignment="1">
      <alignment wrapText="1"/>
    </xf>
    <xf numFmtId="3" fontId="16" fillId="12" borderId="129" xfId="1" applyNumberFormat="1" applyFont="1" applyFill="1" applyBorder="1" applyAlignment="1">
      <alignment wrapText="1"/>
    </xf>
    <xf numFmtId="3" fontId="10" fillId="7" borderId="105" xfId="1" applyNumberFormat="1" applyFont="1" applyFill="1" applyBorder="1" applyAlignment="1">
      <alignment horizontal="center" wrapText="1"/>
    </xf>
    <xf numFmtId="0" fontId="10" fillId="0" borderId="107" xfId="1" applyFont="1" applyFill="1" applyBorder="1" applyAlignment="1">
      <alignment horizontal="center" wrapText="1"/>
    </xf>
    <xf numFmtId="3" fontId="16" fillId="0" borderId="70" xfId="1" applyNumberFormat="1" applyFont="1" applyFill="1" applyBorder="1" applyAlignment="1">
      <alignment wrapText="1"/>
    </xf>
    <xf numFmtId="3" fontId="16" fillId="0" borderId="55" xfId="1" applyNumberFormat="1" applyFont="1" applyFill="1" applyBorder="1" applyAlignment="1">
      <alignment wrapText="1"/>
    </xf>
    <xf numFmtId="3" fontId="10" fillId="7" borderId="120" xfId="1" applyNumberFormat="1" applyFont="1" applyFill="1" applyBorder="1" applyAlignment="1">
      <alignment horizontal="center" wrapText="1"/>
    </xf>
    <xf numFmtId="0" fontId="10" fillId="7" borderId="106" xfId="1" applyFont="1" applyFill="1" applyBorder="1" applyAlignment="1">
      <alignment horizontal="center" wrapText="1"/>
    </xf>
    <xf numFmtId="3" fontId="16" fillId="7" borderId="107" xfId="1" applyNumberFormat="1" applyFont="1" applyFill="1" applyBorder="1" applyAlignment="1">
      <alignment wrapText="1"/>
    </xf>
    <xf numFmtId="3" fontId="16" fillId="7" borderId="106" xfId="1" applyNumberFormat="1" applyFont="1" applyFill="1" applyBorder="1" applyAlignment="1">
      <alignment wrapText="1"/>
    </xf>
    <xf numFmtId="0" fontId="10" fillId="7" borderId="121" xfId="1" applyFont="1" applyFill="1" applyBorder="1" applyAlignment="1">
      <alignment horizontal="center" vertical="center" wrapText="1"/>
    </xf>
    <xf numFmtId="0" fontId="16" fillId="7" borderId="121" xfId="1" applyFont="1" applyFill="1" applyBorder="1" applyAlignment="1">
      <alignment horizontal="center" wrapText="1"/>
    </xf>
    <xf numFmtId="3" fontId="16" fillId="7" borderId="7" xfId="1" applyNumberFormat="1" applyFont="1" applyFill="1" applyBorder="1" applyAlignment="1">
      <alignment wrapText="1"/>
    </xf>
    <xf numFmtId="3" fontId="16" fillId="7" borderId="122" xfId="1" applyNumberFormat="1" applyFont="1" applyFill="1" applyBorder="1" applyAlignment="1">
      <alignment wrapText="1"/>
    </xf>
    <xf numFmtId="3" fontId="16" fillId="7" borderId="121" xfId="1" applyNumberFormat="1" applyFont="1" applyFill="1" applyBorder="1" applyAlignment="1">
      <alignment wrapText="1"/>
    </xf>
    <xf numFmtId="0" fontId="10" fillId="7" borderId="121" xfId="1" applyFont="1" applyFill="1" applyBorder="1" applyAlignment="1">
      <alignment horizontal="center" wrapText="1"/>
    </xf>
    <xf numFmtId="0" fontId="32" fillId="0" borderId="106" xfId="1" applyFont="1" applyFill="1" applyBorder="1" applyAlignment="1">
      <alignment horizontal="center" vertical="center" wrapText="1"/>
    </xf>
    <xf numFmtId="0" fontId="16" fillId="7" borderId="113" xfId="1" applyFont="1" applyFill="1" applyBorder="1" applyAlignment="1">
      <alignment horizontal="center" wrapText="1"/>
    </xf>
    <xf numFmtId="0" fontId="1" fillId="7" borderId="0" xfId="1" applyFill="1" applyBorder="1" applyAlignment="1">
      <alignment wrapText="1"/>
    </xf>
    <xf numFmtId="0" fontId="16" fillId="7" borderId="15" xfId="1" applyFont="1" applyFill="1" applyBorder="1" applyAlignment="1">
      <alignment horizontal="center" wrapText="1"/>
    </xf>
    <xf numFmtId="3" fontId="16" fillId="7" borderId="15" xfId="1" applyNumberFormat="1" applyFont="1" applyFill="1" applyBorder="1" applyAlignment="1">
      <alignment wrapText="1"/>
    </xf>
    <xf numFmtId="3" fontId="16" fillId="7" borderId="4" xfId="1" applyNumberFormat="1" applyFont="1" applyFill="1" applyBorder="1" applyAlignment="1">
      <alignment wrapText="1"/>
    </xf>
    <xf numFmtId="3" fontId="16" fillId="7" borderId="113" xfId="1" applyNumberFormat="1" applyFont="1" applyFill="1" applyBorder="1" applyAlignment="1">
      <alignment wrapText="1"/>
    </xf>
    <xf numFmtId="3" fontId="16" fillId="7" borderId="114" xfId="1" applyNumberFormat="1" applyFont="1" applyFill="1" applyBorder="1" applyAlignment="1">
      <alignment wrapText="1"/>
    </xf>
    <xf numFmtId="0" fontId="10" fillId="0" borderId="130" xfId="1" applyFont="1" applyFill="1" applyBorder="1" applyAlignment="1">
      <alignment horizontal="center" wrapText="1"/>
    </xf>
    <xf numFmtId="0" fontId="16" fillId="0" borderId="131" xfId="1" applyFont="1" applyFill="1" applyBorder="1" applyAlignment="1">
      <alignment horizontal="center" wrapText="1"/>
    </xf>
    <xf numFmtId="0" fontId="16" fillId="0" borderId="113" xfId="1" applyFont="1" applyFill="1" applyBorder="1" applyAlignment="1">
      <alignment horizontal="center" wrapText="1"/>
    </xf>
    <xf numFmtId="3" fontId="10" fillId="0" borderId="105" xfId="6" applyNumberFormat="1" applyFont="1" applyFill="1" applyBorder="1" applyAlignment="1">
      <alignment horizontal="center" vertical="center"/>
    </xf>
    <xf numFmtId="0" fontId="10" fillId="0" borderId="106" xfId="6" applyFont="1" applyFill="1" applyBorder="1" applyAlignment="1">
      <alignment horizontal="center" vertical="center"/>
    </xf>
    <xf numFmtId="3" fontId="16" fillId="0" borderId="106" xfId="6" applyNumberFormat="1" applyFont="1" applyFill="1" applyBorder="1"/>
    <xf numFmtId="3" fontId="16" fillId="0" borderId="132" xfId="6" applyNumberFormat="1" applyFont="1" applyFill="1" applyBorder="1"/>
    <xf numFmtId="3" fontId="10" fillId="0" borderId="112" xfId="1" applyNumberFormat="1" applyFont="1" applyFill="1" applyBorder="1" applyAlignment="1">
      <alignment horizontal="center" vertical="center" wrapText="1"/>
    </xf>
    <xf numFmtId="3" fontId="16" fillId="0" borderId="133" xfId="1" applyNumberFormat="1" applyFont="1" applyFill="1" applyBorder="1" applyAlignment="1">
      <alignment wrapText="1"/>
    </xf>
    <xf numFmtId="0" fontId="10" fillId="7" borderId="117" xfId="1" applyFont="1" applyFill="1" applyBorder="1" applyAlignment="1">
      <alignment horizontal="center" wrapText="1"/>
    </xf>
    <xf numFmtId="3" fontId="16" fillId="7" borderId="118" xfId="1" applyNumberFormat="1" applyFont="1" applyFill="1" applyBorder="1" applyAlignment="1">
      <alignment wrapText="1"/>
    </xf>
    <xf numFmtId="3" fontId="16" fillId="7" borderId="117" xfId="1" applyNumberFormat="1" applyFont="1" applyFill="1" applyBorder="1" applyAlignment="1">
      <alignment wrapText="1"/>
    </xf>
    <xf numFmtId="3" fontId="10" fillId="7" borderId="112" xfId="1" applyNumberFormat="1" applyFont="1" applyFill="1" applyBorder="1" applyAlignment="1">
      <alignment horizontal="center" wrapText="1"/>
    </xf>
    <xf numFmtId="0" fontId="10" fillId="7" borderId="113" xfId="1" applyFont="1" applyFill="1" applyBorder="1" applyAlignment="1">
      <alignment horizontal="center" wrapText="1"/>
    </xf>
    <xf numFmtId="3" fontId="16" fillId="0" borderId="113" xfId="1" applyNumberFormat="1" applyFont="1" applyBorder="1" applyAlignment="1">
      <alignment wrapText="1"/>
    </xf>
    <xf numFmtId="3" fontId="10" fillId="12" borderId="120" xfId="1" applyNumberFormat="1" applyFont="1" applyFill="1" applyBorder="1" applyAlignment="1">
      <alignment horizontal="center" wrapText="1"/>
    </xf>
    <xf numFmtId="0" fontId="10" fillId="14" borderId="121" xfId="1" applyFont="1" applyFill="1" applyBorder="1" applyAlignment="1">
      <alignment horizontal="center" wrapText="1"/>
    </xf>
    <xf numFmtId="3" fontId="10" fillId="12" borderId="103" xfId="1" applyNumberFormat="1" applyFont="1" applyFill="1" applyBorder="1" applyAlignment="1">
      <alignment horizontal="center" vertical="center" wrapText="1"/>
    </xf>
    <xf numFmtId="0" fontId="10" fillId="7" borderId="106" xfId="1" applyFont="1" applyFill="1" applyBorder="1" applyAlignment="1">
      <alignment horizontal="center" vertical="center" wrapText="1"/>
    </xf>
    <xf numFmtId="0" fontId="16" fillId="7" borderId="121" xfId="1" applyFont="1" applyFill="1" applyBorder="1" applyAlignment="1">
      <alignment horizontal="center" vertical="center" wrapText="1"/>
    </xf>
    <xf numFmtId="3" fontId="10" fillId="7" borderId="102" xfId="1" applyNumberFormat="1" applyFont="1" applyFill="1" applyBorder="1" applyAlignment="1">
      <alignment horizontal="center" wrapText="1"/>
    </xf>
    <xf numFmtId="0" fontId="10" fillId="7" borderId="103" xfId="1" applyFont="1" applyFill="1" applyBorder="1" applyAlignment="1">
      <alignment horizontal="center" wrapText="1"/>
    </xf>
    <xf numFmtId="3" fontId="16" fillId="7" borderId="128" xfId="1" applyNumberFormat="1" applyFont="1" applyFill="1" applyBorder="1" applyAlignment="1">
      <alignment wrapText="1"/>
    </xf>
    <xf numFmtId="3" fontId="16" fillId="7" borderId="103" xfId="1" applyNumberFormat="1" applyFont="1" applyFill="1" applyBorder="1" applyAlignment="1">
      <alignment wrapText="1"/>
    </xf>
    <xf numFmtId="3" fontId="16" fillId="0" borderId="103" xfId="1" applyNumberFormat="1" applyFont="1" applyFill="1" applyBorder="1" applyAlignment="1">
      <alignment wrapText="1"/>
    </xf>
    <xf numFmtId="3" fontId="16" fillId="0" borderId="128" xfId="1" applyNumberFormat="1" applyFont="1" applyFill="1" applyBorder="1" applyAlignment="1">
      <alignment wrapText="1"/>
    </xf>
    <xf numFmtId="3" fontId="16" fillId="0" borderId="129" xfId="1" applyNumberFormat="1" applyFont="1" applyFill="1" applyBorder="1" applyAlignment="1">
      <alignment wrapText="1"/>
    </xf>
    <xf numFmtId="3" fontId="10" fillId="0" borderId="134" xfId="1" applyNumberFormat="1" applyFont="1" applyFill="1" applyBorder="1" applyAlignment="1">
      <alignment horizontal="center" wrapText="1"/>
    </xf>
    <xf numFmtId="0" fontId="33" fillId="0" borderId="106" xfId="1" applyFont="1" applyFill="1" applyBorder="1" applyAlignment="1">
      <alignment wrapText="1"/>
    </xf>
    <xf numFmtId="0" fontId="33" fillId="0" borderId="107" xfId="1" applyFont="1" applyFill="1" applyBorder="1" applyAlignment="1">
      <alignment wrapText="1"/>
    </xf>
    <xf numFmtId="0" fontId="33" fillId="0" borderId="108" xfId="1" applyFont="1" applyFill="1" applyBorder="1" applyAlignment="1">
      <alignment wrapText="1"/>
    </xf>
    <xf numFmtId="3" fontId="10" fillId="7" borderId="124" xfId="1" applyNumberFormat="1" applyFont="1" applyFill="1" applyBorder="1" applyAlignment="1">
      <alignment horizontal="center" wrapText="1"/>
    </xf>
    <xf numFmtId="0" fontId="10" fillId="7" borderId="135" xfId="1" applyFont="1" applyFill="1" applyBorder="1" applyAlignment="1">
      <alignment horizontal="center" wrapText="1"/>
    </xf>
    <xf numFmtId="0" fontId="10" fillId="7" borderId="134" xfId="1" applyFont="1" applyFill="1" applyBorder="1" applyAlignment="1">
      <alignment horizontal="center" wrapText="1"/>
    </xf>
    <xf numFmtId="0" fontId="10" fillId="7" borderId="131" xfId="1" applyFont="1" applyFill="1" applyBorder="1" applyAlignment="1">
      <alignment horizontal="center" wrapText="1"/>
    </xf>
    <xf numFmtId="0" fontId="10" fillId="0" borderId="102" xfId="1" applyFont="1" applyFill="1" applyBorder="1" applyAlignment="1">
      <alignment vertical="center" wrapText="1"/>
    </xf>
    <xf numFmtId="0" fontId="10" fillId="0" borderId="103" xfId="1" applyFont="1" applyFill="1" applyBorder="1" applyAlignment="1">
      <alignment vertical="center" wrapText="1"/>
    </xf>
    <xf numFmtId="0" fontId="16" fillId="0" borderId="136" xfId="1" applyFont="1" applyFill="1" applyBorder="1" applyAlignment="1">
      <alignment horizontal="center" wrapText="1"/>
    </xf>
    <xf numFmtId="3" fontId="16" fillId="0" borderId="104" xfId="1" applyNumberFormat="1" applyFont="1" applyFill="1" applyBorder="1" applyAlignment="1">
      <alignment wrapText="1"/>
    </xf>
    <xf numFmtId="0" fontId="16" fillId="0" borderId="0" xfId="1" applyFont="1" applyFill="1" applyBorder="1" applyAlignment="1">
      <alignment wrapText="1"/>
    </xf>
    <xf numFmtId="3" fontId="16" fillId="0" borderId="0" xfId="1" applyNumberFormat="1" applyFont="1" applyFill="1" applyBorder="1" applyAlignment="1">
      <alignment wrapText="1"/>
    </xf>
    <xf numFmtId="3" fontId="16" fillId="0" borderId="0" xfId="1" applyNumberFormat="1" applyFont="1" applyBorder="1" applyAlignment="1">
      <alignment wrapText="1"/>
    </xf>
    <xf numFmtId="0" fontId="33" fillId="0" borderId="0" xfId="1" applyFont="1" applyBorder="1" applyAlignment="1">
      <alignment wrapText="1"/>
    </xf>
    <xf numFmtId="0" fontId="33" fillId="0" borderId="137" xfId="1" applyFont="1" applyBorder="1" applyAlignment="1">
      <alignment wrapText="1"/>
    </xf>
    <xf numFmtId="0" fontId="33" fillId="0" borderId="137" xfId="1" applyFont="1" applyFill="1" applyBorder="1" applyAlignment="1">
      <alignment wrapText="1"/>
    </xf>
    <xf numFmtId="0" fontId="1" fillId="0" borderId="0" xfId="1" applyBorder="1" applyAlignment="1">
      <alignment wrapText="1"/>
    </xf>
    <xf numFmtId="0" fontId="16" fillId="0" borderId="0" xfId="1" applyFont="1" applyBorder="1" applyAlignment="1">
      <alignment wrapText="1"/>
    </xf>
    <xf numFmtId="0" fontId="16" fillId="12"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1" fontId="1" fillId="0" borderId="0" xfId="6" applyNumberFormat="1"/>
    <xf numFmtId="0" fontId="2" fillId="0" borderId="39" xfId="7" applyFont="1" applyFill="1" applyBorder="1" applyAlignment="1">
      <alignment horizontal="center" vertical="center" wrapText="1"/>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0" borderId="41" xfId="6" applyFont="1" applyBorder="1" applyAlignment="1">
      <alignment horizontal="center" vertical="center" wrapText="1"/>
    </xf>
    <xf numFmtId="0" fontId="2" fillId="0" borderId="41" xfId="6" applyFont="1" applyFill="1" applyBorder="1" applyAlignment="1" applyProtection="1">
      <alignment horizontal="center" vertical="center" wrapText="1"/>
      <protection locked="0"/>
    </xf>
    <xf numFmtId="0" fontId="2" fillId="0" borderId="41" xfId="6" applyFont="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0" fontId="2" fillId="0" borderId="0" xfId="1" applyFont="1" applyAlignment="1">
      <alignment horizontal="right"/>
    </xf>
    <xf numFmtId="0" fontId="10" fillId="0" borderId="0" xfId="1" applyFont="1" applyAlignment="1">
      <alignment horizontal="center"/>
    </xf>
    <xf numFmtId="3" fontId="2" fillId="0" borderId="41" xfId="1" applyNumberFormat="1" applyFont="1" applyFill="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3" fillId="7" borderId="22" xfId="1" applyFont="1" applyFill="1" applyBorder="1" applyAlignment="1" applyProtection="1">
      <alignment horizontal="left" vertical="center" wrapText="1"/>
    </xf>
    <xf numFmtId="3" fontId="2" fillId="7" borderId="22" xfId="1" applyNumberFormat="1" applyFont="1" applyFill="1" applyBorder="1" applyAlignment="1" applyProtection="1">
      <alignment vertical="center"/>
    </xf>
    <xf numFmtId="3" fontId="2" fillId="7" borderId="25" xfId="1" applyNumberFormat="1" applyFont="1" applyFill="1" applyBorder="1" applyAlignment="1" applyProtection="1">
      <alignment vertical="center"/>
    </xf>
    <xf numFmtId="3" fontId="2" fillId="7" borderId="23" xfId="1" applyNumberFormat="1" applyFont="1" applyFill="1" applyBorder="1" applyAlignment="1" applyProtection="1">
      <alignment horizontal="center" vertical="center"/>
    </xf>
    <xf numFmtId="3" fontId="2" fillId="7" borderId="24" xfId="1" applyNumberFormat="1" applyFont="1" applyFill="1" applyBorder="1" applyAlignment="1" applyProtection="1">
      <alignment horizontal="center" vertical="center"/>
    </xf>
    <xf numFmtId="3" fontId="2" fillId="7" borderId="25" xfId="1" applyNumberFormat="1" applyFont="1" applyFill="1" applyBorder="1" applyAlignment="1" applyProtection="1">
      <alignment horizontal="center" vertical="center"/>
    </xf>
    <xf numFmtId="3" fontId="2" fillId="7" borderId="42" xfId="1" applyNumberFormat="1" applyFont="1" applyFill="1" applyBorder="1" applyAlignment="1" applyProtection="1">
      <alignment horizontal="left" vertical="center" wrapText="1"/>
      <protection locked="0"/>
    </xf>
    <xf numFmtId="3" fontId="2" fillId="15" borderId="41" xfId="1" applyNumberFormat="1" applyFont="1" applyFill="1" applyBorder="1" applyAlignment="1" applyProtection="1">
      <alignment horizontal="right" vertical="center"/>
      <protection locked="0"/>
    </xf>
    <xf numFmtId="3" fontId="2" fillId="15" borderId="42" xfId="1" applyNumberFormat="1" applyFont="1" applyFill="1" applyBorder="1" applyAlignment="1" applyProtection="1">
      <alignment horizontal="left" vertical="center" wrapText="1"/>
      <protection locked="0"/>
    </xf>
    <xf numFmtId="0" fontId="2" fillId="7" borderId="39" xfId="1" applyFont="1" applyFill="1" applyBorder="1" applyAlignment="1" applyProtection="1">
      <alignment horizontal="right" vertical="center" wrapText="1"/>
    </xf>
    <xf numFmtId="0" fontId="2" fillId="7" borderId="39" xfId="1" applyFont="1" applyFill="1" applyBorder="1" applyAlignment="1" applyProtection="1">
      <alignment horizontal="left" vertical="center" wrapText="1"/>
    </xf>
    <xf numFmtId="3" fontId="2" fillId="7" borderId="39" xfId="1" applyNumberFormat="1" applyFont="1" applyFill="1" applyBorder="1" applyAlignment="1" applyProtection="1">
      <alignment vertical="center"/>
    </xf>
    <xf numFmtId="3" fontId="2" fillId="7" borderId="42" xfId="1" applyNumberFormat="1" applyFont="1" applyFill="1" applyBorder="1" applyAlignment="1" applyProtection="1">
      <alignment vertical="center"/>
    </xf>
    <xf numFmtId="3" fontId="2" fillId="15" borderId="18" xfId="1" applyNumberFormat="1" applyFont="1" applyFill="1" applyBorder="1" applyAlignment="1" applyProtection="1">
      <alignment horizontal="right" vertical="center"/>
      <protection locked="0"/>
    </xf>
    <xf numFmtId="3" fontId="2" fillId="15" borderId="19"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2" borderId="1"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2" fillId="2" borderId="4" xfId="1" applyFont="1" applyFill="1" applyBorder="1" applyAlignment="1" applyProtection="1">
      <alignment vertical="center"/>
      <protection locked="0"/>
    </xf>
    <xf numFmtId="0" fontId="2" fillId="2" borderId="21" xfId="1" applyFont="1" applyFill="1" applyBorder="1" applyAlignment="1" applyProtection="1">
      <alignment vertical="center"/>
      <protection locked="0"/>
    </xf>
    <xf numFmtId="0" fontId="2" fillId="2" borderId="7" xfId="1" applyFont="1" applyFill="1" applyBorder="1" applyAlignment="1" applyProtection="1">
      <alignment vertical="center"/>
      <protection locked="0"/>
    </xf>
    <xf numFmtId="0" fontId="2" fillId="2" borderId="8" xfId="1" applyFont="1" applyFill="1" applyBorder="1" applyAlignment="1" applyProtection="1">
      <alignment vertical="center"/>
      <protection locked="0"/>
    </xf>
    <xf numFmtId="0" fontId="2" fillId="2" borderId="138" xfId="1" applyFont="1" applyFill="1" applyBorder="1" applyAlignment="1" applyProtection="1">
      <alignment vertical="center"/>
      <protection locked="0"/>
    </xf>
    <xf numFmtId="0" fontId="2" fillId="0" borderId="0" xfId="6" applyFont="1" applyBorder="1" applyAlignment="1" applyProtection="1">
      <alignment horizontal="center"/>
      <protection locked="0"/>
    </xf>
    <xf numFmtId="0" fontId="10" fillId="0" borderId="0" xfId="6" applyFont="1" applyAlignment="1"/>
    <xf numFmtId="49" fontId="2" fillId="0" borderId="0" xfId="6" applyNumberFormat="1" applyFont="1" applyBorder="1" applyAlignment="1" applyProtection="1">
      <alignment horizontal="center"/>
      <protection locked="0"/>
    </xf>
    <xf numFmtId="0" fontId="3" fillId="0" borderId="57" xfId="6" applyFont="1" applyBorder="1" applyAlignment="1">
      <alignment wrapText="1"/>
    </xf>
    <xf numFmtId="3" fontId="3" fillId="0" borderId="57" xfId="6" applyNumberFormat="1" applyFont="1" applyBorder="1" applyAlignment="1">
      <alignment wrapText="1"/>
    </xf>
    <xf numFmtId="3" fontId="3" fillId="0" borderId="41" xfId="6" applyNumberFormat="1" applyFont="1" applyBorder="1" applyAlignment="1">
      <alignment wrapText="1"/>
    </xf>
    <xf numFmtId="0" fontId="2" fillId="0" borderId="41" xfId="6" applyFont="1" applyBorder="1" applyAlignment="1" applyProtection="1">
      <alignment wrapText="1"/>
      <protection locked="0"/>
    </xf>
    <xf numFmtId="3" fontId="3" fillId="0" borderId="41" xfId="6" applyNumberFormat="1" applyFont="1" applyBorder="1" applyAlignment="1" applyProtection="1">
      <alignment wrapText="1"/>
      <protection locked="0"/>
    </xf>
    <xf numFmtId="3" fontId="3" fillId="0" borderId="41" xfId="6" applyNumberFormat="1" applyFont="1" applyBorder="1" applyProtection="1">
      <protection locked="0"/>
    </xf>
    <xf numFmtId="3" fontId="2" fillId="0" borderId="41" xfId="6" applyNumberFormat="1" applyFont="1" applyBorder="1" applyProtection="1">
      <protection locked="0"/>
    </xf>
    <xf numFmtId="0" fontId="2" fillId="0" borderId="41" xfId="6" applyFont="1" applyBorder="1" applyAlignment="1" applyProtection="1">
      <alignment horizontal="center" wrapText="1"/>
      <protection locked="0"/>
    </xf>
    <xf numFmtId="3" fontId="2" fillId="0" borderId="41" xfId="6" applyNumberFormat="1" applyFont="1" applyBorder="1" applyAlignment="1" applyProtection="1">
      <alignment wrapText="1"/>
      <protection locked="0"/>
    </xf>
    <xf numFmtId="3" fontId="2" fillId="0" borderId="139" xfId="3" applyNumberFormat="1" applyFont="1" applyBorder="1" applyAlignment="1">
      <alignment vertical="center" wrapText="1"/>
    </xf>
    <xf numFmtId="0" fontId="3" fillId="0" borderId="41" xfId="6" applyFont="1" applyBorder="1" applyAlignment="1" applyProtection="1">
      <alignment horizontal="center" wrapText="1"/>
      <protection locked="0"/>
    </xf>
    <xf numFmtId="0" fontId="3" fillId="0" borderId="41" xfId="6" applyFont="1" applyBorder="1" applyAlignment="1" applyProtection="1">
      <alignment wrapText="1"/>
      <protection locked="0"/>
    </xf>
    <xf numFmtId="0" fontId="3" fillId="0" borderId="41" xfId="6" applyFont="1" applyFill="1" applyBorder="1" applyAlignment="1" applyProtection="1">
      <alignment horizontal="center" vertical="center" wrapText="1"/>
      <protection locked="0"/>
    </xf>
    <xf numFmtId="3" fontId="3" fillId="0" borderId="41" xfId="6" applyNumberFormat="1" applyFont="1" applyFill="1" applyBorder="1" applyAlignment="1" applyProtection="1">
      <alignment wrapText="1"/>
      <protection locked="0"/>
    </xf>
    <xf numFmtId="3" fontId="3" fillId="0" borderId="41" xfId="6" applyNumberFormat="1" applyFont="1" applyFill="1" applyBorder="1" applyProtection="1">
      <protection locked="0"/>
    </xf>
    <xf numFmtId="3" fontId="2" fillId="0" borderId="41" xfId="6" applyNumberFormat="1" applyFont="1" applyFill="1" applyBorder="1" applyAlignment="1" applyProtection="1">
      <alignment wrapText="1"/>
      <protection locked="0"/>
    </xf>
    <xf numFmtId="3" fontId="2" fillId="0" borderId="41" xfId="6" applyNumberFormat="1" applyFont="1" applyFill="1" applyBorder="1" applyProtection="1">
      <protection locked="0"/>
    </xf>
    <xf numFmtId="49" fontId="3" fillId="0" borderId="41" xfId="6" applyNumberFormat="1" applyFont="1" applyBorder="1" applyAlignment="1" applyProtection="1">
      <alignment horizontal="center" wrapText="1"/>
      <protection locked="0"/>
    </xf>
    <xf numFmtId="0" fontId="2" fillId="0" borderId="41" xfId="6" applyFont="1" applyFill="1" applyBorder="1" applyAlignment="1" applyProtection="1">
      <alignment wrapText="1"/>
      <protection locked="0"/>
    </xf>
    <xf numFmtId="0" fontId="2" fillId="0" borderId="41" xfId="6" applyFont="1" applyFill="1" applyBorder="1" applyAlignment="1" applyProtection="1">
      <alignment horizontal="center" wrapText="1"/>
      <protection locked="0"/>
    </xf>
    <xf numFmtId="49" fontId="3" fillId="0" borderId="41" xfId="6" applyNumberFormat="1" applyFont="1" applyFill="1" applyBorder="1" applyAlignment="1" applyProtection="1">
      <alignment horizontal="center" wrapText="1"/>
      <protection locked="0"/>
    </xf>
    <xf numFmtId="0" fontId="3" fillId="0" borderId="41" xfId="6" applyFont="1" applyFill="1" applyBorder="1" applyAlignment="1" applyProtection="1">
      <alignment wrapText="1"/>
      <protection locked="0"/>
    </xf>
    <xf numFmtId="0" fontId="3" fillId="0" borderId="41" xfId="6" applyFont="1" applyFill="1" applyBorder="1" applyAlignment="1" applyProtection="1">
      <alignment horizontal="center" wrapText="1"/>
      <protection locked="0"/>
    </xf>
    <xf numFmtId="49" fontId="2" fillId="0" borderId="41" xfId="6" applyNumberFormat="1" applyFont="1" applyBorder="1" applyAlignment="1" applyProtection="1">
      <alignment horizontal="center" wrapText="1"/>
      <protection locked="0"/>
    </xf>
    <xf numFmtId="49" fontId="2" fillId="0" borderId="0" xfId="6" applyNumberFormat="1" applyFont="1" applyFill="1" applyBorder="1"/>
    <xf numFmtId="0" fontId="2" fillId="0" borderId="0" xfId="6" applyFont="1" applyFill="1" applyAlignment="1">
      <alignment horizontal="left"/>
    </xf>
    <xf numFmtId="0" fontId="3" fillId="0" borderId="0" xfId="6" applyFont="1" applyFill="1" applyAlignment="1">
      <alignment horizontal="left"/>
    </xf>
    <xf numFmtId="0" fontId="2" fillId="0" borderId="0" xfId="6" applyFont="1" applyFill="1" applyBorder="1" applyAlignment="1" applyProtection="1">
      <alignment horizontal="left" vertical="center"/>
      <protection locked="0"/>
    </xf>
    <xf numFmtId="0" fontId="2" fillId="0" borderId="0" xfId="6" applyFont="1" applyFill="1" applyBorder="1" applyAlignment="1" applyProtection="1">
      <alignment horizontal="left" vertical="center" wrapText="1"/>
      <protection locked="0"/>
    </xf>
    <xf numFmtId="0" fontId="2" fillId="0" borderId="0" xfId="6" applyFont="1" applyFill="1" applyBorder="1"/>
    <xf numFmtId="0" fontId="2" fillId="0" borderId="0" xfId="6" applyFont="1" applyFill="1"/>
    <xf numFmtId="0" fontId="2" fillId="0" borderId="0" xfId="6" applyFont="1" applyFill="1" applyBorder="1" applyAlignment="1" applyProtection="1">
      <alignment horizontal="left" vertical="top"/>
      <protection locked="0"/>
    </xf>
    <xf numFmtId="0" fontId="3" fillId="0" borderId="0" xfId="6" applyFont="1" applyFill="1" applyBorder="1" applyAlignment="1" applyProtection="1">
      <alignment horizontal="left" vertical="center"/>
      <protection locked="0"/>
    </xf>
    <xf numFmtId="3" fontId="2" fillId="5" borderId="57" xfId="1" applyNumberFormat="1" applyFont="1" applyFill="1" applyBorder="1" applyAlignment="1" applyProtection="1">
      <alignment horizontal="right" vertical="center"/>
      <protection locked="0"/>
    </xf>
    <xf numFmtId="3" fontId="2" fillId="5" borderId="18" xfId="1" applyNumberFormat="1" applyFont="1" applyFill="1" applyBorder="1" applyAlignment="1" applyProtection="1">
      <alignment horizontal="right" vertical="center"/>
      <protection locked="0"/>
    </xf>
    <xf numFmtId="0" fontId="2" fillId="0" borderId="0" xfId="1" applyFont="1" applyBorder="1" applyAlignment="1" applyProtection="1">
      <alignment horizontal="left"/>
      <protection locked="0"/>
    </xf>
    <xf numFmtId="0" fontId="11" fillId="0" borderId="0" xfId="1" applyFont="1" applyBorder="1" applyAlignment="1" applyProtection="1">
      <alignment horizontal="left"/>
      <protection locked="0"/>
    </xf>
    <xf numFmtId="49" fontId="3" fillId="0" borderId="81" xfId="1" applyNumberFormat="1" applyFont="1" applyFill="1" applyBorder="1" applyAlignment="1" applyProtection="1">
      <alignment horizontal="left"/>
      <protection locked="0"/>
    </xf>
    <xf numFmtId="3" fontId="3" fillId="0" borderId="41" xfId="1" applyNumberFormat="1" applyFont="1" applyFill="1" applyBorder="1" applyAlignment="1" applyProtection="1">
      <alignment horizontal="center" vertical="center" wrapText="1"/>
      <protection locked="0"/>
    </xf>
    <xf numFmtId="3" fontId="3" fillId="0" borderId="41" xfId="1" applyNumberFormat="1" applyFont="1" applyBorder="1" applyAlignment="1" applyProtection="1">
      <alignment horizontal="center" vertical="center" wrapText="1"/>
      <protection locked="0"/>
    </xf>
    <xf numFmtId="0" fontId="2" fillId="0" borderId="41" xfId="1" applyFont="1" applyFill="1" applyBorder="1" applyAlignment="1" applyProtection="1">
      <alignment horizontal="center" vertical="center" wrapText="1"/>
      <protection locked="0"/>
    </xf>
    <xf numFmtId="3" fontId="3" fillId="0" borderId="41" xfId="1" applyNumberFormat="1" applyFont="1" applyFill="1" applyBorder="1" applyAlignment="1">
      <alignment vertical="center"/>
    </xf>
    <xf numFmtId="3" fontId="3" fillId="6" borderId="41" xfId="1" applyNumberFormat="1" applyFont="1" applyFill="1" applyBorder="1" applyAlignment="1">
      <alignment vertical="center"/>
    </xf>
    <xf numFmtId="3" fontId="3" fillId="0" borderId="41" xfId="1" applyNumberFormat="1" applyFont="1" applyBorder="1" applyAlignment="1" applyProtection="1">
      <alignment horizontal="center" vertical="center"/>
      <protection locked="0"/>
    </xf>
    <xf numFmtId="0" fontId="3" fillId="0" borderId="41" xfId="1" applyFont="1" applyBorder="1" applyAlignment="1" applyProtection="1">
      <alignment horizontal="center" vertical="center" wrapText="1"/>
      <protection locked="0"/>
    </xf>
    <xf numFmtId="3" fontId="2" fillId="0" borderId="41" xfId="1" applyNumberFormat="1" applyFont="1" applyBorder="1" applyAlignment="1" applyProtection="1">
      <alignment horizontal="right" vertical="center" wrapText="1"/>
      <protection locked="0"/>
    </xf>
    <xf numFmtId="3" fontId="3" fillId="6" borderId="41" xfId="1" applyNumberFormat="1" applyFont="1" applyFill="1" applyBorder="1" applyAlignment="1" applyProtection="1">
      <alignment horizontal="right" vertical="center" wrapText="1"/>
      <protection locked="0"/>
    </xf>
    <xf numFmtId="3" fontId="2" fillId="0" borderId="0" xfId="1" applyNumberFormat="1" applyFont="1" applyAlignment="1">
      <alignment vertical="center"/>
    </xf>
    <xf numFmtId="0" fontId="3" fillId="0" borderId="0" xfId="1" applyFont="1" applyAlignment="1">
      <alignment horizontal="left" indent="1"/>
    </xf>
    <xf numFmtId="3" fontId="2" fillId="0" borderId="0" xfId="1" applyNumberFormat="1" applyFont="1" applyFill="1" applyAlignment="1">
      <alignment vertical="center"/>
    </xf>
    <xf numFmtId="0" fontId="2" fillId="0" borderId="0" xfId="1" applyFont="1" applyBorder="1" applyProtection="1">
      <protection locked="0"/>
    </xf>
    <xf numFmtId="0" fontId="2" fillId="0" borderId="0" xfId="1" applyFont="1" applyProtection="1">
      <protection locked="0"/>
    </xf>
    <xf numFmtId="0" fontId="3" fillId="0" borderId="0" xfId="6" applyFont="1" applyBorder="1" applyAlignment="1" applyProtection="1">
      <protection locked="0"/>
    </xf>
    <xf numFmtId="3" fontId="2" fillId="0" borderId="68" xfId="6" applyNumberFormat="1" applyFont="1" applyBorder="1" applyProtection="1">
      <protection locked="0"/>
    </xf>
    <xf numFmtId="3" fontId="2" fillId="0" borderId="41" xfId="3" applyNumberFormat="1" applyFont="1" applyBorder="1" applyAlignment="1" applyProtection="1">
      <alignment horizontal="center" vertical="center" wrapText="1"/>
      <protection locked="0"/>
    </xf>
    <xf numFmtId="0" fontId="2" fillId="0" borderId="0" xfId="1" applyFont="1" applyBorder="1" applyAlignment="1" applyProtection="1">
      <alignment horizontal="center" vertical="center" wrapText="1"/>
      <protection locked="0"/>
    </xf>
    <xf numFmtId="0" fontId="3" fillId="0" borderId="0" xfId="1" applyFont="1" applyBorder="1" applyAlignment="1" applyProtection="1">
      <alignment horizontal="center" vertical="center" wrapText="1"/>
      <protection locked="0"/>
    </xf>
    <xf numFmtId="3" fontId="2" fillId="0" borderId="0" xfId="1" applyNumberFormat="1" applyFont="1" applyBorder="1" applyAlignment="1" applyProtection="1">
      <alignment vertical="center" wrapText="1"/>
      <protection locked="0"/>
    </xf>
    <xf numFmtId="3" fontId="3" fillId="0" borderId="0" xfId="1" applyNumberFormat="1" applyFont="1" applyFill="1" applyBorder="1" applyAlignment="1" applyProtection="1">
      <alignment vertical="center" wrapText="1"/>
      <protection locked="0"/>
    </xf>
    <xf numFmtId="0" fontId="2" fillId="0" borderId="0" xfId="1" applyFont="1" applyFill="1" applyBorder="1" applyAlignment="1" applyProtection="1">
      <alignment horizontal="center" vertical="center" wrapText="1"/>
      <protection locked="0"/>
    </xf>
    <xf numFmtId="0" fontId="3" fillId="0" borderId="4"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20" xfId="1" applyFont="1" applyFill="1" applyBorder="1" applyAlignment="1" applyProtection="1">
      <alignment vertical="center"/>
      <protection locked="0"/>
    </xf>
    <xf numFmtId="0" fontId="3" fillId="0" borderId="21" xfId="1" applyFont="1" applyFill="1" applyBorder="1" applyAlignment="1" applyProtection="1">
      <alignment vertical="center"/>
    </xf>
    <xf numFmtId="0" fontId="3" fillId="0" borderId="4" xfId="1" applyFont="1" applyFill="1" applyBorder="1" applyAlignment="1" applyProtection="1">
      <alignment vertical="center"/>
      <protection locked="0"/>
    </xf>
    <xf numFmtId="0" fontId="3" fillId="0" borderId="21" xfId="1" applyFont="1" applyFill="1" applyBorder="1" applyAlignment="1" applyProtection="1">
      <alignment vertical="center"/>
      <protection locked="0"/>
    </xf>
    <xf numFmtId="3" fontId="3" fillId="0" borderId="144" xfId="1" applyNumberFormat="1" applyFont="1" applyFill="1" applyBorder="1" applyAlignment="1" applyProtection="1">
      <alignment horizontal="right" vertical="center"/>
    </xf>
    <xf numFmtId="3" fontId="3" fillId="0" borderId="145" xfId="1" applyNumberFormat="1" applyFont="1" applyFill="1" applyBorder="1" applyAlignment="1" applyProtection="1">
      <alignment horizontal="right" vertical="center"/>
    </xf>
    <xf numFmtId="3" fontId="3" fillId="0" borderId="146" xfId="1" applyNumberFormat="1" applyFont="1" applyFill="1" applyBorder="1" applyAlignment="1" applyProtection="1">
      <alignment horizontal="right" vertical="center"/>
    </xf>
    <xf numFmtId="3" fontId="3" fillId="0" borderId="147" xfId="1" applyNumberFormat="1" applyFont="1" applyFill="1" applyBorder="1" applyAlignment="1" applyProtection="1">
      <alignment horizontal="right" vertical="center"/>
    </xf>
    <xf numFmtId="3" fontId="3" fillId="0" borderId="146" xfId="1" applyNumberFormat="1" applyFont="1" applyFill="1" applyBorder="1" applyAlignment="1" applyProtection="1">
      <alignment horizontal="right" vertical="center"/>
      <protection locked="0"/>
    </xf>
    <xf numFmtId="3" fontId="2" fillId="0" borderId="28"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4"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4"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xf>
    <xf numFmtId="3" fontId="2" fillId="0" borderId="0"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85" xfId="1" applyNumberFormat="1" applyFont="1" applyFill="1" applyBorder="1" applyAlignment="1" applyProtection="1">
      <alignment horizontal="right" vertical="center"/>
    </xf>
    <xf numFmtId="3" fontId="2" fillId="0" borderId="86"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5" xfId="1" applyNumberFormat="1" applyFont="1" applyFill="1" applyBorder="1" applyAlignment="1" applyProtection="1">
      <alignment horizontal="right" vertical="center"/>
    </xf>
    <xf numFmtId="3" fontId="2" fillId="0" borderId="85"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3" fontId="2" fillId="0" borderId="7" xfId="1" applyNumberFormat="1" applyFont="1" applyFill="1" applyBorder="1" applyAlignment="1" applyProtection="1">
      <alignment vertical="center"/>
    </xf>
    <xf numFmtId="3" fontId="2" fillId="0" borderId="148" xfId="1" applyNumberFormat="1" applyFont="1" applyFill="1" applyBorder="1" applyAlignment="1" applyProtection="1">
      <alignment horizontal="center" vertical="center"/>
    </xf>
    <xf numFmtId="3" fontId="2" fillId="0" borderId="138" xfId="1" applyNumberFormat="1" applyFont="1" applyFill="1" applyBorder="1" applyAlignment="1" applyProtection="1">
      <alignment horizontal="center" vertical="center"/>
    </xf>
    <xf numFmtId="3" fontId="2" fillId="0" borderId="8"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138" xfId="1" applyNumberFormat="1" applyFont="1" applyFill="1" applyBorder="1" applyAlignment="1" applyProtection="1">
      <alignment horizontal="center" vertical="center"/>
      <protection locked="0"/>
    </xf>
    <xf numFmtId="3" fontId="2" fillId="0" borderId="148" xfId="1" applyNumberFormat="1" applyFont="1" applyFill="1" applyBorder="1" applyAlignment="1" applyProtection="1">
      <alignment vertical="center"/>
    </xf>
    <xf numFmtId="3" fontId="2" fillId="0" borderId="8"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20"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protection locked="0"/>
    </xf>
    <xf numFmtId="3" fontId="2" fillId="0" borderId="85" xfId="1" applyNumberFormat="1" applyFont="1" applyFill="1" applyBorder="1" applyAlignment="1" applyProtection="1">
      <alignment vertical="center"/>
    </xf>
    <xf numFmtId="3" fontId="2" fillId="0" borderId="86"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86"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vertical="center"/>
    </xf>
    <xf numFmtId="3" fontId="2" fillId="0" borderId="149"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149" xfId="1" applyNumberFormat="1" applyFont="1" applyFill="1" applyBorder="1" applyAlignment="1" applyProtection="1">
      <alignment vertical="center"/>
      <protection locked="0"/>
    </xf>
    <xf numFmtId="3" fontId="2" fillId="0" borderId="13"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protection locked="0"/>
    </xf>
    <xf numFmtId="3" fontId="2" fillId="0" borderId="150" xfId="1" applyNumberFormat="1" applyFont="1" applyFill="1" applyBorder="1" applyAlignment="1" applyProtection="1">
      <alignment vertical="center"/>
    </xf>
    <xf numFmtId="3" fontId="2" fillId="0" borderId="151"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151"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9" xfId="1" applyNumberFormat="1" applyFont="1" applyFill="1" applyBorder="1" applyAlignment="1" applyProtection="1">
      <alignment horizontal="right" vertical="center"/>
    </xf>
    <xf numFmtId="3" fontId="2" fillId="0" borderId="150"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protection locked="0"/>
    </xf>
    <xf numFmtId="3" fontId="2" fillId="0" borderId="70" xfId="1" applyNumberFormat="1" applyFont="1" applyFill="1" applyBorder="1" applyAlignment="1" applyProtection="1">
      <alignment horizontal="right" vertical="center"/>
    </xf>
    <xf numFmtId="3" fontId="2" fillId="0" borderId="79"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center" vertical="center"/>
    </xf>
    <xf numFmtId="3" fontId="2" fillId="0" borderId="81"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84" xfId="1" applyNumberFormat="1" applyFont="1" applyFill="1" applyBorder="1" applyAlignment="1" applyProtection="1">
      <alignment horizontal="center" vertical="center"/>
      <protection locked="0"/>
    </xf>
    <xf numFmtId="3" fontId="2" fillId="0" borderId="9"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right" vertical="center"/>
    </xf>
    <xf numFmtId="3" fontId="2" fillId="0" borderId="148" xfId="1" applyNumberFormat="1" applyFont="1" applyFill="1" applyBorder="1" applyAlignment="1" applyProtection="1">
      <alignment horizontal="right" vertical="center"/>
    </xf>
    <xf numFmtId="3" fontId="2" fillId="0" borderId="138" xfId="1" applyNumberFormat="1" applyFont="1" applyFill="1" applyBorder="1" applyAlignment="1" applyProtection="1">
      <alignment horizontal="right" vertical="center"/>
    </xf>
    <xf numFmtId="3" fontId="2" fillId="0" borderId="8"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149"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3" fontId="2" fillId="0" borderId="138"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right" vertical="center"/>
      <protection locked="0"/>
    </xf>
    <xf numFmtId="3" fontId="2" fillId="0" borderId="84" xfId="1" applyNumberFormat="1" applyFont="1" applyFill="1" applyBorder="1" applyAlignment="1" applyProtection="1">
      <alignment horizontal="right" vertical="center"/>
    </xf>
    <xf numFmtId="3" fontId="2" fillId="0" borderId="84"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vertical="center"/>
    </xf>
    <xf numFmtId="3" fontId="2" fillId="0" borderId="79" xfId="1" applyNumberFormat="1" applyFont="1" applyFill="1" applyBorder="1" applyAlignment="1" applyProtection="1">
      <alignment horizontal="center" vertical="center"/>
      <protection locked="0"/>
    </xf>
    <xf numFmtId="3" fontId="2" fillId="0" borderId="79" xfId="1" applyNumberFormat="1" applyFont="1" applyFill="1" applyBorder="1" applyAlignment="1" applyProtection="1">
      <alignment horizontal="right" vertical="center"/>
      <protection locked="0"/>
    </xf>
    <xf numFmtId="3" fontId="2" fillId="0" borderId="81" xfId="1" applyNumberFormat="1" applyFont="1" applyFill="1" applyBorder="1" applyAlignment="1" applyProtection="1">
      <alignment horizontal="right" vertical="center"/>
    </xf>
    <xf numFmtId="3" fontId="3" fillId="0" borderId="4" xfId="1" applyNumberFormat="1" applyFont="1" applyBorder="1" applyAlignment="1" applyProtection="1">
      <alignment vertical="center"/>
    </xf>
    <xf numFmtId="3" fontId="3" fillId="0" borderId="17" xfId="1" applyNumberFormat="1" applyFont="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3" fillId="0" borderId="20" xfId="1" applyNumberFormat="1" applyFont="1" applyBorder="1" applyAlignment="1" applyProtection="1">
      <alignment vertical="center"/>
      <protection locked="0"/>
    </xf>
    <xf numFmtId="3" fontId="3" fillId="0" borderId="21" xfId="1" applyNumberFormat="1" applyFont="1" applyBorder="1" applyAlignment="1" applyProtection="1">
      <alignment vertical="center"/>
    </xf>
    <xf numFmtId="3" fontId="3" fillId="0" borderId="0" xfId="1" applyNumberFormat="1" applyFont="1" applyBorder="1" applyAlignment="1" applyProtection="1">
      <alignment vertical="center"/>
    </xf>
    <xf numFmtId="3" fontId="3" fillId="0" borderId="4" xfId="1" applyNumberFormat="1" applyFont="1" applyBorder="1" applyAlignment="1" applyProtection="1">
      <alignment vertical="center"/>
      <protection locked="0"/>
    </xf>
    <xf numFmtId="3" fontId="3" fillId="0" borderId="21" xfId="1" applyNumberFormat="1" applyFont="1" applyBorder="1" applyAlignment="1" applyProtection="1">
      <alignment vertical="center"/>
      <protection locked="0"/>
    </xf>
    <xf numFmtId="3" fontId="3" fillId="0" borderId="144" xfId="1" applyNumberFormat="1" applyFont="1" applyFill="1" applyBorder="1" applyAlignment="1" applyProtection="1">
      <alignment vertical="center"/>
    </xf>
    <xf numFmtId="3" fontId="3" fillId="0" borderId="145" xfId="1" applyNumberFormat="1" applyFont="1" applyFill="1" applyBorder="1" applyAlignment="1" applyProtection="1">
      <alignment vertical="center"/>
    </xf>
    <xf numFmtId="3" fontId="3" fillId="0" borderId="146" xfId="1" applyNumberFormat="1" applyFont="1" applyFill="1" applyBorder="1" applyAlignment="1" applyProtection="1">
      <alignment vertical="center"/>
    </xf>
    <xf numFmtId="3" fontId="3" fillId="0" borderId="147" xfId="1" applyNumberFormat="1" applyFont="1" applyFill="1" applyBorder="1" applyAlignment="1" applyProtection="1">
      <alignment vertical="center"/>
    </xf>
    <xf numFmtId="3" fontId="3" fillId="0" borderId="146" xfId="1" applyNumberFormat="1" applyFont="1" applyFill="1" applyBorder="1" applyAlignment="1" applyProtection="1">
      <alignment vertical="center"/>
      <protection locked="0"/>
    </xf>
    <xf numFmtId="3" fontId="3" fillId="0" borderId="152" xfId="1" applyNumberFormat="1" applyFont="1" applyFill="1" applyBorder="1" applyAlignment="1" applyProtection="1">
      <alignment vertical="center"/>
    </xf>
    <xf numFmtId="3" fontId="3" fillId="0" borderId="153" xfId="1" applyNumberFormat="1" applyFont="1" applyFill="1" applyBorder="1" applyAlignment="1" applyProtection="1">
      <alignment vertical="center"/>
    </xf>
    <xf numFmtId="3" fontId="3" fillId="0" borderId="154" xfId="1" applyNumberFormat="1" applyFont="1" applyFill="1" applyBorder="1" applyAlignment="1" applyProtection="1">
      <alignment vertical="center"/>
    </xf>
    <xf numFmtId="3" fontId="3" fillId="0" borderId="155" xfId="1" applyNumberFormat="1" applyFont="1" applyFill="1" applyBorder="1" applyAlignment="1" applyProtection="1">
      <alignment vertical="center"/>
    </xf>
    <xf numFmtId="3" fontId="3" fillId="0" borderId="154" xfId="1" applyNumberFormat="1" applyFont="1" applyFill="1" applyBorder="1" applyAlignment="1" applyProtection="1">
      <alignment vertical="center"/>
      <protection locked="0"/>
    </xf>
    <xf numFmtId="3" fontId="3" fillId="0" borderId="4" xfId="1" applyNumberFormat="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protection locked="0"/>
    </xf>
    <xf numFmtId="3" fontId="3" fillId="3" borderId="99" xfId="1" applyNumberFormat="1" applyFont="1" applyFill="1" applyBorder="1" applyAlignment="1" applyProtection="1">
      <alignment vertical="center"/>
    </xf>
    <xf numFmtId="3" fontId="3" fillId="3" borderId="156" xfId="1" applyNumberFormat="1" applyFont="1" applyFill="1" applyBorder="1" applyAlignment="1" applyProtection="1">
      <alignment vertical="center"/>
    </xf>
    <xf numFmtId="3" fontId="3" fillId="3" borderId="157" xfId="1" applyNumberFormat="1" applyFont="1" applyFill="1" applyBorder="1" applyAlignment="1" applyProtection="1">
      <alignment vertical="center"/>
    </xf>
    <xf numFmtId="3" fontId="3" fillId="3" borderId="158" xfId="1" applyNumberFormat="1" applyFont="1" applyFill="1" applyBorder="1" applyAlignment="1" applyProtection="1">
      <alignment vertical="center"/>
    </xf>
    <xf numFmtId="3" fontId="3" fillId="3" borderId="157" xfId="1" applyNumberFormat="1" applyFont="1" applyFill="1" applyBorder="1" applyAlignment="1" applyProtection="1">
      <alignment vertical="center"/>
      <protection locked="0"/>
    </xf>
    <xf numFmtId="3" fontId="2" fillId="0" borderId="138"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157" xfId="1" applyNumberFormat="1" applyFont="1" applyFill="1" applyBorder="1" applyAlignment="1" applyProtection="1">
      <alignment vertical="center"/>
    </xf>
    <xf numFmtId="3" fontId="2" fillId="0" borderId="157"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xf>
    <xf numFmtId="3" fontId="2" fillId="0" borderId="81" xfId="1" applyNumberFormat="1" applyFont="1" applyFill="1" applyBorder="1" applyAlignment="1" applyProtection="1">
      <alignment vertical="center"/>
    </xf>
    <xf numFmtId="3" fontId="2" fillId="0" borderId="8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0"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xf>
    <xf numFmtId="3" fontId="2" fillId="0" borderId="6" xfId="1" applyNumberFormat="1" applyFont="1" applyFill="1" applyBorder="1" applyAlignment="1" applyProtection="1">
      <alignment vertical="center"/>
    </xf>
    <xf numFmtId="3" fontId="2" fillId="0" borderId="5" xfId="1" applyNumberFormat="1" applyFont="1" applyFill="1" applyBorder="1" applyAlignment="1" applyProtection="1">
      <alignment vertical="center"/>
    </xf>
    <xf numFmtId="3" fontId="2" fillId="0" borderId="6" xfId="1" applyNumberFormat="1" applyFont="1" applyFill="1" applyBorder="1" applyAlignment="1" applyProtection="1">
      <alignment vertical="center"/>
      <protection locked="0"/>
    </xf>
    <xf numFmtId="3" fontId="2" fillId="0" borderId="85" xfId="1" applyNumberFormat="1" applyFont="1" applyFill="1" applyBorder="1" applyAlignment="1" applyProtection="1">
      <alignment vertical="center"/>
      <protection locked="0"/>
    </xf>
    <xf numFmtId="3" fontId="2" fillId="0" borderId="138"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3" fontId="2" fillId="7" borderId="85" xfId="1" applyNumberFormat="1" applyFont="1" applyFill="1" applyBorder="1" applyAlignment="1" applyProtection="1">
      <alignment vertical="center"/>
    </xf>
    <xf numFmtId="3" fontId="2" fillId="7" borderId="86" xfId="1" applyNumberFormat="1" applyFont="1" applyFill="1" applyBorder="1" applyAlignment="1" applyProtection="1">
      <alignment vertical="center"/>
      <protection locked="0"/>
    </xf>
    <xf numFmtId="3" fontId="2" fillId="7" borderId="6" xfId="1" applyNumberFormat="1" applyFont="1" applyFill="1" applyBorder="1" applyAlignment="1" applyProtection="1">
      <alignment vertical="center"/>
    </xf>
    <xf numFmtId="3" fontId="2" fillId="7" borderId="5" xfId="1" applyNumberFormat="1" applyFont="1" applyFill="1" applyBorder="1" applyAlignment="1" applyProtection="1">
      <alignment vertical="center"/>
    </xf>
    <xf numFmtId="3" fontId="2" fillId="7" borderId="85" xfId="1" applyNumberFormat="1" applyFont="1" applyFill="1" applyBorder="1" applyAlignment="1" applyProtection="1">
      <alignment vertical="center"/>
      <protection locked="0"/>
    </xf>
    <xf numFmtId="3" fontId="2" fillId="7" borderId="6" xfId="1" applyNumberFormat="1" applyFont="1" applyFill="1" applyBorder="1" applyAlignment="1" applyProtection="1">
      <alignment vertical="center"/>
      <protection locked="0"/>
    </xf>
    <xf numFmtId="3" fontId="2" fillId="0" borderId="79"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148"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2" fillId="0" borderId="110"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140" xfId="1" applyNumberFormat="1" applyFont="1" applyFill="1" applyBorder="1" applyAlignment="1" applyProtection="1">
      <alignment vertical="center"/>
    </xf>
    <xf numFmtId="3" fontId="2" fillId="0" borderId="140" xfId="1" applyNumberFormat="1" applyFont="1" applyFill="1" applyBorder="1" applyAlignment="1" applyProtection="1">
      <alignment vertical="center"/>
      <protection locked="0"/>
    </xf>
    <xf numFmtId="3" fontId="2" fillId="0" borderId="76" xfId="1" applyNumberFormat="1" applyFont="1" applyFill="1" applyBorder="1" applyAlignment="1" applyProtection="1">
      <alignment vertical="center"/>
      <protection locked="0"/>
    </xf>
    <xf numFmtId="3" fontId="2" fillId="0" borderId="80" xfId="1" applyNumberFormat="1" applyFont="1" applyFill="1" applyBorder="1" applyAlignment="1" applyProtection="1">
      <alignment vertical="center"/>
    </xf>
    <xf numFmtId="3" fontId="2" fillId="0" borderId="110" xfId="1" applyNumberFormat="1" applyFont="1" applyFill="1" applyBorder="1" applyAlignment="1" applyProtection="1">
      <alignment vertical="center"/>
      <protection locked="0"/>
    </xf>
    <xf numFmtId="3" fontId="2" fillId="0" borderId="156" xfId="1" applyNumberFormat="1" applyFont="1" applyFill="1" applyBorder="1" applyAlignment="1" applyProtection="1">
      <alignment vertical="center"/>
    </xf>
    <xf numFmtId="3" fontId="2" fillId="0" borderId="158" xfId="1" applyNumberFormat="1" applyFont="1" applyFill="1" applyBorder="1" applyAlignment="1" applyProtection="1">
      <alignment vertical="center"/>
    </xf>
    <xf numFmtId="3" fontId="3" fillId="0" borderId="150"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3" fontId="3" fillId="3" borderId="7" xfId="1" applyNumberFormat="1" applyFont="1" applyFill="1" applyBorder="1" applyAlignment="1" applyProtection="1">
      <alignment vertical="center"/>
    </xf>
    <xf numFmtId="3" fontId="3" fillId="3" borderId="148" xfId="1" applyNumberFormat="1" applyFont="1" applyFill="1" applyBorder="1" applyAlignment="1" applyProtection="1">
      <alignment vertical="center"/>
    </xf>
    <xf numFmtId="3" fontId="3" fillId="3" borderId="138" xfId="1" applyNumberFormat="1" applyFont="1" applyFill="1" applyBorder="1" applyAlignment="1" applyProtection="1">
      <alignment vertical="center"/>
    </xf>
    <xf numFmtId="3" fontId="3" fillId="3" borderId="8" xfId="1" applyNumberFormat="1" applyFont="1" applyFill="1" applyBorder="1" applyAlignment="1" applyProtection="1">
      <alignment vertical="center"/>
    </xf>
    <xf numFmtId="3" fontId="3" fillId="3" borderId="150" xfId="1" applyNumberFormat="1" applyFont="1" applyFill="1" applyBorder="1" applyAlignment="1" applyProtection="1">
      <alignment vertical="center"/>
    </xf>
    <xf numFmtId="3" fontId="3" fillId="3" borderId="53"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protection locked="0"/>
    </xf>
    <xf numFmtId="3" fontId="2" fillId="0" borderId="151" xfId="1" applyNumberFormat="1" applyFont="1" applyFill="1" applyBorder="1" applyAlignment="1" applyProtection="1">
      <alignment vertical="center"/>
    </xf>
    <xf numFmtId="3" fontId="2" fillId="0" borderId="9" xfId="1" applyNumberFormat="1" applyFont="1" applyFill="1" applyBorder="1" applyAlignment="1" applyProtection="1">
      <alignment vertical="center"/>
    </xf>
    <xf numFmtId="3" fontId="2" fillId="0" borderId="13"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protection locked="0"/>
    </xf>
    <xf numFmtId="3" fontId="2" fillId="0" borderId="144" xfId="1" applyNumberFormat="1" applyFont="1" applyFill="1" applyBorder="1" applyAlignment="1" applyProtection="1">
      <alignment vertical="center"/>
    </xf>
    <xf numFmtId="3" fontId="2" fillId="0" borderId="145" xfId="1" applyNumberFormat="1" applyFont="1" applyFill="1" applyBorder="1" applyAlignment="1" applyProtection="1">
      <alignment vertical="center"/>
    </xf>
    <xf numFmtId="3" fontId="2" fillId="0" borderId="146" xfId="1" applyNumberFormat="1" applyFont="1" applyFill="1" applyBorder="1" applyAlignment="1" applyProtection="1">
      <alignment vertical="center"/>
    </xf>
    <xf numFmtId="3" fontId="2" fillId="0" borderId="147" xfId="1" applyNumberFormat="1" applyFont="1" applyFill="1" applyBorder="1" applyAlignment="1" applyProtection="1">
      <alignment vertical="center"/>
    </xf>
    <xf numFmtId="3" fontId="2" fillId="0" borderId="146" xfId="1" applyNumberFormat="1" applyFont="1" applyFill="1" applyBorder="1" applyAlignment="1" applyProtection="1">
      <alignment vertical="center"/>
      <protection locked="0"/>
    </xf>
    <xf numFmtId="3" fontId="3" fillId="0" borderId="159" xfId="1" applyNumberFormat="1" applyFont="1" applyFill="1" applyBorder="1" applyAlignment="1" applyProtection="1">
      <alignment vertical="center"/>
    </xf>
    <xf numFmtId="3" fontId="3" fillId="0" borderId="160" xfId="1" applyNumberFormat="1" applyFont="1" applyFill="1" applyBorder="1" applyAlignment="1" applyProtection="1">
      <alignment vertical="center"/>
    </xf>
    <xf numFmtId="3" fontId="3" fillId="0" borderId="161" xfId="1" applyNumberFormat="1" applyFont="1" applyFill="1" applyBorder="1" applyAlignment="1" applyProtection="1">
      <alignment vertical="center"/>
    </xf>
    <xf numFmtId="3" fontId="3" fillId="0" borderId="162" xfId="1" applyNumberFormat="1" applyFont="1" applyFill="1" applyBorder="1" applyAlignment="1" applyProtection="1">
      <alignment vertical="center"/>
    </xf>
    <xf numFmtId="3" fontId="3" fillId="0" borderId="161"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148" xfId="1" applyNumberFormat="1" applyFont="1" applyFill="1" applyBorder="1" applyAlignment="1" applyProtection="1">
      <alignment vertical="center"/>
    </xf>
    <xf numFmtId="3" fontId="3" fillId="0" borderId="138" xfId="1" applyNumberFormat="1" applyFont="1" applyFill="1" applyBorder="1" applyAlignment="1" applyProtection="1">
      <alignment vertical="center"/>
    </xf>
    <xf numFmtId="3" fontId="3" fillId="0" borderId="8" xfId="1" applyNumberFormat="1" applyFont="1" applyFill="1" applyBorder="1" applyAlignment="1" applyProtection="1">
      <alignment vertical="center"/>
    </xf>
    <xf numFmtId="3" fontId="3" fillId="0" borderId="138" xfId="1" applyNumberFormat="1" applyFont="1" applyFill="1" applyBorder="1" applyAlignment="1" applyProtection="1">
      <alignment vertical="center"/>
      <protection locked="0"/>
    </xf>
    <xf numFmtId="3" fontId="3" fillId="0" borderId="160" xfId="1" applyNumberFormat="1" applyFont="1" applyFill="1" applyBorder="1" applyAlignment="1" applyProtection="1">
      <alignment vertical="center"/>
      <protection locked="0"/>
    </xf>
    <xf numFmtId="3" fontId="3" fillId="0" borderId="159" xfId="1" applyNumberFormat="1" applyFont="1" applyFill="1" applyBorder="1" applyAlignment="1" applyProtection="1">
      <alignment vertical="center"/>
      <protection locked="0"/>
    </xf>
    <xf numFmtId="3" fontId="2" fillId="0" borderId="141" xfId="1" applyNumberFormat="1" applyFont="1" applyFill="1" applyBorder="1" applyAlignment="1" applyProtection="1">
      <alignment vertical="center"/>
    </xf>
    <xf numFmtId="3" fontId="2" fillId="0" borderId="23" xfId="1" applyNumberFormat="1" applyFont="1" applyFill="1" applyBorder="1" applyAlignment="1" applyProtection="1">
      <alignment vertical="center"/>
      <protection locked="0"/>
    </xf>
    <xf numFmtId="3" fontId="2" fillId="0" borderId="24" xfId="1" applyNumberFormat="1" applyFont="1" applyFill="1" applyBorder="1" applyAlignment="1" applyProtection="1">
      <alignment vertical="center"/>
      <protection locked="0"/>
    </xf>
    <xf numFmtId="3" fontId="2" fillId="0" borderId="142" xfId="1" applyNumberFormat="1" applyFont="1" applyFill="1" applyBorder="1" applyAlignment="1" applyProtection="1">
      <alignment vertical="center"/>
      <protection locked="0"/>
    </xf>
    <xf numFmtId="3" fontId="2" fillId="0" borderId="26" xfId="1" applyNumberFormat="1" applyFont="1" applyFill="1" applyBorder="1" applyAlignment="1" applyProtection="1">
      <alignment vertical="center"/>
    </xf>
    <xf numFmtId="3" fontId="2" fillId="0" borderId="142" xfId="1" applyNumberFormat="1" applyFont="1" applyFill="1" applyBorder="1" applyAlignment="1" applyProtection="1">
      <alignment horizontal="center" vertical="center"/>
    </xf>
    <xf numFmtId="3" fontId="2" fillId="0" borderId="143" xfId="1" applyNumberFormat="1" applyFont="1" applyFill="1" applyBorder="1" applyAlignment="1" applyProtection="1">
      <alignment horizontal="center" vertical="center"/>
    </xf>
    <xf numFmtId="3" fontId="2" fillId="0" borderId="141"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center" vertical="center"/>
    </xf>
    <xf numFmtId="3" fontId="2" fillId="0" borderId="26" xfId="1" applyNumberFormat="1" applyFont="1" applyFill="1" applyBorder="1" applyAlignment="1" applyProtection="1">
      <alignment horizontal="left" vertical="center" wrapText="1"/>
      <protection locked="0"/>
    </xf>
    <xf numFmtId="3" fontId="2" fillId="0" borderId="6" xfId="1" applyNumberFormat="1" applyFont="1" applyFill="1" applyBorder="1" applyAlignment="1" applyProtection="1">
      <alignment vertical="center" wrapText="1"/>
      <protection locked="0"/>
    </xf>
    <xf numFmtId="3" fontId="2" fillId="0" borderId="84" xfId="1" applyNumberFormat="1" applyFont="1" applyFill="1" applyBorder="1" applyAlignment="1" applyProtection="1">
      <alignment vertical="center" wrapText="1"/>
      <protection locked="0"/>
    </xf>
    <xf numFmtId="3" fontId="2" fillId="0" borderId="21" xfId="1" applyNumberFormat="1" applyFont="1" applyFill="1" applyBorder="1" applyAlignment="1" applyProtection="1">
      <alignment vertical="center" wrapText="1"/>
      <protection locked="0"/>
    </xf>
    <xf numFmtId="0" fontId="2" fillId="2" borderId="0" xfId="1" applyFont="1" applyFill="1" applyBorder="1" applyAlignment="1" applyProtection="1">
      <alignment horizontal="right" vertical="center"/>
    </xf>
    <xf numFmtId="0" fontId="2" fillId="0" borderId="47" xfId="1" applyFont="1" applyFill="1" applyBorder="1" applyAlignment="1" applyProtection="1">
      <alignment horizontal="center" vertical="center" wrapText="1"/>
    </xf>
    <xf numFmtId="3" fontId="2" fillId="0" borderId="41" xfId="1" applyNumberFormat="1" applyFont="1" applyFill="1" applyBorder="1" applyAlignment="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center" vertical="center" wrapText="1"/>
      <protection locked="0"/>
    </xf>
    <xf numFmtId="0" fontId="2" fillId="0" borderId="0" xfId="1" applyFont="1" applyFill="1" applyAlignment="1">
      <alignment horizontal="left"/>
    </xf>
    <xf numFmtId="0" fontId="10" fillId="0" borderId="0" xfId="1" applyFont="1" applyFill="1" applyAlignment="1">
      <alignment horizontal="center"/>
    </xf>
    <xf numFmtId="0" fontId="11" fillId="0" borderId="0" xfId="1" applyFont="1" applyFill="1" applyAlignment="1"/>
    <xf numFmtId="49" fontId="3" fillId="0" borderId="0" xfId="1" applyNumberFormat="1" applyFont="1" applyFill="1" applyAlignment="1">
      <alignment horizontal="left"/>
    </xf>
    <xf numFmtId="0" fontId="3" fillId="0" borderId="0" xfId="1" applyFont="1" applyFill="1" applyAlignment="1">
      <alignment horizontal="left"/>
    </xf>
    <xf numFmtId="0" fontId="2" fillId="0" borderId="41" xfId="1" applyFont="1" applyFill="1" applyBorder="1" applyAlignment="1">
      <alignment vertical="center" wrapText="1"/>
    </xf>
    <xf numFmtId="0" fontId="2" fillId="0" borderId="41" xfId="9" applyFont="1" applyBorder="1" applyAlignment="1">
      <alignment horizontal="center" vertical="center" wrapText="1"/>
    </xf>
    <xf numFmtId="0" fontId="2" fillId="0" borderId="41" xfId="1" applyFont="1" applyFill="1" applyBorder="1" applyAlignment="1">
      <alignment horizontal="center" vertical="center"/>
    </xf>
    <xf numFmtId="0" fontId="3" fillId="0" borderId="41" xfId="1" applyFont="1" applyFill="1" applyBorder="1" applyAlignment="1">
      <alignment horizontal="center" vertical="center"/>
    </xf>
    <xf numFmtId="0" fontId="2" fillId="0" borderId="41" xfId="2" applyFont="1" applyFill="1" applyBorder="1" applyAlignment="1" applyProtection="1">
      <alignment horizontal="center" vertical="center" wrapText="1"/>
      <protection locked="0"/>
    </xf>
    <xf numFmtId="3" fontId="3" fillId="0" borderId="41" xfId="2" applyNumberFormat="1" applyFont="1" applyFill="1" applyBorder="1" applyAlignment="1" applyProtection="1">
      <alignment vertical="center" wrapText="1"/>
      <protection locked="0"/>
    </xf>
    <xf numFmtId="0" fontId="2" fillId="0" borderId="68" xfId="1" applyFont="1" applyFill="1" applyBorder="1" applyAlignment="1" applyProtection="1">
      <alignment horizontal="center" vertical="center" wrapText="1"/>
      <protection locked="0"/>
    </xf>
    <xf numFmtId="0" fontId="2" fillId="0" borderId="80" xfId="2" applyFont="1" applyFill="1" applyBorder="1" applyAlignment="1" applyProtection="1">
      <alignment horizontal="right" vertical="top" wrapText="1"/>
      <protection locked="0"/>
    </xf>
    <xf numFmtId="0" fontId="2" fillId="0" borderId="80" xfId="2" applyFont="1" applyFill="1" applyBorder="1" applyAlignment="1" applyProtection="1">
      <alignment horizontal="left" vertical="top" wrapText="1"/>
      <protection locked="0"/>
    </xf>
    <xf numFmtId="1" fontId="2" fillId="0" borderId="0" xfId="2" applyNumberFormat="1" applyFont="1" applyFill="1" applyBorder="1" applyAlignment="1" applyProtection="1">
      <alignment wrapText="1"/>
      <protection locked="0"/>
    </xf>
    <xf numFmtId="3" fontId="2" fillId="0" borderId="0" xfId="2" applyNumberFormat="1" applyFont="1" applyFill="1" applyBorder="1" applyAlignment="1" applyProtection="1">
      <alignment wrapText="1"/>
      <protection locked="0"/>
    </xf>
    <xf numFmtId="3" fontId="2" fillId="0" borderId="80" xfId="2" applyNumberFormat="1" applyFont="1" applyFill="1" applyBorder="1" applyAlignment="1" applyProtection="1">
      <alignment wrapText="1"/>
      <protection locked="0"/>
    </xf>
    <xf numFmtId="0" fontId="2" fillId="0" borderId="0" xfId="1" applyFont="1" applyFill="1" applyBorder="1" applyAlignment="1">
      <alignment horizontal="left"/>
    </xf>
    <xf numFmtId="49" fontId="3" fillId="0" borderId="81" xfId="1" applyNumberFormat="1" applyFont="1" applyFill="1" applyBorder="1" applyAlignment="1">
      <alignment horizontal="left"/>
    </xf>
    <xf numFmtId="3" fontId="12" fillId="0" borderId="81" xfId="1" applyNumberFormat="1" applyFont="1" applyFill="1" applyBorder="1" applyAlignment="1" applyProtection="1">
      <alignment wrapText="1"/>
      <protection locked="0"/>
    </xf>
    <xf numFmtId="0" fontId="2" fillId="0" borderId="41" xfId="1" applyFont="1" applyFill="1" applyBorder="1" applyAlignment="1">
      <alignment horizontal="center" vertical="center" wrapText="1"/>
    </xf>
    <xf numFmtId="3" fontId="2" fillId="6" borderId="41" xfId="1" applyNumberFormat="1" applyFont="1" applyFill="1" applyBorder="1" applyAlignment="1" applyProtection="1">
      <alignment vertical="center" wrapText="1"/>
      <protection locked="0"/>
    </xf>
    <xf numFmtId="1" fontId="2" fillId="0" borderId="80" xfId="1" applyNumberFormat="1" applyFont="1" applyFill="1" applyBorder="1" applyAlignment="1" applyProtection="1">
      <alignment wrapText="1"/>
      <protection locked="0"/>
    </xf>
    <xf numFmtId="3" fontId="2" fillId="0" borderId="80" xfId="1" applyNumberFormat="1" applyFont="1" applyFill="1" applyBorder="1" applyAlignment="1" applyProtection="1">
      <alignment wrapText="1"/>
      <protection locked="0"/>
    </xf>
    <xf numFmtId="3" fontId="2" fillId="0" borderId="80" xfId="1" applyNumberFormat="1" applyFont="1" applyFill="1" applyBorder="1" applyAlignment="1" applyProtection="1">
      <alignment horizontal="center" vertical="center" wrapText="1"/>
      <protection locked="0"/>
    </xf>
    <xf numFmtId="0" fontId="3" fillId="0" borderId="81" xfId="1" applyFont="1" applyFill="1" applyBorder="1" applyAlignment="1">
      <alignment horizontal="center"/>
    </xf>
    <xf numFmtId="0" fontId="3" fillId="0" borderId="81" xfId="1" applyFont="1" applyFill="1" applyBorder="1" applyAlignment="1">
      <alignment horizontal="left"/>
    </xf>
    <xf numFmtId="1" fontId="2" fillId="0" borderId="0" xfId="2" applyNumberFormat="1" applyFont="1" applyFill="1" applyBorder="1" applyAlignment="1" applyProtection="1">
      <alignment horizontal="center" wrapText="1"/>
      <protection locked="0"/>
    </xf>
    <xf numFmtId="0" fontId="2" fillId="0" borderId="0" xfId="1" applyFont="1" applyFill="1" applyAlignment="1">
      <alignment horizontal="center"/>
    </xf>
    <xf numFmtId="1" fontId="2" fillId="0" borderId="0" xfId="1" applyNumberFormat="1" applyFont="1" applyFill="1" applyBorder="1" applyAlignment="1" applyProtection="1">
      <alignment wrapText="1"/>
      <protection locked="0"/>
    </xf>
    <xf numFmtId="0" fontId="3" fillId="0" borderId="0" xfId="1" applyFont="1" applyFill="1" applyAlignment="1">
      <alignment horizontal="center"/>
    </xf>
    <xf numFmtId="1" fontId="3" fillId="0" borderId="0" xfId="1" applyNumberFormat="1" applyFont="1" applyFill="1" applyBorder="1" applyAlignment="1" applyProtection="1">
      <alignment horizontal="center" wrapText="1"/>
      <protection locked="0"/>
    </xf>
    <xf numFmtId="3" fontId="2" fillId="0" borderId="41" xfId="1" applyNumberFormat="1" applyFont="1" applyFill="1" applyBorder="1" applyAlignment="1">
      <alignment horizontal="right" vertical="center" wrapText="1"/>
    </xf>
    <xf numFmtId="0" fontId="2" fillId="0" borderId="0" xfId="1" applyFont="1" applyFill="1" applyBorder="1" applyAlignment="1" applyProtection="1">
      <alignment horizontal="center" vertical="top"/>
      <protection locked="0"/>
    </xf>
    <xf numFmtId="0" fontId="2" fillId="0" borderId="0" xfId="1" applyFont="1" applyFill="1" applyBorder="1" applyAlignment="1" applyProtection="1">
      <alignment horizontal="left" vertical="top" wrapText="1"/>
      <protection locked="0"/>
    </xf>
    <xf numFmtId="0" fontId="13" fillId="0" borderId="80" xfId="1" applyFont="1" applyFill="1" applyBorder="1"/>
    <xf numFmtId="3" fontId="13" fillId="0" borderId="80" xfId="1" applyNumberFormat="1" applyFont="1" applyFill="1" applyBorder="1"/>
    <xf numFmtId="0" fontId="14" fillId="0" borderId="0" xfId="1" applyFont="1" applyBorder="1"/>
    <xf numFmtId="0" fontId="2" fillId="7" borderId="0" xfId="1" applyFont="1" applyFill="1"/>
    <xf numFmtId="0" fontId="14" fillId="0" borderId="0" xfId="2" applyFont="1"/>
    <xf numFmtId="0" fontId="3" fillId="0" borderId="0" xfId="2" applyFont="1"/>
    <xf numFmtId="0" fontId="2" fillId="7" borderId="39" xfId="1" applyFont="1" applyFill="1" applyBorder="1" applyAlignment="1" applyProtection="1">
      <alignment vertical="center" wrapText="1"/>
    </xf>
    <xf numFmtId="3" fontId="2" fillId="7" borderId="39" xfId="1" applyNumberFormat="1" applyFont="1" applyFill="1" applyBorder="1" applyAlignment="1" applyProtection="1">
      <alignment horizontal="right" vertical="center"/>
    </xf>
    <xf numFmtId="3" fontId="2" fillId="7" borderId="42" xfId="1" applyNumberFormat="1" applyFont="1" applyFill="1" applyBorder="1" applyAlignment="1" applyProtection="1">
      <alignment horizontal="right" vertical="center"/>
    </xf>
    <xf numFmtId="3" fontId="26" fillId="0" borderId="46" xfId="1" applyNumberFormat="1" applyFont="1" applyFill="1" applyBorder="1" applyAlignment="1" applyProtection="1">
      <alignment horizontal="left" vertical="center" wrapText="1"/>
      <protection locked="0"/>
    </xf>
    <xf numFmtId="3" fontId="26" fillId="0" borderId="19" xfId="1" applyNumberFormat="1" applyFont="1" applyFill="1" applyBorder="1" applyAlignment="1" applyProtection="1">
      <alignment horizontal="left" vertical="center" wrapText="1"/>
      <protection locked="0"/>
    </xf>
    <xf numFmtId="3" fontId="26" fillId="0" borderId="42" xfId="1" applyNumberFormat="1" applyFont="1" applyFill="1" applyBorder="1" applyAlignment="1" applyProtection="1">
      <alignment horizontal="left" vertical="center" wrapText="1"/>
      <protection locked="0"/>
    </xf>
    <xf numFmtId="3" fontId="26" fillId="0" borderId="50" xfId="1" applyNumberFormat="1" applyFont="1" applyFill="1" applyBorder="1" applyAlignment="1" applyProtection="1">
      <alignment horizontal="left" vertical="center" wrapText="1"/>
      <protection locked="0"/>
    </xf>
    <xf numFmtId="3" fontId="26" fillId="0" borderId="54" xfId="1" applyNumberFormat="1" applyFont="1" applyFill="1" applyBorder="1" applyAlignment="1" applyProtection="1">
      <alignment horizontal="left" vertical="center" wrapText="1"/>
      <protection locked="0"/>
    </xf>
    <xf numFmtId="3" fontId="26" fillId="0" borderId="58" xfId="1" applyNumberFormat="1" applyFont="1" applyFill="1" applyBorder="1" applyAlignment="1" applyProtection="1">
      <alignment horizontal="left" vertical="center" wrapText="1"/>
      <protection locked="0"/>
    </xf>
    <xf numFmtId="3" fontId="26" fillId="0" borderId="19" xfId="1" applyNumberFormat="1" applyFont="1" applyBorder="1" applyAlignment="1" applyProtection="1">
      <alignment horizontal="left" vertical="center" wrapText="1"/>
      <protection locked="0"/>
    </xf>
    <xf numFmtId="3" fontId="27" fillId="0" borderId="38" xfId="1" applyNumberFormat="1" applyFont="1" applyFill="1" applyBorder="1" applyAlignment="1" applyProtection="1">
      <alignment horizontal="left" vertical="center" wrapText="1"/>
      <protection locked="0"/>
    </xf>
    <xf numFmtId="3" fontId="27" fillId="0" borderId="62" xfId="1" applyNumberFormat="1" applyFont="1" applyFill="1" applyBorder="1" applyAlignment="1" applyProtection="1">
      <alignment horizontal="left" vertical="center" wrapText="1"/>
      <protection locked="0"/>
    </xf>
    <xf numFmtId="3" fontId="27" fillId="0" borderId="19" xfId="1" applyNumberFormat="1" applyFont="1" applyFill="1" applyBorder="1" applyAlignment="1" applyProtection="1">
      <alignment horizontal="left" vertical="center" wrapText="1"/>
      <protection locked="0"/>
    </xf>
    <xf numFmtId="3" fontId="27" fillId="3" borderId="66" xfId="1" applyNumberFormat="1" applyFont="1" applyFill="1" applyBorder="1" applyAlignment="1" applyProtection="1">
      <alignment horizontal="left" vertical="center" wrapText="1"/>
      <protection locked="0"/>
    </xf>
    <xf numFmtId="3" fontId="26" fillId="0" borderId="69" xfId="1" applyNumberFormat="1" applyFont="1" applyFill="1" applyBorder="1" applyAlignment="1" applyProtection="1">
      <alignment horizontal="left" vertical="center" wrapText="1"/>
      <protection locked="0"/>
    </xf>
    <xf numFmtId="3" fontId="26" fillId="0" borderId="66" xfId="1" applyNumberFormat="1" applyFont="1" applyFill="1" applyBorder="1" applyAlignment="1" applyProtection="1">
      <alignment horizontal="left" vertical="center" wrapText="1"/>
      <protection locked="0"/>
    </xf>
    <xf numFmtId="3" fontId="27" fillId="3" borderId="46" xfId="1" applyNumberFormat="1" applyFont="1" applyFill="1" applyBorder="1" applyAlignment="1" applyProtection="1">
      <alignment horizontal="left" vertical="center" wrapText="1"/>
      <protection locked="0"/>
    </xf>
    <xf numFmtId="3" fontId="27" fillId="4" borderId="58" xfId="1" applyNumberFormat="1" applyFont="1" applyFill="1" applyBorder="1" applyAlignment="1" applyProtection="1">
      <alignment horizontal="left" vertical="center" wrapText="1"/>
      <protection locked="0"/>
    </xf>
    <xf numFmtId="3" fontId="26" fillId="0" borderId="25" xfId="1" applyNumberFormat="1" applyFont="1" applyFill="1" applyBorder="1" applyAlignment="1" applyProtection="1">
      <alignment horizontal="left" vertical="center" wrapText="1"/>
      <protection locked="0"/>
    </xf>
    <xf numFmtId="0" fontId="2" fillId="7" borderId="0" xfId="1" applyFont="1" applyFill="1" applyBorder="1"/>
    <xf numFmtId="0" fontId="2" fillId="7" borderId="0" xfId="2" applyFont="1" applyFill="1"/>
    <xf numFmtId="0" fontId="14" fillId="7" borderId="0" xfId="2" applyFont="1" applyFill="1"/>
    <xf numFmtId="0" fontId="14" fillId="7" borderId="0" xfId="1" applyFont="1" applyFill="1"/>
    <xf numFmtId="0" fontId="2" fillId="7" borderId="0" xfId="1" applyFont="1" applyFill="1" applyAlignment="1">
      <alignment wrapText="1"/>
    </xf>
    <xf numFmtId="3" fontId="1" fillId="0" borderId="0" xfId="6" applyNumberFormat="1" applyFill="1"/>
    <xf numFmtId="0" fontId="1" fillId="0" borderId="0" xfId="6" applyFill="1"/>
    <xf numFmtId="1" fontId="1" fillId="0" borderId="0" xfId="6" applyNumberFormat="1" applyFill="1"/>
    <xf numFmtId="0" fontId="2" fillId="0" borderId="15" xfId="1" applyFont="1" applyFill="1" applyBorder="1" applyAlignment="1" applyProtection="1">
      <alignment horizontal="center" vertical="center" wrapText="1"/>
    </xf>
    <xf numFmtId="0" fontId="2" fillId="0" borderId="0" xfId="1" applyFont="1" applyAlignment="1">
      <alignment horizontal="right"/>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0" fontId="2" fillId="0" borderId="21" xfId="1" applyNumberFormat="1" applyFont="1" applyFill="1" applyBorder="1" applyAlignment="1" applyProtection="1">
      <alignment horizontal="center" vertical="center" textRotation="90" wrapText="1"/>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49" fontId="8" fillId="2" borderId="5" xfId="1" applyNumberFormat="1" applyFont="1" applyFill="1" applyBorder="1" applyAlignment="1" applyProtection="1">
      <alignment horizontal="center" vertical="center"/>
      <protection locked="0"/>
    </xf>
    <xf numFmtId="49" fontId="4" fillId="2" borderId="1" xfId="1" applyNumberFormat="1" applyFont="1" applyFill="1" applyBorder="1" applyAlignment="1">
      <alignment horizontal="center" vertical="center"/>
    </xf>
    <xf numFmtId="49" fontId="4" fillId="2" borderId="2" xfId="1" applyNumberFormat="1" applyFont="1" applyFill="1" applyBorder="1" applyAlignment="1">
      <alignment horizontal="center" vertical="center"/>
    </xf>
    <xf numFmtId="49" fontId="4" fillId="2" borderId="3" xfId="1" applyNumberFormat="1" applyFont="1" applyFill="1" applyBorder="1" applyAlignment="1">
      <alignment horizontal="center" vertical="center"/>
    </xf>
    <xf numFmtId="49" fontId="2" fillId="0" borderId="11" xfId="1" applyNumberFormat="1" applyFont="1" applyBorder="1" applyAlignment="1">
      <alignment horizontal="center" vertical="center" textRotation="90" wrapText="1"/>
    </xf>
    <xf numFmtId="0" fontId="2" fillId="0" borderId="15" xfId="1" applyFont="1" applyBorder="1" applyAlignment="1">
      <alignment horizontal="center" vertical="center" wrapText="1"/>
    </xf>
    <xf numFmtId="0" fontId="2" fillId="0" borderId="22" xfId="1" applyFont="1" applyBorder="1" applyAlignment="1">
      <alignment horizontal="center" vertical="center" wrapText="1"/>
    </xf>
    <xf numFmtId="49" fontId="2" fillId="0" borderId="11" xfId="1" applyNumberFormat="1" applyFont="1" applyBorder="1" applyAlignment="1">
      <alignment horizontal="center" vertical="center" wrapText="1"/>
    </xf>
    <xf numFmtId="49" fontId="2" fillId="0" borderId="15" xfId="1" applyNumberFormat="1" applyFont="1" applyBorder="1" applyAlignment="1">
      <alignment horizontal="center" vertical="center" wrapText="1"/>
    </xf>
    <xf numFmtId="49" fontId="2" fillId="0" borderId="12" xfId="1" applyNumberFormat="1" applyFont="1" applyBorder="1" applyAlignment="1">
      <alignment horizontal="center" vertical="center"/>
    </xf>
    <xf numFmtId="49" fontId="2" fillId="0" borderId="13" xfId="1" applyNumberFormat="1" applyFont="1" applyBorder="1" applyAlignment="1">
      <alignment horizontal="center" vertical="center"/>
    </xf>
    <xf numFmtId="49" fontId="2" fillId="0" borderId="14" xfId="1" applyNumberFormat="1" applyFont="1" applyBorder="1" applyAlignment="1">
      <alignment horizontal="center" vertical="center"/>
    </xf>
    <xf numFmtId="0" fontId="2" fillId="0" borderId="16" xfId="1" applyFont="1" applyBorder="1" applyAlignment="1">
      <alignment horizontal="center" vertical="center" textRotation="90"/>
    </xf>
    <xf numFmtId="0" fontId="2" fillId="0" borderId="22" xfId="1" applyFont="1" applyBorder="1" applyAlignment="1">
      <alignment horizontal="center" vertical="center" textRotation="90"/>
    </xf>
    <xf numFmtId="0" fontId="2" fillId="0" borderId="17" xfId="1" applyFont="1" applyBorder="1" applyAlignment="1">
      <alignment horizontal="center" vertical="center" textRotation="90" wrapText="1"/>
    </xf>
    <xf numFmtId="0" fontId="2" fillId="0" borderId="23" xfId="1" applyFont="1" applyBorder="1" applyAlignment="1">
      <alignment horizontal="center" vertical="center" textRotation="90" wrapText="1"/>
    </xf>
    <xf numFmtId="0" fontId="2" fillId="0" borderId="18" xfId="1" applyFont="1" applyBorder="1" applyAlignment="1">
      <alignment horizontal="center" vertical="center" textRotation="90" wrapText="1"/>
    </xf>
    <xf numFmtId="0" fontId="2" fillId="0" borderId="24" xfId="1" applyFont="1" applyBorder="1" applyAlignment="1">
      <alignment horizontal="center" vertical="center" textRotation="90" wrapText="1"/>
    </xf>
    <xf numFmtId="0" fontId="2" fillId="0" borderId="19" xfId="1" applyFont="1" applyBorder="1" applyAlignment="1">
      <alignment horizontal="center" vertical="center" textRotation="90"/>
    </xf>
    <xf numFmtId="0" fontId="2" fillId="0" borderId="25" xfId="1" applyFont="1" applyBorder="1" applyAlignment="1">
      <alignment horizontal="center" vertical="center" textRotation="90"/>
    </xf>
    <xf numFmtId="0" fontId="2" fillId="0" borderId="20" xfId="1" applyFont="1" applyBorder="1" applyAlignment="1">
      <alignment horizontal="center" vertical="center" textRotation="90" wrapText="1"/>
    </xf>
    <xf numFmtId="0" fontId="2" fillId="0" borderId="21" xfId="1" applyFont="1" applyBorder="1" applyAlignment="1">
      <alignment horizontal="center" vertical="center" textRotation="90" wrapText="1"/>
    </xf>
    <xf numFmtId="0" fontId="2" fillId="0" borderId="21" xfId="1" applyFont="1" applyBorder="1" applyAlignment="1">
      <alignment horizontal="center" vertical="center" wrapText="1"/>
    </xf>
    <xf numFmtId="0" fontId="2" fillId="0" borderId="26" xfId="1" applyFont="1" applyBorder="1" applyAlignment="1">
      <alignment horizontal="center" vertical="center" wrapText="1"/>
    </xf>
    <xf numFmtId="0" fontId="3" fillId="0" borderId="71" xfId="1" applyFont="1" applyBorder="1" applyAlignment="1">
      <alignment horizontal="left" vertical="center"/>
    </xf>
    <xf numFmtId="0" fontId="3" fillId="0" borderId="72" xfId="1" applyFont="1" applyBorder="1" applyAlignment="1">
      <alignment horizontal="left" vertical="center"/>
    </xf>
    <xf numFmtId="0" fontId="3" fillId="0" borderId="44" xfId="1" applyFont="1" applyBorder="1" applyAlignment="1">
      <alignment horizontal="left" vertical="center"/>
    </xf>
    <xf numFmtId="0" fontId="3" fillId="0" borderId="46" xfId="1" applyFont="1" applyBorder="1" applyAlignment="1">
      <alignment horizontal="left" vertical="center"/>
    </xf>
    <xf numFmtId="0" fontId="3" fillId="0" borderId="48" xfId="7" applyFont="1" applyFill="1" applyBorder="1" applyAlignment="1">
      <alignment horizontal="center" vertical="center"/>
    </xf>
    <xf numFmtId="0" fontId="3" fillId="0" borderId="40" xfId="7" applyFont="1" applyFill="1" applyBorder="1" applyAlignment="1">
      <alignment horizontal="center" vertical="center"/>
    </xf>
    <xf numFmtId="0" fontId="3" fillId="0" borderId="49" xfId="7" applyFont="1" applyFill="1" applyBorder="1" applyAlignment="1">
      <alignment horizontal="center" vertical="center" wrapText="1"/>
    </xf>
    <xf numFmtId="0" fontId="3" fillId="0" borderId="41" xfId="7" applyFont="1" applyFill="1" applyBorder="1" applyAlignment="1">
      <alignment horizontal="center" vertical="center" wrapText="1"/>
    </xf>
    <xf numFmtId="0" fontId="2" fillId="0" borderId="49" xfId="7" applyFont="1" applyFill="1" applyBorder="1" applyAlignment="1">
      <alignment horizontal="center" vertical="center" wrapText="1"/>
    </xf>
    <xf numFmtId="0" fontId="2" fillId="0" borderId="41" xfId="7" applyFont="1" applyFill="1" applyBorder="1" applyAlignment="1">
      <alignment horizontal="center" vertical="center" wrapText="1"/>
    </xf>
    <xf numFmtId="49" fontId="2" fillId="0" borderId="49" xfId="7" applyNumberFormat="1" applyFont="1" applyFill="1" applyBorder="1" applyAlignment="1">
      <alignment horizontal="center" vertical="center" wrapText="1"/>
    </xf>
    <xf numFmtId="49" fontId="2" fillId="0" borderId="41" xfId="7" applyNumberFormat="1" applyFont="1" applyFill="1" applyBorder="1" applyAlignment="1">
      <alignment horizontal="center" vertical="center" wrapText="1"/>
    </xf>
    <xf numFmtId="49" fontId="2" fillId="0" borderId="50" xfId="7" applyNumberFormat="1" applyFont="1" applyFill="1" applyBorder="1" applyAlignment="1">
      <alignment horizontal="center" vertical="center" wrapText="1"/>
    </xf>
    <xf numFmtId="49" fontId="2" fillId="0" borderId="42" xfId="7" applyNumberFormat="1" applyFont="1" applyFill="1" applyBorder="1" applyAlignment="1">
      <alignment horizontal="center" vertical="center" wrapText="1"/>
    </xf>
    <xf numFmtId="3" fontId="2" fillId="0" borderId="48" xfId="7" applyNumberFormat="1" applyFont="1" applyFill="1" applyBorder="1" applyAlignment="1">
      <alignment horizontal="center" vertical="center" wrapText="1"/>
    </xf>
    <xf numFmtId="3" fontId="2" fillId="0" borderId="50" xfId="7" applyNumberFormat="1" applyFont="1" applyFill="1" applyBorder="1" applyAlignment="1">
      <alignment horizontal="center" vertical="center" wrapText="1"/>
    </xf>
    <xf numFmtId="0" fontId="2" fillId="0" borderId="47" xfId="1" applyFont="1" applyBorder="1" applyAlignment="1">
      <alignment horizontal="center" vertical="center" wrapText="1"/>
    </xf>
    <xf numFmtId="0" fontId="2" fillId="0" borderId="39" xfId="1" applyFont="1" applyBorder="1" applyAlignment="1">
      <alignment horizontal="center" vertical="center" wrapText="1"/>
    </xf>
    <xf numFmtId="3" fontId="5" fillId="0" borderId="0" xfId="7" applyNumberFormat="1" applyFont="1" applyAlignment="1">
      <alignment horizontal="center"/>
    </xf>
    <xf numFmtId="0" fontId="2" fillId="0" borderId="0" xfId="1" applyFont="1" applyFill="1" applyAlignment="1">
      <alignment horizontal="right"/>
    </xf>
    <xf numFmtId="0" fontId="17" fillId="0" borderId="0" xfId="7" applyFont="1" applyFill="1" applyAlignment="1">
      <alignment horizontal="center" wrapText="1"/>
    </xf>
    <xf numFmtId="49" fontId="2" fillId="0" borderId="48" xfId="7" applyNumberFormat="1" applyFont="1" applyFill="1" applyBorder="1" applyAlignment="1">
      <alignment horizontal="center" vertical="center" wrapText="1"/>
    </xf>
    <xf numFmtId="3" fontId="2" fillId="0" borderId="16" xfId="7" applyNumberFormat="1" applyFont="1" applyFill="1" applyBorder="1" applyAlignment="1">
      <alignment horizontal="left" vertical="center" wrapText="1"/>
    </xf>
    <xf numFmtId="3" fontId="2" fillId="0" borderId="55" xfId="7" applyNumberFormat="1" applyFont="1" applyFill="1" applyBorder="1" applyAlignment="1">
      <alignment horizontal="left" vertical="center" wrapText="1"/>
    </xf>
    <xf numFmtId="49" fontId="2" fillId="0" borderId="83" xfId="7" applyNumberFormat="1" applyFont="1" applyFill="1" applyBorder="1" applyAlignment="1">
      <alignment horizontal="center" vertical="center" wrapText="1"/>
    </xf>
    <xf numFmtId="49" fontId="2" fillId="0" borderId="3" xfId="7" applyNumberFormat="1" applyFont="1" applyFill="1" applyBorder="1" applyAlignment="1">
      <alignment horizontal="center" vertical="center" wrapText="1"/>
    </xf>
    <xf numFmtId="49" fontId="2" fillId="0" borderId="84" xfId="7" applyNumberFormat="1" applyFont="1" applyFill="1" applyBorder="1" applyAlignment="1">
      <alignment horizontal="center" vertical="center" wrapText="1"/>
    </xf>
    <xf numFmtId="0" fontId="2" fillId="0" borderId="12" xfId="7" applyFont="1" applyFill="1" applyBorder="1" applyAlignment="1">
      <alignment horizontal="left" vertical="center" wrapText="1"/>
    </xf>
    <xf numFmtId="0" fontId="2" fillId="0" borderId="13" xfId="7" applyFont="1" applyFill="1" applyBorder="1" applyAlignment="1">
      <alignment horizontal="left" vertical="center" wrapText="1"/>
    </xf>
    <xf numFmtId="0" fontId="2" fillId="0" borderId="4" xfId="10" applyFont="1" applyFill="1" applyBorder="1" applyAlignment="1">
      <alignment horizontal="left" vertical="center" wrapText="1"/>
    </xf>
    <xf numFmtId="0" fontId="2" fillId="0" borderId="0" xfId="10" applyFont="1" applyFill="1" applyBorder="1" applyAlignment="1">
      <alignment horizontal="left" vertical="center" wrapText="1"/>
    </xf>
    <xf numFmtId="0" fontId="3" fillId="0" borderId="5" xfId="7" applyFont="1" applyFill="1" applyBorder="1" applyAlignment="1">
      <alignment horizontal="right" vertical="center" wrapText="1"/>
    </xf>
    <xf numFmtId="0" fontId="3" fillId="0" borderId="6" xfId="7" applyFont="1" applyFill="1" applyBorder="1" applyAlignment="1">
      <alignment horizontal="right" vertical="center" wrapText="1"/>
    </xf>
    <xf numFmtId="0" fontId="2" fillId="0" borderId="85" xfId="7" applyFont="1" applyFill="1" applyBorder="1" applyAlignment="1">
      <alignment horizontal="left" vertical="center" wrapText="1"/>
    </xf>
    <xf numFmtId="0" fontId="2" fillId="0" borderId="5" xfId="7" applyFont="1" applyFill="1" applyBorder="1" applyAlignment="1">
      <alignment horizontal="left" vertical="center" wrapText="1"/>
    </xf>
    <xf numFmtId="0" fontId="2" fillId="0" borderId="4" xfId="7" applyFont="1" applyFill="1" applyBorder="1" applyAlignment="1">
      <alignment horizontal="left" vertical="center" wrapText="1"/>
    </xf>
    <xf numFmtId="0" fontId="2" fillId="0" borderId="0" xfId="7" applyFont="1" applyFill="1" applyBorder="1" applyAlignment="1">
      <alignment horizontal="left" vertical="center" wrapText="1"/>
    </xf>
    <xf numFmtId="0" fontId="2" fillId="0" borderId="40" xfId="7" applyFont="1" applyFill="1" applyBorder="1" applyAlignment="1">
      <alignment horizontal="center" vertical="center"/>
    </xf>
    <xf numFmtId="0" fontId="2" fillId="0" borderId="41" xfId="7" applyFont="1" applyFill="1" applyBorder="1" applyAlignment="1">
      <alignment horizontal="left" vertical="center" wrapText="1"/>
    </xf>
    <xf numFmtId="0" fontId="2" fillId="0" borderId="68" xfId="6" applyFont="1" applyBorder="1" applyAlignment="1" applyProtection="1">
      <alignment horizontal="center" vertical="center" wrapText="1"/>
      <protection locked="0"/>
    </xf>
    <xf numFmtId="0" fontId="2" fillId="0" borderId="57" xfId="6" applyFont="1" applyBorder="1" applyAlignment="1" applyProtection="1">
      <alignment horizontal="center" vertical="center" wrapText="1"/>
      <protection locked="0"/>
    </xf>
    <xf numFmtId="0" fontId="2" fillId="0" borderId="41" xfId="6" applyFont="1" applyBorder="1" applyAlignment="1" applyProtection="1">
      <alignment horizontal="left" vertical="center" wrapText="1"/>
      <protection locked="0"/>
    </xf>
    <xf numFmtId="3" fontId="2" fillId="0" borderId="41" xfId="1" applyNumberFormat="1" applyFont="1" applyFill="1" applyBorder="1" applyAlignment="1">
      <alignment horizontal="center" vertical="center" wrapText="1"/>
    </xf>
    <xf numFmtId="0" fontId="2" fillId="0" borderId="0" xfId="1" applyFont="1" applyAlignment="1">
      <alignment horizontal="left" wrapText="1"/>
    </xf>
    <xf numFmtId="0" fontId="2" fillId="0" borderId="41" xfId="0" applyFont="1" applyBorder="1" applyAlignment="1">
      <alignment horizontal="center" vertical="center" wrapText="1"/>
    </xf>
    <xf numFmtId="0" fontId="2" fillId="0" borderId="41" xfId="6" applyFont="1" applyBorder="1" applyAlignment="1">
      <alignment horizontal="center" vertical="center" wrapText="1"/>
    </xf>
    <xf numFmtId="0" fontId="3" fillId="0" borderId="41" xfId="6" applyFont="1" applyBorder="1" applyAlignment="1">
      <alignment horizontal="right" vertical="center" wrapText="1"/>
    </xf>
    <xf numFmtId="0" fontId="2" fillId="0" borderId="18" xfId="6" applyFont="1" applyBorder="1" applyAlignment="1" applyProtection="1">
      <alignment horizontal="center" vertical="center" wrapText="1"/>
      <protection locked="0"/>
    </xf>
    <xf numFmtId="3" fontId="2" fillId="0" borderId="0" xfId="6" applyNumberFormat="1" applyFont="1" applyBorder="1" applyAlignment="1" applyProtection="1">
      <alignment horizontal="left" vertical="center" wrapText="1"/>
      <protection locked="0"/>
    </xf>
    <xf numFmtId="0" fontId="2" fillId="0" borderId="41" xfId="6" applyFont="1" applyFill="1" applyBorder="1" applyAlignment="1" applyProtection="1">
      <alignment horizontal="center" vertical="center" wrapText="1"/>
      <protection locked="0"/>
    </xf>
    <xf numFmtId="0" fontId="2" fillId="0" borderId="41" xfId="6" applyFont="1" applyFill="1" applyBorder="1" applyAlignment="1" applyProtection="1">
      <alignment horizontal="left" vertical="center" wrapText="1"/>
      <protection locked="0"/>
    </xf>
    <xf numFmtId="3" fontId="2" fillId="0" borderId="41" xfId="6" applyNumberFormat="1" applyFont="1" applyBorder="1" applyAlignment="1" applyProtection="1">
      <alignment horizontal="center" vertical="center" wrapText="1"/>
      <protection locked="0"/>
    </xf>
    <xf numFmtId="0" fontId="2" fillId="0" borderId="41" xfId="6" applyFont="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3" fontId="2" fillId="0" borderId="41" xfId="6" applyNumberFormat="1" applyFont="1" applyBorder="1" applyAlignment="1" applyProtection="1">
      <alignment horizontal="center" vertical="center"/>
      <protection locked="0"/>
    </xf>
    <xf numFmtId="0" fontId="10" fillId="0" borderId="0" xfId="6" applyFont="1" applyBorder="1" applyAlignment="1">
      <alignment horizontal="center"/>
    </xf>
    <xf numFmtId="0" fontId="2" fillId="0" borderId="0" xfId="6" applyFont="1" applyBorder="1" applyAlignment="1">
      <alignment horizontal="left"/>
    </xf>
    <xf numFmtId="0" fontId="2" fillId="0" borderId="0" xfId="1" applyFont="1" applyAlignment="1">
      <alignment horizontal="left"/>
    </xf>
    <xf numFmtId="0" fontId="2" fillId="0" borderId="41" xfId="1" applyFont="1" applyBorder="1" applyAlignment="1">
      <alignment horizontal="center" vertical="center" wrapText="1"/>
    </xf>
    <xf numFmtId="0" fontId="3" fillId="0" borderId="41" xfId="1" applyFont="1" applyBorder="1" applyAlignment="1">
      <alignment horizontal="right" vertical="center" wrapText="1"/>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0" fontId="2" fillId="0" borderId="0" xfId="1" applyFont="1" applyAlignment="1">
      <alignment horizontal="right"/>
    </xf>
    <xf numFmtId="0" fontId="10" fillId="0" borderId="0" xfId="1" applyFont="1" applyAlignment="1">
      <alignment horizontal="center"/>
    </xf>
    <xf numFmtId="0" fontId="2" fillId="0" borderId="0" xfId="1" applyFont="1" applyBorder="1" applyAlignment="1">
      <alignment horizontal="left"/>
    </xf>
    <xf numFmtId="3" fontId="2" fillId="0" borderId="41" xfId="1" applyNumberFormat="1" applyFont="1" applyFill="1" applyBorder="1" applyAlignment="1" applyProtection="1">
      <alignment horizontal="center" vertical="center" wrapText="1"/>
      <protection locked="0"/>
    </xf>
    <xf numFmtId="3" fontId="2" fillId="0" borderId="68" xfId="1" applyNumberFormat="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75" xfId="1" applyFont="1" applyBorder="1" applyAlignment="1" applyProtection="1">
      <alignment horizontal="left" vertical="center" wrapText="1"/>
      <protection locked="0"/>
    </xf>
    <xf numFmtId="0" fontId="2" fillId="0" borderId="76" xfId="1" applyFont="1" applyBorder="1" applyAlignment="1" applyProtection="1">
      <alignment horizontal="left" vertical="center" wrapText="1"/>
      <protection locked="0"/>
    </xf>
    <xf numFmtId="0" fontId="2" fillId="0" borderId="68" xfId="2" applyFont="1" applyBorder="1" applyAlignment="1" applyProtection="1">
      <alignment horizontal="center" vertical="center" wrapText="1"/>
      <protection locked="0"/>
    </xf>
    <xf numFmtId="0" fontId="2" fillId="0" borderId="57" xfId="2" applyFont="1" applyBorder="1" applyAlignment="1" applyProtection="1">
      <alignment horizontal="center" vertical="center" wrapText="1"/>
      <protection locked="0"/>
    </xf>
    <xf numFmtId="0" fontId="2" fillId="0" borderId="75" xfId="2" applyFont="1" applyFill="1" applyBorder="1" applyAlignment="1" applyProtection="1">
      <alignment horizontal="left" vertical="center" wrapText="1"/>
      <protection locked="0"/>
    </xf>
    <xf numFmtId="0" fontId="2" fillId="0" borderId="76" xfId="2" applyFont="1" applyFill="1" applyBorder="1" applyAlignment="1" applyProtection="1">
      <alignment horizontal="left" vertical="center" wrapText="1"/>
      <protection locked="0"/>
    </xf>
    <xf numFmtId="0" fontId="2" fillId="0" borderId="78" xfId="2" applyFont="1" applyFill="1" applyBorder="1" applyAlignment="1" applyProtection="1">
      <alignment horizontal="left" vertical="center" wrapText="1"/>
      <protection locked="0"/>
    </xf>
    <xf numFmtId="0" fontId="2" fillId="0" borderId="79" xfId="2" applyFont="1" applyFill="1" applyBorder="1" applyAlignment="1" applyProtection="1">
      <alignment horizontal="left" vertical="center" wrapText="1"/>
      <protection locked="0"/>
    </xf>
    <xf numFmtId="3" fontId="2" fillId="0" borderId="68" xfId="2" applyNumberFormat="1" applyFont="1" applyFill="1" applyBorder="1" applyAlignment="1" applyProtection="1">
      <alignment horizontal="center" vertical="center" wrapText="1"/>
      <protection locked="0"/>
    </xf>
    <xf numFmtId="3" fontId="2" fillId="0" borderId="57" xfId="2" applyNumberFormat="1" applyFont="1" applyFill="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77" xfId="1" applyFont="1" applyBorder="1" applyAlignment="1" applyProtection="1">
      <alignment horizontal="left" vertical="center" wrapText="1"/>
      <protection locked="0"/>
    </xf>
    <xf numFmtId="0" fontId="2" fillId="0" borderId="20" xfId="1" applyFont="1" applyBorder="1" applyAlignment="1" applyProtection="1">
      <alignment horizontal="left" vertical="center" wrapText="1"/>
      <protection locked="0"/>
    </xf>
    <xf numFmtId="0" fontId="2" fillId="0" borderId="6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75" xfId="1" applyFont="1" applyBorder="1" applyAlignment="1" applyProtection="1">
      <alignment horizontal="center" vertical="center" wrapText="1"/>
      <protection locked="0"/>
    </xf>
    <xf numFmtId="0" fontId="2" fillId="0" borderId="76" xfId="1" applyFont="1" applyBorder="1" applyAlignment="1" applyProtection="1">
      <alignment horizontal="center" vertical="center" wrapText="1"/>
      <protection locked="0"/>
    </xf>
    <xf numFmtId="0" fontId="2" fillId="0" borderId="78" xfId="1" applyFont="1" applyBorder="1" applyAlignment="1" applyProtection="1">
      <alignment horizontal="center" vertical="center" wrapText="1"/>
      <protection locked="0"/>
    </xf>
    <xf numFmtId="0" fontId="2" fillId="0" borderId="79" xfId="1" applyFont="1" applyBorder="1" applyAlignment="1" applyProtection="1">
      <alignment horizontal="center" vertical="center" wrapText="1"/>
      <protection locked="0"/>
    </xf>
    <xf numFmtId="3" fontId="2" fillId="0" borderId="57" xfId="1" applyNumberFormat="1" applyFont="1" applyFill="1" applyBorder="1" applyAlignment="1" applyProtection="1">
      <alignment horizontal="center" vertical="center" wrapText="1"/>
      <protection locked="0"/>
    </xf>
    <xf numFmtId="0" fontId="2" fillId="0" borderId="75" xfId="1" applyFont="1" applyFill="1" applyBorder="1" applyAlignment="1" applyProtection="1">
      <alignment horizontal="left" vertical="center" wrapText="1"/>
      <protection locked="0"/>
    </xf>
    <xf numFmtId="0" fontId="2" fillId="0" borderId="76" xfId="1" applyFont="1" applyFill="1" applyBorder="1" applyAlignment="1" applyProtection="1">
      <alignment horizontal="left" vertical="center" wrapText="1"/>
      <protection locked="0"/>
    </xf>
    <xf numFmtId="0" fontId="2" fillId="0" borderId="41" xfId="2" applyFont="1" applyFill="1" applyBorder="1" applyAlignment="1" applyProtection="1">
      <alignment horizontal="left" vertical="center" wrapText="1"/>
      <protection locked="0"/>
    </xf>
    <xf numFmtId="0" fontId="2" fillId="0" borderId="41" xfId="1" applyFont="1" applyFill="1" applyBorder="1" applyAlignment="1">
      <alignment horizontal="left" vertical="center"/>
    </xf>
    <xf numFmtId="0" fontId="2" fillId="0" borderId="75" xfId="1" quotePrefix="1" applyFont="1" applyFill="1" applyBorder="1" applyAlignment="1" applyProtection="1">
      <alignment horizontal="left" vertical="center" wrapText="1"/>
      <protection locked="0"/>
    </xf>
    <xf numFmtId="0" fontId="2" fillId="0" borderId="76" xfId="1" quotePrefix="1" applyFont="1" applyFill="1" applyBorder="1" applyAlignment="1" applyProtection="1">
      <alignment horizontal="left" vertical="center" wrapText="1"/>
      <protection locked="0"/>
    </xf>
    <xf numFmtId="0" fontId="2" fillId="0" borderId="41" xfId="1" quotePrefix="1" applyFont="1" applyFill="1" applyBorder="1" applyAlignment="1">
      <alignment horizontal="left" vertical="center" wrapText="1"/>
    </xf>
    <xf numFmtId="0" fontId="2" fillId="0" borderId="41" xfId="6" applyFont="1" applyBorder="1" applyAlignment="1" applyProtection="1">
      <alignment horizontal="center" vertical="center"/>
      <protection locked="0"/>
    </xf>
    <xf numFmtId="0" fontId="2" fillId="0" borderId="68" xfId="6" applyFont="1" applyBorder="1" applyAlignment="1" applyProtection="1">
      <alignment horizontal="center" vertical="center"/>
      <protection locked="0"/>
    </xf>
    <xf numFmtId="0" fontId="2" fillId="0" borderId="57" xfId="6" applyFont="1" applyBorder="1" applyAlignment="1" applyProtection="1">
      <alignment horizontal="center" vertical="center"/>
      <protection locked="0"/>
    </xf>
    <xf numFmtId="0" fontId="2" fillId="0" borderId="68" xfId="6" applyFont="1" applyBorder="1" applyAlignment="1" applyProtection="1">
      <alignment horizontal="left" vertical="center" wrapText="1"/>
      <protection locked="0"/>
    </xf>
    <xf numFmtId="0" fontId="2" fillId="0" borderId="57" xfId="6" applyFont="1" applyBorder="1" applyAlignment="1" applyProtection="1">
      <alignment horizontal="left" vertical="center" wrapText="1"/>
      <protection locked="0"/>
    </xf>
    <xf numFmtId="3" fontId="2" fillId="0" borderId="68" xfId="6" applyNumberFormat="1" applyFont="1" applyBorder="1" applyAlignment="1" applyProtection="1">
      <alignment horizontal="center" vertical="center" wrapText="1"/>
      <protection locked="0"/>
    </xf>
    <xf numFmtId="3" fontId="2" fillId="0" borderId="57" xfId="6" applyNumberFormat="1" applyFont="1" applyBorder="1" applyAlignment="1" applyProtection="1">
      <alignment horizontal="center" vertical="center" wrapText="1"/>
      <protection locked="0"/>
    </xf>
    <xf numFmtId="0" fontId="2" fillId="0" borderId="0" xfId="6" applyFont="1" applyAlignment="1">
      <alignment horizontal="left"/>
    </xf>
    <xf numFmtId="0" fontId="10" fillId="0" borderId="0" xfId="6" applyFont="1" applyAlignment="1">
      <alignment horizontal="center"/>
    </xf>
    <xf numFmtId="16" fontId="2" fillId="0" borderId="68" xfId="6" applyNumberFormat="1" applyFont="1" applyBorder="1" applyAlignment="1" applyProtection="1">
      <alignment horizontal="center" vertical="center" wrapText="1"/>
      <protection locked="0"/>
    </xf>
    <xf numFmtId="16" fontId="2" fillId="0" borderId="57" xfId="6" applyNumberFormat="1" applyFont="1" applyBorder="1" applyAlignment="1" applyProtection="1">
      <alignment horizontal="center" vertical="center" wrapText="1"/>
      <protection locked="0"/>
    </xf>
    <xf numFmtId="0" fontId="13" fillId="0" borderId="41" xfId="6" applyFont="1" applyBorder="1" applyAlignment="1" applyProtection="1">
      <alignment horizontal="left" vertical="center" wrapText="1"/>
      <protection locked="0"/>
    </xf>
    <xf numFmtId="0" fontId="3" fillId="0" borderId="82" xfId="1" applyFont="1" applyBorder="1" applyAlignment="1">
      <alignment horizontal="right" wrapText="1"/>
    </xf>
    <xf numFmtId="0" fontId="3" fillId="0" borderId="5" xfId="1" applyFont="1" applyBorder="1" applyAlignment="1">
      <alignment horizontal="right" wrapText="1"/>
    </xf>
    <xf numFmtId="3" fontId="2" fillId="0" borderId="68" xfId="4" applyNumberFormat="1" applyFont="1" applyBorder="1" applyAlignment="1" applyProtection="1">
      <alignment horizontal="center" vertical="center" wrapText="1"/>
      <protection locked="0"/>
    </xf>
    <xf numFmtId="3" fontId="2" fillId="0" borderId="57" xfId="4" applyNumberFormat="1" applyFont="1" applyBorder="1" applyAlignment="1" applyProtection="1">
      <alignment horizontal="center" vertical="center" wrapText="1"/>
      <protection locked="0"/>
    </xf>
    <xf numFmtId="3" fontId="2" fillId="0" borderId="75" xfId="4" applyNumberFormat="1" applyFont="1" applyBorder="1" applyAlignment="1">
      <alignment horizontal="left" vertical="center" wrapText="1"/>
    </xf>
    <xf numFmtId="3" fontId="2" fillId="0" borderId="78" xfId="4" applyNumberFormat="1" applyFont="1" applyBorder="1" applyAlignment="1">
      <alignment horizontal="left" vertical="center" wrapText="1"/>
    </xf>
    <xf numFmtId="3" fontId="2" fillId="0" borderId="68" xfId="5" applyNumberFormat="1" applyFont="1" applyFill="1" applyBorder="1" applyAlignment="1">
      <alignment horizontal="center" vertical="center" wrapText="1"/>
    </xf>
    <xf numFmtId="3" fontId="2" fillId="0" borderId="18" xfId="5" applyNumberFormat="1" applyFont="1" applyFill="1" applyBorder="1" applyAlignment="1">
      <alignment horizontal="center" vertical="center" wrapText="1"/>
    </xf>
    <xf numFmtId="3" fontId="2" fillId="0" borderId="57" xfId="5" applyNumberFormat="1" applyFont="1" applyFill="1" applyBorder="1" applyAlignment="1">
      <alignment horizontal="center" vertical="center" wrapText="1"/>
    </xf>
    <xf numFmtId="3" fontId="2" fillId="0" borderId="68" xfId="4" applyNumberFormat="1" applyFont="1" applyFill="1" applyBorder="1" applyAlignment="1" applyProtection="1">
      <alignment horizontal="center" vertical="center" wrapText="1"/>
      <protection locked="0"/>
    </xf>
    <xf numFmtId="3" fontId="2" fillId="0" borderId="18" xfId="4" applyNumberFormat="1" applyFont="1" applyFill="1" applyBorder="1" applyAlignment="1" applyProtection="1">
      <alignment horizontal="center" vertical="center" wrapText="1"/>
      <protection locked="0"/>
    </xf>
    <xf numFmtId="3" fontId="2" fillId="0" borderId="57" xfId="4" applyNumberFormat="1" applyFont="1" applyFill="1" applyBorder="1" applyAlignment="1" applyProtection="1">
      <alignment horizontal="center" vertical="center" wrapText="1"/>
      <protection locked="0"/>
    </xf>
    <xf numFmtId="0" fontId="2" fillId="0" borderId="68" xfId="4" applyFont="1" applyBorder="1" applyAlignment="1" applyProtection="1">
      <alignment horizontal="center" vertical="center" wrapText="1"/>
      <protection locked="0"/>
    </xf>
    <xf numFmtId="0" fontId="2" fillId="0" borderId="18" xfId="4" applyFont="1" applyBorder="1" applyAlignment="1" applyProtection="1">
      <alignment horizontal="center" vertical="center" wrapText="1"/>
      <protection locked="0"/>
    </xf>
    <xf numFmtId="0" fontId="2" fillId="0" borderId="57" xfId="4" applyFont="1" applyBorder="1" applyAlignment="1" applyProtection="1">
      <alignment horizontal="center" vertical="center" wrapText="1"/>
      <protection locked="0"/>
    </xf>
    <xf numFmtId="0" fontId="2" fillId="0" borderId="68" xfId="4" applyFont="1" applyBorder="1" applyAlignment="1" applyProtection="1">
      <alignment horizontal="left" vertical="center" wrapText="1"/>
      <protection locked="0"/>
    </xf>
    <xf numFmtId="0" fontId="2" fillId="0" borderId="18" xfId="4" applyFont="1" applyBorder="1" applyAlignment="1" applyProtection="1">
      <alignment horizontal="left" vertical="center" wrapText="1"/>
      <protection locked="0"/>
    </xf>
    <xf numFmtId="0" fontId="2" fillId="0" borderId="57" xfId="4" applyFont="1" applyBorder="1" applyAlignment="1" applyProtection="1">
      <alignment horizontal="left" vertical="center" wrapText="1"/>
      <protection locked="0"/>
    </xf>
    <xf numFmtId="3" fontId="2" fillId="7" borderId="68" xfId="5" applyNumberFormat="1" applyFont="1" applyFill="1" applyBorder="1" applyAlignment="1">
      <alignment horizontal="center" vertical="center" wrapText="1"/>
    </xf>
    <xf numFmtId="3" fontId="2" fillId="7" borderId="18" xfId="5" applyNumberFormat="1" applyFont="1" applyFill="1" applyBorder="1" applyAlignment="1">
      <alignment horizontal="center" vertical="center" wrapText="1"/>
    </xf>
    <xf numFmtId="3" fontId="2" fillId="7" borderId="57" xfId="5" applyNumberFormat="1" applyFont="1" applyFill="1" applyBorder="1" applyAlignment="1">
      <alignment horizontal="center" vertical="center" wrapText="1"/>
    </xf>
    <xf numFmtId="3" fontId="2" fillId="0" borderId="68" xfId="4" applyNumberFormat="1" applyFont="1" applyBorder="1" applyAlignment="1">
      <alignment horizontal="left" vertical="center" wrapText="1"/>
    </xf>
    <xf numFmtId="3" fontId="2" fillId="0" borderId="57" xfId="4" applyNumberFormat="1" applyFont="1" applyBorder="1" applyAlignment="1">
      <alignment horizontal="left" vertical="center" wrapText="1"/>
    </xf>
    <xf numFmtId="0" fontId="29" fillId="0" borderId="0" xfId="1" applyFont="1" applyBorder="1" applyAlignment="1">
      <alignment horizontal="center" wrapText="1"/>
    </xf>
    <xf numFmtId="0" fontId="10" fillId="0" borderId="63" xfId="1" applyFont="1" applyFill="1" applyBorder="1" applyAlignment="1">
      <alignment horizontal="left" vertical="center"/>
    </xf>
    <xf numFmtId="0" fontId="10" fillId="0" borderId="63" xfId="1" applyFont="1" applyFill="1" applyBorder="1" applyAlignment="1">
      <alignment horizontal="left" vertical="center" wrapText="1"/>
    </xf>
    <xf numFmtId="49" fontId="2" fillId="2" borderId="5" xfId="1" applyNumberFormat="1" applyFont="1" applyFill="1" applyBorder="1" applyAlignment="1" applyProtection="1">
      <alignment horizontal="left" vertical="top"/>
      <protection locked="0"/>
    </xf>
    <xf numFmtId="49" fontId="2" fillId="2" borderId="6" xfId="1" applyNumberFormat="1" applyFont="1" applyFill="1" applyBorder="1" applyAlignment="1" applyProtection="1">
      <alignment horizontal="left" vertical="top"/>
      <protection locked="0"/>
    </xf>
    <xf numFmtId="0" fontId="2" fillId="7" borderId="0" xfId="1" applyFont="1" applyFill="1" applyAlignment="1">
      <alignment horizontal="left" wrapText="1"/>
    </xf>
    <xf numFmtId="0" fontId="2" fillId="0" borderId="82" xfId="1" applyFont="1" applyFill="1" applyBorder="1" applyAlignment="1" applyProtection="1">
      <alignment horizontal="left" vertical="center" wrapText="1"/>
      <protection locked="0"/>
    </xf>
    <xf numFmtId="0" fontId="2" fillId="0" borderId="86" xfId="1" applyFont="1" applyFill="1" applyBorder="1" applyAlignment="1" applyProtection="1">
      <alignment horizontal="left" vertical="center" wrapText="1"/>
      <protection locked="0"/>
    </xf>
    <xf numFmtId="0" fontId="2" fillId="0" borderId="0" xfId="1" applyFont="1" applyFill="1" applyBorder="1" applyAlignment="1">
      <alignment horizontal="left"/>
    </xf>
    <xf numFmtId="0" fontId="2" fillId="0" borderId="81" xfId="1" applyFont="1" applyFill="1" applyBorder="1" applyAlignment="1">
      <alignment horizontal="left"/>
    </xf>
    <xf numFmtId="0" fontId="2" fillId="0" borderId="41" xfId="1" applyFont="1" applyFill="1" applyBorder="1" applyAlignment="1">
      <alignment horizontal="center" vertical="center" wrapText="1"/>
    </xf>
    <xf numFmtId="0" fontId="3" fillId="0" borderId="41" xfId="1" applyFont="1" applyFill="1" applyBorder="1" applyAlignment="1">
      <alignment horizontal="right" vertical="center" wrapText="1"/>
    </xf>
    <xf numFmtId="0" fontId="2" fillId="0" borderId="0" xfId="1" applyFont="1" applyFill="1" applyAlignment="1">
      <alignment horizontal="left"/>
    </xf>
    <xf numFmtId="0" fontId="2" fillId="0" borderId="41" xfId="1" applyFont="1" applyFill="1" applyBorder="1" applyAlignment="1" applyProtection="1">
      <alignment horizontal="center" vertical="center" wrapText="1"/>
      <protection locked="0"/>
    </xf>
    <xf numFmtId="0" fontId="2" fillId="0" borderId="75" xfId="6" applyFont="1" applyFill="1" applyBorder="1" applyAlignment="1" applyProtection="1">
      <alignment horizontal="left" vertical="center" wrapText="1"/>
      <protection locked="0"/>
    </xf>
    <xf numFmtId="0" fontId="2" fillId="0" borderId="76" xfId="6" applyFont="1" applyFill="1" applyBorder="1" applyAlignment="1" applyProtection="1">
      <alignment horizontal="left" vertical="center" wrapText="1"/>
      <protection locked="0"/>
    </xf>
    <xf numFmtId="0" fontId="10" fillId="0" borderId="0" xfId="2" applyFont="1" applyAlignment="1">
      <alignment horizontal="center" vertical="center"/>
    </xf>
    <xf numFmtId="0" fontId="2" fillId="0" borderId="41" xfId="1" applyFont="1" applyFill="1" applyBorder="1" applyAlignment="1">
      <alignment vertical="center" wrapText="1"/>
    </xf>
    <xf numFmtId="0" fontId="3" fillId="0" borderId="0" xfId="1" applyFont="1" applyFill="1" applyAlignment="1">
      <alignment horizontal="left" vertical="center"/>
    </xf>
    <xf numFmtId="0" fontId="2" fillId="0" borderId="0" xfId="1" applyFont="1" applyFill="1" applyAlignment="1">
      <alignment horizontal="left" vertical="center" wrapText="1"/>
    </xf>
    <xf numFmtId="0" fontId="2" fillId="0" borderId="18"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3" fontId="2" fillId="0" borderId="68"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horizontal="left" vertical="center" wrapText="1"/>
      <protection locked="0"/>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3" fontId="2" fillId="7" borderId="68" xfId="1" applyNumberFormat="1" applyFont="1" applyFill="1" applyBorder="1" applyAlignment="1" applyProtection="1">
      <alignment horizontal="center" vertical="center" wrapText="1"/>
      <protection locked="0"/>
    </xf>
    <xf numFmtId="3" fontId="2" fillId="7" borderId="18" xfId="1" applyNumberFormat="1" applyFont="1" applyFill="1" applyBorder="1" applyAlignment="1" applyProtection="1">
      <alignment horizontal="center" vertical="center" wrapText="1"/>
      <protection locked="0"/>
    </xf>
    <xf numFmtId="3" fontId="2" fillId="7" borderId="57" xfId="1" applyNumberFormat="1" applyFont="1" applyFill="1" applyBorder="1" applyAlignment="1" applyProtection="1">
      <alignment horizontal="center" vertical="center" wrapText="1"/>
      <protection locked="0"/>
    </xf>
    <xf numFmtId="0" fontId="10" fillId="7" borderId="0" xfId="1" applyFont="1" applyFill="1" applyAlignment="1">
      <alignment horizontal="center"/>
    </xf>
    <xf numFmtId="0" fontId="2" fillId="0" borderId="0" xfId="6" applyFont="1" applyBorder="1" applyAlignment="1">
      <alignment horizontal="center" vertical="center" wrapText="1"/>
    </xf>
    <xf numFmtId="0" fontId="2" fillId="0" borderId="81" xfId="6" applyFont="1" applyBorder="1" applyAlignment="1">
      <alignment horizontal="center" vertical="center" wrapText="1"/>
    </xf>
    <xf numFmtId="0" fontId="2" fillId="0" borderId="20" xfId="6" applyFont="1" applyBorder="1" applyAlignment="1">
      <alignment horizontal="center" vertical="center" wrapText="1"/>
    </xf>
    <xf numFmtId="0" fontId="2" fillId="0" borderId="79" xfId="6" applyFont="1" applyBorder="1" applyAlignment="1">
      <alignment horizontal="center" vertical="center" wrapText="1"/>
    </xf>
    <xf numFmtId="0" fontId="2" fillId="0" borderId="68" xfId="1" applyFont="1" applyFill="1" applyBorder="1" applyAlignment="1">
      <alignment horizontal="center" vertical="center" wrapText="1"/>
    </xf>
    <xf numFmtId="0" fontId="2" fillId="0" borderId="57" xfId="1"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0" fontId="2" fillId="0" borderId="0" xfId="6" applyFont="1" applyFill="1" applyBorder="1" applyAlignment="1" applyProtection="1">
      <alignment horizontal="left" vertical="center" wrapText="1"/>
      <protection locked="0"/>
    </xf>
    <xf numFmtId="0" fontId="2" fillId="0" borderId="0" xfId="6" applyFont="1" applyBorder="1" applyAlignment="1" applyProtection="1">
      <alignment horizontal="left" wrapText="1"/>
      <protection locked="0"/>
    </xf>
    <xf numFmtId="49" fontId="2" fillId="0" borderId="68" xfId="6" applyNumberFormat="1" applyFont="1" applyFill="1" applyBorder="1" applyAlignment="1" applyProtection="1">
      <alignment horizontal="center" vertical="center" wrapText="1"/>
      <protection locked="0"/>
    </xf>
    <xf numFmtId="49" fontId="2" fillId="0" borderId="18" xfId="6" applyNumberFormat="1" applyFont="1" applyFill="1" applyBorder="1" applyAlignment="1" applyProtection="1">
      <alignment horizontal="center" vertical="center" wrapText="1"/>
      <protection locked="0"/>
    </xf>
    <xf numFmtId="49" fontId="2" fillId="0" borderId="57" xfId="6" applyNumberFormat="1" applyFont="1" applyFill="1" applyBorder="1" applyAlignment="1" applyProtection="1">
      <alignment horizontal="center" vertical="center" wrapText="1"/>
      <protection locked="0"/>
    </xf>
    <xf numFmtId="0" fontId="2" fillId="0" borderId="68" xfId="6" applyFont="1" applyFill="1" applyBorder="1" applyAlignment="1" applyProtection="1">
      <alignment horizontal="center" vertical="center" wrapText="1"/>
      <protection locked="0"/>
    </xf>
    <xf numFmtId="0" fontId="2" fillId="0" borderId="18" xfId="6" applyFont="1" applyFill="1" applyBorder="1" applyAlignment="1" applyProtection="1">
      <alignment horizontal="center" vertical="center" wrapText="1"/>
      <protection locked="0"/>
    </xf>
    <xf numFmtId="0" fontId="2" fillId="0" borderId="57" xfId="6" applyFont="1" applyFill="1" applyBorder="1" applyAlignment="1" applyProtection="1">
      <alignment horizontal="center" vertical="center" wrapText="1"/>
      <protection locked="0"/>
    </xf>
    <xf numFmtId="3" fontId="2" fillId="0" borderId="68" xfId="3" applyNumberFormat="1" applyFont="1" applyFill="1" applyBorder="1" applyAlignment="1" applyProtection="1">
      <alignment horizontal="center" vertical="center" wrapText="1"/>
      <protection locked="0"/>
    </xf>
    <xf numFmtId="3" fontId="2" fillId="0" borderId="18" xfId="3" applyNumberFormat="1" applyFont="1" applyFill="1" applyBorder="1" applyAlignment="1" applyProtection="1">
      <alignment horizontal="center" vertical="center" wrapText="1"/>
      <protection locked="0"/>
    </xf>
    <xf numFmtId="3" fontId="2" fillId="0" borderId="57" xfId="3" applyNumberFormat="1" applyFont="1" applyFill="1" applyBorder="1" applyAlignment="1" applyProtection="1">
      <alignment horizontal="center" vertical="center" wrapText="1"/>
      <protection locked="0"/>
    </xf>
    <xf numFmtId="0" fontId="3" fillId="0" borderId="0" xfId="6" applyFont="1" applyFill="1" applyAlignment="1">
      <alignment horizontal="left"/>
    </xf>
    <xf numFmtId="0" fontId="2" fillId="0" borderId="41" xfId="3" applyFont="1" applyFill="1" applyBorder="1" applyAlignment="1">
      <alignment horizontal="center" vertical="center" wrapText="1"/>
    </xf>
    <xf numFmtId="49" fontId="2" fillId="0" borderId="68" xfId="6" applyNumberFormat="1" applyFont="1" applyBorder="1" applyAlignment="1" applyProtection="1">
      <alignment horizontal="center" vertical="center" wrapText="1"/>
      <protection locked="0"/>
    </xf>
    <xf numFmtId="49" fontId="2" fillId="0" borderId="18" xfId="6" applyNumberFormat="1" applyFont="1" applyBorder="1" applyAlignment="1" applyProtection="1">
      <alignment horizontal="center" vertical="center" wrapText="1"/>
      <protection locked="0"/>
    </xf>
    <xf numFmtId="49" fontId="2" fillId="0" borderId="57" xfId="6" applyNumberFormat="1" applyFont="1" applyBorder="1" applyAlignment="1" applyProtection="1">
      <alignment horizontal="center" vertical="center" wrapText="1"/>
      <protection locked="0"/>
    </xf>
    <xf numFmtId="3" fontId="2" fillId="0" borderId="41" xfId="3" applyNumberFormat="1" applyFont="1" applyBorder="1" applyAlignment="1" applyProtection="1">
      <alignment horizontal="center" vertical="center" wrapText="1"/>
      <protection locked="0"/>
    </xf>
    <xf numFmtId="3" fontId="2" fillId="0" borderId="68" xfId="3" applyNumberFormat="1" applyFont="1" applyBorder="1" applyAlignment="1" applyProtection="1">
      <alignment horizontal="center" vertical="center" wrapText="1"/>
      <protection locked="0"/>
    </xf>
    <xf numFmtId="3" fontId="2" fillId="0" borderId="18" xfId="3" applyNumberFormat="1" applyFont="1" applyBorder="1" applyAlignment="1" applyProtection="1">
      <alignment horizontal="center" vertical="center" wrapText="1"/>
      <protection locked="0"/>
    </xf>
    <xf numFmtId="3" fontId="2" fillId="0" borderId="57" xfId="3" applyNumberFormat="1" applyFont="1" applyBorder="1" applyAlignment="1" applyProtection="1">
      <alignment horizontal="center" vertical="center" wrapText="1"/>
      <protection locked="0"/>
    </xf>
    <xf numFmtId="3" fontId="2" fillId="0" borderId="68" xfId="3" applyNumberFormat="1" applyFont="1" applyBorder="1" applyAlignment="1">
      <alignment horizontal="center" vertical="center" wrapText="1"/>
    </xf>
    <xf numFmtId="3" fontId="2" fillId="0" borderId="18" xfId="3" applyNumberFormat="1" applyFont="1" applyBorder="1" applyAlignment="1">
      <alignment horizontal="center" vertical="center" wrapText="1"/>
    </xf>
    <xf numFmtId="3" fontId="2" fillId="0" borderId="57" xfId="3" applyNumberFormat="1" applyFont="1" applyBorder="1" applyAlignment="1">
      <alignment horizontal="center" vertical="center" wrapText="1"/>
    </xf>
    <xf numFmtId="3" fontId="2" fillId="0" borderId="68" xfId="3" applyNumberFormat="1" applyFont="1" applyFill="1" applyBorder="1" applyAlignment="1">
      <alignment horizontal="center" vertical="center" wrapText="1"/>
    </xf>
    <xf numFmtId="3" fontId="2" fillId="0" borderId="18" xfId="3" applyNumberFormat="1" applyFont="1" applyFill="1" applyBorder="1" applyAlignment="1">
      <alignment horizontal="center" vertical="center" wrapText="1"/>
    </xf>
    <xf numFmtId="3" fontId="2" fillId="0" borderId="57" xfId="3" applyNumberFormat="1" applyFont="1" applyFill="1" applyBorder="1" applyAlignment="1">
      <alignment horizontal="center" vertical="center" wrapText="1"/>
    </xf>
    <xf numFmtId="0" fontId="2" fillId="0" borderId="68" xfId="6" quotePrefix="1" applyFont="1" applyBorder="1" applyAlignment="1" applyProtection="1">
      <alignment horizontal="center" vertical="center" wrapText="1"/>
      <protection locked="0"/>
    </xf>
    <xf numFmtId="0" fontId="2" fillId="0" borderId="18" xfId="6" quotePrefix="1" applyFont="1" applyBorder="1" applyAlignment="1" applyProtection="1">
      <alignment horizontal="center" vertical="center" wrapText="1"/>
      <protection locked="0"/>
    </xf>
    <xf numFmtId="0" fontId="2" fillId="0" borderId="57" xfId="6" quotePrefix="1" applyFont="1" applyBorder="1" applyAlignment="1" applyProtection="1">
      <alignment horizontal="center" vertical="center" wrapText="1"/>
      <protection locked="0"/>
    </xf>
    <xf numFmtId="3" fontId="13" fillId="0" borderId="68" xfId="3" applyNumberFormat="1" applyFont="1" applyBorder="1" applyAlignment="1">
      <alignment horizontal="center" vertical="center" wrapText="1"/>
    </xf>
    <xf numFmtId="3" fontId="13" fillId="0" borderId="18" xfId="3" applyNumberFormat="1" applyFont="1" applyBorder="1" applyAlignment="1">
      <alignment horizontal="center" vertical="center" wrapText="1"/>
    </xf>
    <xf numFmtId="3" fontId="13" fillId="0" borderId="57" xfId="3" applyNumberFormat="1" applyFont="1" applyBorder="1" applyAlignment="1">
      <alignment horizontal="center" vertical="center" wrapText="1"/>
    </xf>
    <xf numFmtId="0" fontId="3" fillId="0" borderId="68" xfId="6" applyFont="1" applyBorder="1" applyAlignment="1" applyProtection="1">
      <alignment horizontal="center" vertical="center" wrapText="1"/>
      <protection locked="0"/>
    </xf>
    <xf numFmtId="0" fontId="3" fillId="0" borderId="18" xfId="6" applyFont="1" applyBorder="1" applyAlignment="1" applyProtection="1">
      <alignment horizontal="center" vertical="center" wrapText="1"/>
      <protection locked="0"/>
    </xf>
    <xf numFmtId="0" fontId="3" fillId="0" borderId="57" xfId="6" applyFont="1" applyBorder="1" applyAlignment="1" applyProtection="1">
      <alignment horizontal="center" vertical="center" wrapText="1"/>
      <protection locked="0"/>
    </xf>
    <xf numFmtId="49" fontId="2" fillId="16" borderId="68" xfId="6" applyNumberFormat="1" applyFont="1" applyFill="1" applyBorder="1" applyAlignment="1" applyProtection="1">
      <alignment horizontal="center" vertical="center" wrapText="1"/>
      <protection locked="0"/>
    </xf>
    <xf numFmtId="49" fontId="2" fillId="16" borderId="18" xfId="6" applyNumberFormat="1" applyFont="1" applyFill="1" applyBorder="1" applyAlignment="1" applyProtection="1">
      <alignment horizontal="center" vertical="center" wrapText="1"/>
      <protection locked="0"/>
    </xf>
    <xf numFmtId="49" fontId="2" fillId="16" borderId="57" xfId="6" applyNumberFormat="1" applyFont="1" applyFill="1" applyBorder="1" applyAlignment="1" applyProtection="1">
      <alignment horizontal="center" vertical="center" wrapText="1"/>
      <protection locked="0"/>
    </xf>
    <xf numFmtId="0" fontId="2" fillId="0" borderId="82" xfId="6" applyFont="1" applyBorder="1" applyAlignment="1">
      <alignment horizontal="center" vertical="center" wrapText="1"/>
    </xf>
    <xf numFmtId="0" fontId="2" fillId="0" borderId="86" xfId="6" applyFont="1" applyBorder="1" applyAlignment="1">
      <alignment horizontal="center" vertical="center" wrapText="1"/>
    </xf>
    <xf numFmtId="0" fontId="2" fillId="0" borderId="68" xfId="6" applyFont="1" applyBorder="1" applyAlignment="1">
      <alignment horizontal="center" vertical="center" wrapText="1"/>
    </xf>
    <xf numFmtId="0" fontId="2" fillId="0" borderId="57" xfId="6" applyFont="1" applyBorder="1" applyAlignment="1">
      <alignment horizontal="center" vertical="center" wrapText="1"/>
    </xf>
    <xf numFmtId="0" fontId="3" fillId="0" borderId="78" xfId="6" applyFont="1" applyBorder="1" applyAlignment="1">
      <alignment horizontal="right" wrapText="1"/>
    </xf>
    <xf numFmtId="0" fontId="3" fillId="0" borderId="79" xfId="6" applyFont="1" applyBorder="1" applyAlignment="1">
      <alignment horizontal="right" wrapText="1"/>
    </xf>
    <xf numFmtId="49" fontId="3" fillId="0" borderId="81" xfId="6" applyNumberFormat="1" applyFont="1" applyBorder="1" applyAlignment="1" applyProtection="1">
      <alignment horizontal="center"/>
      <protection locked="0"/>
    </xf>
    <xf numFmtId="0" fontId="2" fillId="0" borderId="20" xfId="1" applyFont="1" applyFill="1" applyBorder="1" applyAlignment="1" applyProtection="1">
      <alignment horizontal="center" vertical="center" textRotation="90" wrapText="1"/>
    </xf>
    <xf numFmtId="0" fontId="2" fillId="0" borderId="142" xfId="1" applyFont="1" applyFill="1" applyBorder="1" applyAlignment="1" applyProtection="1">
      <alignment horizontal="center" vertical="center" textRotation="90" wrapText="1"/>
    </xf>
    <xf numFmtId="0" fontId="2" fillId="0" borderId="4" xfId="1" applyFont="1" applyFill="1" applyBorder="1" applyAlignment="1" applyProtection="1">
      <alignment horizontal="center" vertical="center" textRotation="90"/>
    </xf>
    <xf numFmtId="0" fontId="2" fillId="0" borderId="141" xfId="1" applyFont="1" applyFill="1" applyBorder="1" applyAlignment="1" applyProtection="1">
      <alignment horizontal="center" vertical="center" textRotation="90"/>
    </xf>
    <xf numFmtId="0" fontId="2" fillId="0" borderId="140"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0" fontId="2" fillId="0" borderId="140" xfId="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wrapText="1"/>
    </xf>
    <xf numFmtId="0" fontId="2" fillId="0" borderId="143" xfId="1" applyFont="1" applyFill="1" applyBorder="1" applyAlignment="1" applyProtection="1">
      <alignment horizontal="center" vertical="center" textRotation="90" wrapText="1"/>
    </xf>
    <xf numFmtId="0" fontId="2" fillId="0" borderId="110" xfId="1" applyFont="1" applyFill="1" applyBorder="1" applyAlignment="1" applyProtection="1">
      <alignment horizontal="center" vertical="center" textRotation="90" wrapText="1"/>
    </xf>
    <xf numFmtId="0" fontId="2" fillId="0" borderId="141" xfId="1" applyFont="1" applyFill="1" applyBorder="1" applyAlignment="1" applyProtection="1">
      <alignment horizontal="center" vertical="center" textRotation="90" wrapText="1"/>
    </xf>
    <xf numFmtId="0" fontId="2" fillId="0" borderId="68" xfId="1" applyFont="1" applyFill="1" applyBorder="1" applyAlignment="1" applyProtection="1">
      <alignment horizontal="center" vertical="center" textRotation="90" wrapText="1"/>
    </xf>
  </cellXfs>
  <cellStyles count="11">
    <cellStyle name="Normal" xfId="0" builtinId="0"/>
    <cellStyle name="Normal 11" xfId="6"/>
    <cellStyle name="Normal 2" xfId="1"/>
    <cellStyle name="Normal 2 2" xfId="4"/>
    <cellStyle name="Normal 2 3 2 2" xfId="10"/>
    <cellStyle name="Normal 3" xfId="2"/>
    <cellStyle name="Normal 3 2 2 2" xfId="3"/>
    <cellStyle name="Normal 3 2 2 2 2" xfId="7"/>
    <cellStyle name="Normal 4" xfId="9"/>
    <cellStyle name="Normal 6" xfId="8"/>
    <cellStyle name="Normal_budžeta nod.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52</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52</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4776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56</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26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56</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2682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99</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469832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22</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9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9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5" name="Picture 1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6" name="Picture 1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7" name="Picture 1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2580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8" name="Picture 1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9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9" name="Picture 1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7905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0" name="Picture 1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1"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2" name="Picture 2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3" name="Picture 2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4" name="Picture 2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5" name="Picture 2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6" name="Picture 2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7" name="Picture 2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189928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8" name="Picture 2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963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9" name="Picture 2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963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0" name="Picture 29"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963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1" name="Picture 30"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72775" y="963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2" sqref="S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678</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352</v>
      </c>
      <c r="D6" s="1557"/>
      <c r="E6" s="1557"/>
      <c r="F6" s="1557"/>
      <c r="G6" s="1557"/>
      <c r="H6" s="1557"/>
      <c r="I6" s="1557"/>
      <c r="J6" s="1557"/>
      <c r="K6" s="1557"/>
      <c r="L6" s="1557"/>
      <c r="M6" s="1557"/>
      <c r="N6" s="1557"/>
      <c r="O6" s="1557"/>
      <c r="P6" s="1558"/>
      <c r="Q6" s="273"/>
    </row>
    <row r="7" spans="1:17" ht="24" customHeight="1" x14ac:dyDescent="0.25">
      <c r="A7" s="7" t="s">
        <v>10</v>
      </c>
      <c r="B7" s="8"/>
      <c r="C7" s="1562" t="s">
        <v>350</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299578</v>
      </c>
      <c r="D20" s="32">
        <f>SUM(D21,D24,D25,D41,D43)</f>
        <v>297580</v>
      </c>
      <c r="E20" s="33">
        <f t="shared" ref="E20:F20" si="1">SUM(E21,E24,E25,E41,E43)</f>
        <v>1998</v>
      </c>
      <c r="F20" s="34">
        <f t="shared" si="1"/>
        <v>299578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299578</v>
      </c>
      <c r="D24" s="60">
        <f>D51</f>
        <v>297580</v>
      </c>
      <c r="E24" s="277">
        <f>1714+284</f>
        <v>1998</v>
      </c>
      <c r="F24" s="62">
        <f t="shared" si="9"/>
        <v>299578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299578</v>
      </c>
      <c r="D50" s="157">
        <f>SUM(D51,D286)</f>
        <v>297580</v>
      </c>
      <c r="E50" s="158">
        <f t="shared" ref="E50:F50" si="26">SUM(E51,E286)</f>
        <v>1998</v>
      </c>
      <c r="F50" s="159">
        <f t="shared" si="26"/>
        <v>299578</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299578</v>
      </c>
      <c r="D51" s="163">
        <f>SUM(D52,D194)</f>
        <v>297580</v>
      </c>
      <c r="E51" s="164">
        <f t="shared" ref="E51:F51" si="30">SUM(E52,E194)</f>
        <v>1998</v>
      </c>
      <c r="F51" s="165">
        <f t="shared" si="30"/>
        <v>299578</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12209</v>
      </c>
      <c r="D52" s="171">
        <f>SUM(D53,D75,D173,D187)</f>
        <v>12209</v>
      </c>
      <c r="E52" s="172">
        <f t="shared" ref="E52:F52" si="34">SUM(E53,E75,E173,E187)</f>
        <v>0</v>
      </c>
      <c r="F52" s="173">
        <f t="shared" si="34"/>
        <v>12209</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12209</v>
      </c>
      <c r="D75" s="177">
        <f>SUM(D76,D83,D130,D164,D165,D172)</f>
        <v>12209</v>
      </c>
      <c r="E75" s="178">
        <f t="shared" ref="E75:F75" si="74">SUM(E76,E83,E130,E164,E165,E172)</f>
        <v>0</v>
      </c>
      <c r="F75" s="179">
        <f t="shared" si="74"/>
        <v>12209</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12209</v>
      </c>
      <c r="D83" s="182">
        <f>SUM(D84,D89,D95,D103,D112,D116,D122,D128)</f>
        <v>12209</v>
      </c>
      <c r="E83" s="183">
        <f t="shared" ref="E83:F83" si="98">SUM(E84,E89,E95,E103,E112,E116,E122,E128)</f>
        <v>0</v>
      </c>
      <c r="F83" s="71">
        <f t="shared" si="98"/>
        <v>12209</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12209</v>
      </c>
      <c r="D103" s="188">
        <f>SUM(D104:D111)</f>
        <v>12209</v>
      </c>
      <c r="E103" s="189">
        <f t="shared" ref="E103:F103" si="127">SUM(E104:E111)</f>
        <v>0</v>
      </c>
      <c r="F103" s="55">
        <f t="shared" si="127"/>
        <v>12209</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12209</v>
      </c>
      <c r="D104" s="193">
        <v>12209</v>
      </c>
      <c r="E104" s="194"/>
      <c r="F104" s="55">
        <f t="shared" ref="F104:F111" si="131">D104+E104</f>
        <v>12209</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287369</v>
      </c>
      <c r="D194" s="171">
        <f>SUM(D195,D230,D269,D283)</f>
        <v>285371</v>
      </c>
      <c r="E194" s="172">
        <f t="shared" ref="E194:O194" si="259">SUM(E195,E230,E269,E283)</f>
        <v>1998</v>
      </c>
      <c r="F194" s="173">
        <f t="shared" si="259"/>
        <v>287369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287369</v>
      </c>
      <c r="D195" s="177">
        <f>D196+D204</f>
        <v>285371</v>
      </c>
      <c r="E195" s="178">
        <f t="shared" ref="E195:F195" si="260">E196+E204</f>
        <v>1998</v>
      </c>
      <c r="F195" s="179">
        <f t="shared" si="260"/>
        <v>287369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287369</v>
      </c>
      <c r="D204" s="182">
        <f>D205+D215+D216+D225+D226+D227+D229</f>
        <v>285371</v>
      </c>
      <c r="E204" s="183">
        <f t="shared" ref="E204:F204" si="276">E205+E215+E216+E225+E226+E227+E229</f>
        <v>1998</v>
      </c>
      <c r="F204" s="71">
        <f t="shared" si="276"/>
        <v>287369</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287369</v>
      </c>
      <c r="D226" s="193">
        <v>285371</v>
      </c>
      <c r="E226" s="279">
        <f>1714+284</f>
        <v>1998</v>
      </c>
      <c r="F226" s="55">
        <f t="shared" si="293"/>
        <v>287369</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299578</v>
      </c>
      <c r="D289" s="248">
        <f t="shared" ref="D289:O289" si="389">SUM(D286,D269,D230,D195,D187,D173,D75,D53,D283)</f>
        <v>297580</v>
      </c>
      <c r="E289" s="249">
        <f t="shared" si="389"/>
        <v>1998</v>
      </c>
      <c r="F289" s="250">
        <f t="shared" si="389"/>
        <v>299578</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F6gFpcHA+0SQTQUAqfj2judxwWwlEabyKVfZlZ1U1lbSW2mhO99X7ns3cTkN13//HrrLdWSGz3xfujom+RReTw==" saltValue="S1XhoId7OMBp+UEXZnDwbQ==" spinCount="100000" sheet="1" objects="1" scenarios="1" formatCells="0" formatColumns="0" formatRows="0" deleteColumns="0"/>
  <autoFilter ref="A18:P301">
    <filterColumn colId="2">
      <filters>
        <filter val="12 209"/>
        <filter val="287 085"/>
        <filter val="299 29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18.aprīļa saistošajiem noteikumiem Nr.16
(protokols Nr.4, 26.punkts)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6" sqref="U6"/>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340</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341</v>
      </c>
      <c r="D6" s="1557"/>
      <c r="E6" s="1557"/>
      <c r="F6" s="1557"/>
      <c r="G6" s="1557"/>
      <c r="H6" s="1557"/>
      <c r="I6" s="1557"/>
      <c r="J6" s="1557"/>
      <c r="K6" s="1557"/>
      <c r="L6" s="1557"/>
      <c r="M6" s="1557"/>
      <c r="N6" s="1557"/>
      <c r="O6" s="1557"/>
      <c r="P6" s="1558"/>
      <c r="Q6" s="273"/>
    </row>
    <row r="7" spans="1:17" ht="25.5" customHeight="1" x14ac:dyDescent="0.25">
      <c r="A7" s="7" t="s">
        <v>10</v>
      </c>
      <c r="B7" s="8"/>
      <c r="C7" s="1562" t="s">
        <v>342</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107979</v>
      </c>
      <c r="D20" s="32">
        <f>SUM(D21,D24,D25,D41,D43)</f>
        <v>94194</v>
      </c>
      <c r="E20" s="33">
        <f t="shared" ref="E20:F20" si="1">SUM(E21,E24,E25,E41,E43)</f>
        <v>13785</v>
      </c>
      <c r="F20" s="34">
        <f t="shared" si="1"/>
        <v>107979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107979</v>
      </c>
      <c r="D24" s="60">
        <f>D51</f>
        <v>94194</v>
      </c>
      <c r="E24" s="277">
        <v>13785</v>
      </c>
      <c r="F24" s="62">
        <f t="shared" si="9"/>
        <v>107979</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107979</v>
      </c>
      <c r="D50" s="157">
        <f>SUM(D51,D286)</f>
        <v>94194</v>
      </c>
      <c r="E50" s="158">
        <f t="shared" ref="E50:F50" si="26">SUM(E51,E286)</f>
        <v>13785</v>
      </c>
      <c r="F50" s="159">
        <f t="shared" si="26"/>
        <v>107979</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107979</v>
      </c>
      <c r="D51" s="163">
        <f>SUM(D52,D194)</f>
        <v>94194</v>
      </c>
      <c r="E51" s="164">
        <f t="shared" ref="E51:F51" si="30">SUM(E52,E194)</f>
        <v>13785</v>
      </c>
      <c r="F51" s="165">
        <f t="shared" si="30"/>
        <v>107979</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95</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107979</v>
      </c>
      <c r="D194" s="171">
        <f>SUM(D195,D230,D269,D283)</f>
        <v>94194</v>
      </c>
      <c r="E194" s="172">
        <f t="shared" ref="E194:O194" si="259">SUM(E195,E230,E269,E283)</f>
        <v>13785</v>
      </c>
      <c r="F194" s="173">
        <f t="shared" si="259"/>
        <v>107979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107979</v>
      </c>
      <c r="D195" s="177">
        <f>D196+D204</f>
        <v>94194</v>
      </c>
      <c r="E195" s="178">
        <f t="shared" ref="E195:F195" si="260">E196+E204</f>
        <v>13785</v>
      </c>
      <c r="F195" s="179">
        <f t="shared" si="260"/>
        <v>107979</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107979</v>
      </c>
      <c r="D204" s="182">
        <f>D205+D215+D216+D225+D226+D227+D229</f>
        <v>94194</v>
      </c>
      <c r="E204" s="183">
        <f t="shared" ref="E204:F204" si="276">E205+E215+E216+E225+E226+E227+E229</f>
        <v>13785</v>
      </c>
      <c r="F204" s="71">
        <f t="shared" si="276"/>
        <v>107979</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107979</v>
      </c>
      <c r="D226" s="193">
        <v>94194</v>
      </c>
      <c r="E226" s="279">
        <v>13785</v>
      </c>
      <c r="F226" s="55">
        <f t="shared" si="293"/>
        <v>107979</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107979</v>
      </c>
      <c r="D289" s="248">
        <f t="shared" ref="D289:O289" si="389">SUM(D286,D269,D230,D195,D187,D173,D75,D53,D283)</f>
        <v>94194</v>
      </c>
      <c r="E289" s="249">
        <f t="shared" si="389"/>
        <v>13785</v>
      </c>
      <c r="F289" s="250">
        <f t="shared" si="389"/>
        <v>107979</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ozvVXs8lhcXn+doRY2HO9/qWstmpkNQzLn7C9WKfyiMhw+yuHltVK8//201vNjsDmcnSkpmlW/EIXRIE4hns1w==" saltValue="V629MYkRE15FP/2GiN5hOA==" spinCount="100000" sheet="1" objects="1" scenarios="1" formatCells="0" formatColumns="0" formatRows="0" deleteColumns="0"/>
  <autoFilter ref="A18:P301">
    <filterColumn colId="2">
      <filters>
        <filter val="107 97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12.pielikums Jūrmalas pilsētas domes
2019.gada 18.aprīļa saistošajiem noteikumiem Nr.16
(protokols Nr.4, 26.punkts)</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339</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336</v>
      </c>
      <c r="D6" s="1557"/>
      <c r="E6" s="1557"/>
      <c r="F6" s="1557"/>
      <c r="G6" s="1557"/>
      <c r="H6" s="1557"/>
      <c r="I6" s="1557"/>
      <c r="J6" s="1557"/>
      <c r="K6" s="1557"/>
      <c r="L6" s="1557"/>
      <c r="M6" s="1557"/>
      <c r="N6" s="1557"/>
      <c r="O6" s="1557"/>
      <c r="P6" s="1558"/>
      <c r="Q6" s="273"/>
    </row>
    <row r="7" spans="1:17" ht="26.25" customHeight="1" x14ac:dyDescent="0.25">
      <c r="A7" s="7" t="s">
        <v>10</v>
      </c>
      <c r="B7" s="8"/>
      <c r="C7" s="1562" t="s">
        <v>337</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1357</v>
      </c>
      <c r="D20" s="32">
        <f>SUM(D21,D24,D25,D41,D43)</f>
        <v>0</v>
      </c>
      <c r="E20" s="33">
        <f t="shared" ref="E20:F20" si="1">SUM(E21,E24,E25,E41,E43)</f>
        <v>1357</v>
      </c>
      <c r="F20" s="34">
        <f t="shared" si="1"/>
        <v>1357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1357</v>
      </c>
      <c r="D24" s="60">
        <f>D51</f>
        <v>0</v>
      </c>
      <c r="E24" s="277">
        <v>1357</v>
      </c>
      <c r="F24" s="62">
        <f t="shared" si="9"/>
        <v>1357</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1357</v>
      </c>
      <c r="D50" s="157">
        <f>SUM(D51,D286)</f>
        <v>0</v>
      </c>
      <c r="E50" s="158">
        <f t="shared" ref="E50:F50" si="26">SUM(E51,E286)</f>
        <v>1357</v>
      </c>
      <c r="F50" s="159">
        <f t="shared" si="26"/>
        <v>1357</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1357</v>
      </c>
      <c r="D51" s="163">
        <f>SUM(D52,D194)</f>
        <v>0</v>
      </c>
      <c r="E51" s="164">
        <f t="shared" ref="E51:F51" si="30">SUM(E52,E194)</f>
        <v>1357</v>
      </c>
      <c r="F51" s="165">
        <f t="shared" si="30"/>
        <v>1357</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1357</v>
      </c>
      <c r="D52" s="171">
        <f>SUM(D53,D75,D173,D187)</f>
        <v>0</v>
      </c>
      <c r="E52" s="172">
        <f t="shared" ref="E52:F52" si="34">SUM(E53,E75,E173,E187)</f>
        <v>1357</v>
      </c>
      <c r="F52" s="173">
        <f t="shared" si="34"/>
        <v>1357</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1357</v>
      </c>
      <c r="D75" s="177">
        <f>SUM(D76,D83,D130,D164,D165,D172)</f>
        <v>0</v>
      </c>
      <c r="E75" s="178">
        <f t="shared" ref="E75:F75" si="74">SUM(E76,E83,E130,E164,E165,E172)</f>
        <v>1357</v>
      </c>
      <c r="F75" s="179">
        <f t="shared" si="74"/>
        <v>1357</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1357</v>
      </c>
      <c r="D83" s="182">
        <f>SUM(D84,D89,D95,D103,D112,D116,D122,D128)</f>
        <v>0</v>
      </c>
      <c r="E83" s="183">
        <f t="shared" ref="E83:F83" si="98">SUM(E84,E89,E95,E103,E112,E116,E122,E128)</f>
        <v>1357</v>
      </c>
      <c r="F83" s="71">
        <f t="shared" si="98"/>
        <v>1357</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1357</v>
      </c>
      <c r="D103" s="188">
        <f>SUM(D104:D111)</f>
        <v>0</v>
      </c>
      <c r="E103" s="189">
        <f t="shared" ref="E103:F103" si="127">SUM(E104:E111)</f>
        <v>1357</v>
      </c>
      <c r="F103" s="55">
        <f t="shared" si="127"/>
        <v>1357</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1357</v>
      </c>
      <c r="D104" s="193">
        <v>0</v>
      </c>
      <c r="E104" s="279">
        <v>1357</v>
      </c>
      <c r="F104" s="55">
        <f t="shared" ref="F104:F111" si="131">D104+E104</f>
        <v>1357</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212</v>
      </c>
      <c r="C194" s="170">
        <f t="shared" si="193"/>
        <v>0</v>
      </c>
      <c r="D194" s="171">
        <f>SUM(D195,D230,D269,D283)</f>
        <v>0</v>
      </c>
      <c r="E194" s="172">
        <f t="shared" ref="E194:O194" si="259">SUM(E195,E230,E269,E283)</f>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213</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222</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1357</v>
      </c>
      <c r="D289" s="248">
        <f t="shared" ref="D289:O289" si="389">SUM(D286,D269,D230,D195,D187,D173,D75,D53,D283)</f>
        <v>0</v>
      </c>
      <c r="E289" s="249">
        <f t="shared" si="389"/>
        <v>1357</v>
      </c>
      <c r="F289" s="250">
        <f t="shared" si="389"/>
        <v>1357</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BjwrNTbmCnqfVwHEHOOfyR8VsIFJ5Tnox2BeWrlvIoYedXh9txUky2TVJAHtsJ9ektHG+FUtUgRlynABXjsSbw==" saltValue="0AbsS90vGMx+8auiYb7rRA==" spinCount="100000" sheet="1" objects="1" scenarios="1" formatCells="0" formatColumns="0" formatRows="0" deleteColumns="0"/>
  <autoFilter ref="A18:P301">
    <filterColumn colId="2">
      <filters>
        <filter val="1 35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13.pielikums Jūrmalas pilsētas domes
2019.gada 18.aprīļa saistošajiem noteikumiem Nr.16
(protokols Nr.4, 26.punkts)</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5" sqref="S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952</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953</v>
      </c>
      <c r="D3" s="1562"/>
      <c r="E3" s="1562"/>
      <c r="F3" s="1562"/>
      <c r="G3" s="1562"/>
      <c r="H3" s="1562"/>
      <c r="I3" s="1562"/>
      <c r="J3" s="1562"/>
      <c r="K3" s="1562"/>
      <c r="L3" s="1562"/>
      <c r="M3" s="1562"/>
      <c r="N3" s="1562"/>
      <c r="O3" s="1562"/>
      <c r="P3" s="1563"/>
      <c r="Q3" s="273"/>
    </row>
    <row r="4" spans="1:17" ht="12.75" customHeight="1" x14ac:dyDescent="0.25">
      <c r="A4" s="5" t="s">
        <v>4</v>
      </c>
      <c r="B4" s="6"/>
      <c r="C4" s="1562" t="s">
        <v>954</v>
      </c>
      <c r="D4" s="1562"/>
      <c r="E4" s="1562"/>
      <c r="F4" s="1562"/>
      <c r="G4" s="1562"/>
      <c r="H4" s="1562"/>
      <c r="I4" s="1562"/>
      <c r="J4" s="1562"/>
      <c r="K4" s="1562"/>
      <c r="L4" s="1562"/>
      <c r="M4" s="1562"/>
      <c r="N4" s="1562"/>
      <c r="O4" s="1562"/>
      <c r="P4" s="1563"/>
      <c r="Q4" s="273"/>
    </row>
    <row r="5" spans="1:17" ht="12.75" customHeight="1" x14ac:dyDescent="0.25">
      <c r="A5" s="7" t="s">
        <v>6</v>
      </c>
      <c r="B5" s="8"/>
      <c r="C5" s="1557" t="s">
        <v>955</v>
      </c>
      <c r="D5" s="1557"/>
      <c r="E5" s="1557"/>
      <c r="F5" s="1557"/>
      <c r="G5" s="1557"/>
      <c r="H5" s="1557"/>
      <c r="I5" s="1557"/>
      <c r="J5" s="1557"/>
      <c r="K5" s="1557"/>
      <c r="L5" s="1557"/>
      <c r="M5" s="1557"/>
      <c r="N5" s="1557"/>
      <c r="O5" s="1557"/>
      <c r="P5" s="1558"/>
      <c r="Q5" s="273"/>
    </row>
    <row r="6" spans="1:17" ht="12.75" customHeight="1" x14ac:dyDescent="0.25">
      <c r="A6" s="7" t="s">
        <v>8</v>
      </c>
      <c r="B6" s="8"/>
      <c r="C6" s="1557" t="s">
        <v>341</v>
      </c>
      <c r="D6" s="1557"/>
      <c r="E6" s="1557"/>
      <c r="F6" s="1557"/>
      <c r="G6" s="1557"/>
      <c r="H6" s="1557"/>
      <c r="I6" s="1557"/>
      <c r="J6" s="1557"/>
      <c r="K6" s="1557"/>
      <c r="L6" s="1557"/>
      <c r="M6" s="1557"/>
      <c r="N6" s="1557"/>
      <c r="O6" s="1557"/>
      <c r="P6" s="1558"/>
      <c r="Q6" s="273"/>
    </row>
    <row r="7" spans="1:17" ht="24.75" customHeight="1" x14ac:dyDescent="0.25">
      <c r="A7" s="7" t="s">
        <v>10</v>
      </c>
      <c r="B7" s="8"/>
      <c r="C7" s="1562" t="s">
        <v>956</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957</v>
      </c>
      <c r="D9" s="1557"/>
      <c r="E9" s="1557"/>
      <c r="F9" s="1557"/>
      <c r="G9" s="1557"/>
      <c r="H9" s="1557"/>
      <c r="I9" s="1557"/>
      <c r="J9" s="1557"/>
      <c r="K9" s="1557"/>
      <c r="L9" s="1557"/>
      <c r="M9" s="1557"/>
      <c r="N9" s="1557"/>
      <c r="O9" s="1557"/>
      <c r="P9" s="1558"/>
      <c r="Q9" s="273"/>
    </row>
    <row r="10" spans="1:17" ht="12.75" customHeight="1" x14ac:dyDescent="0.25">
      <c r="A10" s="7"/>
      <c r="B10" s="8" t="s">
        <v>15</v>
      </c>
      <c r="C10" s="1557" t="s">
        <v>958</v>
      </c>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959</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1023321</v>
      </c>
      <c r="D20" s="32">
        <f>SUM(D21,D24,D25,D41,D43)</f>
        <v>982877</v>
      </c>
      <c r="E20" s="33">
        <f t="shared" ref="E20:F20" si="1">SUM(E21,E24,E25,E41,E43)</f>
        <v>10804</v>
      </c>
      <c r="F20" s="34">
        <f t="shared" si="1"/>
        <v>993681</v>
      </c>
      <c r="G20" s="32">
        <f>SUM(G21,G24,G43)</f>
        <v>9522</v>
      </c>
      <c r="H20" s="33">
        <f t="shared" ref="H20:I20" si="2">SUM(H21,H24,H43)</f>
        <v>0</v>
      </c>
      <c r="I20" s="34">
        <f t="shared" si="2"/>
        <v>9522</v>
      </c>
      <c r="J20" s="32">
        <f>SUM(J21,J26,J43)</f>
        <v>20118</v>
      </c>
      <c r="K20" s="33">
        <f t="shared" ref="K20:L20" si="3">SUM(K21,K26,K43)</f>
        <v>0</v>
      </c>
      <c r="L20" s="34">
        <f t="shared" si="3"/>
        <v>20118</v>
      </c>
      <c r="M20" s="32">
        <f>SUM(M21,M45)</f>
        <v>0</v>
      </c>
      <c r="N20" s="33">
        <f t="shared" ref="N20:O20" si="4">SUM(N21,N45)</f>
        <v>0</v>
      </c>
      <c r="O20" s="34">
        <f t="shared" si="4"/>
        <v>0</v>
      </c>
      <c r="P20" s="35"/>
    </row>
    <row r="21" spans="1:16" ht="12.75" thickTop="1" x14ac:dyDescent="0.25">
      <c r="A21" s="36"/>
      <c r="B21" s="37" t="s">
        <v>40</v>
      </c>
      <c r="C21" s="38">
        <f t="shared" si="0"/>
        <v>1951</v>
      </c>
      <c r="D21" s="39">
        <f>SUM(D22:D23)</f>
        <v>0</v>
      </c>
      <c r="E21" s="40">
        <f t="shared" ref="E21:F21" si="5">SUM(E22:E23)</f>
        <v>0</v>
      </c>
      <c r="F21" s="41">
        <f t="shared" si="5"/>
        <v>0</v>
      </c>
      <c r="G21" s="39">
        <f>SUM(G22:G23)</f>
        <v>0</v>
      </c>
      <c r="H21" s="40">
        <f t="shared" ref="H21:I21" si="6">SUM(H22:H23)</f>
        <v>0</v>
      </c>
      <c r="I21" s="41">
        <f t="shared" si="6"/>
        <v>0</v>
      </c>
      <c r="J21" s="39">
        <f>SUM(J22:J23)</f>
        <v>1951</v>
      </c>
      <c r="K21" s="40">
        <f t="shared" ref="K21:L21" si="7">SUM(K22:K23)</f>
        <v>0</v>
      </c>
      <c r="L21" s="41">
        <f t="shared" si="7"/>
        <v>1951</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1951</v>
      </c>
      <c r="D23" s="53"/>
      <c r="E23" s="54"/>
      <c r="F23" s="55">
        <f t="shared" ref="F23:F25" si="9">D23+E23</f>
        <v>0</v>
      </c>
      <c r="G23" s="53"/>
      <c r="H23" s="54"/>
      <c r="I23" s="55">
        <f t="shared" ref="I23:I24" si="10">G23+H23</f>
        <v>0</v>
      </c>
      <c r="J23" s="53">
        <v>1951</v>
      </c>
      <c r="K23" s="54"/>
      <c r="L23" s="56">
        <f>K23+J23</f>
        <v>1951</v>
      </c>
      <c r="M23" s="53"/>
      <c r="N23" s="54"/>
      <c r="O23" s="55">
        <f>N23+M23</f>
        <v>0</v>
      </c>
      <c r="P23" s="57"/>
    </row>
    <row r="24" spans="1:16" s="28" customFormat="1" ht="63.75" customHeight="1" thickBot="1" x14ac:dyDescent="0.3">
      <c r="A24" s="58">
        <v>19300</v>
      </c>
      <c r="B24" s="58" t="s">
        <v>43</v>
      </c>
      <c r="C24" s="59">
        <f>F24+I24</f>
        <v>1003203</v>
      </c>
      <c r="D24" s="60">
        <v>982877</v>
      </c>
      <c r="E24" s="61">
        <f>13104-1800-500</f>
        <v>10804</v>
      </c>
      <c r="F24" s="62">
        <f t="shared" si="9"/>
        <v>993681</v>
      </c>
      <c r="G24" s="60">
        <v>9522</v>
      </c>
      <c r="H24" s="61"/>
      <c r="I24" s="62">
        <f t="shared" si="10"/>
        <v>9522</v>
      </c>
      <c r="J24" s="63" t="s">
        <v>44</v>
      </c>
      <c r="K24" s="64" t="s">
        <v>44</v>
      </c>
      <c r="L24" s="65" t="s">
        <v>44</v>
      </c>
      <c r="M24" s="63" t="s">
        <v>44</v>
      </c>
      <c r="N24" s="64" t="s">
        <v>44</v>
      </c>
      <c r="O24" s="65" t="s">
        <v>44</v>
      </c>
      <c r="P24" s="66" t="s">
        <v>960</v>
      </c>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18067</v>
      </c>
      <c r="D26" s="72" t="s">
        <v>44</v>
      </c>
      <c r="E26" s="73" t="s">
        <v>44</v>
      </c>
      <c r="F26" s="74" t="s">
        <v>44</v>
      </c>
      <c r="G26" s="72" t="s">
        <v>44</v>
      </c>
      <c r="H26" s="73" t="s">
        <v>44</v>
      </c>
      <c r="I26" s="74" t="s">
        <v>44</v>
      </c>
      <c r="J26" s="76">
        <f>SUM(J27,J31,J33,J36)</f>
        <v>18067</v>
      </c>
      <c r="K26" s="77">
        <f t="shared" ref="K26:L26" si="11">SUM(K27,K31,K33,K36)</f>
        <v>0</v>
      </c>
      <c r="L26" s="78">
        <f t="shared" si="11"/>
        <v>18067</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15137</v>
      </c>
      <c r="D33" s="72" t="s">
        <v>44</v>
      </c>
      <c r="E33" s="73" t="s">
        <v>44</v>
      </c>
      <c r="F33" s="74" t="s">
        <v>44</v>
      </c>
      <c r="G33" s="72" t="s">
        <v>44</v>
      </c>
      <c r="H33" s="73" t="s">
        <v>44</v>
      </c>
      <c r="I33" s="74" t="s">
        <v>44</v>
      </c>
      <c r="J33" s="76">
        <f>SUM(J34:J35)</f>
        <v>15137</v>
      </c>
      <c r="K33" s="77">
        <f t="shared" ref="K33:L33" si="17">SUM(K34:K35)</f>
        <v>0</v>
      </c>
      <c r="L33" s="78">
        <f t="shared" si="17"/>
        <v>15137</v>
      </c>
      <c r="M33" s="76" t="s">
        <v>44</v>
      </c>
      <c r="N33" s="77" t="s">
        <v>44</v>
      </c>
      <c r="O33" s="78" t="s">
        <v>44</v>
      </c>
      <c r="P33" s="75"/>
    </row>
    <row r="34" spans="1:16" ht="12" customHeight="1" x14ac:dyDescent="0.25">
      <c r="A34" s="44">
        <v>21381</v>
      </c>
      <c r="B34" s="80" t="s">
        <v>54</v>
      </c>
      <c r="C34" s="81">
        <f t="shared" si="16"/>
        <v>14836</v>
      </c>
      <c r="D34" s="82" t="s">
        <v>44</v>
      </c>
      <c r="E34" s="83" t="s">
        <v>44</v>
      </c>
      <c r="F34" s="84" t="s">
        <v>44</v>
      </c>
      <c r="G34" s="82" t="s">
        <v>44</v>
      </c>
      <c r="H34" s="83" t="s">
        <v>44</v>
      </c>
      <c r="I34" s="84" t="s">
        <v>44</v>
      </c>
      <c r="J34" s="46">
        <v>14836</v>
      </c>
      <c r="K34" s="47"/>
      <c r="L34" s="48">
        <f t="shared" ref="L34:L35" si="18">K34+J34</f>
        <v>14836</v>
      </c>
      <c r="M34" s="85" t="s">
        <v>44</v>
      </c>
      <c r="N34" s="86" t="s">
        <v>44</v>
      </c>
      <c r="O34" s="48" t="s">
        <v>44</v>
      </c>
      <c r="P34" s="49"/>
    </row>
    <row r="35" spans="1:16" ht="24" customHeight="1" x14ac:dyDescent="0.25">
      <c r="A35" s="51">
        <v>21383</v>
      </c>
      <c r="B35" s="87" t="s">
        <v>55</v>
      </c>
      <c r="C35" s="88">
        <f t="shared" si="16"/>
        <v>301</v>
      </c>
      <c r="D35" s="89" t="s">
        <v>44</v>
      </c>
      <c r="E35" s="90" t="s">
        <v>44</v>
      </c>
      <c r="F35" s="91" t="s">
        <v>44</v>
      </c>
      <c r="G35" s="89" t="s">
        <v>44</v>
      </c>
      <c r="H35" s="90" t="s">
        <v>44</v>
      </c>
      <c r="I35" s="91" t="s">
        <v>44</v>
      </c>
      <c r="J35" s="53">
        <v>301</v>
      </c>
      <c r="K35" s="54"/>
      <c r="L35" s="56">
        <f t="shared" si="18"/>
        <v>301</v>
      </c>
      <c r="M35" s="92" t="s">
        <v>44</v>
      </c>
      <c r="N35" s="93" t="s">
        <v>44</v>
      </c>
      <c r="O35" s="56" t="s">
        <v>44</v>
      </c>
      <c r="P35" s="57"/>
    </row>
    <row r="36" spans="1:16" s="28" customFormat="1" ht="25.5" customHeight="1" x14ac:dyDescent="0.25">
      <c r="A36" s="79">
        <v>21390</v>
      </c>
      <c r="B36" s="67" t="s">
        <v>56</v>
      </c>
      <c r="C36" s="68">
        <f t="shared" si="16"/>
        <v>2930</v>
      </c>
      <c r="D36" s="72" t="s">
        <v>44</v>
      </c>
      <c r="E36" s="73" t="s">
        <v>44</v>
      </c>
      <c r="F36" s="74" t="s">
        <v>44</v>
      </c>
      <c r="G36" s="72" t="s">
        <v>44</v>
      </c>
      <c r="H36" s="73" t="s">
        <v>44</v>
      </c>
      <c r="I36" s="74" t="s">
        <v>44</v>
      </c>
      <c r="J36" s="76">
        <f>SUM(J37:J40)</f>
        <v>2930</v>
      </c>
      <c r="K36" s="77">
        <f t="shared" ref="K36:L36" si="19">SUM(K37:K40)</f>
        <v>0</v>
      </c>
      <c r="L36" s="78">
        <f t="shared" si="19"/>
        <v>2930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customHeight="1" x14ac:dyDescent="0.25">
      <c r="A38" s="51">
        <v>21393</v>
      </c>
      <c r="B38" s="87" t="s">
        <v>58</v>
      </c>
      <c r="C38" s="88">
        <f t="shared" si="16"/>
        <v>1480</v>
      </c>
      <c r="D38" s="89" t="s">
        <v>44</v>
      </c>
      <c r="E38" s="90" t="s">
        <v>44</v>
      </c>
      <c r="F38" s="91" t="s">
        <v>44</v>
      </c>
      <c r="G38" s="89" t="s">
        <v>44</v>
      </c>
      <c r="H38" s="90" t="s">
        <v>44</v>
      </c>
      <c r="I38" s="91" t="s">
        <v>44</v>
      </c>
      <c r="J38" s="53">
        <v>1480</v>
      </c>
      <c r="K38" s="54"/>
      <c r="L38" s="56">
        <f t="shared" si="20"/>
        <v>1480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1450</v>
      </c>
      <c r="D40" s="109" t="s">
        <v>44</v>
      </c>
      <c r="E40" s="110" t="s">
        <v>44</v>
      </c>
      <c r="F40" s="111" t="s">
        <v>44</v>
      </c>
      <c r="G40" s="109" t="s">
        <v>44</v>
      </c>
      <c r="H40" s="110" t="s">
        <v>44</v>
      </c>
      <c r="I40" s="111" t="s">
        <v>44</v>
      </c>
      <c r="J40" s="112">
        <v>1450</v>
      </c>
      <c r="K40" s="113"/>
      <c r="L40" s="114">
        <f t="shared" si="20"/>
        <v>1450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100</v>
      </c>
      <c r="D43" s="76">
        <f>D44</f>
        <v>0</v>
      </c>
      <c r="E43" s="77">
        <f t="shared" ref="E43:L43" si="22">E44</f>
        <v>0</v>
      </c>
      <c r="F43" s="78">
        <f t="shared" si="22"/>
        <v>0</v>
      </c>
      <c r="G43" s="76">
        <f t="shared" si="22"/>
        <v>0</v>
      </c>
      <c r="H43" s="77">
        <f t="shared" si="22"/>
        <v>0</v>
      </c>
      <c r="I43" s="78">
        <f t="shared" si="22"/>
        <v>0</v>
      </c>
      <c r="J43" s="76">
        <f t="shared" si="22"/>
        <v>100</v>
      </c>
      <c r="K43" s="77">
        <f t="shared" si="22"/>
        <v>0</v>
      </c>
      <c r="L43" s="78">
        <f t="shared" si="22"/>
        <v>100</v>
      </c>
      <c r="M43" s="76" t="s">
        <v>44</v>
      </c>
      <c r="N43" s="77" t="s">
        <v>44</v>
      </c>
      <c r="O43" s="78" t="s">
        <v>44</v>
      </c>
      <c r="P43" s="75"/>
    </row>
    <row r="44" spans="1:16" s="28" customFormat="1" ht="24" customHeight="1" x14ac:dyDescent="0.25">
      <c r="A44" s="51">
        <v>21499</v>
      </c>
      <c r="B44" s="87" t="s">
        <v>64</v>
      </c>
      <c r="C44" s="131">
        <f>F44+I44+L44</f>
        <v>100</v>
      </c>
      <c r="D44" s="46"/>
      <c r="E44" s="47"/>
      <c r="F44" s="132">
        <f>D44+E44</f>
        <v>0</v>
      </c>
      <c r="G44" s="46"/>
      <c r="H44" s="47"/>
      <c r="I44" s="132">
        <f>G44+H44</f>
        <v>0</v>
      </c>
      <c r="J44" s="46">
        <v>100</v>
      </c>
      <c r="K44" s="47"/>
      <c r="L44" s="48">
        <f>K44+J44</f>
        <v>100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1023321</v>
      </c>
      <c r="D50" s="157">
        <f>SUM(D51,D286)</f>
        <v>982877</v>
      </c>
      <c r="E50" s="158">
        <f t="shared" ref="E50:F50" si="26">SUM(E51,E286)</f>
        <v>10804</v>
      </c>
      <c r="F50" s="159">
        <f t="shared" si="26"/>
        <v>993681</v>
      </c>
      <c r="G50" s="157">
        <f>SUM(G51,G286)</f>
        <v>9522</v>
      </c>
      <c r="H50" s="158">
        <f>SUM(H51,H286)</f>
        <v>0</v>
      </c>
      <c r="I50" s="159">
        <f t="shared" ref="I50" si="27">SUM(I51,I286)</f>
        <v>9522</v>
      </c>
      <c r="J50" s="32">
        <f>SUM(J51,J286)</f>
        <v>20118</v>
      </c>
      <c r="K50" s="33">
        <f t="shared" ref="K50:L50" si="28">SUM(K51,K286)</f>
        <v>0</v>
      </c>
      <c r="L50" s="34">
        <f t="shared" si="28"/>
        <v>20118</v>
      </c>
      <c r="M50" s="32">
        <f>SUM(M51,M286)</f>
        <v>0</v>
      </c>
      <c r="N50" s="33">
        <f t="shared" ref="N50:O50" si="29">SUM(N51,N286)</f>
        <v>0</v>
      </c>
      <c r="O50" s="34">
        <f t="shared" si="29"/>
        <v>0</v>
      </c>
      <c r="P50" s="35"/>
    </row>
    <row r="51" spans="1:16" s="28" customFormat="1" ht="36.75" thickTop="1" x14ac:dyDescent="0.25">
      <c r="A51" s="160"/>
      <c r="B51" s="161" t="s">
        <v>70</v>
      </c>
      <c r="C51" s="162">
        <f t="shared" si="0"/>
        <v>1023321</v>
      </c>
      <c r="D51" s="163">
        <f>SUM(D52,D194)</f>
        <v>982877</v>
      </c>
      <c r="E51" s="164">
        <f t="shared" ref="E51:F51" si="30">SUM(E52,E194)</f>
        <v>10804</v>
      </c>
      <c r="F51" s="165">
        <f t="shared" si="30"/>
        <v>993681</v>
      </c>
      <c r="G51" s="163">
        <f>SUM(G52,G194)</f>
        <v>9522</v>
      </c>
      <c r="H51" s="164">
        <f t="shared" ref="H51:I51" si="31">SUM(H52,H194)</f>
        <v>0</v>
      </c>
      <c r="I51" s="165">
        <f t="shared" si="31"/>
        <v>9522</v>
      </c>
      <c r="J51" s="166">
        <f>SUM(J52,J194)</f>
        <v>20118</v>
      </c>
      <c r="K51" s="167">
        <f t="shared" ref="K51:L51" si="32">SUM(K52,K194)</f>
        <v>0</v>
      </c>
      <c r="L51" s="168">
        <f t="shared" si="32"/>
        <v>20118</v>
      </c>
      <c r="M51" s="166">
        <f>SUM(M52,M194)</f>
        <v>0</v>
      </c>
      <c r="N51" s="167">
        <f t="shared" ref="N51:O51" si="33">SUM(N52,N194)</f>
        <v>0</v>
      </c>
      <c r="O51" s="168">
        <f t="shared" si="33"/>
        <v>0</v>
      </c>
      <c r="P51" s="169"/>
    </row>
    <row r="52" spans="1:16" s="28" customFormat="1" ht="24" x14ac:dyDescent="0.25">
      <c r="A52" s="24"/>
      <c r="B52" s="22" t="s">
        <v>71</v>
      </c>
      <c r="C52" s="170">
        <f t="shared" si="0"/>
        <v>984651</v>
      </c>
      <c r="D52" s="171">
        <f>SUM(D53,D75,D173,D187)</f>
        <v>944977</v>
      </c>
      <c r="E52" s="172">
        <f t="shared" ref="E52:F52" si="34">SUM(E53,E75,E173,E187)</f>
        <v>10804</v>
      </c>
      <c r="F52" s="173">
        <f t="shared" si="34"/>
        <v>955781</v>
      </c>
      <c r="G52" s="171">
        <f>SUM(G53,G75,G173,G187)</f>
        <v>9522</v>
      </c>
      <c r="H52" s="172">
        <f t="shared" ref="H52:I52" si="35">SUM(H53,H75,H173,H187)</f>
        <v>0</v>
      </c>
      <c r="I52" s="173">
        <f t="shared" si="35"/>
        <v>9522</v>
      </c>
      <c r="J52" s="171">
        <f>SUM(J53,J75,J173,J187)</f>
        <v>19348</v>
      </c>
      <c r="K52" s="172">
        <f t="shared" ref="K52:L52" si="36">SUM(K53,K75,K173,K187)</f>
        <v>0</v>
      </c>
      <c r="L52" s="173">
        <f t="shared" si="36"/>
        <v>19348</v>
      </c>
      <c r="M52" s="171">
        <f>SUM(M53,M75,M173,M187)</f>
        <v>0</v>
      </c>
      <c r="N52" s="172">
        <f t="shared" ref="N52:O52" si="37">SUM(N53,N75,N173,N187)</f>
        <v>0</v>
      </c>
      <c r="O52" s="173">
        <f t="shared" si="37"/>
        <v>0</v>
      </c>
      <c r="P52" s="174"/>
    </row>
    <row r="53" spans="1:16" s="28" customFormat="1" x14ac:dyDescent="0.25">
      <c r="A53" s="175">
        <v>1000</v>
      </c>
      <c r="B53" s="175" t="s">
        <v>72</v>
      </c>
      <c r="C53" s="176">
        <f t="shared" si="0"/>
        <v>881996</v>
      </c>
      <c r="D53" s="177">
        <f>SUM(D54,D67)</f>
        <v>861670</v>
      </c>
      <c r="E53" s="178">
        <f t="shared" ref="E53:F53" si="38">SUM(E54,E67)</f>
        <v>10804</v>
      </c>
      <c r="F53" s="179">
        <f t="shared" si="38"/>
        <v>872474</v>
      </c>
      <c r="G53" s="177">
        <f>SUM(G54,G67)</f>
        <v>9522</v>
      </c>
      <c r="H53" s="178">
        <f t="shared" ref="H53:I53" si="39">SUM(H54,H67)</f>
        <v>0</v>
      </c>
      <c r="I53" s="179">
        <f t="shared" si="39"/>
        <v>9522</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665994</v>
      </c>
      <c r="D54" s="182">
        <f>SUM(D55,D58,D66)</f>
        <v>649560</v>
      </c>
      <c r="E54" s="183">
        <f t="shared" ref="E54:F54" si="42">SUM(E55,E58,E66)</f>
        <v>8760</v>
      </c>
      <c r="F54" s="71">
        <f t="shared" si="42"/>
        <v>658320</v>
      </c>
      <c r="G54" s="182">
        <f>SUM(G55,G58,G66)</f>
        <v>7674</v>
      </c>
      <c r="H54" s="183">
        <f t="shared" ref="H54:I54" si="43">SUM(H55,H58,H66)</f>
        <v>0</v>
      </c>
      <c r="I54" s="71">
        <f t="shared" si="43"/>
        <v>7674</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619567</v>
      </c>
      <c r="D55" s="185">
        <f>SUM(D56:D57)</f>
        <v>603133</v>
      </c>
      <c r="E55" s="186">
        <f t="shared" ref="E55:F55" si="46">SUM(E56:E57)</f>
        <v>8760</v>
      </c>
      <c r="F55" s="139">
        <f t="shared" si="46"/>
        <v>611893</v>
      </c>
      <c r="G55" s="185">
        <f>SUM(G56:G57)</f>
        <v>7674</v>
      </c>
      <c r="H55" s="186">
        <f t="shared" ref="H55:I55" si="47">SUM(H56:H57)</f>
        <v>0</v>
      </c>
      <c r="I55" s="139">
        <f t="shared" si="47"/>
        <v>7674</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9.25" customHeight="1" x14ac:dyDescent="0.25">
      <c r="A57" s="51">
        <v>1119</v>
      </c>
      <c r="B57" s="87" t="s">
        <v>76</v>
      </c>
      <c r="C57" s="88">
        <f t="shared" si="0"/>
        <v>619567</v>
      </c>
      <c r="D57" s="53">
        <v>603133</v>
      </c>
      <c r="E57" s="54">
        <f>10560-1800</f>
        <v>8760</v>
      </c>
      <c r="F57" s="55">
        <f t="shared" si="50"/>
        <v>611893</v>
      </c>
      <c r="G57" s="53">
        <v>7674</v>
      </c>
      <c r="H57" s="54"/>
      <c r="I57" s="55">
        <f t="shared" si="51"/>
        <v>7674</v>
      </c>
      <c r="J57" s="53"/>
      <c r="K57" s="54"/>
      <c r="L57" s="55">
        <f t="shared" si="52"/>
        <v>0</v>
      </c>
      <c r="M57" s="53"/>
      <c r="N57" s="54"/>
      <c r="O57" s="55">
        <f t="shared" si="53"/>
        <v>0</v>
      </c>
      <c r="P57" s="57" t="s">
        <v>961</v>
      </c>
    </row>
    <row r="58" spans="1:16" x14ac:dyDescent="0.25">
      <c r="A58" s="187">
        <v>1140</v>
      </c>
      <c r="B58" s="87" t="s">
        <v>78</v>
      </c>
      <c r="C58" s="88">
        <f t="shared" si="0"/>
        <v>46427</v>
      </c>
      <c r="D58" s="188">
        <f>SUM(D59:D65)</f>
        <v>46427</v>
      </c>
      <c r="E58" s="189">
        <f>SUM(E59:E65)</f>
        <v>0</v>
      </c>
      <c r="F58" s="55">
        <f t="shared" ref="F58" si="54">SUM(F59:F65)</f>
        <v>46427</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14598</v>
      </c>
      <c r="D63" s="53">
        <v>14598</v>
      </c>
      <c r="E63" s="54"/>
      <c r="F63" s="55">
        <f t="shared" si="58"/>
        <v>14598</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31829</v>
      </c>
      <c r="D64" s="53">
        <v>31829</v>
      </c>
      <c r="E64" s="54"/>
      <c r="F64" s="55">
        <f t="shared" si="58"/>
        <v>31829</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216002</v>
      </c>
      <c r="D67" s="182">
        <f>SUM(D68:D69)</f>
        <v>212110</v>
      </c>
      <c r="E67" s="183">
        <f t="shared" ref="E67:F67" si="62">SUM(E68:E69)</f>
        <v>2044</v>
      </c>
      <c r="F67" s="71">
        <f t="shared" si="62"/>
        <v>214154</v>
      </c>
      <c r="G67" s="182">
        <f>SUM(G68:G69)</f>
        <v>1848</v>
      </c>
      <c r="H67" s="183">
        <f t="shared" ref="H67:I67" si="63">SUM(H68:H69)</f>
        <v>0</v>
      </c>
      <c r="I67" s="71">
        <f t="shared" si="63"/>
        <v>1848</v>
      </c>
      <c r="J67" s="182">
        <f>SUM(J68:J69)</f>
        <v>0</v>
      </c>
      <c r="K67" s="183">
        <f t="shared" ref="K67:L67" si="64">SUM(K68:K69)</f>
        <v>0</v>
      </c>
      <c r="L67" s="71">
        <f t="shared" si="64"/>
        <v>0</v>
      </c>
      <c r="M67" s="182">
        <f>SUM(M68:M69)</f>
        <v>0</v>
      </c>
      <c r="N67" s="183">
        <f t="shared" ref="N67:O67" si="65">SUM(N68:N69)</f>
        <v>0</v>
      </c>
      <c r="O67" s="71">
        <f t="shared" si="65"/>
        <v>0</v>
      </c>
      <c r="P67" s="75"/>
    </row>
    <row r="68" spans="1:16" ht="27.75" customHeight="1" x14ac:dyDescent="0.25">
      <c r="A68" s="949">
        <v>1210</v>
      </c>
      <c r="B68" s="80" t="s">
        <v>88</v>
      </c>
      <c r="C68" s="81">
        <f t="shared" si="0"/>
        <v>167151</v>
      </c>
      <c r="D68" s="46">
        <v>163259</v>
      </c>
      <c r="E68" s="47">
        <f>2544-500</f>
        <v>2044</v>
      </c>
      <c r="F68" s="132">
        <f>D68+E68</f>
        <v>165303</v>
      </c>
      <c r="G68" s="46">
        <v>1848</v>
      </c>
      <c r="H68" s="47"/>
      <c r="I68" s="132">
        <f>G68+H68</f>
        <v>1848</v>
      </c>
      <c r="J68" s="46"/>
      <c r="K68" s="47"/>
      <c r="L68" s="132">
        <f>K68+J68</f>
        <v>0</v>
      </c>
      <c r="M68" s="46"/>
      <c r="N68" s="47"/>
      <c r="O68" s="132">
        <f>N68+M68</f>
        <v>0</v>
      </c>
      <c r="P68" s="49" t="s">
        <v>962</v>
      </c>
    </row>
    <row r="69" spans="1:16" ht="24" x14ac:dyDescent="0.25">
      <c r="A69" s="187">
        <v>1220</v>
      </c>
      <c r="B69" s="87" t="s">
        <v>89</v>
      </c>
      <c r="C69" s="88">
        <f t="shared" si="0"/>
        <v>48851</v>
      </c>
      <c r="D69" s="188">
        <f>SUM(D70:D74)</f>
        <v>48851</v>
      </c>
      <c r="E69" s="189">
        <f t="shared" ref="E69:F69" si="66">SUM(E70:E74)</f>
        <v>0</v>
      </c>
      <c r="F69" s="55">
        <f t="shared" si="66"/>
        <v>48851</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90</v>
      </c>
      <c r="C70" s="88">
        <f t="shared" si="0"/>
        <v>28145</v>
      </c>
      <c r="D70" s="53">
        <v>28145</v>
      </c>
      <c r="E70" s="54"/>
      <c r="F70" s="55">
        <f t="shared" ref="F70:F74" si="70">D70+E70</f>
        <v>28145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19423</v>
      </c>
      <c r="D73" s="53">
        <v>19423</v>
      </c>
      <c r="E73" s="54"/>
      <c r="F73" s="55">
        <f t="shared" si="70"/>
        <v>19423</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1283</v>
      </c>
      <c r="D74" s="53">
        <v>1283</v>
      </c>
      <c r="E74" s="54"/>
      <c r="F74" s="55">
        <f t="shared" si="70"/>
        <v>1283</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102655</v>
      </c>
      <c r="D75" s="177">
        <f>SUM(D76,D83,D130,D164,D165,D172)</f>
        <v>83307</v>
      </c>
      <c r="E75" s="178">
        <f t="shared" ref="E75:F75" si="74">SUM(E76,E83,E130,E164,E165,E172)</f>
        <v>0</v>
      </c>
      <c r="F75" s="179">
        <f t="shared" si="74"/>
        <v>83307</v>
      </c>
      <c r="G75" s="177">
        <f>SUM(G76,G83,G130,G164,G165,G172)</f>
        <v>0</v>
      </c>
      <c r="H75" s="178">
        <f t="shared" ref="H75:I75" si="75">SUM(H76,H83,H130,H164,H165,H172)</f>
        <v>0</v>
      </c>
      <c r="I75" s="179">
        <f t="shared" si="75"/>
        <v>0</v>
      </c>
      <c r="J75" s="177">
        <f>SUM(J76,J83,J130,J164,J165,J172)</f>
        <v>19348</v>
      </c>
      <c r="K75" s="178">
        <f t="shared" ref="K75:L75" si="76">SUM(K76,K83,K130,K164,K165,K172)</f>
        <v>0</v>
      </c>
      <c r="L75" s="179">
        <f t="shared" si="76"/>
        <v>19348</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49">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90114</v>
      </c>
      <c r="D83" s="182">
        <f>SUM(D84,D89,D95,D103,D112,D116,D122,D128)</f>
        <v>74249</v>
      </c>
      <c r="E83" s="183">
        <f t="shared" ref="E83:F83" si="98">SUM(E84,E89,E95,E103,E112,E116,E122,E128)</f>
        <v>0</v>
      </c>
      <c r="F83" s="71">
        <f t="shared" si="98"/>
        <v>74249</v>
      </c>
      <c r="G83" s="182">
        <f>SUM(G84,G89,G95,G103,G112,G116,G122,G128)</f>
        <v>0</v>
      </c>
      <c r="H83" s="183">
        <f t="shared" ref="H83:I83" si="99">SUM(H84,H89,H95,H103,H112,H116,H122,H128)</f>
        <v>0</v>
      </c>
      <c r="I83" s="71">
        <f t="shared" si="99"/>
        <v>0</v>
      </c>
      <c r="J83" s="182">
        <f>SUM(J84,J89,J95,J103,J112,J116,J122,J128)</f>
        <v>15865</v>
      </c>
      <c r="K83" s="183">
        <f t="shared" ref="K83:L83" si="100">SUM(K84,K89,K95,K103,K112,K116,K122,K128)</f>
        <v>0</v>
      </c>
      <c r="L83" s="71">
        <f t="shared" si="100"/>
        <v>15865</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3175</v>
      </c>
      <c r="D84" s="185">
        <f>SUM(D85:D88)</f>
        <v>3075</v>
      </c>
      <c r="E84" s="186">
        <f t="shared" ref="E84:F84" si="103">SUM(E85:E88)</f>
        <v>0</v>
      </c>
      <c r="F84" s="139">
        <f t="shared" si="103"/>
        <v>3075</v>
      </c>
      <c r="G84" s="185">
        <f>SUM(G85:G88)</f>
        <v>0</v>
      </c>
      <c r="H84" s="186">
        <f t="shared" ref="H84:I84" si="104">SUM(H85:H88)</f>
        <v>0</v>
      </c>
      <c r="I84" s="139">
        <f t="shared" si="104"/>
        <v>0</v>
      </c>
      <c r="J84" s="185">
        <f>SUM(J85:J88)</f>
        <v>100</v>
      </c>
      <c r="K84" s="186">
        <f t="shared" ref="K84:L84" si="105">SUM(K85:K88)</f>
        <v>0</v>
      </c>
      <c r="L84" s="139">
        <f t="shared" si="105"/>
        <v>100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2601</v>
      </c>
      <c r="D86" s="193">
        <v>2551</v>
      </c>
      <c r="E86" s="194"/>
      <c r="F86" s="55">
        <f t="shared" si="107"/>
        <v>2551</v>
      </c>
      <c r="G86" s="53"/>
      <c r="H86" s="54"/>
      <c r="I86" s="55">
        <f t="shared" si="108"/>
        <v>0</v>
      </c>
      <c r="J86" s="53">
        <v>50</v>
      </c>
      <c r="K86" s="54"/>
      <c r="L86" s="55">
        <f t="shared" si="109"/>
        <v>50</v>
      </c>
      <c r="M86" s="53"/>
      <c r="N86" s="54"/>
      <c r="O86" s="55">
        <f t="shared" si="110"/>
        <v>0</v>
      </c>
      <c r="P86" s="57"/>
    </row>
    <row r="87" spans="1:16" ht="24" customHeight="1" x14ac:dyDescent="0.25">
      <c r="A87" s="51">
        <v>2214</v>
      </c>
      <c r="B87" s="87" t="s">
        <v>105</v>
      </c>
      <c r="C87" s="88">
        <f t="shared" si="102"/>
        <v>508</v>
      </c>
      <c r="D87" s="193">
        <v>458</v>
      </c>
      <c r="E87" s="194"/>
      <c r="F87" s="55">
        <f t="shared" si="107"/>
        <v>458</v>
      </c>
      <c r="G87" s="53"/>
      <c r="H87" s="54"/>
      <c r="I87" s="55">
        <f t="shared" si="108"/>
        <v>0</v>
      </c>
      <c r="J87" s="53">
        <v>50</v>
      </c>
      <c r="K87" s="54"/>
      <c r="L87" s="55">
        <f t="shared" si="109"/>
        <v>50</v>
      </c>
      <c r="M87" s="53"/>
      <c r="N87" s="54"/>
      <c r="O87" s="55">
        <f t="shared" si="110"/>
        <v>0</v>
      </c>
      <c r="P87" s="57"/>
    </row>
    <row r="88" spans="1:16" ht="12" customHeight="1" x14ac:dyDescent="0.25">
      <c r="A88" s="51">
        <v>2219</v>
      </c>
      <c r="B88" s="87" t="s">
        <v>106</v>
      </c>
      <c r="C88" s="88">
        <f t="shared" si="102"/>
        <v>66</v>
      </c>
      <c r="D88" s="193">
        <v>66</v>
      </c>
      <c r="E88" s="194"/>
      <c r="F88" s="55">
        <f t="shared" si="107"/>
        <v>66</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70859</v>
      </c>
      <c r="D89" s="188">
        <f>SUM(D90:D94)</f>
        <v>58977</v>
      </c>
      <c r="E89" s="189">
        <f t="shared" ref="E89:F89" si="111">SUM(E90:E94)</f>
        <v>0</v>
      </c>
      <c r="F89" s="55">
        <f t="shared" si="111"/>
        <v>58977</v>
      </c>
      <c r="G89" s="188">
        <f>SUM(G90:G94)</f>
        <v>0</v>
      </c>
      <c r="H89" s="189">
        <f t="shared" ref="H89:I89" si="112">SUM(H90:H94)</f>
        <v>0</v>
      </c>
      <c r="I89" s="55">
        <f t="shared" si="112"/>
        <v>0</v>
      </c>
      <c r="J89" s="188">
        <f>SUM(J90:J94)</f>
        <v>11882</v>
      </c>
      <c r="K89" s="189">
        <f t="shared" ref="K89:L89" si="113">SUM(K90:K94)</f>
        <v>0</v>
      </c>
      <c r="L89" s="55">
        <f t="shared" si="113"/>
        <v>11882</v>
      </c>
      <c r="M89" s="188">
        <f>SUM(M90:M94)</f>
        <v>0</v>
      </c>
      <c r="N89" s="189">
        <f t="shared" ref="N89:O89" si="114">SUM(N90:N94)</f>
        <v>0</v>
      </c>
      <c r="O89" s="55">
        <f t="shared" si="114"/>
        <v>0</v>
      </c>
      <c r="P89" s="57"/>
    </row>
    <row r="90" spans="1:16" ht="24" customHeight="1" x14ac:dyDescent="0.25">
      <c r="A90" s="51">
        <v>2221</v>
      </c>
      <c r="B90" s="87" t="s">
        <v>108</v>
      </c>
      <c r="C90" s="88">
        <f t="shared" si="102"/>
        <v>34721</v>
      </c>
      <c r="D90" s="193">
        <v>29076</v>
      </c>
      <c r="E90" s="194"/>
      <c r="F90" s="55">
        <f t="shared" ref="F90:F94" si="115">D90+E90</f>
        <v>29076</v>
      </c>
      <c r="G90" s="53"/>
      <c r="H90" s="54"/>
      <c r="I90" s="55">
        <f t="shared" ref="I90:I94" si="116">G90+H90</f>
        <v>0</v>
      </c>
      <c r="J90" s="53">
        <v>5645</v>
      </c>
      <c r="K90" s="54"/>
      <c r="L90" s="55">
        <f t="shared" ref="L90:L94" si="117">K90+J90</f>
        <v>5645</v>
      </c>
      <c r="M90" s="53"/>
      <c r="N90" s="54"/>
      <c r="O90" s="55">
        <f t="shared" ref="O90:O94" si="118">N90+M90</f>
        <v>0</v>
      </c>
      <c r="P90" s="57"/>
    </row>
    <row r="91" spans="1:16" ht="12" customHeight="1" x14ac:dyDescent="0.25">
      <c r="A91" s="51">
        <v>2222</v>
      </c>
      <c r="B91" s="87" t="s">
        <v>109</v>
      </c>
      <c r="C91" s="88">
        <f t="shared" si="102"/>
        <v>3350</v>
      </c>
      <c r="D91" s="193">
        <v>2565</v>
      </c>
      <c r="E91" s="194"/>
      <c r="F91" s="55">
        <f t="shared" si="115"/>
        <v>2565</v>
      </c>
      <c r="G91" s="53"/>
      <c r="H91" s="54"/>
      <c r="I91" s="55">
        <f t="shared" si="116"/>
        <v>0</v>
      </c>
      <c r="J91" s="53">
        <v>785</v>
      </c>
      <c r="K91" s="54"/>
      <c r="L91" s="55">
        <f t="shared" si="117"/>
        <v>785</v>
      </c>
      <c r="M91" s="53"/>
      <c r="N91" s="54"/>
      <c r="O91" s="55">
        <f t="shared" si="118"/>
        <v>0</v>
      </c>
      <c r="P91" s="57"/>
    </row>
    <row r="92" spans="1:16" ht="12" customHeight="1" x14ac:dyDescent="0.25">
      <c r="A92" s="51">
        <v>2223</v>
      </c>
      <c r="B92" s="87" t="s">
        <v>110</v>
      </c>
      <c r="C92" s="88">
        <f t="shared" si="102"/>
        <v>31453</v>
      </c>
      <c r="D92" s="193">
        <v>26581</v>
      </c>
      <c r="E92" s="194"/>
      <c r="F92" s="55">
        <f t="shared" si="115"/>
        <v>26581</v>
      </c>
      <c r="G92" s="53"/>
      <c r="H92" s="54"/>
      <c r="I92" s="55">
        <f t="shared" si="116"/>
        <v>0</v>
      </c>
      <c r="J92" s="53">
        <v>4872</v>
      </c>
      <c r="K92" s="54"/>
      <c r="L92" s="55">
        <f t="shared" si="117"/>
        <v>4872</v>
      </c>
      <c r="M92" s="53"/>
      <c r="N92" s="54"/>
      <c r="O92" s="55">
        <f t="shared" si="118"/>
        <v>0</v>
      </c>
      <c r="P92" s="57"/>
    </row>
    <row r="93" spans="1:16" ht="48" customHeight="1" x14ac:dyDescent="0.25">
      <c r="A93" s="51">
        <v>2224</v>
      </c>
      <c r="B93" s="87" t="s">
        <v>111</v>
      </c>
      <c r="C93" s="88">
        <f t="shared" si="102"/>
        <v>1335</v>
      </c>
      <c r="D93" s="193">
        <v>755</v>
      </c>
      <c r="E93" s="194"/>
      <c r="F93" s="55">
        <f t="shared" si="115"/>
        <v>755</v>
      </c>
      <c r="G93" s="53"/>
      <c r="H93" s="54"/>
      <c r="I93" s="55">
        <f t="shared" si="116"/>
        <v>0</v>
      </c>
      <c r="J93" s="53">
        <v>580</v>
      </c>
      <c r="K93" s="54"/>
      <c r="L93" s="55">
        <f t="shared" si="117"/>
        <v>580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2207</v>
      </c>
      <c r="D95" s="188">
        <f>SUM(D96:D102)</f>
        <v>1600</v>
      </c>
      <c r="E95" s="189">
        <f t="shared" ref="E95:F95" si="119">SUM(E96:E102)</f>
        <v>0</v>
      </c>
      <c r="F95" s="55">
        <f t="shared" si="119"/>
        <v>1600</v>
      </c>
      <c r="G95" s="188">
        <f>SUM(G96:G102)</f>
        <v>0</v>
      </c>
      <c r="H95" s="189">
        <f t="shared" ref="H95:I95" si="120">SUM(H96:H102)</f>
        <v>0</v>
      </c>
      <c r="I95" s="55">
        <f t="shared" si="120"/>
        <v>0</v>
      </c>
      <c r="J95" s="188">
        <f>SUM(J96:J102)</f>
        <v>607</v>
      </c>
      <c r="K95" s="189">
        <f t="shared" ref="K95:L95" si="121">SUM(K96:K102)</f>
        <v>0</v>
      </c>
      <c r="L95" s="55">
        <f t="shared" si="121"/>
        <v>607</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7" t="s">
        <v>119</v>
      </c>
      <c r="C101" s="88">
        <f t="shared" si="102"/>
        <v>562</v>
      </c>
      <c r="D101" s="193"/>
      <c r="E101" s="194"/>
      <c r="F101" s="55">
        <f t="shared" si="123"/>
        <v>0</v>
      </c>
      <c r="G101" s="53"/>
      <c r="H101" s="54"/>
      <c r="I101" s="55">
        <f t="shared" si="124"/>
        <v>0</v>
      </c>
      <c r="J101" s="53">
        <v>562</v>
      </c>
      <c r="K101" s="54"/>
      <c r="L101" s="55">
        <f t="shared" si="125"/>
        <v>562</v>
      </c>
      <c r="M101" s="53"/>
      <c r="N101" s="54"/>
      <c r="O101" s="55">
        <f t="shared" si="126"/>
        <v>0</v>
      </c>
      <c r="P101" s="57"/>
    </row>
    <row r="102" spans="1:16" ht="24" customHeight="1" x14ac:dyDescent="0.25">
      <c r="A102" s="51">
        <v>2239</v>
      </c>
      <c r="B102" s="87" t="s">
        <v>120</v>
      </c>
      <c r="C102" s="88">
        <f t="shared" si="102"/>
        <v>1645</v>
      </c>
      <c r="D102" s="193">
        <v>1600</v>
      </c>
      <c r="E102" s="194"/>
      <c r="F102" s="55">
        <f t="shared" si="123"/>
        <v>1600</v>
      </c>
      <c r="G102" s="53"/>
      <c r="H102" s="54"/>
      <c r="I102" s="55">
        <f t="shared" si="124"/>
        <v>0</v>
      </c>
      <c r="J102" s="53">
        <v>45</v>
      </c>
      <c r="K102" s="54"/>
      <c r="L102" s="55">
        <f t="shared" si="125"/>
        <v>45</v>
      </c>
      <c r="M102" s="53"/>
      <c r="N102" s="54"/>
      <c r="O102" s="55">
        <f t="shared" si="126"/>
        <v>0</v>
      </c>
      <c r="P102" s="57"/>
    </row>
    <row r="103" spans="1:16" ht="36" x14ac:dyDescent="0.25">
      <c r="A103" s="187">
        <v>2240</v>
      </c>
      <c r="B103" s="87" t="s">
        <v>121</v>
      </c>
      <c r="C103" s="88">
        <f t="shared" si="102"/>
        <v>13439</v>
      </c>
      <c r="D103" s="188">
        <f>SUM(D104:D111)</f>
        <v>10518</v>
      </c>
      <c r="E103" s="189">
        <f t="shared" ref="E103:F103" si="127">SUM(E104:E111)</f>
        <v>0</v>
      </c>
      <c r="F103" s="55">
        <f t="shared" si="127"/>
        <v>10518</v>
      </c>
      <c r="G103" s="188">
        <f>SUM(G104:G111)</f>
        <v>0</v>
      </c>
      <c r="H103" s="189">
        <f t="shared" ref="H103:I103" si="128">SUM(H104:H111)</f>
        <v>0</v>
      </c>
      <c r="I103" s="55">
        <f t="shared" si="128"/>
        <v>0</v>
      </c>
      <c r="J103" s="188">
        <f>SUM(J104:J111)</f>
        <v>2921</v>
      </c>
      <c r="K103" s="189">
        <f t="shared" ref="K103:L103" si="129">SUM(K104:K111)</f>
        <v>0</v>
      </c>
      <c r="L103" s="55">
        <f t="shared" si="129"/>
        <v>2921</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1565</v>
      </c>
      <c r="D106" s="193">
        <v>485</v>
      </c>
      <c r="E106" s="194"/>
      <c r="F106" s="55">
        <f t="shared" si="131"/>
        <v>485</v>
      </c>
      <c r="G106" s="53"/>
      <c r="H106" s="54"/>
      <c r="I106" s="55">
        <f t="shared" si="132"/>
        <v>0</v>
      </c>
      <c r="J106" s="53">
        <v>1080</v>
      </c>
      <c r="K106" s="54"/>
      <c r="L106" s="55">
        <f t="shared" si="133"/>
        <v>1080</v>
      </c>
      <c r="M106" s="53"/>
      <c r="N106" s="54"/>
      <c r="O106" s="55">
        <f t="shared" si="134"/>
        <v>0</v>
      </c>
      <c r="P106" s="57"/>
    </row>
    <row r="107" spans="1:16" ht="12" customHeight="1" x14ac:dyDescent="0.25">
      <c r="A107" s="51">
        <v>2244</v>
      </c>
      <c r="B107" s="87" t="s">
        <v>125</v>
      </c>
      <c r="C107" s="88">
        <f t="shared" si="102"/>
        <v>9324</v>
      </c>
      <c r="D107" s="193">
        <v>8433</v>
      </c>
      <c r="E107" s="194"/>
      <c r="F107" s="55">
        <f t="shared" si="131"/>
        <v>8433</v>
      </c>
      <c r="G107" s="53"/>
      <c r="H107" s="54"/>
      <c r="I107" s="55">
        <f t="shared" si="132"/>
        <v>0</v>
      </c>
      <c r="J107" s="53">
        <v>891</v>
      </c>
      <c r="K107" s="54"/>
      <c r="L107" s="55">
        <f t="shared" si="133"/>
        <v>891</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129</v>
      </c>
      <c r="C111" s="88">
        <f t="shared" si="102"/>
        <v>2550</v>
      </c>
      <c r="D111" s="193">
        <v>1600</v>
      </c>
      <c r="E111" s="194"/>
      <c r="F111" s="55">
        <f t="shared" si="131"/>
        <v>1600</v>
      </c>
      <c r="G111" s="53"/>
      <c r="H111" s="54"/>
      <c r="I111" s="55">
        <f t="shared" si="132"/>
        <v>0</v>
      </c>
      <c r="J111" s="53">
        <v>950</v>
      </c>
      <c r="K111" s="54"/>
      <c r="L111" s="55">
        <f t="shared" si="133"/>
        <v>950</v>
      </c>
      <c r="M111" s="53"/>
      <c r="N111" s="54"/>
      <c r="O111" s="55">
        <f t="shared" si="134"/>
        <v>0</v>
      </c>
      <c r="P111" s="57"/>
    </row>
    <row r="112" spans="1:16" x14ac:dyDescent="0.25">
      <c r="A112" s="187">
        <v>2250</v>
      </c>
      <c r="B112" s="87" t="s">
        <v>130</v>
      </c>
      <c r="C112" s="88">
        <f t="shared" si="102"/>
        <v>150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150</v>
      </c>
      <c r="K112" s="189">
        <f t="shared" ref="K112:L112" si="137">SUM(K113:K115)</f>
        <v>0</v>
      </c>
      <c r="L112" s="55">
        <f t="shared" si="137"/>
        <v>150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150</v>
      </c>
      <c r="D115" s="193"/>
      <c r="E115" s="194"/>
      <c r="F115" s="55">
        <f t="shared" si="139"/>
        <v>0</v>
      </c>
      <c r="G115" s="53"/>
      <c r="H115" s="54"/>
      <c r="I115" s="55">
        <f t="shared" si="140"/>
        <v>0</v>
      </c>
      <c r="J115" s="53">
        <v>150</v>
      </c>
      <c r="K115" s="54"/>
      <c r="L115" s="55">
        <f t="shared" si="141"/>
        <v>150</v>
      </c>
      <c r="M115" s="53"/>
      <c r="N115" s="54"/>
      <c r="O115" s="55">
        <f t="shared" si="142"/>
        <v>0</v>
      </c>
      <c r="P115" s="57"/>
    </row>
    <row r="116" spans="1:16" x14ac:dyDescent="0.25">
      <c r="A116" s="187">
        <v>2260</v>
      </c>
      <c r="B116" s="87" t="s">
        <v>134</v>
      </c>
      <c r="C116" s="88">
        <f t="shared" si="102"/>
        <v>234</v>
      </c>
      <c r="D116" s="188">
        <f>SUM(D117:D121)</f>
        <v>79</v>
      </c>
      <c r="E116" s="189">
        <f t="shared" ref="E116:F116" si="143">SUM(E117:E121)</f>
        <v>0</v>
      </c>
      <c r="F116" s="55">
        <f t="shared" si="143"/>
        <v>79</v>
      </c>
      <c r="G116" s="188">
        <f>SUM(G117:G121)</f>
        <v>0</v>
      </c>
      <c r="H116" s="189">
        <f t="shared" ref="H116:I116" si="144">SUM(H117:H121)</f>
        <v>0</v>
      </c>
      <c r="I116" s="55">
        <f t="shared" si="144"/>
        <v>0</v>
      </c>
      <c r="J116" s="188">
        <f>SUM(J117:J121)</f>
        <v>155</v>
      </c>
      <c r="K116" s="189">
        <f t="shared" ref="K116:L116" si="145">SUM(K117:K121)</f>
        <v>0</v>
      </c>
      <c r="L116" s="55">
        <f t="shared" si="145"/>
        <v>155</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138</v>
      </c>
      <c r="C120" s="88">
        <f t="shared" si="102"/>
        <v>140</v>
      </c>
      <c r="D120" s="193"/>
      <c r="E120" s="194"/>
      <c r="F120" s="55">
        <f t="shared" si="147"/>
        <v>0</v>
      </c>
      <c r="G120" s="53"/>
      <c r="H120" s="54"/>
      <c r="I120" s="55">
        <f t="shared" si="148"/>
        <v>0</v>
      </c>
      <c r="J120" s="53">
        <v>140</v>
      </c>
      <c r="K120" s="54"/>
      <c r="L120" s="55">
        <f t="shared" si="149"/>
        <v>140</v>
      </c>
      <c r="M120" s="53"/>
      <c r="N120" s="54"/>
      <c r="O120" s="55">
        <f t="shared" si="150"/>
        <v>0</v>
      </c>
      <c r="P120" s="57"/>
    </row>
    <row r="121" spans="1:16" ht="12" customHeight="1" x14ac:dyDescent="0.25">
      <c r="A121" s="51">
        <v>2269</v>
      </c>
      <c r="B121" s="87" t="s">
        <v>139</v>
      </c>
      <c r="C121" s="88">
        <f t="shared" si="102"/>
        <v>94</v>
      </c>
      <c r="D121" s="193">
        <v>79</v>
      </c>
      <c r="E121" s="194"/>
      <c r="F121" s="55">
        <f t="shared" si="147"/>
        <v>79</v>
      </c>
      <c r="G121" s="53"/>
      <c r="H121" s="54"/>
      <c r="I121" s="55">
        <f t="shared" si="148"/>
        <v>0</v>
      </c>
      <c r="J121" s="53">
        <v>15</v>
      </c>
      <c r="K121" s="54"/>
      <c r="L121" s="55">
        <f t="shared" si="149"/>
        <v>15</v>
      </c>
      <c r="M121" s="53"/>
      <c r="N121" s="54"/>
      <c r="O121" s="55">
        <f t="shared" si="150"/>
        <v>0</v>
      </c>
      <c r="P121" s="57"/>
    </row>
    <row r="122" spans="1:16" x14ac:dyDescent="0.25">
      <c r="A122" s="187">
        <v>2270</v>
      </c>
      <c r="B122" s="87" t="s">
        <v>140</v>
      </c>
      <c r="C122" s="88">
        <f t="shared" si="102"/>
        <v>50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50</v>
      </c>
      <c r="K122" s="189">
        <f t="shared" ref="K122:L122" si="153">SUM(K123:K127)</f>
        <v>0</v>
      </c>
      <c r="L122" s="55">
        <f t="shared" si="153"/>
        <v>50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50</v>
      </c>
      <c r="D127" s="193"/>
      <c r="E127" s="194"/>
      <c r="F127" s="55">
        <f t="shared" si="155"/>
        <v>0</v>
      </c>
      <c r="G127" s="53"/>
      <c r="H127" s="54"/>
      <c r="I127" s="55">
        <f t="shared" si="156"/>
        <v>0</v>
      </c>
      <c r="J127" s="53">
        <v>50</v>
      </c>
      <c r="K127" s="54"/>
      <c r="L127" s="55">
        <f t="shared" si="157"/>
        <v>50</v>
      </c>
      <c r="M127" s="53"/>
      <c r="N127" s="54"/>
      <c r="O127" s="55">
        <f t="shared" si="158"/>
        <v>0</v>
      </c>
      <c r="P127" s="57"/>
    </row>
    <row r="128" spans="1:16" ht="48" hidden="1" x14ac:dyDescent="0.25">
      <c r="A128" s="949">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12541</v>
      </c>
      <c r="D130" s="182">
        <f>SUM(D131,D136,D140,D141,D144,D151,D159,D160,D163)</f>
        <v>9058</v>
      </c>
      <c r="E130" s="183">
        <f t="shared" ref="E130:F130" si="160">SUM(E131,E136,E140,E141,E144,E151,E159,E160,E163)</f>
        <v>0</v>
      </c>
      <c r="F130" s="71">
        <f t="shared" si="160"/>
        <v>9058</v>
      </c>
      <c r="G130" s="182">
        <f>SUM(G131,G136,G140,G141,G144,G151,G159,G160,G163)</f>
        <v>0</v>
      </c>
      <c r="H130" s="183">
        <f t="shared" ref="H130:I130" si="161">SUM(H131,H136,H140,H141,H144,H151,H159,H160,H163)</f>
        <v>0</v>
      </c>
      <c r="I130" s="71">
        <f t="shared" si="161"/>
        <v>0</v>
      </c>
      <c r="J130" s="182">
        <f>SUM(J131,J136,J140,J141,J144,J151,J159,J160,J163)</f>
        <v>3483</v>
      </c>
      <c r="K130" s="183">
        <f t="shared" ref="K130:L130" si="162">SUM(K131,K136,K140,K141,K144,K151,K159,K160,K163)</f>
        <v>0</v>
      </c>
      <c r="L130" s="71">
        <f t="shared" si="162"/>
        <v>3483</v>
      </c>
      <c r="M130" s="182">
        <f>SUM(M131,M136,M140,M141,M144,M151,M159,M160,M163)</f>
        <v>0</v>
      </c>
      <c r="N130" s="183">
        <f t="shared" ref="N130:O130" si="163">SUM(N131,N136,N140,N141,N144,N151,N159,N160,N163)</f>
        <v>0</v>
      </c>
      <c r="O130" s="71">
        <f t="shared" si="163"/>
        <v>0</v>
      </c>
      <c r="P130" s="75"/>
    </row>
    <row r="131" spans="1:16" ht="24" x14ac:dyDescent="0.25">
      <c r="A131" s="949">
        <v>2310</v>
      </c>
      <c r="B131" s="80" t="s">
        <v>149</v>
      </c>
      <c r="C131" s="81">
        <f t="shared" si="102"/>
        <v>4941</v>
      </c>
      <c r="D131" s="191">
        <f t="shared" ref="D131:O131" si="164">SUM(D132:D135)</f>
        <v>3401</v>
      </c>
      <c r="E131" s="192">
        <f t="shared" si="164"/>
        <v>0</v>
      </c>
      <c r="F131" s="132">
        <f t="shared" si="164"/>
        <v>3401</v>
      </c>
      <c r="G131" s="191">
        <f t="shared" si="164"/>
        <v>0</v>
      </c>
      <c r="H131" s="192">
        <f t="shared" si="164"/>
        <v>0</v>
      </c>
      <c r="I131" s="132">
        <f t="shared" si="164"/>
        <v>0</v>
      </c>
      <c r="J131" s="191">
        <f t="shared" si="164"/>
        <v>1540</v>
      </c>
      <c r="K131" s="192">
        <f t="shared" si="164"/>
        <v>0</v>
      </c>
      <c r="L131" s="132">
        <f t="shared" si="164"/>
        <v>1540</v>
      </c>
      <c r="M131" s="191">
        <f t="shared" si="164"/>
        <v>0</v>
      </c>
      <c r="N131" s="192">
        <f t="shared" si="164"/>
        <v>0</v>
      </c>
      <c r="O131" s="132">
        <f t="shared" si="164"/>
        <v>0</v>
      </c>
      <c r="P131" s="49"/>
    </row>
    <row r="132" spans="1:16" ht="12" customHeight="1" x14ac:dyDescent="0.25">
      <c r="A132" s="51">
        <v>2311</v>
      </c>
      <c r="B132" s="87" t="s">
        <v>150</v>
      </c>
      <c r="C132" s="88">
        <f t="shared" si="102"/>
        <v>1431</v>
      </c>
      <c r="D132" s="193">
        <v>1271</v>
      </c>
      <c r="E132" s="194"/>
      <c r="F132" s="55">
        <f t="shared" ref="F132:F135" si="165">D132+E132</f>
        <v>1271</v>
      </c>
      <c r="G132" s="53"/>
      <c r="H132" s="54"/>
      <c r="I132" s="55">
        <f t="shared" ref="I132:I135" si="166">G132+H132</f>
        <v>0</v>
      </c>
      <c r="J132" s="53">
        <v>160</v>
      </c>
      <c r="K132" s="54"/>
      <c r="L132" s="55">
        <f t="shared" ref="L132:L135" si="167">K132+J132</f>
        <v>160</v>
      </c>
      <c r="M132" s="53"/>
      <c r="N132" s="54"/>
      <c r="O132" s="55">
        <f t="shared" ref="O132:O135" si="168">N132+M132</f>
        <v>0</v>
      </c>
      <c r="P132" s="57"/>
    </row>
    <row r="133" spans="1:16" ht="14.25" customHeight="1" x14ac:dyDescent="0.25">
      <c r="A133" s="51">
        <v>2312</v>
      </c>
      <c r="B133" s="87" t="s">
        <v>151</v>
      </c>
      <c r="C133" s="88">
        <f t="shared" si="102"/>
        <v>3330</v>
      </c>
      <c r="D133" s="193">
        <v>2130</v>
      </c>
      <c r="E133" s="194"/>
      <c r="F133" s="55">
        <f t="shared" si="165"/>
        <v>2130</v>
      </c>
      <c r="G133" s="53"/>
      <c r="H133" s="54"/>
      <c r="I133" s="55">
        <f t="shared" si="166"/>
        <v>0</v>
      </c>
      <c r="J133" s="53">
        <v>1200</v>
      </c>
      <c r="K133" s="54"/>
      <c r="L133" s="55">
        <f t="shared" si="167"/>
        <v>1200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180</v>
      </c>
      <c r="D135" s="193"/>
      <c r="E135" s="194"/>
      <c r="F135" s="55">
        <f t="shared" si="165"/>
        <v>0</v>
      </c>
      <c r="G135" s="53"/>
      <c r="H135" s="54"/>
      <c r="I135" s="55">
        <f t="shared" si="166"/>
        <v>0</v>
      </c>
      <c r="J135" s="53">
        <v>180</v>
      </c>
      <c r="K135" s="54"/>
      <c r="L135" s="55">
        <f t="shared" si="167"/>
        <v>180</v>
      </c>
      <c r="M135" s="53"/>
      <c r="N135" s="54"/>
      <c r="O135" s="55">
        <f t="shared" si="168"/>
        <v>0</v>
      </c>
      <c r="P135" s="57"/>
    </row>
    <row r="136" spans="1:16" x14ac:dyDescent="0.25">
      <c r="A136" s="187">
        <v>2320</v>
      </c>
      <c r="B136" s="87" t="s">
        <v>154</v>
      </c>
      <c r="C136" s="88">
        <f t="shared" si="102"/>
        <v>1457</v>
      </c>
      <c r="D136" s="188">
        <f>SUM(D137:D139)</f>
        <v>1457</v>
      </c>
      <c r="E136" s="189">
        <f t="shared" ref="E136:F136" si="169">SUM(E137:E139)</f>
        <v>0</v>
      </c>
      <c r="F136" s="55">
        <f t="shared" si="169"/>
        <v>1457</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156</v>
      </c>
      <c r="C138" s="88">
        <f t="shared" si="102"/>
        <v>1457</v>
      </c>
      <c r="D138" s="193">
        <v>1457</v>
      </c>
      <c r="E138" s="194"/>
      <c r="F138" s="55">
        <f t="shared" si="173"/>
        <v>1457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5713</v>
      </c>
      <c r="D144" s="185">
        <f>SUM(D145:D150)</f>
        <v>4200</v>
      </c>
      <c r="E144" s="186">
        <f t="shared" ref="E144:F144" si="185">SUM(E145:E150)</f>
        <v>0</v>
      </c>
      <c r="F144" s="139">
        <f t="shared" si="185"/>
        <v>4200</v>
      </c>
      <c r="G144" s="185">
        <f>SUM(G145:G150)</f>
        <v>0</v>
      </c>
      <c r="H144" s="186">
        <f t="shared" ref="H144:I144" si="186">SUM(H145:H150)</f>
        <v>0</v>
      </c>
      <c r="I144" s="139">
        <f t="shared" si="186"/>
        <v>0</v>
      </c>
      <c r="J144" s="185">
        <f>SUM(J145:J150)</f>
        <v>1513</v>
      </c>
      <c r="K144" s="186">
        <f t="shared" ref="K144:L144" si="187">SUM(K145:K150)</f>
        <v>0</v>
      </c>
      <c r="L144" s="139">
        <f t="shared" si="187"/>
        <v>1513</v>
      </c>
      <c r="M144" s="185">
        <f>SUM(M145:M150)</f>
        <v>0</v>
      </c>
      <c r="N144" s="186">
        <f t="shared" ref="N144:O144" si="188">SUM(N145:N150)</f>
        <v>0</v>
      </c>
      <c r="O144" s="139">
        <f t="shared" si="188"/>
        <v>0</v>
      </c>
      <c r="P144" s="127"/>
    </row>
    <row r="145" spans="1:16" ht="12" customHeight="1" x14ac:dyDescent="0.25">
      <c r="A145" s="44">
        <v>2351</v>
      </c>
      <c r="B145" s="80" t="s">
        <v>163</v>
      </c>
      <c r="C145" s="81">
        <f t="shared" si="102"/>
        <v>400</v>
      </c>
      <c r="D145" s="195">
        <v>300</v>
      </c>
      <c r="E145" s="196"/>
      <c r="F145" s="132">
        <f t="shared" ref="F145:F150" si="189">D145+E145</f>
        <v>300</v>
      </c>
      <c r="G145" s="46"/>
      <c r="H145" s="47"/>
      <c r="I145" s="132">
        <f t="shared" ref="I145:I150" si="190">G145+H145</f>
        <v>0</v>
      </c>
      <c r="J145" s="46">
        <v>100</v>
      </c>
      <c r="K145" s="47"/>
      <c r="L145" s="132">
        <f t="shared" ref="L145:L150" si="191">K145+J145</f>
        <v>100</v>
      </c>
      <c r="M145" s="46"/>
      <c r="N145" s="47"/>
      <c r="O145" s="132">
        <f t="shared" ref="O145:O150" si="192">N145+M145</f>
        <v>0</v>
      </c>
      <c r="P145" s="49"/>
    </row>
    <row r="146" spans="1:16" ht="15.75" customHeight="1" x14ac:dyDescent="0.25">
      <c r="A146" s="51">
        <v>2352</v>
      </c>
      <c r="B146" s="87" t="s">
        <v>164</v>
      </c>
      <c r="C146" s="88">
        <f t="shared" si="102"/>
        <v>5131</v>
      </c>
      <c r="D146" s="193">
        <v>3900</v>
      </c>
      <c r="E146" s="194"/>
      <c r="F146" s="55">
        <f t="shared" si="189"/>
        <v>3900</v>
      </c>
      <c r="G146" s="53"/>
      <c r="H146" s="54"/>
      <c r="I146" s="55">
        <f t="shared" si="190"/>
        <v>0</v>
      </c>
      <c r="J146" s="53">
        <v>1231</v>
      </c>
      <c r="K146" s="54"/>
      <c r="L146" s="55">
        <f t="shared" si="191"/>
        <v>1231</v>
      </c>
      <c r="M146" s="53"/>
      <c r="N146" s="54"/>
      <c r="O146" s="55">
        <f t="shared" si="192"/>
        <v>0</v>
      </c>
      <c r="P146" s="57"/>
    </row>
    <row r="147" spans="1:16" ht="24" customHeight="1" x14ac:dyDescent="0.25">
      <c r="A147" s="51">
        <v>2353</v>
      </c>
      <c r="B147" s="87" t="s">
        <v>165</v>
      </c>
      <c r="C147" s="88">
        <f t="shared" si="102"/>
        <v>150</v>
      </c>
      <c r="D147" s="193"/>
      <c r="E147" s="194"/>
      <c r="F147" s="55">
        <f t="shared" si="189"/>
        <v>0</v>
      </c>
      <c r="G147" s="53"/>
      <c r="H147" s="54"/>
      <c r="I147" s="55">
        <f t="shared" si="190"/>
        <v>0</v>
      </c>
      <c r="J147" s="53">
        <v>150</v>
      </c>
      <c r="K147" s="54"/>
      <c r="L147" s="55">
        <f t="shared" si="191"/>
        <v>150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167</v>
      </c>
      <c r="C149" s="88">
        <f t="shared" si="193"/>
        <v>32</v>
      </c>
      <c r="D149" s="193"/>
      <c r="E149" s="194"/>
      <c r="F149" s="55">
        <f t="shared" si="189"/>
        <v>0</v>
      </c>
      <c r="G149" s="53"/>
      <c r="H149" s="54"/>
      <c r="I149" s="55">
        <f t="shared" si="190"/>
        <v>0</v>
      </c>
      <c r="J149" s="53">
        <v>32</v>
      </c>
      <c r="K149" s="54"/>
      <c r="L149" s="55">
        <f t="shared" si="191"/>
        <v>32</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181</v>
      </c>
      <c r="C163" s="141">
        <f t="shared" si="193"/>
        <v>430</v>
      </c>
      <c r="D163" s="199"/>
      <c r="E163" s="200"/>
      <c r="F163" s="139">
        <f t="shared" si="206"/>
        <v>0</v>
      </c>
      <c r="G163" s="142"/>
      <c r="H163" s="143"/>
      <c r="I163" s="139">
        <f t="shared" si="207"/>
        <v>0</v>
      </c>
      <c r="J163" s="142">
        <v>430</v>
      </c>
      <c r="K163" s="143"/>
      <c r="L163" s="139">
        <f t="shared" si="208"/>
        <v>430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49">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49">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49">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49">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49">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38670</v>
      </c>
      <c r="D194" s="171">
        <f t="shared" ref="D194:O194" si="259">SUM(D195,D230,D269,D283)</f>
        <v>37900</v>
      </c>
      <c r="E194" s="172">
        <f t="shared" si="259"/>
        <v>0</v>
      </c>
      <c r="F194" s="173">
        <f t="shared" si="259"/>
        <v>37900</v>
      </c>
      <c r="G194" s="171">
        <f t="shared" si="259"/>
        <v>0</v>
      </c>
      <c r="H194" s="172">
        <f t="shared" si="259"/>
        <v>0</v>
      </c>
      <c r="I194" s="173">
        <f t="shared" si="259"/>
        <v>0</v>
      </c>
      <c r="J194" s="171">
        <f t="shared" si="259"/>
        <v>770</v>
      </c>
      <c r="K194" s="172">
        <f t="shared" si="259"/>
        <v>0</v>
      </c>
      <c r="L194" s="173">
        <f t="shared" si="259"/>
        <v>770</v>
      </c>
      <c r="M194" s="171">
        <f t="shared" si="259"/>
        <v>0</v>
      </c>
      <c r="N194" s="172">
        <f t="shared" si="259"/>
        <v>0</v>
      </c>
      <c r="O194" s="173">
        <f t="shared" si="259"/>
        <v>0</v>
      </c>
      <c r="P194" s="174"/>
    </row>
    <row r="195" spans="1:16" x14ac:dyDescent="0.25">
      <c r="A195" s="175">
        <v>5000</v>
      </c>
      <c r="B195" s="175" t="s">
        <v>213</v>
      </c>
      <c r="C195" s="176">
        <f t="shared" si="193"/>
        <v>38670</v>
      </c>
      <c r="D195" s="177">
        <f>D196+D204</f>
        <v>37900</v>
      </c>
      <c r="E195" s="178">
        <f t="shared" ref="E195:F195" si="260">E196+E204</f>
        <v>0</v>
      </c>
      <c r="F195" s="179">
        <f t="shared" si="260"/>
        <v>37900</v>
      </c>
      <c r="G195" s="177">
        <f>G196+G204</f>
        <v>0</v>
      </c>
      <c r="H195" s="178">
        <f t="shared" ref="H195:I195" si="261">H196+H204</f>
        <v>0</v>
      </c>
      <c r="I195" s="179">
        <f t="shared" si="261"/>
        <v>0</v>
      </c>
      <c r="J195" s="177">
        <f>J196+J204</f>
        <v>770</v>
      </c>
      <c r="K195" s="178">
        <f t="shared" ref="K195:L195" si="262">K196+K204</f>
        <v>0</v>
      </c>
      <c r="L195" s="179">
        <f t="shared" si="262"/>
        <v>770</v>
      </c>
      <c r="M195" s="177">
        <f>M196+M204</f>
        <v>0</v>
      </c>
      <c r="N195" s="178">
        <f t="shared" ref="N195:O195" si="263">N196+N204</f>
        <v>0</v>
      </c>
      <c r="O195" s="179">
        <f t="shared" si="263"/>
        <v>0</v>
      </c>
      <c r="P195" s="180"/>
    </row>
    <row r="196" spans="1:16" x14ac:dyDescent="0.25">
      <c r="A196" s="67">
        <v>5100</v>
      </c>
      <c r="B196" s="181" t="s">
        <v>214</v>
      </c>
      <c r="C196" s="68">
        <f t="shared" si="193"/>
        <v>970</v>
      </c>
      <c r="D196" s="182">
        <f>D197+D198+D201+D202+D203</f>
        <v>200</v>
      </c>
      <c r="E196" s="183">
        <f t="shared" ref="E196:F196" si="264">E197+E198+E201+E202+E203</f>
        <v>0</v>
      </c>
      <c r="F196" s="71">
        <f t="shared" si="264"/>
        <v>200</v>
      </c>
      <c r="G196" s="182">
        <f>G197+G198+G201+G202+G203</f>
        <v>0</v>
      </c>
      <c r="H196" s="183">
        <f t="shared" ref="H196:I196" si="265">H197+H198+H201+H202+H203</f>
        <v>0</v>
      </c>
      <c r="I196" s="71">
        <f t="shared" si="265"/>
        <v>0</v>
      </c>
      <c r="J196" s="182">
        <f>J197+J198+J201+J202+J203</f>
        <v>770</v>
      </c>
      <c r="K196" s="183">
        <f t="shared" ref="K196:L196" si="266">K197+K198+K201+K202+K203</f>
        <v>0</v>
      </c>
      <c r="L196" s="71">
        <f t="shared" si="266"/>
        <v>770</v>
      </c>
      <c r="M196" s="182">
        <f>M197+M198+M201+M202+M203</f>
        <v>0</v>
      </c>
      <c r="N196" s="183">
        <f t="shared" ref="N196:O196" si="267">N197+N198+N201+N202+N203</f>
        <v>0</v>
      </c>
      <c r="O196" s="71">
        <f t="shared" si="267"/>
        <v>0</v>
      </c>
      <c r="P196" s="75"/>
    </row>
    <row r="197" spans="1:16" ht="12" hidden="1" customHeight="1" x14ac:dyDescent="0.25">
      <c r="A197" s="949">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x14ac:dyDescent="0.25">
      <c r="A198" s="187">
        <v>5120</v>
      </c>
      <c r="B198" s="87" t="s">
        <v>216</v>
      </c>
      <c r="C198" s="88">
        <f t="shared" si="193"/>
        <v>970</v>
      </c>
      <c r="D198" s="188">
        <f>D199+D200</f>
        <v>200</v>
      </c>
      <c r="E198" s="189">
        <f t="shared" ref="E198:F198" si="268">E199+E200</f>
        <v>0</v>
      </c>
      <c r="F198" s="55">
        <f t="shared" si="268"/>
        <v>200</v>
      </c>
      <c r="G198" s="188">
        <f>G199+G200</f>
        <v>0</v>
      </c>
      <c r="H198" s="189">
        <f t="shared" ref="H198:I198" si="269">H199+H200</f>
        <v>0</v>
      </c>
      <c r="I198" s="55">
        <f t="shared" si="269"/>
        <v>0</v>
      </c>
      <c r="J198" s="188">
        <f>J199+J200</f>
        <v>770</v>
      </c>
      <c r="K198" s="189">
        <f t="shared" ref="K198:L198" si="270">K199+K200</f>
        <v>0</v>
      </c>
      <c r="L198" s="55">
        <f t="shared" si="270"/>
        <v>770</v>
      </c>
      <c r="M198" s="188">
        <f>M199+M200</f>
        <v>0</v>
      </c>
      <c r="N198" s="189">
        <f t="shared" ref="N198:O198" si="271">N199+N200</f>
        <v>0</v>
      </c>
      <c r="O198" s="55">
        <f t="shared" si="271"/>
        <v>0</v>
      </c>
      <c r="P198" s="57"/>
    </row>
    <row r="199" spans="1:16" ht="18.75" customHeight="1" x14ac:dyDescent="0.2">
      <c r="A199" s="51">
        <v>5121</v>
      </c>
      <c r="B199" s="87" t="s">
        <v>217</v>
      </c>
      <c r="C199" s="88">
        <f t="shared" si="193"/>
        <v>970</v>
      </c>
      <c r="D199" s="193">
        <v>200</v>
      </c>
      <c r="E199" s="194"/>
      <c r="F199" s="55">
        <f t="shared" ref="F199:F203" si="272">D199+E199</f>
        <v>200</v>
      </c>
      <c r="G199" s="53"/>
      <c r="H199" s="54"/>
      <c r="I199" s="55">
        <f t="shared" ref="I199:I203" si="273">G199+H199</f>
        <v>0</v>
      </c>
      <c r="J199" s="53">
        <v>770</v>
      </c>
      <c r="K199" s="54"/>
      <c r="L199" s="55">
        <f t="shared" ref="L199:L203" si="274">K199+J199</f>
        <v>770</v>
      </c>
      <c r="M199" s="53"/>
      <c r="N199" s="54"/>
      <c r="O199" s="55">
        <f t="shared" ref="O199:O203" si="275">N199+M199</f>
        <v>0</v>
      </c>
      <c r="P199" s="983"/>
    </row>
    <row r="200" spans="1:16" ht="24" hidden="1" customHeight="1" x14ac:dyDescent="0.2">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983"/>
    </row>
    <row r="201" spans="1:16" ht="12" hidden="1" customHeight="1" x14ac:dyDescent="0.2">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984"/>
    </row>
    <row r="202" spans="1:16" ht="12" hidden="1" customHeight="1" x14ac:dyDescent="0.2">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985"/>
    </row>
    <row r="203" spans="1:16" ht="24" hidden="1" customHeight="1" x14ac:dyDescent="0.2">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986"/>
    </row>
    <row r="204" spans="1:16" x14ac:dyDescent="0.25">
      <c r="A204" s="67">
        <v>5200</v>
      </c>
      <c r="B204" s="181" t="s">
        <v>222</v>
      </c>
      <c r="C204" s="68">
        <f t="shared" si="193"/>
        <v>37700</v>
      </c>
      <c r="D204" s="182">
        <f>D205+D215+D216+D225+D226+D227+D229</f>
        <v>37700</v>
      </c>
      <c r="E204" s="183">
        <f t="shared" ref="E204:F204" si="276">E205+E215+E216+E225+E226+E227+E229</f>
        <v>0</v>
      </c>
      <c r="F204" s="71">
        <f t="shared" si="276"/>
        <v>37700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37700</v>
      </c>
      <c r="D216" s="188">
        <f>SUM(D217:D224)</f>
        <v>37700</v>
      </c>
      <c r="E216" s="189">
        <f t="shared" ref="E216:F216" si="289">SUM(E217:E224)</f>
        <v>0</v>
      </c>
      <c r="F216" s="55">
        <f t="shared" si="289"/>
        <v>37700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241</v>
      </c>
      <c r="C223" s="88">
        <f t="shared" si="288"/>
        <v>1700</v>
      </c>
      <c r="D223" s="193">
        <v>1700</v>
      </c>
      <c r="E223" s="194"/>
      <c r="F223" s="55">
        <f t="shared" si="293"/>
        <v>1700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36000</v>
      </c>
      <c r="D224" s="193">
        <v>36000</v>
      </c>
      <c r="E224" s="194"/>
      <c r="F224" s="55">
        <f t="shared" si="293"/>
        <v>36000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49">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49">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49">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49">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49">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49">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1023321</v>
      </c>
      <c r="D289" s="248">
        <f t="shared" ref="D289:O289" si="389">SUM(D286,D269,D230,D195,D187,D173,D75,D53,D283)</f>
        <v>982877</v>
      </c>
      <c r="E289" s="249">
        <f t="shared" si="389"/>
        <v>10804</v>
      </c>
      <c r="F289" s="250">
        <f t="shared" si="389"/>
        <v>993681</v>
      </c>
      <c r="G289" s="248">
        <f t="shared" si="389"/>
        <v>9522</v>
      </c>
      <c r="H289" s="249">
        <f t="shared" si="389"/>
        <v>0</v>
      </c>
      <c r="I289" s="250">
        <f t="shared" si="389"/>
        <v>9522</v>
      </c>
      <c r="J289" s="248">
        <f t="shared" si="389"/>
        <v>20118</v>
      </c>
      <c r="K289" s="249">
        <f t="shared" si="389"/>
        <v>0</v>
      </c>
      <c r="L289" s="250">
        <f t="shared" si="389"/>
        <v>20118</v>
      </c>
      <c r="M289" s="248">
        <f t="shared" si="389"/>
        <v>0</v>
      </c>
      <c r="N289" s="249">
        <f t="shared" si="389"/>
        <v>0</v>
      </c>
      <c r="O289" s="250">
        <f t="shared" si="389"/>
        <v>0</v>
      </c>
      <c r="P289" s="251"/>
    </row>
    <row r="290" spans="1:16" s="28" customFormat="1" ht="13.5" thickTop="1" thickBot="1" x14ac:dyDescent="0.3">
      <c r="A290" s="1589" t="s">
        <v>310</v>
      </c>
      <c r="B290" s="1590"/>
      <c r="C290" s="252">
        <f t="shared" si="371"/>
        <v>-1951</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-1951</v>
      </c>
      <c r="K290" s="254">
        <f t="shared" ref="K290:L290" si="392">(K26+K43)-K51</f>
        <v>0</v>
      </c>
      <c r="L290" s="255">
        <f t="shared" si="392"/>
        <v>-1951</v>
      </c>
      <c r="M290" s="253">
        <f>M45-M51</f>
        <v>0</v>
      </c>
      <c r="N290" s="254">
        <f t="shared" ref="N290:O290" si="393">N45-N51</f>
        <v>0</v>
      </c>
      <c r="O290" s="255">
        <f t="shared" si="393"/>
        <v>0</v>
      </c>
      <c r="P290" s="256"/>
    </row>
    <row r="291" spans="1:16" s="28" customFormat="1" ht="12.75" thickTop="1" x14ac:dyDescent="0.25">
      <c r="A291" s="1591" t="s">
        <v>311</v>
      </c>
      <c r="B291" s="1592"/>
      <c r="C291" s="257">
        <f t="shared" si="371"/>
        <v>1951</v>
      </c>
      <c r="D291" s="258">
        <f t="shared" ref="D291:O291" si="394">SUM(D292,D293)-D300+D301</f>
        <v>0</v>
      </c>
      <c r="E291" s="259">
        <f t="shared" si="394"/>
        <v>0</v>
      </c>
      <c r="F291" s="260">
        <f t="shared" si="394"/>
        <v>0</v>
      </c>
      <c r="G291" s="258">
        <f t="shared" si="394"/>
        <v>0</v>
      </c>
      <c r="H291" s="259">
        <f t="shared" si="394"/>
        <v>0</v>
      </c>
      <c r="I291" s="260">
        <f t="shared" si="394"/>
        <v>0</v>
      </c>
      <c r="J291" s="258">
        <f t="shared" si="394"/>
        <v>1951</v>
      </c>
      <c r="K291" s="259">
        <f t="shared" si="394"/>
        <v>0</v>
      </c>
      <c r="L291" s="260">
        <f t="shared" si="394"/>
        <v>1951</v>
      </c>
      <c r="M291" s="258">
        <f t="shared" si="394"/>
        <v>0</v>
      </c>
      <c r="N291" s="259">
        <f t="shared" si="394"/>
        <v>0</v>
      </c>
      <c r="O291" s="260">
        <f t="shared" si="394"/>
        <v>0</v>
      </c>
      <c r="P291" s="261"/>
    </row>
    <row r="292" spans="1:16" s="28" customFormat="1" ht="12.75" thickBot="1" x14ac:dyDescent="0.3">
      <c r="A292" s="155" t="s">
        <v>312</v>
      </c>
      <c r="B292" s="155" t="s">
        <v>313</v>
      </c>
      <c r="C292" s="156">
        <f t="shared" si="371"/>
        <v>1951</v>
      </c>
      <c r="D292" s="157">
        <f t="shared" ref="D292:O292" si="395">D21-D286</f>
        <v>0</v>
      </c>
      <c r="E292" s="158">
        <f t="shared" si="395"/>
        <v>0</v>
      </c>
      <c r="F292" s="159">
        <f t="shared" si="395"/>
        <v>0</v>
      </c>
      <c r="G292" s="157">
        <f t="shared" si="395"/>
        <v>0</v>
      </c>
      <c r="H292" s="158">
        <f t="shared" si="395"/>
        <v>0</v>
      </c>
      <c r="I292" s="159">
        <f t="shared" si="395"/>
        <v>0</v>
      </c>
      <c r="J292" s="157">
        <f t="shared" si="395"/>
        <v>1951</v>
      </c>
      <c r="K292" s="158">
        <f t="shared" si="395"/>
        <v>0</v>
      </c>
      <c r="L292" s="159">
        <f t="shared" si="395"/>
        <v>1951</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7jQ5nLf1K6HVdgSgNnvfOvoirD+HmM+d/sk0pQpk7SBCVbYEIkaKQA3TjZ0NtwC4wCPuDXvteUZWm30aPyouOQ==" saltValue="2kYsZmolfHlUYV4X6wRATg==" spinCount="100000" sheet="1" objects="1" scenarios="1" formatCells="0" formatColumns="0" formatRows="0" deleteColumns="0"/>
  <autoFilter ref="A18:P301">
    <filterColumn colId="2">
      <filters>
        <filter val="1 005 503"/>
        <filter val="1 025 621"/>
        <filter val="1 283"/>
        <filter val="1 335"/>
        <filter val="1 431"/>
        <filter val="1 450"/>
        <filter val="1 457"/>
        <filter val="1 480"/>
        <filter val="1 565"/>
        <filter val="1 645"/>
        <filter val="1 700"/>
        <filter val="1 951"/>
        <filter val="-1 951"/>
        <filter val="100"/>
        <filter val="102 655"/>
        <filter val="12 541"/>
        <filter val="13 439"/>
        <filter val="14 598"/>
        <filter val="14 836"/>
        <filter val="140"/>
        <filter val="15 137"/>
        <filter val="150"/>
        <filter val="167 651"/>
        <filter val="18 067"/>
        <filter val="180"/>
        <filter val="19 423"/>
        <filter val="2 207"/>
        <filter val="2 550"/>
        <filter val="2 601"/>
        <filter val="2 930"/>
        <filter val="216 502"/>
        <filter val="234"/>
        <filter val="28 145"/>
        <filter val="3 175"/>
        <filter val="3 330"/>
        <filter val="3 350"/>
        <filter val="301"/>
        <filter val="31 453"/>
        <filter val="31 829"/>
        <filter val="32"/>
        <filter val="34 721"/>
        <filter val="36 000"/>
        <filter val="37 700"/>
        <filter val="38 670"/>
        <filter val="4 941"/>
        <filter val="400"/>
        <filter val="430"/>
        <filter val="46 427"/>
        <filter val="48 851"/>
        <filter val="5 131"/>
        <filter val="5 713"/>
        <filter val="50"/>
        <filter val="508"/>
        <filter val="562"/>
        <filter val="621 367"/>
        <filter val="66"/>
        <filter val="667 794"/>
        <filter val="70 859"/>
        <filter val="884 296"/>
        <filter val="9 324"/>
        <filter val="90 114"/>
        <filter val="94"/>
        <filter val="970"/>
        <filter val="986 95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14.pielikums Jūrmalas pilsētas domes
2019.gada 18.aprīļa saistošajiem noteikumiem Nr.16
(protokols Nr.4, 26.punkts)</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5" sqref="S5"/>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484</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477</v>
      </c>
      <c r="D3" s="1562"/>
      <c r="E3" s="1562"/>
      <c r="F3" s="1562"/>
      <c r="G3" s="1562"/>
      <c r="H3" s="1562"/>
      <c r="I3" s="1562"/>
      <c r="J3" s="1562"/>
      <c r="K3" s="1562"/>
      <c r="L3" s="1562"/>
      <c r="M3" s="1562"/>
      <c r="N3" s="1562"/>
      <c r="O3" s="1562"/>
      <c r="P3" s="1563"/>
      <c r="Q3" s="273"/>
    </row>
    <row r="4" spans="1:17" ht="12.75" customHeight="1" x14ac:dyDescent="0.25">
      <c r="A4" s="5" t="s">
        <v>4</v>
      </c>
      <c r="B4" s="6"/>
      <c r="C4" s="1562" t="s">
        <v>478</v>
      </c>
      <c r="D4" s="1562"/>
      <c r="E4" s="1562"/>
      <c r="F4" s="1562"/>
      <c r="G4" s="1562"/>
      <c r="H4" s="1562"/>
      <c r="I4" s="1562"/>
      <c r="J4" s="1562"/>
      <c r="K4" s="1562"/>
      <c r="L4" s="1562"/>
      <c r="M4" s="1562"/>
      <c r="N4" s="1562"/>
      <c r="O4" s="1562"/>
      <c r="P4" s="1563"/>
      <c r="Q4" s="273"/>
    </row>
    <row r="5" spans="1:17" ht="12.75" customHeight="1" x14ac:dyDescent="0.25">
      <c r="A5" s="7" t="s">
        <v>6</v>
      </c>
      <c r="B5" s="8"/>
      <c r="C5" s="1557" t="s">
        <v>479</v>
      </c>
      <c r="D5" s="1557"/>
      <c r="E5" s="1557"/>
      <c r="F5" s="1557"/>
      <c r="G5" s="1557"/>
      <c r="H5" s="1557"/>
      <c r="I5" s="1557"/>
      <c r="J5" s="1557"/>
      <c r="K5" s="1557"/>
      <c r="L5" s="1557"/>
      <c r="M5" s="1557"/>
      <c r="N5" s="1557"/>
      <c r="O5" s="1557"/>
      <c r="P5" s="1558"/>
      <c r="Q5" s="273"/>
    </row>
    <row r="6" spans="1:17" ht="12.75" customHeight="1" x14ac:dyDescent="0.25">
      <c r="A6" s="7" t="s">
        <v>8</v>
      </c>
      <c r="B6" s="8"/>
      <c r="C6" s="1557" t="s">
        <v>480</v>
      </c>
      <c r="D6" s="1557"/>
      <c r="E6" s="1557"/>
      <c r="F6" s="1557"/>
      <c r="G6" s="1557"/>
      <c r="H6" s="1557"/>
      <c r="I6" s="1557"/>
      <c r="J6" s="1557"/>
      <c r="K6" s="1557"/>
      <c r="L6" s="1557"/>
      <c r="M6" s="1557"/>
      <c r="N6" s="1557"/>
      <c r="O6" s="1557"/>
      <c r="P6" s="1558"/>
      <c r="Q6" s="273"/>
    </row>
    <row r="7" spans="1:17" ht="24.75" customHeight="1" x14ac:dyDescent="0.25">
      <c r="A7" s="7" t="s">
        <v>10</v>
      </c>
      <c r="B7" s="8"/>
      <c r="C7" s="1562" t="s">
        <v>481</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t="s">
        <v>482</v>
      </c>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4000</v>
      </c>
      <c r="D20" s="32">
        <f>SUM(D21,D24,D25,D41,D43)</f>
        <v>0</v>
      </c>
      <c r="E20" s="33">
        <f t="shared" ref="E20:F20" si="1">SUM(E21,E24,E25,E41,E43)</f>
        <v>4000</v>
      </c>
      <c r="F20" s="34">
        <f t="shared" si="1"/>
        <v>4000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9"/>
        <v>0</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278">
        <v>18620</v>
      </c>
      <c r="B25" s="67" t="s">
        <v>45</v>
      </c>
      <c r="C25" s="68">
        <f>F25</f>
        <v>4000</v>
      </c>
      <c r="D25" s="69"/>
      <c r="E25" s="70">
        <v>4000</v>
      </c>
      <c r="F25" s="71">
        <f t="shared" si="9"/>
        <v>4000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4000</v>
      </c>
      <c r="D50" s="157">
        <f>SUM(D51,D286)</f>
        <v>0</v>
      </c>
      <c r="E50" s="158">
        <f t="shared" ref="E50:F50" si="26">SUM(E51,E286)</f>
        <v>4000</v>
      </c>
      <c r="F50" s="159">
        <f t="shared" si="26"/>
        <v>4000</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4000</v>
      </c>
      <c r="D51" s="163">
        <f>SUM(D52,D194)</f>
        <v>0</v>
      </c>
      <c r="E51" s="164">
        <f t="shared" ref="E51:F51" si="30">SUM(E52,E194)</f>
        <v>4000</v>
      </c>
      <c r="F51" s="165">
        <f t="shared" si="30"/>
        <v>4000</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4000</v>
      </c>
      <c r="D52" s="171">
        <f>SUM(D53,D75,D173,D187)</f>
        <v>0</v>
      </c>
      <c r="E52" s="172">
        <f t="shared" ref="E52:F52" si="34">SUM(E53,E75,E173,E187)</f>
        <v>4000</v>
      </c>
      <c r="F52" s="173">
        <f t="shared" si="34"/>
        <v>4000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4000</v>
      </c>
      <c r="D75" s="177">
        <f>SUM(D76,D83,D130,D164,D165,D172)</f>
        <v>0</v>
      </c>
      <c r="E75" s="178">
        <f t="shared" ref="E75:F75" si="74">SUM(E76,E83,E130,E164,E165,E172)</f>
        <v>4000</v>
      </c>
      <c r="F75" s="179">
        <f t="shared" si="74"/>
        <v>4000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4000</v>
      </c>
      <c r="D130" s="182">
        <f>SUM(D131,D136,D140,D141,D144,D151,D159,D160,D163)</f>
        <v>0</v>
      </c>
      <c r="E130" s="183">
        <f t="shared" ref="E130:F130" si="160">SUM(E131,E136,E140,E141,E144,E151,E159,E160,E163)</f>
        <v>4000</v>
      </c>
      <c r="F130" s="71">
        <f t="shared" si="160"/>
        <v>4000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5">
        <v>2310</v>
      </c>
      <c r="B131" s="80" t="s">
        <v>149</v>
      </c>
      <c r="C131" s="81">
        <f t="shared" si="102"/>
        <v>4000</v>
      </c>
      <c r="D131" s="191">
        <f t="shared" ref="D131:O131" si="164">SUM(D132:D135)</f>
        <v>0</v>
      </c>
      <c r="E131" s="192">
        <f t="shared" si="164"/>
        <v>4000</v>
      </c>
      <c r="F131" s="132">
        <f t="shared" si="164"/>
        <v>4000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4000</v>
      </c>
      <c r="D133" s="193"/>
      <c r="E133" s="194">
        <v>4000</v>
      </c>
      <c r="F133" s="55">
        <f t="shared" si="165"/>
        <v>4000</v>
      </c>
      <c r="G133" s="53"/>
      <c r="H133" s="54"/>
      <c r="I133" s="55">
        <f t="shared" si="166"/>
        <v>0</v>
      </c>
      <c r="J133" s="53"/>
      <c r="K133" s="54"/>
      <c r="L133" s="55">
        <f t="shared" si="167"/>
        <v>0</v>
      </c>
      <c r="M133" s="53"/>
      <c r="N133" s="54"/>
      <c r="O133" s="55">
        <f t="shared" si="168"/>
        <v>0</v>
      </c>
      <c r="P133" s="57" t="s">
        <v>483</v>
      </c>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212</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213</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222</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4000</v>
      </c>
      <c r="D289" s="248">
        <f t="shared" ref="D289:O289" si="389">SUM(D286,D269,D230,D195,D187,D173,D75,D53,D283)</f>
        <v>0</v>
      </c>
      <c r="E289" s="249">
        <f t="shared" si="389"/>
        <v>4000</v>
      </c>
      <c r="F289" s="250">
        <f t="shared" si="389"/>
        <v>4000</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fy6I5ym2nlt65VDODDOOjeuJCvUNHdCkc3/kXUZj7ScrT4ngFl8B60CGkrtmPXyiyhE7a/oOfdQRr8yCWqpZw==" saltValue="F23gIqnRs0BA1tg9nmQ4Sw==" spinCount="100000" sheet="1" objects="1" scenarios="1" formatCells="0" formatColumns="0" formatRows="0" deleteColumns="0"/>
  <autoFilter ref="A18:P301">
    <filterColumn colId="2">
      <filters>
        <filter val="4 0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18.aprīļa saistošajiem noteikumiem Nr.16
(protokols Nr.4, 26.punkts)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6" sqref="U6"/>
    </sheetView>
  </sheetViews>
  <sheetFormatPr defaultColWidth="9.140625"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486</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477</v>
      </c>
      <c r="D3" s="1562"/>
      <c r="E3" s="1562"/>
      <c r="F3" s="1562"/>
      <c r="G3" s="1562"/>
      <c r="H3" s="1562"/>
      <c r="I3" s="1562"/>
      <c r="J3" s="1562"/>
      <c r="K3" s="1562"/>
      <c r="L3" s="1562"/>
      <c r="M3" s="1562"/>
      <c r="N3" s="1562"/>
      <c r="O3" s="1562"/>
      <c r="P3" s="1563"/>
      <c r="Q3" s="273"/>
    </row>
    <row r="4" spans="1:17" ht="12.75" customHeight="1" x14ac:dyDescent="0.25">
      <c r="A4" s="5" t="s">
        <v>4</v>
      </c>
      <c r="B4" s="6"/>
      <c r="C4" s="1562" t="s">
        <v>478</v>
      </c>
      <c r="D4" s="1562"/>
      <c r="E4" s="1562"/>
      <c r="F4" s="1562"/>
      <c r="G4" s="1562"/>
      <c r="H4" s="1562"/>
      <c r="I4" s="1562"/>
      <c r="J4" s="1562"/>
      <c r="K4" s="1562"/>
      <c r="L4" s="1562"/>
      <c r="M4" s="1562"/>
      <c r="N4" s="1562"/>
      <c r="O4" s="1562"/>
      <c r="P4" s="1563"/>
      <c r="Q4" s="273"/>
    </row>
    <row r="5" spans="1:17" ht="12.75" customHeight="1" x14ac:dyDescent="0.25">
      <c r="A5" s="7" t="s">
        <v>6</v>
      </c>
      <c r="B5" s="8"/>
      <c r="C5" s="1557" t="s">
        <v>479</v>
      </c>
      <c r="D5" s="1557"/>
      <c r="E5" s="1557"/>
      <c r="F5" s="1557"/>
      <c r="G5" s="1557"/>
      <c r="H5" s="1557"/>
      <c r="I5" s="1557"/>
      <c r="J5" s="1557"/>
      <c r="K5" s="1557"/>
      <c r="L5" s="1557"/>
      <c r="M5" s="1557"/>
      <c r="N5" s="1557"/>
      <c r="O5" s="1557"/>
      <c r="P5" s="1558"/>
      <c r="Q5" s="273"/>
    </row>
    <row r="6" spans="1:17" ht="12.75" customHeight="1" x14ac:dyDescent="0.25">
      <c r="A6" s="7" t="s">
        <v>8</v>
      </c>
      <c r="B6" s="8"/>
      <c r="C6" s="1557" t="s">
        <v>480</v>
      </c>
      <c r="D6" s="1557"/>
      <c r="E6" s="1557"/>
      <c r="F6" s="1557"/>
      <c r="G6" s="1557"/>
      <c r="H6" s="1557"/>
      <c r="I6" s="1557"/>
      <c r="J6" s="1557"/>
      <c r="K6" s="1557"/>
      <c r="L6" s="1557"/>
      <c r="M6" s="1557"/>
      <c r="N6" s="1557"/>
      <c r="O6" s="1557"/>
      <c r="P6" s="1558"/>
      <c r="Q6" s="273"/>
    </row>
    <row r="7" spans="1:17" ht="26.25" customHeight="1" x14ac:dyDescent="0.25">
      <c r="A7" s="7" t="s">
        <v>10</v>
      </c>
      <c r="B7" s="8"/>
      <c r="C7" s="1562" t="s">
        <v>487</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t="s">
        <v>482</v>
      </c>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2423</v>
      </c>
      <c r="D20" s="32">
        <f>SUM(D21,D24,D25,D41,D43)</f>
        <v>0</v>
      </c>
      <c r="E20" s="33">
        <f t="shared" ref="E20:F20" si="1">SUM(E21,E24,E25,E41,E43)</f>
        <v>2423</v>
      </c>
      <c r="F20" s="34">
        <f t="shared" si="1"/>
        <v>2423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9"/>
        <v>0</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278">
        <v>18620</v>
      </c>
      <c r="B25" s="67" t="s">
        <v>45</v>
      </c>
      <c r="C25" s="68">
        <f>F25</f>
        <v>2423</v>
      </c>
      <c r="D25" s="69"/>
      <c r="E25" s="70">
        <v>2423</v>
      </c>
      <c r="F25" s="71">
        <f t="shared" si="9"/>
        <v>2423</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2423</v>
      </c>
      <c r="D50" s="157">
        <f>SUM(D51,D286)</f>
        <v>0</v>
      </c>
      <c r="E50" s="158">
        <f t="shared" ref="E50:F50" si="26">SUM(E51,E286)</f>
        <v>2423</v>
      </c>
      <c r="F50" s="159">
        <f t="shared" si="26"/>
        <v>2423</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2423</v>
      </c>
      <c r="D51" s="163">
        <f>SUM(D52,D194)</f>
        <v>0</v>
      </c>
      <c r="E51" s="164">
        <f t="shared" ref="E51:F51" si="30">SUM(E52,E194)</f>
        <v>2423</v>
      </c>
      <c r="F51" s="165">
        <f t="shared" si="30"/>
        <v>2423</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95</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2423</v>
      </c>
      <c r="D194" s="171">
        <f t="shared" ref="D194:O194" si="259">SUM(D195,D230,D269,D283)</f>
        <v>0</v>
      </c>
      <c r="E194" s="172">
        <f t="shared" si="259"/>
        <v>2423</v>
      </c>
      <c r="F194" s="173">
        <f t="shared" si="259"/>
        <v>2423</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2423</v>
      </c>
      <c r="D195" s="177">
        <f>D196+D204</f>
        <v>0</v>
      </c>
      <c r="E195" s="178">
        <f t="shared" ref="E195:F195" si="260">E196+E204</f>
        <v>2423</v>
      </c>
      <c r="F195" s="179">
        <f t="shared" si="260"/>
        <v>2423</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2423</v>
      </c>
      <c r="D204" s="182">
        <f>D205+D215+D216+D225+D226+D227+D229</f>
        <v>0</v>
      </c>
      <c r="E204" s="183">
        <f t="shared" ref="E204:F204" si="276">E205+E215+E216+E225+E226+E227+E229</f>
        <v>2423</v>
      </c>
      <c r="F204" s="71">
        <f t="shared" si="276"/>
        <v>2423</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2423</v>
      </c>
      <c r="D225" s="193"/>
      <c r="E225" s="194">
        <v>2423</v>
      </c>
      <c r="F225" s="55">
        <f t="shared" si="293"/>
        <v>2423</v>
      </c>
      <c r="G225" s="53"/>
      <c r="H225" s="54"/>
      <c r="I225" s="55">
        <f t="shared" si="294"/>
        <v>0</v>
      </c>
      <c r="J225" s="53"/>
      <c r="K225" s="54"/>
      <c r="L225" s="55">
        <f t="shared" si="295"/>
        <v>0</v>
      </c>
      <c r="M225" s="53"/>
      <c r="N225" s="54"/>
      <c r="O225" s="55">
        <f t="shared" si="296"/>
        <v>0</v>
      </c>
      <c r="P225" s="57" t="s">
        <v>485</v>
      </c>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2423</v>
      </c>
      <c r="D289" s="248">
        <f t="shared" ref="D289:O289" si="389">SUM(D286,D269,D230,D195,D187,D173,D75,D53,D283)</f>
        <v>0</v>
      </c>
      <c r="E289" s="249">
        <f t="shared" si="389"/>
        <v>2423</v>
      </c>
      <c r="F289" s="250">
        <f t="shared" si="389"/>
        <v>2423</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E/rDradCsHlw45MarzByUmo2qAvL6EfK98tlXLRODu94+kKGvdcPmDUXTD5ArbjNB8NrX9xvDS5GtaikyrOlw==" saltValue="XG60hBIj7OUghjB0S/ELVg==" spinCount="100000" sheet="1" objects="1" scenarios="1" formatCells="0" formatColumns="0" formatRows="0" deleteColumns="0"/>
  <autoFilter ref="A18:P301">
    <filterColumn colId="2">
      <filters>
        <filter val="2 42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2019.gada 18.aprīļa saistošajiem noteikumiem Nr.16
(protokols Nr.4, 26.punkts)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343</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344</v>
      </c>
      <c r="D6" s="1557"/>
      <c r="E6" s="1557"/>
      <c r="F6" s="1557"/>
      <c r="G6" s="1557"/>
      <c r="H6" s="1557"/>
      <c r="I6" s="1557"/>
      <c r="J6" s="1557"/>
      <c r="K6" s="1557"/>
      <c r="L6" s="1557"/>
      <c r="M6" s="1557"/>
      <c r="N6" s="1557"/>
      <c r="O6" s="1557"/>
      <c r="P6" s="1558"/>
      <c r="Q6" s="273"/>
    </row>
    <row r="7" spans="1:17" ht="25.5" customHeight="1" x14ac:dyDescent="0.25">
      <c r="A7" s="7" t="s">
        <v>10</v>
      </c>
      <c r="B7" s="8"/>
      <c r="C7" s="1562" t="s">
        <v>345</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375077</v>
      </c>
      <c r="D20" s="32">
        <f>SUM(D21,D24,D25,D41,D43)</f>
        <v>348378</v>
      </c>
      <c r="E20" s="33">
        <f t="shared" ref="E20:F20" si="1">SUM(E21,E24,E25,E41,E43)</f>
        <v>26699</v>
      </c>
      <c r="F20" s="34">
        <f t="shared" si="1"/>
        <v>375077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375077</v>
      </c>
      <c r="D24" s="60">
        <f>D51</f>
        <v>348378</v>
      </c>
      <c r="E24" s="277">
        <f>10907+1634+14158</f>
        <v>26699</v>
      </c>
      <c r="F24" s="62">
        <f t="shared" si="9"/>
        <v>375077</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375077</v>
      </c>
      <c r="D50" s="157">
        <f>SUM(D51,D286)</f>
        <v>348378</v>
      </c>
      <c r="E50" s="158">
        <f t="shared" ref="E50:F50" si="26">SUM(E51,E286)</f>
        <v>26699</v>
      </c>
      <c r="F50" s="159">
        <f t="shared" si="26"/>
        <v>375077</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375077</v>
      </c>
      <c r="D51" s="163">
        <f>SUM(D52,D194)</f>
        <v>348378</v>
      </c>
      <c r="E51" s="164">
        <f t="shared" ref="E51:F51" si="30">SUM(E52,E194)</f>
        <v>26699</v>
      </c>
      <c r="F51" s="165">
        <f t="shared" si="30"/>
        <v>375077</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25641</v>
      </c>
      <c r="D52" s="171">
        <f>SUM(D53,D75,D173,D187)</f>
        <v>25641</v>
      </c>
      <c r="E52" s="172">
        <f t="shared" ref="E52:F52" si="34">SUM(E53,E75,E173,E187)</f>
        <v>0</v>
      </c>
      <c r="F52" s="173">
        <f t="shared" si="34"/>
        <v>25641</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25641</v>
      </c>
      <c r="D75" s="177">
        <f>SUM(D76,D83,D130,D164,D165,D172)</f>
        <v>25641</v>
      </c>
      <c r="E75" s="178">
        <f t="shared" ref="E75:F75" si="74">SUM(E76,E83,E130,E164,E165,E172)</f>
        <v>0</v>
      </c>
      <c r="F75" s="179">
        <f t="shared" si="74"/>
        <v>25641</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25641</v>
      </c>
      <c r="D83" s="182">
        <f>SUM(D84,D89,D95,D103,D112,D116,D122,D128)</f>
        <v>25641</v>
      </c>
      <c r="E83" s="183">
        <f t="shared" ref="E83:F83" si="98">SUM(E84,E89,E95,E103,E112,E116,E122,E128)</f>
        <v>0</v>
      </c>
      <c r="F83" s="71">
        <f t="shared" si="98"/>
        <v>25641</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25641</v>
      </c>
      <c r="D103" s="188">
        <f>SUM(D104:D111)</f>
        <v>25641</v>
      </c>
      <c r="E103" s="189">
        <f t="shared" ref="E103:F103" si="127">SUM(E104:E111)</f>
        <v>0</v>
      </c>
      <c r="F103" s="55">
        <f t="shared" si="127"/>
        <v>25641</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25641</v>
      </c>
      <c r="D104" s="193">
        <v>25641</v>
      </c>
      <c r="E104" s="194"/>
      <c r="F104" s="55">
        <f t="shared" ref="F104:F111" si="131">D104+E104</f>
        <v>25641</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349436</v>
      </c>
      <c r="D194" s="171">
        <f>SUM(D195,D230,D269,D283)</f>
        <v>322737</v>
      </c>
      <c r="E194" s="172">
        <f t="shared" ref="E194:O194" si="259">SUM(E195,E230,E269,E283)</f>
        <v>26699</v>
      </c>
      <c r="F194" s="173">
        <f t="shared" si="259"/>
        <v>349436</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349436</v>
      </c>
      <c r="D195" s="177">
        <f>D196+D204</f>
        <v>322737</v>
      </c>
      <c r="E195" s="178">
        <f t="shared" ref="E195:F195" si="260">E196+E204</f>
        <v>26699</v>
      </c>
      <c r="F195" s="179">
        <f t="shared" si="260"/>
        <v>349436</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349436</v>
      </c>
      <c r="D204" s="182">
        <f>D205+D215+D216+D225+D226+D227+D229</f>
        <v>322737</v>
      </c>
      <c r="E204" s="183">
        <f t="shared" ref="E204:F204" si="276">E205+E215+E216+E225+E226+E227+E229</f>
        <v>26699</v>
      </c>
      <c r="F204" s="71">
        <f t="shared" si="276"/>
        <v>349436</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349436</v>
      </c>
      <c r="D226" s="193">
        <v>322737</v>
      </c>
      <c r="E226" s="279">
        <f>10907+1634+14158</f>
        <v>26699</v>
      </c>
      <c r="F226" s="55">
        <f t="shared" si="293"/>
        <v>349436</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375077</v>
      </c>
      <c r="D289" s="248">
        <f t="shared" ref="D289:O289" si="389">SUM(D286,D269,D230,D195,D187,D173,D75,D53,D283)</f>
        <v>348378</v>
      </c>
      <c r="E289" s="249">
        <f t="shared" si="389"/>
        <v>26699</v>
      </c>
      <c r="F289" s="250">
        <f t="shared" si="389"/>
        <v>375077</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8L4d1Uv0S9p1mZLm32LDfrN++OaQFSvfliHMLIl7RbwR16bZQNhfNexhDtnzeVOzGJ86Z4rQvELh/mJsPcPd6A==" saltValue="XWraE1fd4mMBrXTVVOFXJA==" spinCount="100000" sheet="1" objects="1" scenarios="1" formatCells="0" formatColumns="0" formatRows="0" deleteColumns="0"/>
  <autoFilter ref="A18:P301">
    <filterColumn colId="2">
      <filters>
        <filter val="25 641"/>
        <filter val="349 436"/>
        <filter val="375 07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2019.gada 18.aprīļa saistošajiem noteikumiem Nr.16
(protokols Nr.4, 26.punkts)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4" sqref="T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963</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436</v>
      </c>
      <c r="D3" s="1562"/>
      <c r="E3" s="1562"/>
      <c r="F3" s="1562"/>
      <c r="G3" s="1562"/>
      <c r="H3" s="1562"/>
      <c r="I3" s="1562"/>
      <c r="J3" s="1562"/>
      <c r="K3" s="1562"/>
      <c r="L3" s="1562"/>
      <c r="M3" s="1562"/>
      <c r="N3" s="1562"/>
      <c r="O3" s="1562"/>
      <c r="P3" s="1563"/>
      <c r="Q3" s="273"/>
    </row>
    <row r="4" spans="1:17" ht="12.75" customHeight="1" x14ac:dyDescent="0.25">
      <c r="A4" s="5" t="s">
        <v>4</v>
      </c>
      <c r="B4" s="6"/>
      <c r="C4" s="1562" t="s">
        <v>964</v>
      </c>
      <c r="D4" s="1562"/>
      <c r="E4" s="1562"/>
      <c r="F4" s="1562"/>
      <c r="G4" s="1562"/>
      <c r="H4" s="1562"/>
      <c r="I4" s="1562"/>
      <c r="J4" s="1562"/>
      <c r="K4" s="1562"/>
      <c r="L4" s="1562"/>
      <c r="M4" s="1562"/>
      <c r="N4" s="1562"/>
      <c r="O4" s="1562"/>
      <c r="P4" s="1563"/>
      <c r="Q4" s="273"/>
    </row>
    <row r="5" spans="1:17" ht="12.75" customHeight="1" x14ac:dyDescent="0.25">
      <c r="A5" s="7" t="s">
        <v>6</v>
      </c>
      <c r="B5" s="8"/>
      <c r="C5" s="1557" t="s">
        <v>965</v>
      </c>
      <c r="D5" s="1557"/>
      <c r="E5" s="1557"/>
      <c r="F5" s="1557"/>
      <c r="G5" s="1557"/>
      <c r="H5" s="1557"/>
      <c r="I5" s="1557"/>
      <c r="J5" s="1557"/>
      <c r="K5" s="1557"/>
      <c r="L5" s="1557"/>
      <c r="M5" s="1557"/>
      <c r="N5" s="1557"/>
      <c r="O5" s="1557"/>
      <c r="P5" s="1558"/>
      <c r="Q5" s="273"/>
    </row>
    <row r="6" spans="1:17" ht="12.75" customHeight="1" x14ac:dyDescent="0.25">
      <c r="A6" s="7" t="s">
        <v>8</v>
      </c>
      <c r="B6" s="8"/>
      <c r="C6" s="1557" t="s">
        <v>425</v>
      </c>
      <c r="D6" s="1557"/>
      <c r="E6" s="1557"/>
      <c r="F6" s="1557"/>
      <c r="G6" s="1557"/>
      <c r="H6" s="1557"/>
      <c r="I6" s="1557"/>
      <c r="J6" s="1557"/>
      <c r="K6" s="1557"/>
      <c r="L6" s="1557"/>
      <c r="M6" s="1557"/>
      <c r="N6" s="1557"/>
      <c r="O6" s="1557"/>
      <c r="P6" s="1558"/>
      <c r="Q6" s="273"/>
    </row>
    <row r="7" spans="1:17" ht="24.75" customHeight="1" x14ac:dyDescent="0.25">
      <c r="A7" s="7" t="s">
        <v>10</v>
      </c>
      <c r="B7" s="8"/>
      <c r="C7" s="1562" t="s">
        <v>966</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967</v>
      </c>
      <c r="D9" s="1557"/>
      <c r="E9" s="1557"/>
      <c r="F9" s="1557"/>
      <c r="G9" s="1557"/>
      <c r="H9" s="1557"/>
      <c r="I9" s="1557"/>
      <c r="J9" s="1557"/>
      <c r="K9" s="1557"/>
      <c r="L9" s="1557"/>
      <c r="M9" s="1557"/>
      <c r="N9" s="1557"/>
      <c r="O9" s="1557"/>
      <c r="P9" s="1558"/>
      <c r="Q9" s="273"/>
    </row>
    <row r="10" spans="1:17" ht="12.75" customHeight="1" x14ac:dyDescent="0.25">
      <c r="A10" s="7"/>
      <c r="B10" s="8" t="s">
        <v>15</v>
      </c>
      <c r="C10" s="1557" t="s">
        <v>968</v>
      </c>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969</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1516766</v>
      </c>
      <c r="D20" s="32">
        <f>SUM(D21,D24,D25,D41,D43)</f>
        <v>497589</v>
      </c>
      <c r="E20" s="33">
        <f t="shared" ref="E20:F20" si="1">SUM(E21,E24,E25,E41,E43)</f>
        <v>0</v>
      </c>
      <c r="F20" s="34">
        <f t="shared" si="1"/>
        <v>497589</v>
      </c>
      <c r="G20" s="32">
        <f>SUM(G21,G24,G43)</f>
        <v>977928</v>
      </c>
      <c r="H20" s="33">
        <f t="shared" ref="H20:I20" si="2">SUM(H21,H24,H43)</f>
        <v>0</v>
      </c>
      <c r="I20" s="34">
        <f t="shared" si="2"/>
        <v>977928</v>
      </c>
      <c r="J20" s="32">
        <f>SUM(J21,J26,J43)</f>
        <v>41249</v>
      </c>
      <c r="K20" s="33">
        <f t="shared" ref="K20:L20" si="3">SUM(K21,K26,K43)</f>
        <v>0</v>
      </c>
      <c r="L20" s="34">
        <f t="shared" si="3"/>
        <v>41249</v>
      </c>
      <c r="M20" s="32">
        <f>SUM(M21,M45)</f>
        <v>0</v>
      </c>
      <c r="N20" s="33">
        <f t="shared" ref="N20:O20" si="4">SUM(N21,N45)</f>
        <v>0</v>
      </c>
      <c r="O20" s="34">
        <f t="shared" si="4"/>
        <v>0</v>
      </c>
      <c r="P20" s="35"/>
    </row>
    <row r="21" spans="1:16" ht="12.75" thickTop="1" x14ac:dyDescent="0.25">
      <c r="A21" s="36"/>
      <c r="B21" s="37" t="s">
        <v>40</v>
      </c>
      <c r="C21" s="38">
        <f t="shared" si="0"/>
        <v>8429</v>
      </c>
      <c r="D21" s="39">
        <f>SUM(D22:D23)</f>
        <v>0</v>
      </c>
      <c r="E21" s="40">
        <f t="shared" ref="E21:F21" si="5">SUM(E22:E23)</f>
        <v>0</v>
      </c>
      <c r="F21" s="41">
        <f t="shared" si="5"/>
        <v>0</v>
      </c>
      <c r="G21" s="39">
        <f>SUM(G22:G23)</f>
        <v>0</v>
      </c>
      <c r="H21" s="40">
        <f t="shared" ref="H21:I21" si="6">SUM(H22:H23)</f>
        <v>0</v>
      </c>
      <c r="I21" s="41">
        <f t="shared" si="6"/>
        <v>0</v>
      </c>
      <c r="J21" s="39">
        <f>SUM(J22:J23)</f>
        <v>8429</v>
      </c>
      <c r="K21" s="40">
        <f t="shared" ref="K21:L21" si="7">SUM(K22:K23)</f>
        <v>0</v>
      </c>
      <c r="L21" s="41">
        <f t="shared" si="7"/>
        <v>8429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8429</v>
      </c>
      <c r="D23" s="53"/>
      <c r="E23" s="54"/>
      <c r="F23" s="55">
        <f t="shared" ref="F23:F25" si="9">D23+E23</f>
        <v>0</v>
      </c>
      <c r="G23" s="53"/>
      <c r="H23" s="54"/>
      <c r="I23" s="55">
        <f t="shared" ref="I23:I24" si="10">G23+H23</f>
        <v>0</v>
      </c>
      <c r="J23" s="53">
        <v>8429</v>
      </c>
      <c r="K23" s="54"/>
      <c r="L23" s="56">
        <f>K23+J23</f>
        <v>8429</v>
      </c>
      <c r="M23" s="53"/>
      <c r="N23" s="54"/>
      <c r="O23" s="55">
        <f>N23+M23</f>
        <v>0</v>
      </c>
      <c r="P23" s="57"/>
    </row>
    <row r="24" spans="1:16" s="28" customFormat="1" ht="24.75" customHeight="1" thickBot="1" x14ac:dyDescent="0.3">
      <c r="A24" s="58">
        <v>19300</v>
      </c>
      <c r="B24" s="58" t="s">
        <v>43</v>
      </c>
      <c r="C24" s="59">
        <f>F24+I24</f>
        <v>1475517</v>
      </c>
      <c r="D24" s="60">
        <v>497589</v>
      </c>
      <c r="E24" s="61"/>
      <c r="F24" s="62">
        <f t="shared" si="9"/>
        <v>497589</v>
      </c>
      <c r="G24" s="60">
        <v>977928</v>
      </c>
      <c r="H24" s="61"/>
      <c r="I24" s="62">
        <f t="shared" si="10"/>
        <v>977928</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32820</v>
      </c>
      <c r="D26" s="72" t="s">
        <v>44</v>
      </c>
      <c r="E26" s="73" t="s">
        <v>44</v>
      </c>
      <c r="F26" s="74" t="s">
        <v>44</v>
      </c>
      <c r="G26" s="72" t="s">
        <v>44</v>
      </c>
      <c r="H26" s="73" t="s">
        <v>44</v>
      </c>
      <c r="I26" s="74" t="s">
        <v>44</v>
      </c>
      <c r="J26" s="76">
        <f>SUM(J27,J31,J33,J36)</f>
        <v>32820</v>
      </c>
      <c r="K26" s="77">
        <f t="shared" ref="K26:L26" si="11">SUM(K27,K31,K33,K36)</f>
        <v>0</v>
      </c>
      <c r="L26" s="78">
        <f t="shared" si="11"/>
        <v>32820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28908</v>
      </c>
      <c r="D33" s="72" t="s">
        <v>44</v>
      </c>
      <c r="E33" s="73" t="s">
        <v>44</v>
      </c>
      <c r="F33" s="74" t="s">
        <v>44</v>
      </c>
      <c r="G33" s="72" t="s">
        <v>44</v>
      </c>
      <c r="H33" s="73" t="s">
        <v>44</v>
      </c>
      <c r="I33" s="74" t="s">
        <v>44</v>
      </c>
      <c r="J33" s="76">
        <f>SUM(J34:J35)</f>
        <v>28908</v>
      </c>
      <c r="K33" s="77">
        <f t="shared" ref="K33:L33" si="17">SUM(K34:K35)</f>
        <v>0</v>
      </c>
      <c r="L33" s="78">
        <f t="shared" si="17"/>
        <v>28908</v>
      </c>
      <c r="M33" s="76" t="s">
        <v>44</v>
      </c>
      <c r="N33" s="77" t="s">
        <v>44</v>
      </c>
      <c r="O33" s="78" t="s">
        <v>44</v>
      </c>
      <c r="P33" s="75"/>
    </row>
    <row r="34" spans="1:16" ht="12" customHeight="1" x14ac:dyDescent="0.25">
      <c r="A34" s="44">
        <v>21381</v>
      </c>
      <c r="B34" s="80" t="s">
        <v>54</v>
      </c>
      <c r="C34" s="81">
        <f t="shared" si="16"/>
        <v>28908</v>
      </c>
      <c r="D34" s="82" t="s">
        <v>44</v>
      </c>
      <c r="E34" s="83" t="s">
        <v>44</v>
      </c>
      <c r="F34" s="84" t="s">
        <v>44</v>
      </c>
      <c r="G34" s="82" t="s">
        <v>44</v>
      </c>
      <c r="H34" s="83" t="s">
        <v>44</v>
      </c>
      <c r="I34" s="84" t="s">
        <v>44</v>
      </c>
      <c r="J34" s="46">
        <v>28908</v>
      </c>
      <c r="K34" s="47"/>
      <c r="L34" s="48">
        <f t="shared" ref="L34:L35" si="18">K34+J34</f>
        <v>28908</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3912</v>
      </c>
      <c r="D36" s="72" t="s">
        <v>44</v>
      </c>
      <c r="E36" s="73" t="s">
        <v>44</v>
      </c>
      <c r="F36" s="74" t="s">
        <v>44</v>
      </c>
      <c r="G36" s="72" t="s">
        <v>44</v>
      </c>
      <c r="H36" s="73" t="s">
        <v>44</v>
      </c>
      <c r="I36" s="74" t="s">
        <v>44</v>
      </c>
      <c r="J36" s="76">
        <f>SUM(J37:J40)</f>
        <v>3912</v>
      </c>
      <c r="K36" s="77">
        <f t="shared" ref="K36:L36" si="19">SUM(K37:K40)</f>
        <v>0</v>
      </c>
      <c r="L36" s="78">
        <f t="shared" si="19"/>
        <v>3912</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3912</v>
      </c>
      <c r="D40" s="109" t="s">
        <v>44</v>
      </c>
      <c r="E40" s="110" t="s">
        <v>44</v>
      </c>
      <c r="F40" s="111" t="s">
        <v>44</v>
      </c>
      <c r="G40" s="109" t="s">
        <v>44</v>
      </c>
      <c r="H40" s="110" t="s">
        <v>44</v>
      </c>
      <c r="I40" s="111" t="s">
        <v>44</v>
      </c>
      <c r="J40" s="112">
        <v>3912</v>
      </c>
      <c r="K40" s="113"/>
      <c r="L40" s="114">
        <f t="shared" si="20"/>
        <v>3912</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1516766</v>
      </c>
      <c r="D50" s="157">
        <f>SUM(D51,D286)</f>
        <v>497589</v>
      </c>
      <c r="E50" s="158">
        <f t="shared" ref="E50:F50" si="26">SUM(E51,E286)</f>
        <v>0</v>
      </c>
      <c r="F50" s="159">
        <f t="shared" si="26"/>
        <v>497589</v>
      </c>
      <c r="G50" s="157">
        <f>SUM(G51,G286)</f>
        <v>977928</v>
      </c>
      <c r="H50" s="158">
        <f>SUM(H51,H286)</f>
        <v>0</v>
      </c>
      <c r="I50" s="159">
        <f t="shared" ref="I50" si="27">SUM(I51,I286)</f>
        <v>977928</v>
      </c>
      <c r="J50" s="32">
        <f>SUM(J51,J286)</f>
        <v>41249</v>
      </c>
      <c r="K50" s="33">
        <f t="shared" ref="K50:L50" si="28">SUM(K51,K286)</f>
        <v>0</v>
      </c>
      <c r="L50" s="34">
        <f t="shared" si="28"/>
        <v>41249</v>
      </c>
      <c r="M50" s="32">
        <f>SUM(M51,M286)</f>
        <v>0</v>
      </c>
      <c r="N50" s="33">
        <f t="shared" ref="N50:O50" si="29">SUM(N51,N286)</f>
        <v>0</v>
      </c>
      <c r="O50" s="34">
        <f t="shared" si="29"/>
        <v>0</v>
      </c>
      <c r="P50" s="35"/>
    </row>
    <row r="51" spans="1:16" s="28" customFormat="1" ht="36.75" thickTop="1" x14ac:dyDescent="0.25">
      <c r="A51" s="160"/>
      <c r="B51" s="161" t="s">
        <v>70</v>
      </c>
      <c r="C51" s="162">
        <f t="shared" si="0"/>
        <v>1516766</v>
      </c>
      <c r="D51" s="163">
        <f>SUM(D52,D194)</f>
        <v>497589</v>
      </c>
      <c r="E51" s="164">
        <f t="shared" ref="E51:F51" si="30">SUM(E52,E194)</f>
        <v>0</v>
      </c>
      <c r="F51" s="165">
        <f t="shared" si="30"/>
        <v>497589</v>
      </c>
      <c r="G51" s="163">
        <f>SUM(G52,G194)</f>
        <v>977928</v>
      </c>
      <c r="H51" s="164">
        <f t="shared" ref="H51:I51" si="31">SUM(H52,H194)</f>
        <v>0</v>
      </c>
      <c r="I51" s="165">
        <f t="shared" si="31"/>
        <v>977928</v>
      </c>
      <c r="J51" s="166">
        <f>SUM(J52,J194)</f>
        <v>41249</v>
      </c>
      <c r="K51" s="167">
        <f t="shared" ref="K51:L51" si="32">SUM(K52,K194)</f>
        <v>0</v>
      </c>
      <c r="L51" s="168">
        <f t="shared" si="32"/>
        <v>41249</v>
      </c>
      <c r="M51" s="166">
        <f>SUM(M52,M194)</f>
        <v>0</v>
      </c>
      <c r="N51" s="167">
        <f t="shared" ref="N51:O51" si="33">SUM(N52,N194)</f>
        <v>0</v>
      </c>
      <c r="O51" s="168">
        <f t="shared" si="33"/>
        <v>0</v>
      </c>
      <c r="P51" s="169"/>
    </row>
    <row r="52" spans="1:16" s="28" customFormat="1" ht="24" x14ac:dyDescent="0.25">
      <c r="A52" s="24"/>
      <c r="B52" s="22" t="s">
        <v>71</v>
      </c>
      <c r="C52" s="170">
        <f t="shared" si="0"/>
        <v>1504395</v>
      </c>
      <c r="D52" s="171">
        <f>SUM(D53,D75,D173,D187)</f>
        <v>490030</v>
      </c>
      <c r="E52" s="172">
        <f t="shared" ref="E52:F52" si="34">SUM(E53,E75,E173,E187)</f>
        <v>0</v>
      </c>
      <c r="F52" s="173">
        <f t="shared" si="34"/>
        <v>490030</v>
      </c>
      <c r="G52" s="171">
        <f>SUM(G53,G75,G173,G187)</f>
        <v>973116</v>
      </c>
      <c r="H52" s="172">
        <f t="shared" ref="H52:I52" si="35">SUM(H53,H75,H173,H187)</f>
        <v>0</v>
      </c>
      <c r="I52" s="173">
        <f t="shared" si="35"/>
        <v>973116</v>
      </c>
      <c r="J52" s="171">
        <f>SUM(J53,J75,J173,J187)</f>
        <v>41249</v>
      </c>
      <c r="K52" s="172">
        <f t="shared" ref="K52:L52" si="36">SUM(K53,K75,K173,K187)</f>
        <v>0</v>
      </c>
      <c r="L52" s="173">
        <f t="shared" si="36"/>
        <v>41249</v>
      </c>
      <c r="M52" s="171">
        <f>SUM(M53,M75,M173,M187)</f>
        <v>0</v>
      </c>
      <c r="N52" s="172">
        <f t="shared" ref="N52:O52" si="37">SUM(N53,N75,N173,N187)</f>
        <v>0</v>
      </c>
      <c r="O52" s="173">
        <f t="shared" si="37"/>
        <v>0</v>
      </c>
      <c r="P52" s="174"/>
    </row>
    <row r="53" spans="1:16" s="28" customFormat="1" x14ac:dyDescent="0.25">
      <c r="A53" s="175">
        <v>1000</v>
      </c>
      <c r="B53" s="175" t="s">
        <v>72</v>
      </c>
      <c r="C53" s="176">
        <f t="shared" si="0"/>
        <v>1369237</v>
      </c>
      <c r="D53" s="177">
        <f>SUM(D54,D67)</f>
        <v>407019</v>
      </c>
      <c r="E53" s="178">
        <f t="shared" ref="E53:F53" si="38">SUM(E54,E67)</f>
        <v>0</v>
      </c>
      <c r="F53" s="179">
        <f t="shared" si="38"/>
        <v>407019</v>
      </c>
      <c r="G53" s="177">
        <f>SUM(G54,G67)</f>
        <v>962218</v>
      </c>
      <c r="H53" s="178">
        <f t="shared" ref="H53:I53" si="39">SUM(H54,H67)</f>
        <v>0</v>
      </c>
      <c r="I53" s="179">
        <f t="shared" si="39"/>
        <v>962218</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1041874</v>
      </c>
      <c r="D54" s="182">
        <f>SUM(D55,D58,D66)</f>
        <v>275156</v>
      </c>
      <c r="E54" s="183">
        <f t="shared" ref="E54:F54" si="42">SUM(E55,E58,E66)</f>
        <v>0</v>
      </c>
      <c r="F54" s="71">
        <f t="shared" si="42"/>
        <v>275156</v>
      </c>
      <c r="G54" s="182">
        <f>SUM(G55,G58,G66)</f>
        <v>771418</v>
      </c>
      <c r="H54" s="183">
        <f t="shared" ref="H54:I54" si="43">SUM(H55,H58,H66)</f>
        <v>-4700</v>
      </c>
      <c r="I54" s="71">
        <f t="shared" si="43"/>
        <v>766718</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971173</v>
      </c>
      <c r="D55" s="185">
        <f>SUM(D56:D57)</f>
        <v>233894</v>
      </c>
      <c r="E55" s="186">
        <f t="shared" ref="E55:F55" si="46">SUM(E56:E57)</f>
        <v>0</v>
      </c>
      <c r="F55" s="139">
        <f t="shared" si="46"/>
        <v>233894</v>
      </c>
      <c r="G55" s="185">
        <f>SUM(G56:G57)</f>
        <v>741979</v>
      </c>
      <c r="H55" s="186">
        <f t="shared" ref="H55:I55" si="47">SUM(H56:H57)</f>
        <v>-4700</v>
      </c>
      <c r="I55" s="139">
        <f t="shared" si="47"/>
        <v>737279</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44.25" customHeight="1" x14ac:dyDescent="0.25">
      <c r="A57" s="51">
        <v>1119</v>
      </c>
      <c r="B57" s="87" t="s">
        <v>76</v>
      </c>
      <c r="C57" s="88">
        <f t="shared" si="0"/>
        <v>971173</v>
      </c>
      <c r="D57" s="53">
        <v>233894</v>
      </c>
      <c r="E57" s="54"/>
      <c r="F57" s="55">
        <f t="shared" si="50"/>
        <v>233894</v>
      </c>
      <c r="G57" s="53">
        <v>741979</v>
      </c>
      <c r="H57" s="54">
        <v>-4700</v>
      </c>
      <c r="I57" s="55">
        <f t="shared" si="51"/>
        <v>737279</v>
      </c>
      <c r="J57" s="53"/>
      <c r="K57" s="54"/>
      <c r="L57" s="55">
        <f t="shared" si="52"/>
        <v>0</v>
      </c>
      <c r="M57" s="53"/>
      <c r="N57" s="54"/>
      <c r="O57" s="55">
        <f t="shared" si="53"/>
        <v>0</v>
      </c>
      <c r="P57" s="57" t="s">
        <v>970</v>
      </c>
    </row>
    <row r="58" spans="1:16" x14ac:dyDescent="0.25">
      <c r="A58" s="187">
        <v>1140</v>
      </c>
      <c r="B58" s="87" t="s">
        <v>78</v>
      </c>
      <c r="C58" s="88">
        <f t="shared" si="0"/>
        <v>67913</v>
      </c>
      <c r="D58" s="188">
        <f>SUM(D59:D65)</f>
        <v>38474</v>
      </c>
      <c r="E58" s="189">
        <f>SUM(E59:E65)</f>
        <v>0</v>
      </c>
      <c r="F58" s="55">
        <f t="shared" ref="F58" si="54">SUM(F59:F65)</f>
        <v>38474</v>
      </c>
      <c r="G58" s="188">
        <f>SUM(G59:G65)</f>
        <v>29439</v>
      </c>
      <c r="H58" s="189">
        <f t="shared" ref="H58:I58" si="55">SUM(H59:H65)</f>
        <v>0</v>
      </c>
      <c r="I58" s="55">
        <f t="shared" si="55"/>
        <v>29439</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10745</v>
      </c>
      <c r="D63" s="53">
        <v>3945</v>
      </c>
      <c r="E63" s="54"/>
      <c r="F63" s="55">
        <f t="shared" si="58"/>
        <v>3945</v>
      </c>
      <c r="G63" s="53">
        <v>6800</v>
      </c>
      <c r="H63" s="54"/>
      <c r="I63" s="55">
        <f t="shared" si="59"/>
        <v>6800</v>
      </c>
      <c r="J63" s="53"/>
      <c r="K63" s="54"/>
      <c r="L63" s="55">
        <f t="shared" si="60"/>
        <v>0</v>
      </c>
      <c r="M63" s="53"/>
      <c r="N63" s="54"/>
      <c r="O63" s="55">
        <f t="shared" si="61"/>
        <v>0</v>
      </c>
      <c r="P63" s="57"/>
    </row>
    <row r="64" spans="1:16" ht="12" customHeight="1" x14ac:dyDescent="0.25">
      <c r="A64" s="51">
        <v>1148</v>
      </c>
      <c r="B64" s="87" t="s">
        <v>84</v>
      </c>
      <c r="C64" s="88">
        <f t="shared" si="0"/>
        <v>29328</v>
      </c>
      <c r="D64" s="53">
        <v>29328</v>
      </c>
      <c r="E64" s="54"/>
      <c r="F64" s="55">
        <f t="shared" si="58"/>
        <v>29328</v>
      </c>
      <c r="G64" s="53"/>
      <c r="H64" s="54"/>
      <c r="I64" s="55">
        <f t="shared" si="59"/>
        <v>0</v>
      </c>
      <c r="J64" s="53"/>
      <c r="K64" s="54"/>
      <c r="L64" s="55">
        <f t="shared" si="60"/>
        <v>0</v>
      </c>
      <c r="M64" s="53"/>
      <c r="N64" s="54"/>
      <c r="O64" s="55">
        <f t="shared" si="61"/>
        <v>0</v>
      </c>
      <c r="P64" s="57"/>
    </row>
    <row r="65" spans="1:16" ht="27.75" customHeight="1" x14ac:dyDescent="0.25">
      <c r="A65" s="51">
        <v>1149</v>
      </c>
      <c r="B65" s="87" t="s">
        <v>85</v>
      </c>
      <c r="C65" s="88">
        <f t="shared" si="0"/>
        <v>22639</v>
      </c>
      <c r="D65" s="53"/>
      <c r="E65" s="54"/>
      <c r="F65" s="55">
        <f t="shared" si="58"/>
        <v>0</v>
      </c>
      <c r="G65" s="53">
        <v>22639</v>
      </c>
      <c r="H65" s="54"/>
      <c r="I65" s="55">
        <f t="shared" si="59"/>
        <v>22639</v>
      </c>
      <c r="J65" s="53"/>
      <c r="K65" s="54"/>
      <c r="L65" s="55">
        <f t="shared" si="60"/>
        <v>0</v>
      </c>
      <c r="M65" s="53"/>
      <c r="N65" s="54"/>
      <c r="O65" s="55">
        <f t="shared" si="61"/>
        <v>0</v>
      </c>
      <c r="P65" s="57"/>
    </row>
    <row r="66" spans="1:16" ht="36" customHeight="1" x14ac:dyDescent="0.25">
      <c r="A66" s="184">
        <v>1150</v>
      </c>
      <c r="B66" s="136" t="s">
        <v>86</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327363</v>
      </c>
      <c r="D67" s="182">
        <f>SUM(D68:D69)</f>
        <v>131863</v>
      </c>
      <c r="E67" s="183">
        <f t="shared" ref="E67:F67" si="62">SUM(E68:E69)</f>
        <v>0</v>
      </c>
      <c r="F67" s="71">
        <f t="shared" si="62"/>
        <v>131863</v>
      </c>
      <c r="G67" s="182">
        <f>SUM(G68:G69)</f>
        <v>190800</v>
      </c>
      <c r="H67" s="183">
        <f t="shared" ref="H67:I67" si="63">SUM(H68:H69)</f>
        <v>4700</v>
      </c>
      <c r="I67" s="71">
        <f t="shared" si="63"/>
        <v>195500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994">
        <v>1210</v>
      </c>
      <c r="B68" s="80" t="s">
        <v>88</v>
      </c>
      <c r="C68" s="81">
        <f t="shared" si="0"/>
        <v>262817</v>
      </c>
      <c r="D68" s="46">
        <v>76017</v>
      </c>
      <c r="E68" s="47"/>
      <c r="F68" s="132">
        <f>D68+E68</f>
        <v>76017</v>
      </c>
      <c r="G68" s="46">
        <v>186800</v>
      </c>
      <c r="H68" s="47"/>
      <c r="I68" s="132">
        <f>G68+H68</f>
        <v>186800</v>
      </c>
      <c r="J68" s="46"/>
      <c r="K68" s="47"/>
      <c r="L68" s="132">
        <f>K68+J68</f>
        <v>0</v>
      </c>
      <c r="M68" s="46"/>
      <c r="N68" s="47"/>
      <c r="O68" s="132">
        <f>N68+M68</f>
        <v>0</v>
      </c>
      <c r="P68" s="49"/>
    </row>
    <row r="69" spans="1:16" ht="24" x14ac:dyDescent="0.25">
      <c r="A69" s="187">
        <v>1220</v>
      </c>
      <c r="B69" s="87" t="s">
        <v>89</v>
      </c>
      <c r="C69" s="88">
        <f t="shared" si="0"/>
        <v>64546</v>
      </c>
      <c r="D69" s="188">
        <f>SUM(D70:D74)</f>
        <v>55846</v>
      </c>
      <c r="E69" s="189">
        <f t="shared" ref="E69:F69" si="66">SUM(E70:E74)</f>
        <v>0</v>
      </c>
      <c r="F69" s="55">
        <f t="shared" si="66"/>
        <v>55846</v>
      </c>
      <c r="G69" s="188">
        <f>SUM(G70:G74)</f>
        <v>4000</v>
      </c>
      <c r="H69" s="189">
        <f t="shared" ref="H69:I69" si="67">SUM(H70:H74)</f>
        <v>4700</v>
      </c>
      <c r="I69" s="55">
        <f t="shared" si="67"/>
        <v>8700</v>
      </c>
      <c r="J69" s="188">
        <f>SUM(J70:J74)</f>
        <v>0</v>
      </c>
      <c r="K69" s="189">
        <f t="shared" ref="K69:L69" si="68">SUM(K70:K74)</f>
        <v>0</v>
      </c>
      <c r="L69" s="55">
        <f t="shared" si="68"/>
        <v>0</v>
      </c>
      <c r="M69" s="188">
        <f>SUM(M70:M74)</f>
        <v>0</v>
      </c>
      <c r="N69" s="189">
        <f t="shared" ref="N69:O69" si="69">SUM(N70:N74)</f>
        <v>0</v>
      </c>
      <c r="O69" s="55">
        <f t="shared" si="69"/>
        <v>0</v>
      </c>
      <c r="P69" s="57"/>
    </row>
    <row r="70" spans="1:16" ht="34.5" customHeight="1" x14ac:dyDescent="0.25">
      <c r="A70" s="51">
        <v>1221</v>
      </c>
      <c r="B70" s="87" t="s">
        <v>90</v>
      </c>
      <c r="C70" s="88">
        <f t="shared" si="0"/>
        <v>48605</v>
      </c>
      <c r="D70" s="53">
        <v>39905</v>
      </c>
      <c r="E70" s="54"/>
      <c r="F70" s="55">
        <f t="shared" ref="F70:F74" si="70">D70+E70</f>
        <v>39905</v>
      </c>
      <c r="G70" s="53">
        <v>4000</v>
      </c>
      <c r="H70" s="54">
        <v>4700</v>
      </c>
      <c r="I70" s="55">
        <f t="shared" ref="I70:I74" si="71">G70+H70</f>
        <v>8700</v>
      </c>
      <c r="J70" s="53"/>
      <c r="K70" s="54"/>
      <c r="L70" s="55">
        <f t="shared" ref="L70:L74" si="72">K70+J70</f>
        <v>0</v>
      </c>
      <c r="M70" s="53"/>
      <c r="N70" s="54"/>
      <c r="O70" s="55">
        <f t="shared" ref="O70:O74" si="73">N70+M70</f>
        <v>0</v>
      </c>
      <c r="P70" s="57" t="s">
        <v>971</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135158</v>
      </c>
      <c r="D75" s="177">
        <f>SUM(D76,D83,D130,D164,D165,D172)</f>
        <v>83011</v>
      </c>
      <c r="E75" s="178">
        <f t="shared" ref="E75:F75" si="74">SUM(E76,E83,E130,E164,E165,E172)</f>
        <v>0</v>
      </c>
      <c r="F75" s="179">
        <f t="shared" si="74"/>
        <v>83011</v>
      </c>
      <c r="G75" s="177">
        <f>SUM(G76,G83,G130,G164,G165,G172)</f>
        <v>10898</v>
      </c>
      <c r="H75" s="178">
        <f t="shared" ref="H75:I75" si="75">SUM(H76,H83,H130,H164,H165,H172)</f>
        <v>0</v>
      </c>
      <c r="I75" s="179">
        <f t="shared" si="75"/>
        <v>10898</v>
      </c>
      <c r="J75" s="177">
        <f>SUM(J76,J83,J130,J164,J165,J172)</f>
        <v>41249</v>
      </c>
      <c r="K75" s="178">
        <f t="shared" ref="K75:L75" si="76">SUM(K76,K83,K130,K164,K165,K172)</f>
        <v>0</v>
      </c>
      <c r="L75" s="179">
        <f t="shared" si="76"/>
        <v>41249</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94">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90578</v>
      </c>
      <c r="D83" s="182">
        <f>SUM(D84,D89,D95,D103,D112,D116,D122,D128)</f>
        <v>46277</v>
      </c>
      <c r="E83" s="183">
        <f t="shared" ref="E83:F83" si="98">SUM(E84,E89,E95,E103,E112,E116,E122,E128)</f>
        <v>0</v>
      </c>
      <c r="F83" s="71">
        <f t="shared" si="98"/>
        <v>46277</v>
      </c>
      <c r="G83" s="182">
        <f>SUM(G84,G89,G95,G103,G112,G116,G122,G128)</f>
        <v>4130</v>
      </c>
      <c r="H83" s="183">
        <f t="shared" ref="H83:I83" si="99">SUM(H84,H89,H95,H103,H112,H116,H122,H128)</f>
        <v>0</v>
      </c>
      <c r="I83" s="71">
        <f t="shared" si="99"/>
        <v>4130</v>
      </c>
      <c r="J83" s="182">
        <f>SUM(J84,J89,J95,J103,J112,J116,J122,J128)</f>
        <v>40171</v>
      </c>
      <c r="K83" s="183">
        <f t="shared" ref="K83:L83" si="100">SUM(K84,K89,K95,K103,K112,K116,K122,K128)</f>
        <v>0</v>
      </c>
      <c r="L83" s="71">
        <f t="shared" si="100"/>
        <v>40171</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939</v>
      </c>
      <c r="D84" s="185">
        <f>SUM(D85:D88)</f>
        <v>939</v>
      </c>
      <c r="E84" s="186">
        <f t="shared" ref="E84:F84" si="103">SUM(E85:E88)</f>
        <v>0</v>
      </c>
      <c r="F84" s="139">
        <f t="shared" si="103"/>
        <v>939</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757</v>
      </c>
      <c r="D86" s="193">
        <v>757</v>
      </c>
      <c r="E86" s="194"/>
      <c r="F86" s="55">
        <f t="shared" si="107"/>
        <v>757</v>
      </c>
      <c r="G86" s="53"/>
      <c r="H86" s="54"/>
      <c r="I86" s="55">
        <f t="shared" si="108"/>
        <v>0</v>
      </c>
      <c r="J86" s="53"/>
      <c r="K86" s="54"/>
      <c r="L86" s="55">
        <f t="shared" si="109"/>
        <v>0</v>
      </c>
      <c r="M86" s="53"/>
      <c r="N86" s="54"/>
      <c r="O86" s="55">
        <f t="shared" si="110"/>
        <v>0</v>
      </c>
      <c r="P86" s="57"/>
    </row>
    <row r="87" spans="1:16" ht="24" customHeight="1" x14ac:dyDescent="0.25">
      <c r="A87" s="51">
        <v>2214</v>
      </c>
      <c r="B87" s="87" t="s">
        <v>105</v>
      </c>
      <c r="C87" s="88">
        <f t="shared" si="102"/>
        <v>167</v>
      </c>
      <c r="D87" s="193">
        <v>167</v>
      </c>
      <c r="E87" s="194"/>
      <c r="F87" s="55">
        <f t="shared" si="107"/>
        <v>167</v>
      </c>
      <c r="G87" s="53"/>
      <c r="H87" s="54"/>
      <c r="I87" s="55">
        <f t="shared" si="108"/>
        <v>0</v>
      </c>
      <c r="J87" s="53"/>
      <c r="K87" s="54"/>
      <c r="L87" s="55">
        <f t="shared" si="109"/>
        <v>0</v>
      </c>
      <c r="M87" s="53"/>
      <c r="N87" s="54"/>
      <c r="O87" s="55">
        <f t="shared" si="110"/>
        <v>0</v>
      </c>
      <c r="P87" s="57"/>
    </row>
    <row r="88" spans="1:16" ht="32.25" customHeight="1" x14ac:dyDescent="0.25">
      <c r="A88" s="51">
        <v>2219</v>
      </c>
      <c r="B88" s="87" t="s">
        <v>106</v>
      </c>
      <c r="C88" s="88">
        <f t="shared" si="102"/>
        <v>15</v>
      </c>
      <c r="D88" s="193">
        <v>15</v>
      </c>
      <c r="E88" s="194"/>
      <c r="F88" s="55">
        <f t="shared" si="107"/>
        <v>15</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66437</v>
      </c>
      <c r="D89" s="188">
        <f>SUM(D90:D94)</f>
        <v>26266</v>
      </c>
      <c r="E89" s="189">
        <f t="shared" ref="E89:F89" si="111">SUM(E90:E94)</f>
        <v>0</v>
      </c>
      <c r="F89" s="55">
        <f t="shared" si="111"/>
        <v>26266</v>
      </c>
      <c r="G89" s="188">
        <f>SUM(G90:G94)</f>
        <v>0</v>
      </c>
      <c r="H89" s="189">
        <f t="shared" ref="H89:I89" si="112">SUM(H90:H94)</f>
        <v>0</v>
      </c>
      <c r="I89" s="55">
        <f t="shared" si="112"/>
        <v>0</v>
      </c>
      <c r="J89" s="188">
        <f>SUM(J90:J94)</f>
        <v>40171</v>
      </c>
      <c r="K89" s="189">
        <f t="shared" ref="K89:L89" si="113">SUM(K90:K94)</f>
        <v>0</v>
      </c>
      <c r="L89" s="55">
        <f t="shared" si="113"/>
        <v>40171</v>
      </c>
      <c r="M89" s="188">
        <f>SUM(M90:M94)</f>
        <v>0</v>
      </c>
      <c r="N89" s="189">
        <f t="shared" ref="N89:O89" si="114">SUM(N90:N94)</f>
        <v>0</v>
      </c>
      <c r="O89" s="55">
        <f t="shared" si="114"/>
        <v>0</v>
      </c>
      <c r="P89" s="57"/>
    </row>
    <row r="90" spans="1:16" ht="48.75" customHeight="1" x14ac:dyDescent="0.25">
      <c r="A90" s="51">
        <v>2221</v>
      </c>
      <c r="B90" s="87" t="s">
        <v>108</v>
      </c>
      <c r="C90" s="88">
        <f t="shared" si="102"/>
        <v>34686</v>
      </c>
      <c r="D90" s="193">
        <v>9766</v>
      </c>
      <c r="E90" s="194"/>
      <c r="F90" s="55">
        <f t="shared" ref="F90:F94" si="115">D90+E90</f>
        <v>9766</v>
      </c>
      <c r="G90" s="53"/>
      <c r="H90" s="54"/>
      <c r="I90" s="55">
        <f t="shared" ref="I90:I94" si="116">G90+H90</f>
        <v>0</v>
      </c>
      <c r="J90" s="53">
        <v>24920</v>
      </c>
      <c r="K90" s="54"/>
      <c r="L90" s="55">
        <f t="shared" ref="L90:L94" si="117">K90+J90</f>
        <v>24920</v>
      </c>
      <c r="M90" s="53"/>
      <c r="N90" s="54"/>
      <c r="O90" s="55">
        <f t="shared" ref="O90:O94" si="118">N90+M90</f>
        <v>0</v>
      </c>
      <c r="P90" s="57"/>
    </row>
    <row r="91" spans="1:16" ht="12" customHeight="1" x14ac:dyDescent="0.25">
      <c r="A91" s="51">
        <v>2222</v>
      </c>
      <c r="B91" s="87" t="s">
        <v>109</v>
      </c>
      <c r="C91" s="88">
        <f t="shared" si="102"/>
        <v>7126</v>
      </c>
      <c r="D91" s="193">
        <v>2114</v>
      </c>
      <c r="E91" s="194"/>
      <c r="F91" s="55">
        <f t="shared" si="115"/>
        <v>2114</v>
      </c>
      <c r="G91" s="53"/>
      <c r="H91" s="54"/>
      <c r="I91" s="55">
        <f t="shared" si="116"/>
        <v>0</v>
      </c>
      <c r="J91" s="53">
        <v>5012</v>
      </c>
      <c r="K91" s="54"/>
      <c r="L91" s="55">
        <f t="shared" si="117"/>
        <v>5012</v>
      </c>
      <c r="M91" s="53"/>
      <c r="N91" s="54"/>
      <c r="O91" s="55">
        <f t="shared" si="118"/>
        <v>0</v>
      </c>
      <c r="P91" s="57"/>
    </row>
    <row r="92" spans="1:16" ht="12" customHeight="1" x14ac:dyDescent="0.25">
      <c r="A92" s="51">
        <v>2223</v>
      </c>
      <c r="B92" s="87" t="s">
        <v>110</v>
      </c>
      <c r="C92" s="88">
        <f t="shared" si="102"/>
        <v>23792</v>
      </c>
      <c r="D92" s="193">
        <v>13553</v>
      </c>
      <c r="E92" s="194"/>
      <c r="F92" s="55">
        <f t="shared" si="115"/>
        <v>13553</v>
      </c>
      <c r="G92" s="53"/>
      <c r="H92" s="54"/>
      <c r="I92" s="55">
        <f t="shared" si="116"/>
        <v>0</v>
      </c>
      <c r="J92" s="53">
        <v>10239</v>
      </c>
      <c r="K92" s="54"/>
      <c r="L92" s="55">
        <f t="shared" si="117"/>
        <v>10239</v>
      </c>
      <c r="M92" s="53"/>
      <c r="N92" s="54"/>
      <c r="O92" s="55">
        <f t="shared" si="118"/>
        <v>0</v>
      </c>
      <c r="P92" s="57"/>
    </row>
    <row r="93" spans="1:16" ht="48" customHeight="1" x14ac:dyDescent="0.25">
      <c r="A93" s="51">
        <v>2224</v>
      </c>
      <c r="B93" s="87" t="s">
        <v>111</v>
      </c>
      <c r="C93" s="88">
        <f t="shared" si="102"/>
        <v>833</v>
      </c>
      <c r="D93" s="193">
        <v>833</v>
      </c>
      <c r="E93" s="194"/>
      <c r="F93" s="55">
        <f t="shared" si="115"/>
        <v>833</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2111</v>
      </c>
      <c r="D95" s="188">
        <f>SUM(D96:D102)</f>
        <v>2111</v>
      </c>
      <c r="E95" s="189">
        <f t="shared" ref="E95:F95" si="119">SUM(E96:E102)</f>
        <v>0</v>
      </c>
      <c r="F95" s="55">
        <f t="shared" si="119"/>
        <v>2111</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118</v>
      </c>
      <c r="C100" s="88">
        <f t="shared" si="102"/>
        <v>121</v>
      </c>
      <c r="D100" s="193">
        <v>121</v>
      </c>
      <c r="E100" s="194"/>
      <c r="F100" s="55">
        <f t="shared" si="123"/>
        <v>121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1990</v>
      </c>
      <c r="D102" s="193">
        <v>1990</v>
      </c>
      <c r="E102" s="194"/>
      <c r="F102" s="55">
        <f t="shared" si="123"/>
        <v>1990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8607</v>
      </c>
      <c r="D103" s="188">
        <f>SUM(D104:D111)</f>
        <v>8607</v>
      </c>
      <c r="E103" s="189">
        <f t="shared" ref="E103:F103" si="127">SUM(E104:E111)</f>
        <v>0</v>
      </c>
      <c r="F103" s="55">
        <f t="shared" si="127"/>
        <v>8607</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963</v>
      </c>
      <c r="D106" s="193">
        <v>963</v>
      </c>
      <c r="E106" s="194"/>
      <c r="F106" s="55">
        <f t="shared" si="131"/>
        <v>963</v>
      </c>
      <c r="G106" s="53"/>
      <c r="H106" s="54"/>
      <c r="I106" s="55">
        <f t="shared" si="132"/>
        <v>0</v>
      </c>
      <c r="J106" s="53"/>
      <c r="K106" s="54"/>
      <c r="L106" s="55">
        <f t="shared" si="133"/>
        <v>0</v>
      </c>
      <c r="M106" s="53"/>
      <c r="N106" s="54"/>
      <c r="O106" s="55">
        <f t="shared" si="134"/>
        <v>0</v>
      </c>
      <c r="P106" s="57"/>
    </row>
    <row r="107" spans="1:16" ht="33" customHeight="1" x14ac:dyDescent="0.25">
      <c r="A107" s="51">
        <v>2244</v>
      </c>
      <c r="B107" s="87" t="s">
        <v>125</v>
      </c>
      <c r="C107" s="88">
        <f t="shared" si="102"/>
        <v>7160</v>
      </c>
      <c r="D107" s="193">
        <v>7160</v>
      </c>
      <c r="E107" s="194"/>
      <c r="F107" s="55">
        <f t="shared" si="131"/>
        <v>7160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129</v>
      </c>
      <c r="C111" s="88">
        <f t="shared" si="102"/>
        <v>484</v>
      </c>
      <c r="D111" s="193">
        <v>484</v>
      </c>
      <c r="E111" s="194"/>
      <c r="F111" s="55">
        <f t="shared" si="131"/>
        <v>484</v>
      </c>
      <c r="G111" s="53"/>
      <c r="H111" s="54"/>
      <c r="I111" s="55">
        <f t="shared" si="132"/>
        <v>0</v>
      </c>
      <c r="J111" s="53"/>
      <c r="K111" s="54"/>
      <c r="L111" s="55">
        <f t="shared" si="133"/>
        <v>0</v>
      </c>
      <c r="M111" s="53"/>
      <c r="N111" s="54"/>
      <c r="O111" s="55">
        <f t="shared" si="134"/>
        <v>0</v>
      </c>
      <c r="P111" s="57"/>
    </row>
    <row r="112" spans="1:16" x14ac:dyDescent="0.25">
      <c r="A112" s="187">
        <v>2250</v>
      </c>
      <c r="B112" s="87" t="s">
        <v>130</v>
      </c>
      <c r="C112" s="88">
        <f t="shared" si="102"/>
        <v>2552</v>
      </c>
      <c r="D112" s="188">
        <f>SUM(D113:D115)</f>
        <v>2552</v>
      </c>
      <c r="E112" s="189">
        <f t="shared" ref="E112:F112" si="135">SUM(E113:E115)</f>
        <v>0</v>
      </c>
      <c r="F112" s="55">
        <f t="shared" si="135"/>
        <v>2552</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131</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132</v>
      </c>
      <c r="C114" s="88">
        <f t="shared" si="102"/>
        <v>2053</v>
      </c>
      <c r="D114" s="193">
        <v>2053</v>
      </c>
      <c r="E114" s="194"/>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414</v>
      </c>
      <c r="D115" s="193">
        <v>414</v>
      </c>
      <c r="E115" s="194"/>
      <c r="F115" s="55">
        <f t="shared" si="139"/>
        <v>414</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5802</v>
      </c>
      <c r="D116" s="188">
        <f>SUM(D117:D121)</f>
        <v>5802</v>
      </c>
      <c r="E116" s="189">
        <f t="shared" ref="E116:F116" si="143">SUM(E117:E121)</f>
        <v>0</v>
      </c>
      <c r="F116" s="55">
        <f t="shared" si="143"/>
        <v>5802</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customHeight="1" x14ac:dyDescent="0.25">
      <c r="A117" s="51">
        <v>2261</v>
      </c>
      <c r="B117" s="87" t="s">
        <v>135</v>
      </c>
      <c r="C117" s="88">
        <f t="shared" si="102"/>
        <v>5750</v>
      </c>
      <c r="D117" s="193">
        <v>5750</v>
      </c>
      <c r="E117" s="194"/>
      <c r="F117" s="55">
        <f t="shared" ref="F117:F121" si="147">D117+E117</f>
        <v>5750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1.25" customHeight="1" x14ac:dyDescent="0.25">
      <c r="A121" s="51">
        <v>2269</v>
      </c>
      <c r="B121" s="87" t="s">
        <v>139</v>
      </c>
      <c r="C121" s="88">
        <f t="shared" si="102"/>
        <v>52</v>
      </c>
      <c r="D121" s="193">
        <v>52</v>
      </c>
      <c r="E121" s="194"/>
      <c r="F121" s="55">
        <f t="shared" si="147"/>
        <v>52</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4130</v>
      </c>
      <c r="D122" s="188">
        <f>SUM(D123:D127)</f>
        <v>0</v>
      </c>
      <c r="E122" s="189">
        <f t="shared" ref="E122:F122" si="151">SUM(E123:E127)</f>
        <v>0</v>
      </c>
      <c r="F122" s="55">
        <f t="shared" si="151"/>
        <v>0</v>
      </c>
      <c r="G122" s="188">
        <f>SUM(G123:G127)</f>
        <v>4130</v>
      </c>
      <c r="H122" s="189">
        <f t="shared" ref="H122:I122" si="152">SUM(H123:H127)</f>
        <v>0</v>
      </c>
      <c r="I122" s="55">
        <f t="shared" si="152"/>
        <v>4130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30.75"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4.5"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49.5" customHeight="1" x14ac:dyDescent="0.25">
      <c r="A127" s="51">
        <v>2279</v>
      </c>
      <c r="B127" s="87" t="s">
        <v>145</v>
      </c>
      <c r="C127" s="88">
        <f t="shared" si="102"/>
        <v>4130</v>
      </c>
      <c r="D127" s="193"/>
      <c r="E127" s="194"/>
      <c r="F127" s="55">
        <f t="shared" si="155"/>
        <v>0</v>
      </c>
      <c r="G127" s="53">
        <v>4130</v>
      </c>
      <c r="H127" s="54"/>
      <c r="I127" s="55">
        <f t="shared" si="156"/>
        <v>4130</v>
      </c>
      <c r="J127" s="53"/>
      <c r="K127" s="54"/>
      <c r="L127" s="55">
        <f t="shared" si="157"/>
        <v>0</v>
      </c>
      <c r="M127" s="53"/>
      <c r="N127" s="54"/>
      <c r="O127" s="55">
        <f t="shared" si="158"/>
        <v>0</v>
      </c>
      <c r="P127" s="57"/>
    </row>
    <row r="128" spans="1:16" ht="48" hidden="1" x14ac:dyDescent="0.25">
      <c r="A128" s="994">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44517</v>
      </c>
      <c r="D130" s="182">
        <f>SUM(D131,D136,D140,D141,D144,D151,D159,D160,D163)</f>
        <v>36671</v>
      </c>
      <c r="E130" s="183">
        <f t="shared" ref="E130:F130" si="160">SUM(E131,E136,E140,E141,E144,E151,E159,E160,E163)</f>
        <v>0</v>
      </c>
      <c r="F130" s="71">
        <f t="shared" si="160"/>
        <v>36671</v>
      </c>
      <c r="G130" s="182">
        <f>SUM(G131,G136,G140,G141,G144,G151,G159,G160,G163)</f>
        <v>6768</v>
      </c>
      <c r="H130" s="183">
        <f t="shared" ref="H130:I130" si="161">SUM(H131,H136,H140,H141,H144,H151,H159,H160,H163)</f>
        <v>0</v>
      </c>
      <c r="I130" s="71">
        <f t="shared" si="161"/>
        <v>6768</v>
      </c>
      <c r="J130" s="182">
        <f>SUM(J131,J136,J140,J141,J144,J151,J159,J160,J163)</f>
        <v>1078</v>
      </c>
      <c r="K130" s="183">
        <f t="shared" ref="K130:L130" si="162">SUM(K131,K136,K140,K141,K144,K151,K159,K160,K163)</f>
        <v>0</v>
      </c>
      <c r="L130" s="71">
        <f t="shared" si="162"/>
        <v>1078</v>
      </c>
      <c r="M130" s="182">
        <f>SUM(M131,M136,M140,M141,M144,M151,M159,M160,M163)</f>
        <v>0</v>
      </c>
      <c r="N130" s="183">
        <f t="shared" ref="N130:O130" si="163">SUM(N131,N136,N140,N141,N144,N151,N159,N160,N163)</f>
        <v>0</v>
      </c>
      <c r="O130" s="71">
        <f t="shared" si="163"/>
        <v>0</v>
      </c>
      <c r="P130" s="75"/>
    </row>
    <row r="131" spans="1:16" ht="24" x14ac:dyDescent="0.25">
      <c r="A131" s="994">
        <v>2310</v>
      </c>
      <c r="B131" s="80" t="s">
        <v>149</v>
      </c>
      <c r="C131" s="81">
        <f t="shared" si="102"/>
        <v>12885</v>
      </c>
      <c r="D131" s="191">
        <f t="shared" ref="D131:O131" si="164">SUM(D132:D135)</f>
        <v>12885</v>
      </c>
      <c r="E131" s="192">
        <f t="shared" si="164"/>
        <v>0</v>
      </c>
      <c r="F131" s="132">
        <f t="shared" si="164"/>
        <v>12885</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150</v>
      </c>
      <c r="C132" s="88">
        <f t="shared" si="102"/>
        <v>1670</v>
      </c>
      <c r="D132" s="193">
        <v>1670</v>
      </c>
      <c r="E132" s="194"/>
      <c r="F132" s="55">
        <f t="shared" ref="F132:F135" si="165">D132+E132</f>
        <v>1670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11173</v>
      </c>
      <c r="D133" s="193">
        <v>11173</v>
      </c>
      <c r="E133" s="194"/>
      <c r="F133" s="55">
        <f t="shared" si="165"/>
        <v>11173</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42</v>
      </c>
      <c r="D135" s="193">
        <v>42</v>
      </c>
      <c r="E135" s="194"/>
      <c r="F135" s="55">
        <f t="shared" si="165"/>
        <v>42</v>
      </c>
      <c r="G135" s="53"/>
      <c r="H135" s="54"/>
      <c r="I135" s="55">
        <f t="shared" si="166"/>
        <v>0</v>
      </c>
      <c r="J135" s="53"/>
      <c r="K135" s="54"/>
      <c r="L135" s="55">
        <f t="shared" si="167"/>
        <v>0</v>
      </c>
      <c r="M135" s="53"/>
      <c r="N135" s="54"/>
      <c r="O135" s="55">
        <f t="shared" si="168"/>
        <v>0</v>
      </c>
      <c r="P135" s="57"/>
    </row>
    <row r="136" spans="1:16" x14ac:dyDescent="0.25">
      <c r="A136" s="187">
        <v>2320</v>
      </c>
      <c r="B136" s="87" t="s">
        <v>154</v>
      </c>
      <c r="C136" s="88">
        <f t="shared" si="102"/>
        <v>411</v>
      </c>
      <c r="D136" s="188">
        <f>SUM(D137:D139)</f>
        <v>253</v>
      </c>
      <c r="E136" s="189">
        <f t="shared" ref="E136:F136" si="169">SUM(E137:E139)</f>
        <v>0</v>
      </c>
      <c r="F136" s="55">
        <f t="shared" si="169"/>
        <v>253</v>
      </c>
      <c r="G136" s="188">
        <f>SUM(G137:G139)</f>
        <v>0</v>
      </c>
      <c r="H136" s="189">
        <f t="shared" ref="H136:I136" si="170">SUM(H137:H139)</f>
        <v>0</v>
      </c>
      <c r="I136" s="55">
        <f t="shared" si="170"/>
        <v>0</v>
      </c>
      <c r="J136" s="188">
        <f>SUM(J137:J139)</f>
        <v>158</v>
      </c>
      <c r="K136" s="189">
        <f t="shared" ref="K136:L136" si="171">SUM(K137:K139)</f>
        <v>0</v>
      </c>
      <c r="L136" s="55">
        <f t="shared" si="171"/>
        <v>158</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156</v>
      </c>
      <c r="C138" s="88">
        <f t="shared" si="102"/>
        <v>411</v>
      </c>
      <c r="D138" s="193">
        <v>253</v>
      </c>
      <c r="E138" s="194"/>
      <c r="F138" s="55">
        <f t="shared" si="173"/>
        <v>253</v>
      </c>
      <c r="G138" s="53"/>
      <c r="H138" s="54"/>
      <c r="I138" s="55">
        <f t="shared" si="174"/>
        <v>0</v>
      </c>
      <c r="J138" s="53">
        <v>158</v>
      </c>
      <c r="K138" s="54"/>
      <c r="L138" s="55">
        <f t="shared" si="175"/>
        <v>158</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159</v>
      </c>
      <c r="C141" s="88">
        <f t="shared" si="102"/>
        <v>260</v>
      </c>
      <c r="D141" s="188">
        <f>SUM(D142:D143)</f>
        <v>260</v>
      </c>
      <c r="E141" s="189">
        <f t="shared" ref="E141:F141" si="177">SUM(E142:E143)</f>
        <v>0</v>
      </c>
      <c r="F141" s="55">
        <f t="shared" si="177"/>
        <v>260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160</v>
      </c>
      <c r="C142" s="88">
        <f t="shared" si="102"/>
        <v>260</v>
      </c>
      <c r="D142" s="193">
        <v>260</v>
      </c>
      <c r="E142" s="194"/>
      <c r="F142" s="55">
        <f t="shared" ref="F142:F143" si="181">D142+E142</f>
        <v>260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5943</v>
      </c>
      <c r="D144" s="185">
        <f>SUM(D145:D150)</f>
        <v>5023</v>
      </c>
      <c r="E144" s="186">
        <f t="shared" ref="E144:F144" si="185">SUM(E145:E150)</f>
        <v>0</v>
      </c>
      <c r="F144" s="139">
        <f t="shared" si="185"/>
        <v>5023</v>
      </c>
      <c r="G144" s="185">
        <f>SUM(G145:G150)</f>
        <v>0</v>
      </c>
      <c r="H144" s="186">
        <f t="shared" ref="H144:I144" si="186">SUM(H145:H150)</f>
        <v>0</v>
      </c>
      <c r="I144" s="139">
        <f t="shared" si="186"/>
        <v>0</v>
      </c>
      <c r="J144" s="185">
        <f>SUM(J145:J150)</f>
        <v>920</v>
      </c>
      <c r="K144" s="186">
        <f t="shared" ref="K144:L144" si="187">SUM(K145:K150)</f>
        <v>0</v>
      </c>
      <c r="L144" s="139">
        <f t="shared" si="187"/>
        <v>920</v>
      </c>
      <c r="M144" s="185">
        <f>SUM(M145:M150)</f>
        <v>0</v>
      </c>
      <c r="N144" s="186">
        <f t="shared" ref="N144:O144" si="188">SUM(N145:N150)</f>
        <v>0</v>
      </c>
      <c r="O144" s="139">
        <f t="shared" si="188"/>
        <v>0</v>
      </c>
      <c r="P144" s="127"/>
    </row>
    <row r="145" spans="1:16" ht="12" customHeight="1" x14ac:dyDescent="0.25">
      <c r="A145" s="44">
        <v>2351</v>
      </c>
      <c r="B145" s="80" t="s">
        <v>163</v>
      </c>
      <c r="C145" s="81">
        <f t="shared" si="102"/>
        <v>894</v>
      </c>
      <c r="D145" s="195">
        <v>894</v>
      </c>
      <c r="E145" s="196"/>
      <c r="F145" s="132">
        <f t="shared" ref="F145:F150" si="189">D145+E145</f>
        <v>894</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164</v>
      </c>
      <c r="C146" s="88">
        <f t="shared" si="102"/>
        <v>3940</v>
      </c>
      <c r="D146" s="193">
        <v>3020</v>
      </c>
      <c r="E146" s="194"/>
      <c r="F146" s="55">
        <f t="shared" si="189"/>
        <v>3020</v>
      </c>
      <c r="G146" s="53"/>
      <c r="H146" s="54"/>
      <c r="I146" s="55">
        <f t="shared" si="190"/>
        <v>0</v>
      </c>
      <c r="J146" s="53">
        <v>920</v>
      </c>
      <c r="K146" s="54"/>
      <c r="L146" s="55">
        <f t="shared" si="191"/>
        <v>920</v>
      </c>
      <c r="M146" s="53"/>
      <c r="N146" s="54"/>
      <c r="O146" s="55">
        <f t="shared" si="192"/>
        <v>0</v>
      </c>
      <c r="P146" s="57"/>
    </row>
    <row r="147" spans="1:16" ht="24" customHeight="1" x14ac:dyDescent="0.25">
      <c r="A147" s="51">
        <v>2353</v>
      </c>
      <c r="B147" s="87" t="s">
        <v>165</v>
      </c>
      <c r="C147" s="88">
        <f t="shared" si="102"/>
        <v>449</v>
      </c>
      <c r="D147" s="193">
        <v>449</v>
      </c>
      <c r="E147" s="194"/>
      <c r="F147" s="55">
        <f t="shared" si="189"/>
        <v>449</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167</v>
      </c>
      <c r="C149" s="88">
        <f t="shared" si="193"/>
        <v>660</v>
      </c>
      <c r="D149" s="193">
        <v>660</v>
      </c>
      <c r="E149" s="194"/>
      <c r="F149" s="55">
        <f t="shared" si="189"/>
        <v>660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169</v>
      </c>
      <c r="C151" s="88">
        <f t="shared" si="193"/>
        <v>2080</v>
      </c>
      <c r="D151" s="188">
        <f>SUM(D152:D158)</f>
        <v>2080</v>
      </c>
      <c r="E151" s="189">
        <f t="shared" ref="E151:F151" si="194">SUM(E152:E158)</f>
        <v>0</v>
      </c>
      <c r="F151" s="55">
        <f t="shared" si="194"/>
        <v>2080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customHeight="1" x14ac:dyDescent="0.25">
      <c r="A152" s="50">
        <v>2361</v>
      </c>
      <c r="B152" s="87" t="s">
        <v>170</v>
      </c>
      <c r="C152" s="88">
        <f t="shared" si="193"/>
        <v>680</v>
      </c>
      <c r="D152" s="193">
        <v>680</v>
      </c>
      <c r="E152" s="194"/>
      <c r="F152" s="55">
        <f t="shared" ref="F152:F159" si="198">D152+E152</f>
        <v>680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5" customHeight="1" x14ac:dyDescent="0.25">
      <c r="A154" s="50">
        <v>2363</v>
      </c>
      <c r="B154" s="87" t="s">
        <v>172</v>
      </c>
      <c r="C154" s="88">
        <f t="shared" si="193"/>
        <v>1400</v>
      </c>
      <c r="D154" s="193">
        <v>1400</v>
      </c>
      <c r="E154" s="194"/>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75" customHeight="1" x14ac:dyDescent="0.25">
      <c r="A159" s="184">
        <v>2370</v>
      </c>
      <c r="B159" s="136" t="s">
        <v>177</v>
      </c>
      <c r="C159" s="141">
        <f t="shared" si="193"/>
        <v>22938</v>
      </c>
      <c r="D159" s="199">
        <v>16170</v>
      </c>
      <c r="E159" s="200"/>
      <c r="F159" s="139">
        <f t="shared" si="198"/>
        <v>16170</v>
      </c>
      <c r="G159" s="142">
        <v>6768</v>
      </c>
      <c r="H159" s="143"/>
      <c r="I159" s="139">
        <f t="shared" si="199"/>
        <v>6768</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customHeight="1" x14ac:dyDescent="0.25">
      <c r="A164" s="67">
        <v>2400</v>
      </c>
      <c r="B164" s="181" t="s">
        <v>182</v>
      </c>
      <c r="C164" s="68">
        <f t="shared" si="193"/>
        <v>63</v>
      </c>
      <c r="D164" s="201">
        <v>63</v>
      </c>
      <c r="E164" s="202"/>
      <c r="F164" s="71">
        <f t="shared" si="206"/>
        <v>63</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94">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94">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94">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94">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94">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12371</v>
      </c>
      <c r="D194" s="171">
        <f t="shared" ref="D194:O194" si="259">SUM(D195,D230,D269,D283)</f>
        <v>7559</v>
      </c>
      <c r="E194" s="172">
        <f t="shared" si="259"/>
        <v>0</v>
      </c>
      <c r="F194" s="173">
        <f t="shared" si="259"/>
        <v>7559</v>
      </c>
      <c r="G194" s="171">
        <f t="shared" si="259"/>
        <v>4812</v>
      </c>
      <c r="H194" s="172">
        <f t="shared" si="259"/>
        <v>0</v>
      </c>
      <c r="I194" s="173">
        <f t="shared" si="259"/>
        <v>4812</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12371</v>
      </c>
      <c r="D195" s="177">
        <f>D196+D204</f>
        <v>7559</v>
      </c>
      <c r="E195" s="178">
        <f t="shared" ref="E195:F195" si="260">E196+E204</f>
        <v>0</v>
      </c>
      <c r="F195" s="179">
        <f t="shared" si="260"/>
        <v>7559</v>
      </c>
      <c r="G195" s="177">
        <f>G196+G204</f>
        <v>4812</v>
      </c>
      <c r="H195" s="178">
        <f t="shared" ref="H195:I195" si="261">H196+H204</f>
        <v>0</v>
      </c>
      <c r="I195" s="179">
        <f t="shared" si="261"/>
        <v>4812</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94">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12371</v>
      </c>
      <c r="D204" s="182">
        <f>D205+D215+D216+D225+D226+D227+D229</f>
        <v>7559</v>
      </c>
      <c r="E204" s="183">
        <f t="shared" ref="E204:F204" si="276">E205+E215+E216+E225+E226+E227+E229</f>
        <v>0</v>
      </c>
      <c r="F204" s="71">
        <f t="shared" si="276"/>
        <v>7559</v>
      </c>
      <c r="G204" s="182">
        <f>G205+G215+G216+G225+G226+G227+G229</f>
        <v>4812</v>
      </c>
      <c r="H204" s="183">
        <f t="shared" ref="H204:I204" si="277">H205+H215+H216+H225+H226+H227+H229</f>
        <v>0</v>
      </c>
      <c r="I204" s="71">
        <f t="shared" si="277"/>
        <v>4812</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12371</v>
      </c>
      <c r="D216" s="188">
        <f>SUM(D217:D224)</f>
        <v>7559</v>
      </c>
      <c r="E216" s="189">
        <f t="shared" ref="E216:F216" si="289">SUM(E217:E224)</f>
        <v>0</v>
      </c>
      <c r="F216" s="55">
        <f t="shared" si="289"/>
        <v>7559</v>
      </c>
      <c r="G216" s="188">
        <f>SUM(G217:G224)</f>
        <v>4812</v>
      </c>
      <c r="H216" s="189">
        <f t="shared" ref="H216:I216" si="290">SUM(H217:H224)</f>
        <v>0</v>
      </c>
      <c r="I216" s="55">
        <f t="shared" si="290"/>
        <v>4812</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237</v>
      </c>
      <c r="C219" s="88">
        <f t="shared" si="288"/>
        <v>10712</v>
      </c>
      <c r="D219" s="193">
        <v>5900</v>
      </c>
      <c r="E219" s="194"/>
      <c r="F219" s="55">
        <f t="shared" si="293"/>
        <v>5900</v>
      </c>
      <c r="G219" s="53">
        <v>4812</v>
      </c>
      <c r="H219" s="54"/>
      <c r="I219" s="55">
        <f t="shared" si="294"/>
        <v>4812</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1659</v>
      </c>
      <c r="D224" s="193">
        <v>1659</v>
      </c>
      <c r="E224" s="194"/>
      <c r="F224" s="55">
        <f t="shared" si="293"/>
        <v>1659</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94">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94">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94">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94">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94">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94">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1516766</v>
      </c>
      <c r="D289" s="248">
        <f t="shared" ref="D289:O289" si="389">SUM(D286,D269,D230,D195,D187,D173,D75,D53,D283)</f>
        <v>497589</v>
      </c>
      <c r="E289" s="249">
        <f t="shared" si="389"/>
        <v>0</v>
      </c>
      <c r="F289" s="250">
        <f t="shared" si="389"/>
        <v>497589</v>
      </c>
      <c r="G289" s="248">
        <f t="shared" si="389"/>
        <v>977928</v>
      </c>
      <c r="H289" s="249">
        <f t="shared" si="389"/>
        <v>0</v>
      </c>
      <c r="I289" s="250">
        <f t="shared" si="389"/>
        <v>977928</v>
      </c>
      <c r="J289" s="248">
        <f t="shared" si="389"/>
        <v>41249</v>
      </c>
      <c r="K289" s="249">
        <f t="shared" si="389"/>
        <v>0</v>
      </c>
      <c r="L289" s="250">
        <f t="shared" si="389"/>
        <v>41249</v>
      </c>
      <c r="M289" s="248">
        <f t="shared" si="389"/>
        <v>0</v>
      </c>
      <c r="N289" s="249">
        <f t="shared" si="389"/>
        <v>0</v>
      </c>
      <c r="O289" s="250">
        <f t="shared" si="389"/>
        <v>0</v>
      </c>
      <c r="P289" s="251"/>
    </row>
    <row r="290" spans="1:16" s="28" customFormat="1" ht="13.5" thickTop="1" thickBot="1" x14ac:dyDescent="0.3">
      <c r="A290" s="1589" t="s">
        <v>310</v>
      </c>
      <c r="B290" s="1590"/>
      <c r="C290" s="252">
        <f t="shared" si="371"/>
        <v>-8429</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-8429</v>
      </c>
      <c r="K290" s="254">
        <f t="shared" ref="K290:L290" si="392">(K26+K43)-K51</f>
        <v>0</v>
      </c>
      <c r="L290" s="255">
        <f t="shared" si="392"/>
        <v>-8429</v>
      </c>
      <c r="M290" s="253">
        <f>M45-M51</f>
        <v>0</v>
      </c>
      <c r="N290" s="254">
        <f t="shared" ref="N290:O290" si="393">N45-N51</f>
        <v>0</v>
      </c>
      <c r="O290" s="255">
        <f t="shared" si="393"/>
        <v>0</v>
      </c>
      <c r="P290" s="256"/>
    </row>
    <row r="291" spans="1:16" s="28" customFormat="1" ht="12.75" thickTop="1" x14ac:dyDescent="0.25">
      <c r="A291" s="1591" t="s">
        <v>311</v>
      </c>
      <c r="B291" s="1592"/>
      <c r="C291" s="257">
        <f t="shared" si="371"/>
        <v>8429</v>
      </c>
      <c r="D291" s="258">
        <f t="shared" ref="D291:O291" si="394">SUM(D292,D293)-D300+D301</f>
        <v>0</v>
      </c>
      <c r="E291" s="259">
        <f t="shared" si="394"/>
        <v>0</v>
      </c>
      <c r="F291" s="260">
        <f t="shared" si="394"/>
        <v>0</v>
      </c>
      <c r="G291" s="258">
        <f t="shared" si="394"/>
        <v>0</v>
      </c>
      <c r="H291" s="259">
        <f t="shared" si="394"/>
        <v>0</v>
      </c>
      <c r="I291" s="260">
        <f t="shared" si="394"/>
        <v>0</v>
      </c>
      <c r="J291" s="258">
        <f t="shared" si="394"/>
        <v>8429</v>
      </c>
      <c r="K291" s="259">
        <f t="shared" si="394"/>
        <v>0</v>
      </c>
      <c r="L291" s="260">
        <f t="shared" si="394"/>
        <v>8429</v>
      </c>
      <c r="M291" s="258">
        <f t="shared" si="394"/>
        <v>0</v>
      </c>
      <c r="N291" s="259">
        <f t="shared" si="394"/>
        <v>0</v>
      </c>
      <c r="O291" s="260">
        <f t="shared" si="394"/>
        <v>0</v>
      </c>
      <c r="P291" s="261"/>
    </row>
    <row r="292" spans="1:16" s="28" customFormat="1" ht="12.75" thickBot="1" x14ac:dyDescent="0.3">
      <c r="A292" s="155" t="s">
        <v>312</v>
      </c>
      <c r="B292" s="155" t="s">
        <v>313</v>
      </c>
      <c r="C292" s="156">
        <f t="shared" si="371"/>
        <v>8429</v>
      </c>
      <c r="D292" s="157">
        <f t="shared" ref="D292:O292" si="395">D21-D286</f>
        <v>0</v>
      </c>
      <c r="E292" s="158">
        <f t="shared" si="395"/>
        <v>0</v>
      </c>
      <c r="F292" s="159">
        <f t="shared" si="395"/>
        <v>0</v>
      </c>
      <c r="G292" s="157">
        <f t="shared" si="395"/>
        <v>0</v>
      </c>
      <c r="H292" s="158">
        <f t="shared" si="395"/>
        <v>0</v>
      </c>
      <c r="I292" s="159">
        <f t="shared" si="395"/>
        <v>0</v>
      </c>
      <c r="J292" s="157">
        <f t="shared" si="395"/>
        <v>8429</v>
      </c>
      <c r="K292" s="158">
        <f t="shared" si="395"/>
        <v>0</v>
      </c>
      <c r="L292" s="159">
        <f t="shared" si="395"/>
        <v>8429</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VDs14LsxRn8bbU7txvM3UvhHtXbjNXU+wJ9Ygz4n6orIxNX5N32yF6ySfw6/0RoEBL+kV/7NANBcOY95BipyXA==" saltValue="kB01eaktsgdDr8945rwJwg==" spinCount="100000" sheet="1" objects="1" scenarios="1" formatCells="0" formatColumns="0" formatRows="0" deleteColumns="0"/>
  <autoFilter ref="A18:P301">
    <filterColumn colId="2">
      <filters>
        <filter val="1 000"/>
        <filter val="1 029"/>
        <filter val="1 041 874"/>
        <filter val="1 369 237"/>
        <filter val="1 400"/>
        <filter val="1 475 517"/>
        <filter val="1 504 395"/>
        <filter val="1 516 766"/>
        <filter val="1 659"/>
        <filter val="1 670"/>
        <filter val="1 990"/>
        <filter val="10 712"/>
        <filter val="10 745"/>
        <filter val="11 173"/>
        <filter val="12 371"/>
        <filter val="12 885"/>
        <filter val="121"/>
        <filter val="135 158"/>
        <filter val="14 941"/>
        <filter val="15"/>
        <filter val="167"/>
        <filter val="2 053"/>
        <filter val="2 080"/>
        <filter val="2 111"/>
        <filter val="2 552"/>
        <filter val="2 788"/>
        <filter val="22 639"/>
        <filter val="22 938"/>
        <filter val="23 792"/>
        <filter val="260"/>
        <filter val="262 817"/>
        <filter val="28 908"/>
        <filter val="29 328"/>
        <filter val="3 912"/>
        <filter val="3 940"/>
        <filter val="32 820"/>
        <filter val="327 363"/>
        <filter val="34 686"/>
        <filter val="4 130"/>
        <filter val="4 172"/>
        <filter val="411"/>
        <filter val="414"/>
        <filter val="42"/>
        <filter val="44 517"/>
        <filter val="449"/>
        <filter val="48 605"/>
        <filter val="484"/>
        <filter val="5 750"/>
        <filter val="5 802"/>
        <filter val="5 943"/>
        <filter val="52"/>
        <filter val="63"/>
        <filter val="64 546"/>
        <filter val="66 437"/>
        <filter val="660"/>
        <filter val="67 913"/>
        <filter val="680"/>
        <filter val="7 126"/>
        <filter val="7 160"/>
        <filter val="757"/>
        <filter val="8 429"/>
        <filter val="-8 429"/>
        <filter val="8 607"/>
        <filter val="833"/>
        <filter val="85"/>
        <filter val="894"/>
        <filter val="90 578"/>
        <filter val="939"/>
        <filter val="963"/>
        <filter val="971 17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2019.gada 18.aprīļa saistošajiem noteikumiem Nr.16
(protokols Nr.4, 26.punkts)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4" sqref="U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681</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444</v>
      </c>
      <c r="D6" s="1557"/>
      <c r="E6" s="1557"/>
      <c r="F6" s="1557"/>
      <c r="G6" s="1557"/>
      <c r="H6" s="1557"/>
      <c r="I6" s="1557"/>
      <c r="J6" s="1557"/>
      <c r="K6" s="1557"/>
      <c r="L6" s="1557"/>
      <c r="M6" s="1557"/>
      <c r="N6" s="1557"/>
      <c r="O6" s="1557"/>
      <c r="P6" s="1558"/>
      <c r="Q6" s="273"/>
    </row>
    <row r="7" spans="1:17" ht="25.5" customHeight="1" x14ac:dyDescent="0.25">
      <c r="A7" s="7" t="s">
        <v>10</v>
      </c>
      <c r="B7" s="8"/>
      <c r="C7" s="1562" t="s">
        <v>443</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300343</v>
      </c>
      <c r="D20" s="32">
        <f>SUM(D21,D24,D25,D41,D43)</f>
        <v>287032</v>
      </c>
      <c r="E20" s="33">
        <f t="shared" ref="E20:F20" si="1">SUM(E21,E24,E25,E41,E43)</f>
        <v>13311</v>
      </c>
      <c r="F20" s="34">
        <f t="shared" si="1"/>
        <v>300343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300343</v>
      </c>
      <c r="D24" s="60">
        <f>D51</f>
        <v>287032</v>
      </c>
      <c r="E24" s="277">
        <f>11665+1646</f>
        <v>13311</v>
      </c>
      <c r="F24" s="62">
        <f t="shared" si="9"/>
        <v>300343</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300343</v>
      </c>
      <c r="D50" s="157">
        <f>SUM(D51,D286)</f>
        <v>287032</v>
      </c>
      <c r="E50" s="158">
        <f t="shared" ref="E50:F50" si="26">SUM(E51,E286)</f>
        <v>13311</v>
      </c>
      <c r="F50" s="159">
        <f t="shared" si="26"/>
        <v>300343</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300343</v>
      </c>
      <c r="D51" s="163">
        <f>SUM(D52,D194)</f>
        <v>287032</v>
      </c>
      <c r="E51" s="164">
        <f t="shared" ref="E51:F51" si="30">SUM(E52,E194)</f>
        <v>13311</v>
      </c>
      <c r="F51" s="165">
        <f t="shared" si="30"/>
        <v>300343</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7473</v>
      </c>
      <c r="D52" s="171">
        <f>SUM(D53,D75,D173,D187)</f>
        <v>7473</v>
      </c>
      <c r="E52" s="172">
        <f t="shared" ref="E52:F52" si="34">SUM(E53,E75,E173,E187)</f>
        <v>0</v>
      </c>
      <c r="F52" s="173">
        <f t="shared" si="34"/>
        <v>7473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7473</v>
      </c>
      <c r="D75" s="177">
        <f>SUM(D76,D83,D130,D164,D165,D172)</f>
        <v>7473</v>
      </c>
      <c r="E75" s="178">
        <f t="shared" ref="E75:F75" si="74">SUM(E76,E83,E130,E164,E165,E172)</f>
        <v>0</v>
      </c>
      <c r="F75" s="179">
        <f t="shared" si="74"/>
        <v>7473</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7473</v>
      </c>
      <c r="D83" s="182">
        <f>SUM(D84,D89,D95,D103,D112,D116,D122,D128)</f>
        <v>7473</v>
      </c>
      <c r="E83" s="183">
        <f t="shared" ref="E83:F83" si="98">SUM(E84,E89,E95,E103,E112,E116,E122,E128)</f>
        <v>0</v>
      </c>
      <c r="F83" s="71">
        <f t="shared" si="98"/>
        <v>7473</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7473</v>
      </c>
      <c r="D103" s="188">
        <f>SUM(D104:D111)</f>
        <v>7473</v>
      </c>
      <c r="E103" s="189">
        <f t="shared" ref="E103:F103" si="127">SUM(E104:E111)</f>
        <v>0</v>
      </c>
      <c r="F103" s="55">
        <f t="shared" si="127"/>
        <v>7473</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7473</v>
      </c>
      <c r="D104" s="193">
        <v>7473</v>
      </c>
      <c r="E104" s="194"/>
      <c r="F104" s="55">
        <f t="shared" ref="F104:F111" si="131">D104+E104</f>
        <v>7473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292870</v>
      </c>
      <c r="D194" s="171">
        <f>SUM(D195,D230,D269,D283)</f>
        <v>279559</v>
      </c>
      <c r="E194" s="172">
        <f t="shared" ref="E194:O194" si="259">SUM(E195,E230,E269,E283)</f>
        <v>13311</v>
      </c>
      <c r="F194" s="173">
        <f t="shared" si="259"/>
        <v>292870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292870</v>
      </c>
      <c r="D195" s="177">
        <f>D196+D204</f>
        <v>279559</v>
      </c>
      <c r="E195" s="178">
        <f t="shared" ref="E195:F195" si="260">E196+E204</f>
        <v>13311</v>
      </c>
      <c r="F195" s="179">
        <f t="shared" si="260"/>
        <v>292870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292870</v>
      </c>
      <c r="D204" s="182">
        <f>D205+D215+D216+D225+D226+D227+D229</f>
        <v>279559</v>
      </c>
      <c r="E204" s="183">
        <f t="shared" ref="E204:F204" si="276">E205+E215+E216+E225+E226+E227+E229</f>
        <v>13311</v>
      </c>
      <c r="F204" s="71">
        <f t="shared" si="276"/>
        <v>292870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158408</v>
      </c>
      <c r="D225" s="193">
        <v>158408</v>
      </c>
      <c r="E225" s="194"/>
      <c r="F225" s="55">
        <f t="shared" si="293"/>
        <v>158408</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134462</v>
      </c>
      <c r="D226" s="193">
        <v>121151</v>
      </c>
      <c r="E226" s="279">
        <f>11665+1646</f>
        <v>13311</v>
      </c>
      <c r="F226" s="55">
        <f t="shared" si="293"/>
        <v>134462</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300343</v>
      </c>
      <c r="D289" s="248">
        <f t="shared" ref="D289:O289" si="389">SUM(D286,D269,D230,D195,D187,D173,D75,D53,D283)</f>
        <v>287032</v>
      </c>
      <c r="E289" s="249">
        <f t="shared" si="389"/>
        <v>13311</v>
      </c>
      <c r="F289" s="250">
        <f t="shared" si="389"/>
        <v>300343</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IMtlSIrrauP28HakiC1Xw+jj8D35YbkRDWFf82+pGzXN42yI6kCZ77keopn3L5y1xN6uL92xR9A+ZksuDyQ8sw==" saltValue="2h2modvG6wm3cnEGump8DQ==" spinCount="100000" sheet="1" objects="1" scenarios="1" formatCells="0" formatColumns="0" formatRows="0" deleteColumns="0"/>
  <autoFilter ref="A18:P301">
    <filterColumn colId="2">
      <filters>
        <filter val="132 816"/>
        <filter val="158 408"/>
        <filter val="291 224"/>
        <filter val="298 697"/>
        <filter val="7 47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2019.gada 18.aprīļa saistošajiem noteikumiem Nr.16
(protokols Nr.4, 26.punkts)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1402</v>
      </c>
      <c r="P1" s="1"/>
    </row>
    <row r="2" spans="1:17" ht="35.25" customHeight="1" x14ac:dyDescent="0.25">
      <c r="A2" s="1559" t="s">
        <v>1</v>
      </c>
      <c r="B2" s="1560"/>
      <c r="C2" s="1560"/>
      <c r="D2" s="1560"/>
      <c r="E2" s="1560"/>
      <c r="F2" s="1560"/>
      <c r="G2" s="1560"/>
      <c r="H2" s="1560"/>
      <c r="I2" s="1560"/>
      <c r="J2" s="1560"/>
      <c r="K2" s="1560"/>
      <c r="L2" s="1560"/>
      <c r="M2" s="1560"/>
      <c r="N2" s="1560"/>
      <c r="O2" s="1560"/>
      <c r="P2" s="1560"/>
      <c r="Q2" s="273"/>
    </row>
    <row r="3" spans="1:17" ht="12.75" customHeight="1" x14ac:dyDescent="0.25">
      <c r="A3" s="5" t="s">
        <v>2</v>
      </c>
      <c r="B3" s="6"/>
      <c r="C3" s="1562" t="s">
        <v>497</v>
      </c>
      <c r="D3" s="1562"/>
      <c r="E3" s="1562"/>
      <c r="F3" s="1562"/>
      <c r="G3" s="1562"/>
      <c r="H3" s="1562"/>
      <c r="I3" s="1562"/>
      <c r="J3" s="1562"/>
      <c r="K3" s="1562"/>
      <c r="L3" s="1562"/>
      <c r="M3" s="1562"/>
      <c r="N3" s="1562"/>
      <c r="O3" s="1562"/>
      <c r="P3" s="1562"/>
      <c r="Q3" s="273"/>
    </row>
    <row r="4" spans="1:17" ht="12.75" customHeight="1" x14ac:dyDescent="0.25">
      <c r="A4" s="5" t="s">
        <v>4</v>
      </c>
      <c r="B4" s="6"/>
      <c r="C4" s="1562" t="s">
        <v>498</v>
      </c>
      <c r="D4" s="1562"/>
      <c r="E4" s="1562"/>
      <c r="F4" s="1562"/>
      <c r="G4" s="1562"/>
      <c r="H4" s="1562"/>
      <c r="I4" s="1562"/>
      <c r="J4" s="1562"/>
      <c r="K4" s="1562"/>
      <c r="L4" s="1562"/>
      <c r="M4" s="1562"/>
      <c r="N4" s="1562"/>
      <c r="O4" s="1562"/>
      <c r="P4" s="1562"/>
      <c r="Q4" s="273"/>
    </row>
    <row r="5" spans="1:17" ht="12.75" customHeight="1" x14ac:dyDescent="0.25">
      <c r="A5" s="7" t="s">
        <v>6</v>
      </c>
      <c r="B5" s="8"/>
      <c r="C5" s="1557" t="s">
        <v>499</v>
      </c>
      <c r="D5" s="1557"/>
      <c r="E5" s="1557"/>
      <c r="F5" s="1557"/>
      <c r="G5" s="1557"/>
      <c r="H5" s="1557"/>
      <c r="I5" s="1557"/>
      <c r="J5" s="1557"/>
      <c r="K5" s="1557"/>
      <c r="L5" s="1557"/>
      <c r="M5" s="1557"/>
      <c r="N5" s="1557"/>
      <c r="O5" s="1557"/>
      <c r="P5" s="1557"/>
      <c r="Q5" s="273"/>
    </row>
    <row r="6" spans="1:17" ht="12.75" customHeight="1" x14ac:dyDescent="0.25">
      <c r="A6" s="7" t="s">
        <v>8</v>
      </c>
      <c r="B6" s="8"/>
      <c r="C6" s="1557" t="s">
        <v>500</v>
      </c>
      <c r="D6" s="1557"/>
      <c r="E6" s="1557"/>
      <c r="F6" s="1557"/>
      <c r="G6" s="1557"/>
      <c r="H6" s="1557"/>
      <c r="I6" s="1557"/>
      <c r="J6" s="1557"/>
      <c r="K6" s="1557"/>
      <c r="L6" s="1557"/>
      <c r="M6" s="1557"/>
      <c r="N6" s="1557"/>
      <c r="O6" s="1557"/>
      <c r="P6" s="1557"/>
      <c r="Q6" s="273"/>
    </row>
    <row r="7" spans="1:17" x14ac:dyDescent="0.25">
      <c r="A7" s="7" t="s">
        <v>10</v>
      </c>
      <c r="B7" s="8"/>
      <c r="C7" s="1562" t="s">
        <v>501</v>
      </c>
      <c r="D7" s="1562"/>
      <c r="E7" s="1562"/>
      <c r="F7" s="1562"/>
      <c r="G7" s="1562"/>
      <c r="H7" s="1562"/>
      <c r="I7" s="1562"/>
      <c r="J7" s="1562"/>
      <c r="K7" s="1562"/>
      <c r="L7" s="1562"/>
      <c r="M7" s="1562"/>
      <c r="N7" s="1562"/>
      <c r="O7" s="1562"/>
      <c r="P7" s="1562"/>
      <c r="Q7" s="273"/>
    </row>
    <row r="8" spans="1:17" ht="12.75" customHeight="1" x14ac:dyDescent="0.25">
      <c r="A8" s="9" t="s">
        <v>12</v>
      </c>
      <c r="B8" s="8"/>
      <c r="C8" s="280"/>
      <c r="D8" s="280"/>
      <c r="E8" s="280"/>
      <c r="F8" s="280"/>
      <c r="G8" s="280"/>
      <c r="H8" s="280"/>
      <c r="I8" s="280"/>
      <c r="J8" s="280"/>
      <c r="K8" s="280"/>
      <c r="L8" s="280"/>
      <c r="M8" s="280"/>
      <c r="N8" s="641"/>
      <c r="O8" s="641"/>
      <c r="P8" s="641"/>
      <c r="Q8" s="273"/>
    </row>
    <row r="9" spans="1:17" ht="12.75" customHeight="1" x14ac:dyDescent="0.25">
      <c r="A9" s="7"/>
      <c r="B9" s="8" t="s">
        <v>13</v>
      </c>
      <c r="C9" s="1564" t="s">
        <v>502</v>
      </c>
      <c r="D9" s="1564"/>
      <c r="E9" s="1564"/>
      <c r="F9" s="1564"/>
      <c r="G9" s="1564"/>
      <c r="H9" s="1564"/>
      <c r="I9" s="1564"/>
      <c r="J9" s="1564"/>
      <c r="K9" s="1564"/>
      <c r="L9" s="1564"/>
      <c r="M9" s="1564"/>
      <c r="N9" s="1564"/>
      <c r="O9" s="1564"/>
      <c r="P9" s="1564"/>
      <c r="Q9" s="273"/>
    </row>
    <row r="10" spans="1:17" ht="12.75" customHeight="1" x14ac:dyDescent="0.25">
      <c r="A10" s="7"/>
      <c r="B10" s="8" t="s">
        <v>15</v>
      </c>
      <c r="C10" s="1557" t="s">
        <v>503</v>
      </c>
      <c r="D10" s="1557"/>
      <c r="E10" s="1557"/>
      <c r="F10" s="1557"/>
      <c r="G10" s="1557"/>
      <c r="H10" s="1557"/>
      <c r="I10" s="1557"/>
      <c r="J10" s="1557"/>
      <c r="K10" s="1557"/>
      <c r="L10" s="1557"/>
      <c r="M10" s="1557"/>
      <c r="N10" s="1557"/>
      <c r="O10" s="1557"/>
      <c r="P10" s="1557"/>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4"/>
      <c r="Q11" s="273"/>
    </row>
    <row r="12" spans="1:17" ht="12.75" customHeight="1" x14ac:dyDescent="0.25">
      <c r="A12" s="7"/>
      <c r="B12" s="8" t="s">
        <v>17</v>
      </c>
      <c r="C12" s="1557" t="s">
        <v>504</v>
      </c>
      <c r="D12" s="1557"/>
      <c r="E12" s="1557"/>
      <c r="F12" s="1557"/>
      <c r="G12" s="1557"/>
      <c r="H12" s="1557"/>
      <c r="I12" s="1557"/>
      <c r="J12" s="1557"/>
      <c r="K12" s="1557"/>
      <c r="L12" s="1557"/>
      <c r="M12" s="1557"/>
      <c r="N12" s="1557"/>
      <c r="O12" s="1557"/>
      <c r="P12" s="1557"/>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7"/>
      <c r="Q13" s="273"/>
    </row>
    <row r="14" spans="1:17" ht="12.75" customHeight="1" x14ac:dyDescent="0.25">
      <c r="A14" s="10"/>
      <c r="B14" s="11"/>
      <c r="C14" s="1566"/>
      <c r="D14" s="1566"/>
      <c r="E14" s="1566"/>
      <c r="F14" s="1566"/>
      <c r="G14" s="1566"/>
      <c r="H14" s="1566"/>
      <c r="I14" s="1566"/>
      <c r="J14" s="1566"/>
      <c r="K14" s="1566"/>
      <c r="L14" s="1566"/>
      <c r="M14" s="1566"/>
      <c r="N14" s="1566"/>
      <c r="O14" s="1566"/>
      <c r="P14" s="1566"/>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4"/>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820210</v>
      </c>
      <c r="D20" s="32">
        <f>SUM(D21,D24,D25,D41,D43)</f>
        <v>815668</v>
      </c>
      <c r="E20" s="33">
        <f t="shared" ref="E20:F20" si="1">SUM(E21,E24,E25,E41,E43)</f>
        <v>0</v>
      </c>
      <c r="F20" s="34">
        <f t="shared" si="1"/>
        <v>815668</v>
      </c>
      <c r="G20" s="32">
        <f>SUM(G21,G24,G43)</f>
        <v>4371</v>
      </c>
      <c r="H20" s="33">
        <f t="shared" ref="H20:I20" si="2">SUM(H21,H24,H43)</f>
        <v>0</v>
      </c>
      <c r="I20" s="34">
        <f t="shared" si="2"/>
        <v>4371</v>
      </c>
      <c r="J20" s="32">
        <f>SUM(J21,J26,J43)</f>
        <v>60</v>
      </c>
      <c r="K20" s="33">
        <f t="shared" ref="K20:L20" si="3">SUM(K21,K26,K43)</f>
        <v>111</v>
      </c>
      <c r="L20" s="34">
        <f t="shared" si="3"/>
        <v>171</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820039</v>
      </c>
      <c r="D24" s="60">
        <v>815668</v>
      </c>
      <c r="E24" s="61"/>
      <c r="F24" s="62">
        <f t="shared" si="9"/>
        <v>815668</v>
      </c>
      <c r="G24" s="60">
        <v>4371</v>
      </c>
      <c r="H24" s="61"/>
      <c r="I24" s="62">
        <f t="shared" si="10"/>
        <v>4371</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thickTop="1" x14ac:dyDescent="0.25">
      <c r="A43" s="79">
        <v>21490</v>
      </c>
      <c r="B43" s="67" t="s">
        <v>63</v>
      </c>
      <c r="C43" s="130">
        <f>F43+I43+L43</f>
        <v>171</v>
      </c>
      <c r="D43" s="76">
        <f>D44</f>
        <v>0</v>
      </c>
      <c r="E43" s="77">
        <f t="shared" ref="E43:L43" si="22">E44</f>
        <v>0</v>
      </c>
      <c r="F43" s="78">
        <f t="shared" si="22"/>
        <v>0</v>
      </c>
      <c r="G43" s="76">
        <f t="shared" si="22"/>
        <v>0</v>
      </c>
      <c r="H43" s="77">
        <f t="shared" si="22"/>
        <v>0</v>
      </c>
      <c r="I43" s="78">
        <f t="shared" si="22"/>
        <v>0</v>
      </c>
      <c r="J43" s="76">
        <f t="shared" si="22"/>
        <v>60</v>
      </c>
      <c r="K43" s="77">
        <f t="shared" si="22"/>
        <v>111</v>
      </c>
      <c r="L43" s="78">
        <f t="shared" si="22"/>
        <v>171</v>
      </c>
      <c r="M43" s="76" t="s">
        <v>44</v>
      </c>
      <c r="N43" s="77" t="s">
        <v>44</v>
      </c>
      <c r="O43" s="78" t="s">
        <v>44</v>
      </c>
      <c r="P43" s="75"/>
    </row>
    <row r="44" spans="1:16" s="28" customFormat="1" ht="24" customHeight="1" x14ac:dyDescent="0.25">
      <c r="A44" s="51">
        <v>21499</v>
      </c>
      <c r="B44" s="87" t="s">
        <v>64</v>
      </c>
      <c r="C44" s="131">
        <f>F44+I44+L44</f>
        <v>171</v>
      </c>
      <c r="D44" s="46"/>
      <c r="E44" s="47"/>
      <c r="F44" s="132">
        <f>D44+E44</f>
        <v>0</v>
      </c>
      <c r="G44" s="46"/>
      <c r="H44" s="47"/>
      <c r="I44" s="132">
        <f>G44+H44</f>
        <v>0</v>
      </c>
      <c r="J44" s="46">
        <v>60</v>
      </c>
      <c r="K44" s="47">
        <v>111</v>
      </c>
      <c r="L44" s="48">
        <f>K44+J44</f>
        <v>171</v>
      </c>
      <c r="M44" s="85" t="s">
        <v>44</v>
      </c>
      <c r="N44" s="86" t="s">
        <v>44</v>
      </c>
      <c r="O44" s="48" t="s">
        <v>44</v>
      </c>
      <c r="P44" s="49" t="s">
        <v>505</v>
      </c>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820210</v>
      </c>
      <c r="D50" s="157">
        <f>SUM(D51,D286)</f>
        <v>815668</v>
      </c>
      <c r="E50" s="158">
        <f t="shared" ref="E50:F50" si="26">SUM(E51,E286)</f>
        <v>0</v>
      </c>
      <c r="F50" s="159">
        <f t="shared" si="26"/>
        <v>815668</v>
      </c>
      <c r="G50" s="157">
        <f>SUM(G51,G286)</f>
        <v>4371</v>
      </c>
      <c r="H50" s="158">
        <f>SUM(H51,H286)</f>
        <v>0</v>
      </c>
      <c r="I50" s="159">
        <f t="shared" ref="I50" si="27">SUM(I51,I286)</f>
        <v>4371</v>
      </c>
      <c r="J50" s="32">
        <f>SUM(J51,J286)</f>
        <v>60</v>
      </c>
      <c r="K50" s="33">
        <f t="shared" ref="K50:L50" si="28">SUM(K51,K286)</f>
        <v>111</v>
      </c>
      <c r="L50" s="34">
        <f t="shared" si="28"/>
        <v>171</v>
      </c>
      <c r="M50" s="32">
        <f>SUM(M51,M286)</f>
        <v>0</v>
      </c>
      <c r="N50" s="33">
        <f t="shared" ref="N50:O50" si="29">SUM(N51,N286)</f>
        <v>0</v>
      </c>
      <c r="O50" s="34">
        <f t="shared" si="29"/>
        <v>0</v>
      </c>
      <c r="P50" s="35"/>
    </row>
    <row r="51" spans="1:16" s="28" customFormat="1" ht="36.75" thickTop="1" x14ac:dyDescent="0.25">
      <c r="A51" s="160"/>
      <c r="B51" s="161" t="s">
        <v>70</v>
      </c>
      <c r="C51" s="162">
        <f t="shared" si="0"/>
        <v>820210</v>
      </c>
      <c r="D51" s="163">
        <f>SUM(D52,D194)</f>
        <v>815668</v>
      </c>
      <c r="E51" s="164">
        <f t="shared" ref="E51:F51" si="30">SUM(E52,E194)</f>
        <v>0</v>
      </c>
      <c r="F51" s="165">
        <f t="shared" si="30"/>
        <v>815668</v>
      </c>
      <c r="G51" s="163">
        <f>SUM(G52,G194)</f>
        <v>4371</v>
      </c>
      <c r="H51" s="164">
        <f t="shared" ref="H51:I51" si="31">SUM(H52,H194)</f>
        <v>0</v>
      </c>
      <c r="I51" s="165">
        <f t="shared" si="31"/>
        <v>4371</v>
      </c>
      <c r="J51" s="166">
        <f>SUM(J52,J194)</f>
        <v>60</v>
      </c>
      <c r="K51" s="167">
        <f t="shared" ref="K51:L51" si="32">SUM(K52,K194)</f>
        <v>111</v>
      </c>
      <c r="L51" s="168">
        <f t="shared" si="32"/>
        <v>171</v>
      </c>
      <c r="M51" s="166">
        <f>SUM(M52,M194)</f>
        <v>0</v>
      </c>
      <c r="N51" s="167">
        <f t="shared" ref="N51:O51" si="33">SUM(N52,N194)</f>
        <v>0</v>
      </c>
      <c r="O51" s="168">
        <f t="shared" si="33"/>
        <v>0</v>
      </c>
      <c r="P51" s="169"/>
    </row>
    <row r="52" spans="1:16" s="28" customFormat="1" ht="24" x14ac:dyDescent="0.25">
      <c r="A52" s="24"/>
      <c r="B52" s="22" t="s">
        <v>71</v>
      </c>
      <c r="C52" s="170">
        <f t="shared" si="0"/>
        <v>794199</v>
      </c>
      <c r="D52" s="171">
        <f>SUM(D53,D75,D173,D187)</f>
        <v>789768</v>
      </c>
      <c r="E52" s="172">
        <f t="shared" ref="E52:F52" si="34">SUM(E53,E75,E173,E187)</f>
        <v>0</v>
      </c>
      <c r="F52" s="173">
        <f t="shared" si="34"/>
        <v>789768</v>
      </c>
      <c r="G52" s="171">
        <f>SUM(G53,G75,G173,G187)</f>
        <v>4371</v>
      </c>
      <c r="H52" s="172">
        <f t="shared" ref="H52:I52" si="35">SUM(H53,H75,H173,H187)</f>
        <v>0</v>
      </c>
      <c r="I52" s="173">
        <f t="shared" si="35"/>
        <v>4371</v>
      </c>
      <c r="J52" s="171">
        <f>SUM(J53,J75,J173,J187)</f>
        <v>60</v>
      </c>
      <c r="K52" s="172">
        <f t="shared" ref="K52:L52" si="36">SUM(K53,K75,K173,K187)</f>
        <v>0</v>
      </c>
      <c r="L52" s="173">
        <f t="shared" si="36"/>
        <v>60</v>
      </c>
      <c r="M52" s="171">
        <f>SUM(M53,M75,M173,M187)</f>
        <v>0</v>
      </c>
      <c r="N52" s="172">
        <f t="shared" ref="N52:O52" si="37">SUM(N53,N75,N173,N187)</f>
        <v>0</v>
      </c>
      <c r="O52" s="173">
        <f t="shared" si="37"/>
        <v>0</v>
      </c>
      <c r="P52" s="174"/>
    </row>
    <row r="53" spans="1:16" s="28" customFormat="1" x14ac:dyDescent="0.25">
      <c r="A53" s="175">
        <v>1000</v>
      </c>
      <c r="B53" s="175" t="s">
        <v>72</v>
      </c>
      <c r="C53" s="176">
        <f t="shared" si="0"/>
        <v>738339</v>
      </c>
      <c r="D53" s="177">
        <f>SUM(D54,D67)</f>
        <v>733968</v>
      </c>
      <c r="E53" s="178">
        <f t="shared" ref="E53:F53" si="38">SUM(E54,E67)</f>
        <v>0</v>
      </c>
      <c r="F53" s="179">
        <f t="shared" si="38"/>
        <v>733968</v>
      </c>
      <c r="G53" s="177">
        <f>SUM(G54,G67)</f>
        <v>4371</v>
      </c>
      <c r="H53" s="178">
        <f t="shared" ref="H53:I53" si="39">SUM(H54,H67)</f>
        <v>0</v>
      </c>
      <c r="I53" s="179">
        <f t="shared" si="39"/>
        <v>4371</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559098</v>
      </c>
      <c r="D54" s="182">
        <f>SUM(D55,D58,D66)</f>
        <v>555576</v>
      </c>
      <c r="E54" s="183">
        <f t="shared" ref="E54:F54" si="42">SUM(E55,E58,E66)</f>
        <v>0</v>
      </c>
      <c r="F54" s="71">
        <f t="shared" si="42"/>
        <v>555576</v>
      </c>
      <c r="G54" s="182">
        <f>SUM(G55,G58,G66)</f>
        <v>3522</v>
      </c>
      <c r="H54" s="183">
        <f t="shared" ref="H54:I54" si="43">SUM(H55,H58,H66)</f>
        <v>0</v>
      </c>
      <c r="I54" s="71">
        <f t="shared" si="43"/>
        <v>3522</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510565</v>
      </c>
      <c r="D55" s="185">
        <f>SUM(D56:D57)</f>
        <v>510565</v>
      </c>
      <c r="E55" s="186">
        <f t="shared" ref="E55:F55" si="46">SUM(E56:E57)</f>
        <v>0</v>
      </c>
      <c r="F55" s="139">
        <f t="shared" si="46"/>
        <v>510565</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510565</v>
      </c>
      <c r="D57" s="53">
        <v>510565</v>
      </c>
      <c r="E57" s="54"/>
      <c r="F57" s="55">
        <f t="shared" si="50"/>
        <v>510565</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47338</v>
      </c>
      <c r="D58" s="188">
        <f>SUM(D59:D65)</f>
        <v>43816</v>
      </c>
      <c r="E58" s="189">
        <f>SUM(E59:E65)</f>
        <v>0</v>
      </c>
      <c r="F58" s="55">
        <f t="shared" ref="F58" si="54">SUM(F59:F65)</f>
        <v>43816</v>
      </c>
      <c r="G58" s="188">
        <f>SUM(G59:G65)</f>
        <v>3522</v>
      </c>
      <c r="H58" s="189">
        <f t="shared" ref="H58:I58" si="55">SUM(H59:H65)</f>
        <v>0</v>
      </c>
      <c r="I58" s="55">
        <f t="shared" si="55"/>
        <v>3522</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7" t="s">
        <v>82</v>
      </c>
      <c r="C62" s="88">
        <f t="shared" si="0"/>
        <v>3522</v>
      </c>
      <c r="D62" s="53"/>
      <c r="E62" s="54"/>
      <c r="F62" s="55">
        <f t="shared" si="58"/>
        <v>0</v>
      </c>
      <c r="G62" s="53">
        <v>3522</v>
      </c>
      <c r="H62" s="54"/>
      <c r="I62" s="55">
        <f t="shared" si="59"/>
        <v>3522</v>
      </c>
      <c r="J62" s="53"/>
      <c r="K62" s="54"/>
      <c r="L62" s="55">
        <f t="shared" si="60"/>
        <v>0</v>
      </c>
      <c r="M62" s="53"/>
      <c r="N62" s="54"/>
      <c r="O62" s="55">
        <f t="shared" si="61"/>
        <v>0</v>
      </c>
      <c r="P62" s="57"/>
    </row>
    <row r="63" spans="1:16" ht="12" customHeight="1" x14ac:dyDescent="0.25">
      <c r="A63" s="51">
        <v>1147</v>
      </c>
      <c r="B63" s="87" t="s">
        <v>83</v>
      </c>
      <c r="C63" s="88">
        <f t="shared" si="0"/>
        <v>11878</v>
      </c>
      <c r="D63" s="53">
        <v>11878</v>
      </c>
      <c r="E63" s="54"/>
      <c r="F63" s="55">
        <f t="shared" si="58"/>
        <v>11878</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31938</v>
      </c>
      <c r="D64" s="53">
        <v>31938</v>
      </c>
      <c r="E64" s="54"/>
      <c r="F64" s="55">
        <f t="shared" si="58"/>
        <v>31938</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1195</v>
      </c>
      <c r="D66" s="142">
        <v>1195</v>
      </c>
      <c r="E66" s="143"/>
      <c r="F66" s="139">
        <f t="shared" si="58"/>
        <v>1195</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179241</v>
      </c>
      <c r="D67" s="182">
        <f>SUM(D68:D69)</f>
        <v>178392</v>
      </c>
      <c r="E67" s="183">
        <f t="shared" ref="E67:F67" si="62">SUM(E68:E69)</f>
        <v>0</v>
      </c>
      <c r="F67" s="71">
        <f t="shared" si="62"/>
        <v>178392</v>
      </c>
      <c r="G67" s="182">
        <f>SUM(G68:G69)</f>
        <v>849</v>
      </c>
      <c r="H67" s="183">
        <f t="shared" ref="H67:I67" si="63">SUM(H68:H69)</f>
        <v>0</v>
      </c>
      <c r="I67" s="71">
        <f t="shared" si="63"/>
        <v>849</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275">
        <v>1210</v>
      </c>
      <c r="B68" s="80" t="s">
        <v>88</v>
      </c>
      <c r="C68" s="81">
        <f t="shared" si="0"/>
        <v>141206</v>
      </c>
      <c r="D68" s="46">
        <v>140357</v>
      </c>
      <c r="E68" s="47"/>
      <c r="F68" s="132">
        <f>D68+E68</f>
        <v>140357</v>
      </c>
      <c r="G68" s="46">
        <v>849</v>
      </c>
      <c r="H68" s="47"/>
      <c r="I68" s="132">
        <f>G68+H68</f>
        <v>849</v>
      </c>
      <c r="J68" s="46"/>
      <c r="K68" s="47"/>
      <c r="L68" s="132">
        <f>K68+J68</f>
        <v>0</v>
      </c>
      <c r="M68" s="46"/>
      <c r="N68" s="47"/>
      <c r="O68" s="132">
        <f>N68+M68</f>
        <v>0</v>
      </c>
      <c r="P68" s="49"/>
    </row>
    <row r="69" spans="1:16" ht="24" x14ac:dyDescent="0.25">
      <c r="A69" s="187">
        <v>1220</v>
      </c>
      <c r="B69" s="87" t="s">
        <v>89</v>
      </c>
      <c r="C69" s="88">
        <f t="shared" si="0"/>
        <v>38035</v>
      </c>
      <c r="D69" s="188">
        <f>SUM(D70:D74)</f>
        <v>38035</v>
      </c>
      <c r="E69" s="189">
        <f t="shared" ref="E69:F69" si="66">SUM(E70:E74)</f>
        <v>0</v>
      </c>
      <c r="F69" s="55">
        <f t="shared" si="66"/>
        <v>38035</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90</v>
      </c>
      <c r="C70" s="88">
        <f t="shared" si="0"/>
        <v>27060</v>
      </c>
      <c r="D70" s="53">
        <v>27060</v>
      </c>
      <c r="E70" s="54"/>
      <c r="F70" s="55">
        <f t="shared" ref="F70:F74" si="70">D70+E70</f>
        <v>27060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10475</v>
      </c>
      <c r="D73" s="53">
        <v>10475</v>
      </c>
      <c r="E73" s="54"/>
      <c r="F73" s="55">
        <f t="shared" si="70"/>
        <v>10475</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55860</v>
      </c>
      <c r="D75" s="177">
        <f>SUM(D76,D83,D130,D164,D165,D172)</f>
        <v>55800</v>
      </c>
      <c r="E75" s="178">
        <f t="shared" ref="E75:F75" si="74">SUM(E76,E83,E130,E164,E165,E172)</f>
        <v>0</v>
      </c>
      <c r="F75" s="179">
        <f t="shared" si="74"/>
        <v>55800</v>
      </c>
      <c r="G75" s="177">
        <f>SUM(G76,G83,G130,G164,G165,G172)</f>
        <v>0</v>
      </c>
      <c r="H75" s="178">
        <f t="shared" ref="H75:I75" si="75">SUM(H76,H83,H130,H164,H165,H172)</f>
        <v>0</v>
      </c>
      <c r="I75" s="179">
        <f t="shared" si="75"/>
        <v>0</v>
      </c>
      <c r="J75" s="177">
        <f>SUM(J76,J83,J130,J164,J165,J172)</f>
        <v>60</v>
      </c>
      <c r="K75" s="178">
        <f t="shared" ref="K75:L75" si="76">SUM(K76,K83,K130,K164,K165,K172)</f>
        <v>0</v>
      </c>
      <c r="L75" s="179">
        <f t="shared" si="76"/>
        <v>60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40307</v>
      </c>
      <c r="D83" s="182">
        <f>SUM(D84,D89,D95,D103,D112,D116,D122,D128)</f>
        <v>40247</v>
      </c>
      <c r="E83" s="183">
        <f t="shared" ref="E83:F83" si="98">SUM(E84,E89,E95,E103,E112,E116,E122,E128)</f>
        <v>0</v>
      </c>
      <c r="F83" s="71">
        <f t="shared" si="98"/>
        <v>40247</v>
      </c>
      <c r="G83" s="182">
        <f>SUM(G84,G89,G95,G103,G112,G116,G122,G128)</f>
        <v>0</v>
      </c>
      <c r="H83" s="183">
        <f t="shared" ref="H83:I83" si="99">SUM(H84,H89,H95,H103,H112,H116,H122,H128)</f>
        <v>0</v>
      </c>
      <c r="I83" s="71">
        <f t="shared" si="99"/>
        <v>0</v>
      </c>
      <c r="J83" s="182">
        <f>SUM(J84,J89,J95,J103,J112,J116,J122,J128)</f>
        <v>60</v>
      </c>
      <c r="K83" s="183">
        <f t="shared" ref="K83:L83" si="100">SUM(K84,K89,K95,K103,K112,K116,K122,K128)</f>
        <v>0</v>
      </c>
      <c r="L83" s="71">
        <f t="shared" si="100"/>
        <v>60</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9206</v>
      </c>
      <c r="D84" s="185">
        <f>SUM(D85:D88)</f>
        <v>9146</v>
      </c>
      <c r="E84" s="186">
        <f t="shared" ref="E84:F84" si="103">SUM(E85:E88)</f>
        <v>0</v>
      </c>
      <c r="F84" s="139">
        <f t="shared" si="103"/>
        <v>9146</v>
      </c>
      <c r="G84" s="185">
        <f>SUM(G85:G88)</f>
        <v>0</v>
      </c>
      <c r="H84" s="186">
        <f t="shared" ref="H84:I84" si="104">SUM(H85:H88)</f>
        <v>0</v>
      </c>
      <c r="I84" s="139">
        <f t="shared" si="104"/>
        <v>0</v>
      </c>
      <c r="J84" s="185">
        <f>SUM(J85:J88)</f>
        <v>60</v>
      </c>
      <c r="K84" s="186">
        <f t="shared" ref="K84:L84" si="105">SUM(K85:K88)</f>
        <v>0</v>
      </c>
      <c r="L84" s="139">
        <f t="shared" si="105"/>
        <v>60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5623</v>
      </c>
      <c r="D86" s="193">
        <v>5623</v>
      </c>
      <c r="E86" s="194"/>
      <c r="F86" s="55">
        <f t="shared" si="107"/>
        <v>5623</v>
      </c>
      <c r="G86" s="53"/>
      <c r="H86" s="54"/>
      <c r="I86" s="55">
        <f t="shared" si="108"/>
        <v>0</v>
      </c>
      <c r="J86" s="53"/>
      <c r="K86" s="54"/>
      <c r="L86" s="55">
        <f t="shared" si="109"/>
        <v>0</v>
      </c>
      <c r="M86" s="53"/>
      <c r="N86" s="54"/>
      <c r="O86" s="55">
        <f t="shared" si="110"/>
        <v>0</v>
      </c>
      <c r="P86" s="57"/>
    </row>
    <row r="87" spans="1:16" ht="24" customHeight="1" x14ac:dyDescent="0.25">
      <c r="A87" s="51">
        <v>2214</v>
      </c>
      <c r="B87" s="87" t="s">
        <v>105</v>
      </c>
      <c r="C87" s="88">
        <f t="shared" si="102"/>
        <v>492</v>
      </c>
      <c r="D87" s="193">
        <v>432</v>
      </c>
      <c r="E87" s="194"/>
      <c r="F87" s="55">
        <f t="shared" si="107"/>
        <v>432</v>
      </c>
      <c r="G87" s="53"/>
      <c r="H87" s="54"/>
      <c r="I87" s="55">
        <f t="shared" si="108"/>
        <v>0</v>
      </c>
      <c r="J87" s="53">
        <v>60</v>
      </c>
      <c r="K87" s="54"/>
      <c r="L87" s="55">
        <f t="shared" si="109"/>
        <v>60</v>
      </c>
      <c r="M87" s="53"/>
      <c r="N87" s="54"/>
      <c r="O87" s="55">
        <f t="shared" si="110"/>
        <v>0</v>
      </c>
      <c r="P87" s="57"/>
    </row>
    <row r="88" spans="1:16" ht="12" customHeight="1" x14ac:dyDescent="0.25">
      <c r="A88" s="51">
        <v>2219</v>
      </c>
      <c r="B88" s="87" t="s">
        <v>106</v>
      </c>
      <c r="C88" s="88">
        <f t="shared" si="102"/>
        <v>3091</v>
      </c>
      <c r="D88" s="193">
        <v>3091</v>
      </c>
      <c r="E88" s="194"/>
      <c r="F88" s="55">
        <f t="shared" si="107"/>
        <v>3091</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12734</v>
      </c>
      <c r="D89" s="188">
        <f>SUM(D90:D94)</f>
        <v>12734</v>
      </c>
      <c r="E89" s="189">
        <f t="shared" ref="E89:F89" si="111">SUM(E90:E94)</f>
        <v>0</v>
      </c>
      <c r="F89" s="55">
        <f t="shared" si="111"/>
        <v>12734</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customHeight="1" x14ac:dyDescent="0.25">
      <c r="A90" s="51">
        <v>2221</v>
      </c>
      <c r="B90" s="87" t="s">
        <v>108</v>
      </c>
      <c r="C90" s="88">
        <f t="shared" si="102"/>
        <v>6592</v>
      </c>
      <c r="D90" s="193">
        <v>6592</v>
      </c>
      <c r="E90" s="194"/>
      <c r="F90" s="55">
        <f t="shared" ref="F90:F94" si="115">D90+E90</f>
        <v>6592</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7" t="s">
        <v>109</v>
      </c>
      <c r="C91" s="88">
        <f t="shared" si="102"/>
        <v>1146</v>
      </c>
      <c r="D91" s="193">
        <v>1146</v>
      </c>
      <c r="E91" s="194"/>
      <c r="F91" s="55">
        <f t="shared" si="115"/>
        <v>1146</v>
      </c>
      <c r="G91" s="53"/>
      <c r="H91" s="54"/>
      <c r="I91" s="55">
        <f t="shared" si="116"/>
        <v>0</v>
      </c>
      <c r="J91" s="53"/>
      <c r="K91" s="54"/>
      <c r="L91" s="55">
        <f t="shared" si="117"/>
        <v>0</v>
      </c>
      <c r="M91" s="53"/>
      <c r="N91" s="54"/>
      <c r="O91" s="55">
        <f t="shared" si="118"/>
        <v>0</v>
      </c>
      <c r="P91" s="57"/>
    </row>
    <row r="92" spans="1:16" ht="12" customHeight="1" x14ac:dyDescent="0.25">
      <c r="A92" s="51">
        <v>2223</v>
      </c>
      <c r="B92" s="87" t="s">
        <v>110</v>
      </c>
      <c r="C92" s="88">
        <f t="shared" si="102"/>
        <v>4620</v>
      </c>
      <c r="D92" s="193">
        <v>4620</v>
      </c>
      <c r="E92" s="194"/>
      <c r="F92" s="55">
        <f t="shared" si="115"/>
        <v>4620</v>
      </c>
      <c r="G92" s="53"/>
      <c r="H92" s="54"/>
      <c r="I92" s="55">
        <f t="shared" si="116"/>
        <v>0</v>
      </c>
      <c r="J92" s="53"/>
      <c r="K92" s="54"/>
      <c r="L92" s="55">
        <f t="shared" si="117"/>
        <v>0</v>
      </c>
      <c r="M92" s="53"/>
      <c r="N92" s="54"/>
      <c r="O92" s="55">
        <f t="shared" si="118"/>
        <v>0</v>
      </c>
      <c r="P92" s="57"/>
    </row>
    <row r="93" spans="1:16" ht="48" customHeight="1" x14ac:dyDescent="0.25">
      <c r="A93" s="51">
        <v>2224</v>
      </c>
      <c r="B93" s="87" t="s">
        <v>111</v>
      </c>
      <c r="C93" s="88">
        <f t="shared" si="102"/>
        <v>376</v>
      </c>
      <c r="D93" s="193">
        <v>376</v>
      </c>
      <c r="E93" s="194"/>
      <c r="F93" s="55">
        <f t="shared" si="115"/>
        <v>376</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1032</v>
      </c>
      <c r="D95" s="188">
        <f>SUM(D96:D102)</f>
        <v>1032</v>
      </c>
      <c r="E95" s="189">
        <f t="shared" ref="E95:F95" si="119">SUM(E96:E102)</f>
        <v>0</v>
      </c>
      <c r="F95" s="55">
        <f t="shared" si="119"/>
        <v>1032</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7" t="s">
        <v>118</v>
      </c>
      <c r="C100" s="88">
        <f t="shared" si="102"/>
        <v>157</v>
      </c>
      <c r="D100" s="193">
        <v>157</v>
      </c>
      <c r="E100" s="194"/>
      <c r="F100" s="55">
        <f t="shared" si="123"/>
        <v>157</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7" t="s">
        <v>119</v>
      </c>
      <c r="C101" s="88">
        <f t="shared" si="102"/>
        <v>25</v>
      </c>
      <c r="D101" s="193">
        <v>25</v>
      </c>
      <c r="E101" s="194"/>
      <c r="F101" s="55">
        <f t="shared" si="123"/>
        <v>25</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850</v>
      </c>
      <c r="D102" s="193">
        <v>850</v>
      </c>
      <c r="E102" s="194"/>
      <c r="F102" s="55">
        <f t="shared" si="123"/>
        <v>850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7432</v>
      </c>
      <c r="D103" s="188">
        <f>SUM(D104:D111)</f>
        <v>7432</v>
      </c>
      <c r="E103" s="189">
        <f t="shared" ref="E103:F103" si="127">SUM(E104:E111)</f>
        <v>0</v>
      </c>
      <c r="F103" s="55">
        <f t="shared" si="127"/>
        <v>7432</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123</v>
      </c>
      <c r="C105" s="88">
        <f t="shared" si="102"/>
        <v>2427</v>
      </c>
      <c r="D105" s="193">
        <v>2427</v>
      </c>
      <c r="E105" s="194"/>
      <c r="F105" s="55">
        <f t="shared" si="131"/>
        <v>2427</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320</v>
      </c>
      <c r="D106" s="193">
        <v>320</v>
      </c>
      <c r="E106" s="194"/>
      <c r="F106" s="55">
        <f t="shared" si="131"/>
        <v>320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4685</v>
      </c>
      <c r="D107" s="193">
        <v>4685</v>
      </c>
      <c r="E107" s="194"/>
      <c r="F107" s="55">
        <f t="shared" si="131"/>
        <v>4685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130</v>
      </c>
      <c r="C112" s="88">
        <f t="shared" si="102"/>
        <v>285</v>
      </c>
      <c r="D112" s="188">
        <f>SUM(D113:D115)</f>
        <v>285</v>
      </c>
      <c r="E112" s="189">
        <f t="shared" ref="E112:F112" si="135">SUM(E113:E115)</f>
        <v>0</v>
      </c>
      <c r="F112" s="55">
        <f t="shared" si="135"/>
        <v>285</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285</v>
      </c>
      <c r="D115" s="193">
        <v>285</v>
      </c>
      <c r="E115" s="194"/>
      <c r="F115" s="55">
        <f t="shared" si="139"/>
        <v>285</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6318</v>
      </c>
      <c r="D116" s="188">
        <f>SUM(D117:D121)</f>
        <v>6318</v>
      </c>
      <c r="E116" s="189">
        <f t="shared" ref="E116:F116" si="143">SUM(E117:E121)</f>
        <v>0</v>
      </c>
      <c r="F116" s="55">
        <f t="shared" si="143"/>
        <v>6318</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7" t="s">
        <v>137</v>
      </c>
      <c r="C119" s="88">
        <f t="shared" si="102"/>
        <v>6016</v>
      </c>
      <c r="D119" s="193">
        <v>6016</v>
      </c>
      <c r="E119" s="194"/>
      <c r="F119" s="55">
        <f t="shared" si="147"/>
        <v>6016</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138</v>
      </c>
      <c r="C120" s="88">
        <f t="shared" si="102"/>
        <v>276</v>
      </c>
      <c r="D120" s="193">
        <v>276</v>
      </c>
      <c r="E120" s="194"/>
      <c r="F120" s="55">
        <f t="shared" si="147"/>
        <v>276</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139</v>
      </c>
      <c r="C121" s="88">
        <f t="shared" si="102"/>
        <v>26</v>
      </c>
      <c r="D121" s="193">
        <v>26</v>
      </c>
      <c r="E121" s="194"/>
      <c r="F121" s="55">
        <f t="shared" si="147"/>
        <v>26</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3300</v>
      </c>
      <c r="D122" s="188">
        <f>SUM(D123:D127)</f>
        <v>3300</v>
      </c>
      <c r="E122" s="189">
        <f t="shared" ref="E122:F122" si="151">SUM(E123:E127)</f>
        <v>0</v>
      </c>
      <c r="F122" s="55">
        <f t="shared" si="151"/>
        <v>3300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3300</v>
      </c>
      <c r="D127" s="193">
        <v>3300</v>
      </c>
      <c r="E127" s="194"/>
      <c r="F127" s="55">
        <f t="shared" si="155"/>
        <v>3300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15334</v>
      </c>
      <c r="D130" s="182">
        <f>SUM(D131,D136,D140,D141,D144,D151,D159,D160,D163)</f>
        <v>15334</v>
      </c>
      <c r="E130" s="183">
        <f t="shared" ref="E130:F130" si="160">SUM(E131,E136,E140,E141,E144,E151,E159,E160,E163)</f>
        <v>0</v>
      </c>
      <c r="F130" s="71">
        <f t="shared" si="160"/>
        <v>15334</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5">
        <v>2310</v>
      </c>
      <c r="B131" s="80" t="s">
        <v>149</v>
      </c>
      <c r="C131" s="81">
        <f t="shared" si="102"/>
        <v>7320</v>
      </c>
      <c r="D131" s="191">
        <f t="shared" ref="D131:O131" si="164">SUM(D132:D135)</f>
        <v>7320</v>
      </c>
      <c r="E131" s="192">
        <f t="shared" si="164"/>
        <v>0</v>
      </c>
      <c r="F131" s="132">
        <f t="shared" si="164"/>
        <v>7320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150</v>
      </c>
      <c r="C132" s="88">
        <f t="shared" si="102"/>
        <v>5400</v>
      </c>
      <c r="D132" s="193">
        <v>5400</v>
      </c>
      <c r="E132" s="194"/>
      <c r="F132" s="55">
        <f t="shared" ref="F132:F135" si="165">D132+E132</f>
        <v>5400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1794</v>
      </c>
      <c r="D133" s="193">
        <v>1794</v>
      </c>
      <c r="E133" s="194"/>
      <c r="F133" s="55">
        <f t="shared" si="165"/>
        <v>1794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126</v>
      </c>
      <c r="D135" s="193">
        <v>126</v>
      </c>
      <c r="E135" s="194"/>
      <c r="F135" s="55">
        <f t="shared" si="165"/>
        <v>126</v>
      </c>
      <c r="G135" s="53"/>
      <c r="H135" s="54"/>
      <c r="I135" s="55">
        <f t="shared" si="166"/>
        <v>0</v>
      </c>
      <c r="J135" s="53"/>
      <c r="K135" s="54"/>
      <c r="L135" s="55">
        <f t="shared" si="167"/>
        <v>0</v>
      </c>
      <c r="M135" s="53"/>
      <c r="N135" s="54"/>
      <c r="O135" s="55">
        <f t="shared" si="168"/>
        <v>0</v>
      </c>
      <c r="P135" s="57"/>
    </row>
    <row r="136" spans="1:16" x14ac:dyDescent="0.25">
      <c r="A136" s="187">
        <v>2320</v>
      </c>
      <c r="B136" s="87" t="s">
        <v>154</v>
      </c>
      <c r="C136" s="88">
        <f t="shared" si="102"/>
        <v>6657</v>
      </c>
      <c r="D136" s="188">
        <f>SUM(D137:D139)</f>
        <v>6657</v>
      </c>
      <c r="E136" s="189">
        <f t="shared" ref="E136:F136" si="169">SUM(E137:E139)</f>
        <v>0</v>
      </c>
      <c r="F136" s="55">
        <f t="shared" si="169"/>
        <v>6657</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customHeight="1" x14ac:dyDescent="0.25">
      <c r="A137" s="51">
        <v>2321</v>
      </c>
      <c r="B137" s="87" t="s">
        <v>155</v>
      </c>
      <c r="C137" s="88">
        <f t="shared" si="102"/>
        <v>3300</v>
      </c>
      <c r="D137" s="193">
        <v>3300</v>
      </c>
      <c r="E137" s="194"/>
      <c r="F137" s="55">
        <f t="shared" ref="F137:F140" si="173">D137+E137</f>
        <v>3300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156</v>
      </c>
      <c r="C138" s="88">
        <f t="shared" si="102"/>
        <v>3357</v>
      </c>
      <c r="D138" s="193">
        <v>3357</v>
      </c>
      <c r="E138" s="194"/>
      <c r="F138" s="55">
        <f t="shared" si="173"/>
        <v>3357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1357</v>
      </c>
      <c r="D144" s="185">
        <f>SUM(D145:D150)</f>
        <v>1357</v>
      </c>
      <c r="E144" s="186">
        <f t="shared" ref="E144:F144" si="185">SUM(E145:E150)</f>
        <v>0</v>
      </c>
      <c r="F144" s="139">
        <f t="shared" si="185"/>
        <v>1357</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164</v>
      </c>
      <c r="C146" s="88">
        <f t="shared" si="102"/>
        <v>1200</v>
      </c>
      <c r="D146" s="193">
        <v>1200</v>
      </c>
      <c r="E146" s="194"/>
      <c r="F146" s="55">
        <f t="shared" si="189"/>
        <v>1200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166</v>
      </c>
      <c r="C148" s="88">
        <f t="shared" ref="C148:C211" si="193">F148+I148+L148+O148</f>
        <v>136</v>
      </c>
      <c r="D148" s="193">
        <v>136</v>
      </c>
      <c r="E148" s="194"/>
      <c r="F148" s="55">
        <f t="shared" si="189"/>
        <v>136</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167</v>
      </c>
      <c r="C149" s="88">
        <f t="shared" si="193"/>
        <v>21</v>
      </c>
      <c r="D149" s="193">
        <v>21</v>
      </c>
      <c r="E149" s="194"/>
      <c r="F149" s="55">
        <f t="shared" si="189"/>
        <v>21</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183</v>
      </c>
      <c r="C165" s="68">
        <f t="shared" si="193"/>
        <v>219</v>
      </c>
      <c r="D165" s="182">
        <f>SUM(D166,D171)</f>
        <v>219</v>
      </c>
      <c r="E165" s="183">
        <f t="shared" ref="E165:O165" si="210">SUM(E166,E171)</f>
        <v>0</v>
      </c>
      <c r="F165" s="71">
        <f t="shared" si="210"/>
        <v>219</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customHeight="1" x14ac:dyDescent="0.25">
      <c r="A166" s="275">
        <v>2510</v>
      </c>
      <c r="B166" s="80" t="s">
        <v>184</v>
      </c>
      <c r="C166" s="81">
        <f t="shared" si="193"/>
        <v>219</v>
      </c>
      <c r="D166" s="191">
        <f>SUM(D167:D170)</f>
        <v>219</v>
      </c>
      <c r="E166" s="192">
        <f t="shared" ref="E166:O166" si="211">SUM(E167:E170)</f>
        <v>0</v>
      </c>
      <c r="F166" s="132">
        <f t="shared" si="211"/>
        <v>219</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188</v>
      </c>
      <c r="C170" s="88">
        <f t="shared" si="193"/>
        <v>219</v>
      </c>
      <c r="D170" s="193">
        <v>219</v>
      </c>
      <c r="E170" s="194"/>
      <c r="F170" s="55">
        <f t="shared" si="212"/>
        <v>219</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26011</v>
      </c>
      <c r="D194" s="171">
        <f t="shared" ref="D194:O194" si="259">SUM(D195,D230,D269,D283)</f>
        <v>25900</v>
      </c>
      <c r="E194" s="172">
        <f t="shared" si="259"/>
        <v>0</v>
      </c>
      <c r="F194" s="173">
        <f t="shared" si="259"/>
        <v>25900</v>
      </c>
      <c r="G194" s="171">
        <f t="shared" si="259"/>
        <v>0</v>
      </c>
      <c r="H194" s="172">
        <f t="shared" si="259"/>
        <v>0</v>
      </c>
      <c r="I194" s="173">
        <f t="shared" si="259"/>
        <v>0</v>
      </c>
      <c r="J194" s="171">
        <f t="shared" si="259"/>
        <v>0</v>
      </c>
      <c r="K194" s="172">
        <f t="shared" si="259"/>
        <v>111</v>
      </c>
      <c r="L194" s="173">
        <f t="shared" si="259"/>
        <v>111</v>
      </c>
      <c r="M194" s="171">
        <f t="shared" si="259"/>
        <v>0</v>
      </c>
      <c r="N194" s="172">
        <f t="shared" si="259"/>
        <v>0</v>
      </c>
      <c r="O194" s="173">
        <f t="shared" si="259"/>
        <v>0</v>
      </c>
      <c r="P194" s="174"/>
    </row>
    <row r="195" spans="1:16" x14ac:dyDescent="0.25">
      <c r="A195" s="175">
        <v>5000</v>
      </c>
      <c r="B195" s="175" t="s">
        <v>213</v>
      </c>
      <c r="C195" s="176">
        <f t="shared" si="193"/>
        <v>25900</v>
      </c>
      <c r="D195" s="177">
        <f>D196+D204</f>
        <v>25900</v>
      </c>
      <c r="E195" s="178">
        <f t="shared" ref="E195:F195" si="260">E196+E204</f>
        <v>0</v>
      </c>
      <c r="F195" s="179">
        <f t="shared" si="260"/>
        <v>25900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25900</v>
      </c>
      <c r="D204" s="182">
        <f>D205+D215+D216+D225+D226+D227+D229</f>
        <v>25900</v>
      </c>
      <c r="E204" s="183">
        <f t="shared" ref="E204:F204" si="276">E205+E215+E216+E225+E226+E227+E229</f>
        <v>0</v>
      </c>
      <c r="F204" s="71">
        <f t="shared" si="276"/>
        <v>25900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25900</v>
      </c>
      <c r="D216" s="188">
        <f>SUM(D217:D224)</f>
        <v>25900</v>
      </c>
      <c r="E216" s="189">
        <f t="shared" ref="E216:F216" si="289">SUM(E217:E224)</f>
        <v>0</v>
      </c>
      <c r="F216" s="55">
        <f t="shared" si="289"/>
        <v>25900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customHeight="1" x14ac:dyDescent="0.25">
      <c r="A217" s="51">
        <v>5231</v>
      </c>
      <c r="B217" s="87" t="s">
        <v>235</v>
      </c>
      <c r="C217" s="88">
        <f t="shared" si="288"/>
        <v>22000</v>
      </c>
      <c r="D217" s="193">
        <v>22000</v>
      </c>
      <c r="E217" s="194"/>
      <c r="F217" s="55">
        <f t="shared" ref="F217:F226" si="293">D217+E217</f>
        <v>22000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241</v>
      </c>
      <c r="C223" s="88">
        <f t="shared" si="288"/>
        <v>3900</v>
      </c>
      <c r="D223" s="193">
        <v>3900</v>
      </c>
      <c r="E223" s="194"/>
      <c r="F223" s="55">
        <f t="shared" si="293"/>
        <v>3900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x14ac:dyDescent="0.25">
      <c r="A269" s="224">
        <v>7000</v>
      </c>
      <c r="B269" s="224" t="s">
        <v>287</v>
      </c>
      <c r="C269" s="225">
        <f t="shared" si="288"/>
        <v>111</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111</v>
      </c>
      <c r="L269" s="228">
        <f t="shared" si="357"/>
        <v>111</v>
      </c>
      <c r="M269" s="226">
        <f>SUM(M270,M281)</f>
        <v>0</v>
      </c>
      <c r="N269" s="227">
        <f t="shared" ref="N269:O269" si="358">SUM(N270,N281)</f>
        <v>0</v>
      </c>
      <c r="O269" s="228">
        <f t="shared" si="358"/>
        <v>0</v>
      </c>
      <c r="P269" s="229"/>
    </row>
    <row r="270" spans="1:16" ht="24" x14ac:dyDescent="0.25">
      <c r="A270" s="67">
        <v>7200</v>
      </c>
      <c r="B270" s="181" t="s">
        <v>288</v>
      </c>
      <c r="C270" s="68">
        <f t="shared" si="288"/>
        <v>111</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111</v>
      </c>
      <c r="L270" s="71">
        <f t="shared" si="361"/>
        <v>111</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7">
        <v>7230</v>
      </c>
      <c r="B275" s="87" t="s">
        <v>293</v>
      </c>
      <c r="C275" s="88">
        <f t="shared" si="288"/>
        <v>111</v>
      </c>
      <c r="D275" s="193"/>
      <c r="E275" s="194"/>
      <c r="F275" s="55">
        <f t="shared" si="367"/>
        <v>0</v>
      </c>
      <c r="G275" s="53"/>
      <c r="H275" s="54"/>
      <c r="I275" s="55">
        <f t="shared" si="368"/>
        <v>0</v>
      </c>
      <c r="J275" s="53"/>
      <c r="K275" s="54">
        <v>111</v>
      </c>
      <c r="L275" s="55">
        <f t="shared" si="369"/>
        <v>111</v>
      </c>
      <c r="M275" s="53"/>
      <c r="N275" s="54"/>
      <c r="O275" s="55">
        <f t="shared" si="370"/>
        <v>0</v>
      </c>
      <c r="P275" s="57" t="s">
        <v>506</v>
      </c>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820210</v>
      </c>
      <c r="D289" s="248">
        <f t="shared" ref="D289:O289" si="389">SUM(D286,D269,D230,D195,D187,D173,D75,D53,D283)</f>
        <v>815668</v>
      </c>
      <c r="E289" s="249">
        <f t="shared" si="389"/>
        <v>0</v>
      </c>
      <c r="F289" s="250">
        <f t="shared" si="389"/>
        <v>815668</v>
      </c>
      <c r="G289" s="248">
        <f t="shared" si="389"/>
        <v>4371</v>
      </c>
      <c r="H289" s="249">
        <f t="shared" si="389"/>
        <v>0</v>
      </c>
      <c r="I289" s="250">
        <f t="shared" si="389"/>
        <v>4371</v>
      </c>
      <c r="J289" s="248">
        <f t="shared" si="389"/>
        <v>60</v>
      </c>
      <c r="K289" s="249">
        <f t="shared" si="389"/>
        <v>111</v>
      </c>
      <c r="L289" s="250">
        <f t="shared" si="389"/>
        <v>171</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Rw7TB6ilB8VyKxcHO3gqBtDwwokBhpKcOqJLohXAoMRrFZ5A/TJSQIlgDORtpJ2oUo04r2IrjKdV4bqYPZNW2Q==" saltValue="J1xidDDPbG5lGGhawvLiyw==" spinCount="100000" sheet="1" objects="1" scenarios="1" formatCells="0" formatColumns="0" formatRows="0" deleteColumns="0"/>
  <autoFilter ref="A18:P301">
    <filterColumn colId="2">
      <filters>
        <filter val="1 032"/>
        <filter val="1 146"/>
        <filter val="1 195"/>
        <filter val="1 200"/>
        <filter val="1 357"/>
        <filter val="1 794"/>
        <filter val="10 475"/>
        <filter val="11 878"/>
        <filter val="111"/>
        <filter val="12 734"/>
        <filter val="126"/>
        <filter val="136"/>
        <filter val="141 206"/>
        <filter val="15 334"/>
        <filter val="157"/>
        <filter val="171"/>
        <filter val="179 241"/>
        <filter val="2 427"/>
        <filter val="21"/>
        <filter val="219"/>
        <filter val="22 000"/>
        <filter val="25"/>
        <filter val="25 900"/>
        <filter val="26"/>
        <filter val="26 011"/>
        <filter val="27 060"/>
        <filter val="276"/>
        <filter val="285"/>
        <filter val="3 091"/>
        <filter val="3 300"/>
        <filter val="3 357"/>
        <filter val="3 522"/>
        <filter val="3 900"/>
        <filter val="31 938"/>
        <filter val="320"/>
        <filter val="376"/>
        <filter val="38 035"/>
        <filter val="4 620"/>
        <filter val="4 685"/>
        <filter val="40 307"/>
        <filter val="47 338"/>
        <filter val="492"/>
        <filter val="5 400"/>
        <filter val="5 623"/>
        <filter val="500"/>
        <filter val="510 565"/>
        <filter val="55 860"/>
        <filter val="559 098"/>
        <filter val="6 016"/>
        <filter val="6 318"/>
        <filter val="6 592"/>
        <filter val="6 657"/>
        <filter val="7 320"/>
        <filter val="7 432"/>
        <filter val="738 339"/>
        <filter val="794 199"/>
        <filter val="820 039"/>
        <filter val="820 210"/>
        <filter val="850"/>
        <filter val="9 206"/>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20.pielikums Jūrmalas pilsētas domes
2019.gada 18.aprīļa saistošajiem noteikumiem Nr.16
(protokols Nr.4, 26.punkts)</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U3" sqref="U3"/>
    </sheetView>
  </sheetViews>
  <sheetFormatPr defaultRowHeight="12" outlineLevelCol="1" x14ac:dyDescent="0.25"/>
  <cols>
    <col min="1" max="1" width="10.85546875" style="381" customWidth="1"/>
    <col min="2" max="2" width="28" style="381" customWidth="1"/>
    <col min="3" max="3" width="8" style="381" customWidth="1"/>
    <col min="4" max="5" width="8.7109375" style="381" hidden="1" customWidth="1" outlineLevel="1"/>
    <col min="6" max="6" width="8.7109375" style="381" customWidth="1" collapsed="1"/>
    <col min="7" max="8" width="8.7109375" style="381" hidden="1" customWidth="1" outlineLevel="1"/>
    <col min="9" max="9" width="8.7109375" style="381" customWidth="1" collapsed="1"/>
    <col min="10" max="11" width="8.28515625" style="381" hidden="1" customWidth="1" outlineLevel="1"/>
    <col min="12" max="12" width="8.28515625" style="381" customWidth="1" collapsed="1"/>
    <col min="13" max="14" width="7.42578125" style="381" hidden="1" customWidth="1" outlineLevel="1"/>
    <col min="15" max="15" width="6.85546875" style="381" customWidth="1" collapsed="1"/>
    <col min="16" max="16" width="26.7109375" style="381" hidden="1" customWidth="1" outlineLevel="1"/>
    <col min="17" max="17" width="9.140625" style="381" collapsed="1"/>
    <col min="18" max="16384" width="9.140625" style="381"/>
  </cols>
  <sheetData>
    <row r="1" spans="1:17" x14ac:dyDescent="0.25">
      <c r="A1" s="378"/>
      <c r="B1" s="378"/>
      <c r="C1" s="378"/>
      <c r="D1" s="378"/>
      <c r="E1" s="378"/>
      <c r="F1" s="378"/>
      <c r="G1" s="378"/>
      <c r="H1" s="378"/>
      <c r="I1" s="378"/>
      <c r="J1" s="378"/>
      <c r="K1" s="378"/>
      <c r="L1" s="378"/>
      <c r="M1" s="378"/>
      <c r="N1" s="379"/>
      <c r="O1" s="380" t="s">
        <v>488</v>
      </c>
      <c r="P1" s="378"/>
    </row>
    <row r="2" spans="1:17" ht="35.25" customHeight="1" x14ac:dyDescent="0.25">
      <c r="A2" s="1594" t="s">
        <v>1</v>
      </c>
      <c r="B2" s="1595"/>
      <c r="C2" s="1595"/>
      <c r="D2" s="1595"/>
      <c r="E2" s="1595"/>
      <c r="F2" s="1595"/>
      <c r="G2" s="1595"/>
      <c r="H2" s="1595"/>
      <c r="I2" s="1595"/>
      <c r="J2" s="1595"/>
      <c r="K2" s="1595"/>
      <c r="L2" s="1595"/>
      <c r="M2" s="1595"/>
      <c r="N2" s="1595"/>
      <c r="O2" s="1595"/>
      <c r="P2" s="1596"/>
      <c r="Q2" s="988"/>
    </row>
    <row r="3" spans="1:17" ht="39.75" customHeight="1" x14ac:dyDescent="0.25">
      <c r="A3" s="382" t="s">
        <v>2</v>
      </c>
      <c r="B3" s="383"/>
      <c r="C3" s="1562" t="s">
        <v>489</v>
      </c>
      <c r="D3" s="1562"/>
      <c r="E3" s="1562"/>
      <c r="F3" s="1562"/>
      <c r="G3" s="1562"/>
      <c r="H3" s="1562"/>
      <c r="I3" s="1562"/>
      <c r="J3" s="1562"/>
      <c r="K3" s="1562"/>
      <c r="L3" s="1562"/>
      <c r="M3" s="1562"/>
      <c r="N3" s="1562"/>
      <c r="O3" s="1562"/>
      <c r="P3" s="1563"/>
      <c r="Q3" s="988"/>
    </row>
    <row r="4" spans="1:17" ht="12.75" customHeight="1" x14ac:dyDescent="0.25">
      <c r="A4" s="382" t="s">
        <v>4</v>
      </c>
      <c r="B4" s="383"/>
      <c r="C4" s="1562" t="s">
        <v>490</v>
      </c>
      <c r="D4" s="1562"/>
      <c r="E4" s="1562"/>
      <c r="F4" s="1562"/>
      <c r="G4" s="1562"/>
      <c r="H4" s="1562"/>
      <c r="I4" s="1562"/>
      <c r="J4" s="1562"/>
      <c r="K4" s="1562"/>
      <c r="L4" s="1562"/>
      <c r="M4" s="1562"/>
      <c r="N4" s="1562"/>
      <c r="O4" s="1562"/>
      <c r="P4" s="1563"/>
      <c r="Q4" s="988"/>
    </row>
    <row r="5" spans="1:17" ht="12.75" customHeight="1" x14ac:dyDescent="0.25">
      <c r="A5" s="384" t="s">
        <v>6</v>
      </c>
      <c r="B5" s="385"/>
      <c r="C5" s="1557" t="s">
        <v>491</v>
      </c>
      <c r="D5" s="1557"/>
      <c r="E5" s="1557"/>
      <c r="F5" s="1557"/>
      <c r="G5" s="1557"/>
      <c r="H5" s="1557"/>
      <c r="I5" s="1557"/>
      <c r="J5" s="1557"/>
      <c r="K5" s="1557"/>
      <c r="L5" s="1557"/>
      <c r="M5" s="1557"/>
      <c r="N5" s="1557"/>
      <c r="O5" s="1557"/>
      <c r="P5" s="1558"/>
      <c r="Q5" s="988"/>
    </row>
    <row r="6" spans="1:17" ht="12.75" customHeight="1" x14ac:dyDescent="0.25">
      <c r="A6" s="384" t="s">
        <v>8</v>
      </c>
      <c r="B6" s="385"/>
      <c r="C6" s="1557" t="s">
        <v>492</v>
      </c>
      <c r="D6" s="1557"/>
      <c r="E6" s="1557"/>
      <c r="F6" s="1557"/>
      <c r="G6" s="1557"/>
      <c r="H6" s="1557"/>
      <c r="I6" s="1557"/>
      <c r="J6" s="1557"/>
      <c r="K6" s="1557"/>
      <c r="L6" s="1557"/>
      <c r="M6" s="1557"/>
      <c r="N6" s="1557"/>
      <c r="O6" s="1557"/>
      <c r="P6" s="1558"/>
      <c r="Q6" s="988"/>
    </row>
    <row r="7" spans="1:17" ht="12" customHeight="1" x14ac:dyDescent="0.25">
      <c r="A7" s="384" t="s">
        <v>10</v>
      </c>
      <c r="B7" s="385"/>
      <c r="C7" s="1562" t="s">
        <v>493</v>
      </c>
      <c r="D7" s="1562"/>
      <c r="E7" s="1562"/>
      <c r="F7" s="1562"/>
      <c r="G7" s="1562"/>
      <c r="H7" s="1562"/>
      <c r="I7" s="1562"/>
      <c r="J7" s="1562"/>
      <c r="K7" s="1562"/>
      <c r="L7" s="1562"/>
      <c r="M7" s="1562"/>
      <c r="N7" s="1562"/>
      <c r="O7" s="1562"/>
      <c r="P7" s="1563"/>
      <c r="Q7" s="988"/>
    </row>
    <row r="8" spans="1:17" ht="12.75" customHeight="1" x14ac:dyDescent="0.25">
      <c r="A8" s="386" t="s">
        <v>12</v>
      </c>
      <c r="B8" s="385"/>
      <c r="C8" s="1564"/>
      <c r="D8" s="1564"/>
      <c r="E8" s="1564"/>
      <c r="F8" s="1564"/>
      <c r="G8" s="1564"/>
      <c r="H8" s="1564"/>
      <c r="I8" s="1564"/>
      <c r="J8" s="1564"/>
      <c r="K8" s="1564"/>
      <c r="L8" s="1564"/>
      <c r="M8" s="1564"/>
      <c r="N8" s="1564"/>
      <c r="O8" s="1564"/>
      <c r="P8" s="1565"/>
      <c r="Q8" s="988"/>
    </row>
    <row r="9" spans="1:17" ht="12.75" customHeight="1" x14ac:dyDescent="0.25">
      <c r="A9" s="384"/>
      <c r="B9" s="385" t="s">
        <v>13</v>
      </c>
      <c r="C9" s="1557" t="s">
        <v>494</v>
      </c>
      <c r="D9" s="1557"/>
      <c r="E9" s="1557"/>
      <c r="F9" s="1557"/>
      <c r="G9" s="1557"/>
      <c r="H9" s="1557"/>
      <c r="I9" s="1557"/>
      <c r="J9" s="1557"/>
      <c r="K9" s="1557"/>
      <c r="L9" s="1557"/>
      <c r="M9" s="1557"/>
      <c r="N9" s="1557"/>
      <c r="O9" s="1557"/>
      <c r="P9" s="1558"/>
      <c r="Q9" s="988"/>
    </row>
    <row r="10" spans="1:17" ht="12.75" customHeight="1" x14ac:dyDescent="0.25">
      <c r="A10" s="384"/>
      <c r="B10" s="385" t="s">
        <v>15</v>
      </c>
      <c r="C10" s="1557"/>
      <c r="D10" s="1557"/>
      <c r="E10" s="1557"/>
      <c r="F10" s="1557"/>
      <c r="G10" s="1557"/>
      <c r="H10" s="1557"/>
      <c r="I10" s="1557"/>
      <c r="J10" s="1557"/>
      <c r="K10" s="1557"/>
      <c r="L10" s="1557"/>
      <c r="M10" s="1557"/>
      <c r="N10" s="1557"/>
      <c r="O10" s="1557"/>
      <c r="P10" s="1558"/>
      <c r="Q10" s="988"/>
    </row>
    <row r="11" spans="1:17" ht="12.75" customHeight="1" x14ac:dyDescent="0.25">
      <c r="A11" s="384"/>
      <c r="B11" s="385" t="s">
        <v>16</v>
      </c>
      <c r="C11" s="1564"/>
      <c r="D11" s="1564"/>
      <c r="E11" s="1564"/>
      <c r="F11" s="1564"/>
      <c r="G11" s="1564"/>
      <c r="H11" s="1564"/>
      <c r="I11" s="1564"/>
      <c r="J11" s="1564"/>
      <c r="K11" s="1564"/>
      <c r="L11" s="1564"/>
      <c r="M11" s="1564"/>
      <c r="N11" s="1564"/>
      <c r="O11" s="1564"/>
      <c r="P11" s="1565"/>
      <c r="Q11" s="988"/>
    </row>
    <row r="12" spans="1:17" ht="12.75" customHeight="1" x14ac:dyDescent="0.25">
      <c r="A12" s="384"/>
      <c r="B12" s="385" t="s">
        <v>17</v>
      </c>
      <c r="C12" s="1557"/>
      <c r="D12" s="1557"/>
      <c r="E12" s="1557"/>
      <c r="F12" s="1557"/>
      <c r="G12" s="1557"/>
      <c r="H12" s="1557"/>
      <c r="I12" s="1557"/>
      <c r="J12" s="1557"/>
      <c r="K12" s="1557"/>
      <c r="L12" s="1557"/>
      <c r="M12" s="1557"/>
      <c r="N12" s="1557"/>
      <c r="O12" s="1557"/>
      <c r="P12" s="1558"/>
      <c r="Q12" s="988"/>
    </row>
    <row r="13" spans="1:17" ht="12.75" customHeight="1" x14ac:dyDescent="0.25">
      <c r="A13" s="384"/>
      <c r="B13" s="385" t="s">
        <v>19</v>
      </c>
      <c r="C13" s="1557"/>
      <c r="D13" s="1557"/>
      <c r="E13" s="1557"/>
      <c r="F13" s="1557"/>
      <c r="G13" s="1557"/>
      <c r="H13" s="1557"/>
      <c r="I13" s="1557"/>
      <c r="J13" s="1557"/>
      <c r="K13" s="1557"/>
      <c r="L13" s="1557"/>
      <c r="M13" s="1557"/>
      <c r="N13" s="1557"/>
      <c r="O13" s="1557"/>
      <c r="P13" s="1558"/>
      <c r="Q13" s="988"/>
    </row>
    <row r="14" spans="1:17" ht="12.75" customHeight="1" x14ac:dyDescent="0.25">
      <c r="A14" s="387"/>
      <c r="B14" s="388"/>
      <c r="C14" s="1566"/>
      <c r="D14" s="1566"/>
      <c r="E14" s="1566"/>
      <c r="F14" s="1566"/>
      <c r="G14" s="1566"/>
      <c r="H14" s="1566"/>
      <c r="I14" s="1566"/>
      <c r="J14" s="1566"/>
      <c r="K14" s="1566"/>
      <c r="L14" s="1566"/>
      <c r="M14" s="1566"/>
      <c r="N14" s="1566"/>
      <c r="O14" s="1566"/>
      <c r="P14" s="1567"/>
      <c r="Q14" s="988"/>
    </row>
    <row r="15" spans="1:17" s="389" customFormat="1" ht="12.75" customHeight="1" x14ac:dyDescent="0.25">
      <c r="A15" s="1597" t="s">
        <v>20</v>
      </c>
      <c r="B15" s="1600" t="s">
        <v>21</v>
      </c>
      <c r="C15" s="1602" t="s">
        <v>22</v>
      </c>
      <c r="D15" s="1603"/>
      <c r="E15" s="1603"/>
      <c r="F15" s="1603"/>
      <c r="G15" s="1603"/>
      <c r="H15" s="1603"/>
      <c r="I15" s="1603"/>
      <c r="J15" s="1603"/>
      <c r="K15" s="1603"/>
      <c r="L15" s="1603"/>
      <c r="M15" s="1603"/>
      <c r="N15" s="1603"/>
      <c r="O15" s="1603"/>
      <c r="P15" s="1604"/>
      <c r="Q15" s="989"/>
    </row>
    <row r="16" spans="1:17" s="389" customFormat="1" ht="12.75" customHeight="1" x14ac:dyDescent="0.25">
      <c r="A16" s="1598"/>
      <c r="B16" s="1601"/>
      <c r="C16" s="1605" t="s">
        <v>23</v>
      </c>
      <c r="D16" s="1607" t="s">
        <v>24</v>
      </c>
      <c r="E16" s="1609" t="s">
        <v>25</v>
      </c>
      <c r="F16" s="1611" t="s">
        <v>26</v>
      </c>
      <c r="G16" s="1607" t="s">
        <v>27</v>
      </c>
      <c r="H16" s="1613" t="s">
        <v>28</v>
      </c>
      <c r="I16" s="1614" t="s">
        <v>29</v>
      </c>
      <c r="J16" s="1607" t="s">
        <v>30</v>
      </c>
      <c r="K16" s="1613" t="s">
        <v>31</v>
      </c>
      <c r="L16" s="1614" t="s">
        <v>32</v>
      </c>
      <c r="M16" s="1607" t="s">
        <v>33</v>
      </c>
      <c r="N16" s="1613" t="s">
        <v>34</v>
      </c>
      <c r="O16" s="1614" t="s">
        <v>35</v>
      </c>
      <c r="P16" s="1615" t="s">
        <v>36</v>
      </c>
    </row>
    <row r="17" spans="1:16" s="390" customFormat="1" ht="70.5" customHeight="1" thickBot="1" x14ac:dyDescent="0.3">
      <c r="A17" s="1599"/>
      <c r="B17" s="1601"/>
      <c r="C17" s="1606"/>
      <c r="D17" s="1608"/>
      <c r="E17" s="1610"/>
      <c r="F17" s="1612"/>
      <c r="G17" s="1607"/>
      <c r="H17" s="1613"/>
      <c r="I17" s="1614"/>
      <c r="J17" s="1607"/>
      <c r="K17" s="1613"/>
      <c r="L17" s="1614"/>
      <c r="M17" s="1607"/>
      <c r="N17" s="1613"/>
      <c r="O17" s="1614"/>
      <c r="P17" s="1616"/>
    </row>
    <row r="18" spans="1:16" s="390" customFormat="1" ht="9.75" customHeight="1" thickTop="1" x14ac:dyDescent="0.25">
      <c r="A18" s="391" t="s">
        <v>37</v>
      </c>
      <c r="B18" s="391">
        <v>2</v>
      </c>
      <c r="C18" s="392">
        <v>3</v>
      </c>
      <c r="D18" s="393">
        <v>4</v>
      </c>
      <c r="E18" s="394">
        <v>5</v>
      </c>
      <c r="F18" s="395">
        <v>6</v>
      </c>
      <c r="G18" s="393">
        <v>7</v>
      </c>
      <c r="H18" s="396">
        <v>8</v>
      </c>
      <c r="I18" s="397">
        <v>9</v>
      </c>
      <c r="J18" s="396">
        <v>10</v>
      </c>
      <c r="K18" s="394">
        <v>11</v>
      </c>
      <c r="L18" s="398">
        <v>12</v>
      </c>
      <c r="M18" s="392">
        <v>13</v>
      </c>
      <c r="N18" s="394">
        <v>14</v>
      </c>
      <c r="O18" s="397">
        <v>15</v>
      </c>
      <c r="P18" s="397">
        <v>16</v>
      </c>
    </row>
    <row r="19" spans="1:16" s="405" customFormat="1" ht="12" hidden="1" customHeight="1" x14ac:dyDescent="0.25">
      <c r="A19" s="399"/>
      <c r="B19" s="400" t="s">
        <v>38</v>
      </c>
      <c r="C19" s="401"/>
      <c r="D19" s="402"/>
      <c r="E19" s="403"/>
      <c r="F19" s="404"/>
      <c r="G19" s="402"/>
      <c r="H19" s="403"/>
      <c r="I19" s="404"/>
      <c r="J19" s="402"/>
      <c r="K19" s="403"/>
      <c r="L19" s="404"/>
      <c r="M19" s="402"/>
      <c r="N19" s="403"/>
      <c r="O19" s="404"/>
      <c r="P19" s="404"/>
    </row>
    <row r="20" spans="1:16" s="405" customFormat="1" ht="12.75" thickBot="1" x14ac:dyDescent="0.3">
      <c r="A20" s="406"/>
      <c r="B20" s="407" t="s">
        <v>39</v>
      </c>
      <c r="C20" s="408">
        <f t="shared" ref="C20:C83" si="0">F20+I20+L20+O20</f>
        <v>117570</v>
      </c>
      <c r="D20" s="409">
        <f>SUM(D21,D24,D25,D41,D43)</f>
        <v>116046</v>
      </c>
      <c r="E20" s="410">
        <f t="shared" ref="E20:F20" si="1">SUM(E21,E24,E25,E41,E43)</f>
        <v>1524</v>
      </c>
      <c r="F20" s="411">
        <f t="shared" si="1"/>
        <v>117570</v>
      </c>
      <c r="G20" s="409">
        <f>SUM(G21,G24,G43)</f>
        <v>0</v>
      </c>
      <c r="H20" s="410">
        <f t="shared" ref="H20:I20" si="2">SUM(H21,H24,H43)</f>
        <v>0</v>
      </c>
      <c r="I20" s="411">
        <f t="shared" si="2"/>
        <v>0</v>
      </c>
      <c r="J20" s="409">
        <f>SUM(J21,J26,J43)</f>
        <v>0</v>
      </c>
      <c r="K20" s="410">
        <f t="shared" ref="K20:L20" si="3">SUM(K21,K26,K43)</f>
        <v>0</v>
      </c>
      <c r="L20" s="411">
        <f t="shared" si="3"/>
        <v>0</v>
      </c>
      <c r="M20" s="409">
        <f>SUM(M21,M45)</f>
        <v>0</v>
      </c>
      <c r="N20" s="410">
        <f t="shared" ref="N20:O20" si="4">SUM(N21,N45)</f>
        <v>0</v>
      </c>
      <c r="O20" s="411">
        <f t="shared" si="4"/>
        <v>0</v>
      </c>
      <c r="P20" s="412"/>
    </row>
    <row r="21" spans="1:16" ht="12.75" hidden="1" thickTop="1" x14ac:dyDescent="0.25">
      <c r="A21" s="413"/>
      <c r="B21" s="414" t="s">
        <v>40</v>
      </c>
      <c r="C21" s="415">
        <f t="shared" si="0"/>
        <v>0</v>
      </c>
      <c r="D21" s="416">
        <f>SUM(D22:D23)</f>
        <v>0</v>
      </c>
      <c r="E21" s="417">
        <f t="shared" ref="E21:F21" si="5">SUM(E22:E23)</f>
        <v>0</v>
      </c>
      <c r="F21" s="418">
        <f t="shared" si="5"/>
        <v>0</v>
      </c>
      <c r="G21" s="416">
        <f>SUM(G22:G23)</f>
        <v>0</v>
      </c>
      <c r="H21" s="417">
        <f t="shared" ref="H21:I21" si="6">SUM(H22:H23)</f>
        <v>0</v>
      </c>
      <c r="I21" s="418">
        <f t="shared" si="6"/>
        <v>0</v>
      </c>
      <c r="J21" s="416">
        <f>SUM(J22:J23)</f>
        <v>0</v>
      </c>
      <c r="K21" s="417">
        <f t="shared" ref="K21:L21" si="7">SUM(K22:K23)</f>
        <v>0</v>
      </c>
      <c r="L21" s="418">
        <f t="shared" si="7"/>
        <v>0</v>
      </c>
      <c r="M21" s="416">
        <f>SUM(M22:M23)</f>
        <v>0</v>
      </c>
      <c r="N21" s="417">
        <f t="shared" ref="N21:O21" si="8">SUM(N22:N23)</f>
        <v>0</v>
      </c>
      <c r="O21" s="418">
        <f t="shared" si="8"/>
        <v>0</v>
      </c>
      <c r="P21" s="419"/>
    </row>
    <row r="22" spans="1:16" ht="12" hidden="1" customHeight="1" x14ac:dyDescent="0.25">
      <c r="A22" s="420"/>
      <c r="B22" s="421" t="s">
        <v>41</v>
      </c>
      <c r="C22" s="422">
        <f t="shared" si="0"/>
        <v>0</v>
      </c>
      <c r="D22" s="150"/>
      <c r="E22" s="151"/>
      <c r="F22" s="423">
        <f>D22+E22</f>
        <v>0</v>
      </c>
      <c r="G22" s="150"/>
      <c r="H22" s="151"/>
      <c r="I22" s="423">
        <f>G22+H22</f>
        <v>0</v>
      </c>
      <c r="J22" s="150"/>
      <c r="K22" s="151"/>
      <c r="L22" s="423">
        <f>K22+J22</f>
        <v>0</v>
      </c>
      <c r="M22" s="150"/>
      <c r="N22" s="151"/>
      <c r="O22" s="423">
        <f>N22+M22</f>
        <v>0</v>
      </c>
      <c r="P22" s="154"/>
    </row>
    <row r="23" spans="1:16" ht="12.75" hidden="1" thickTop="1" x14ac:dyDescent="0.25">
      <c r="A23" s="424"/>
      <c r="B23" s="425" t="s">
        <v>42</v>
      </c>
      <c r="C23" s="426">
        <f t="shared" si="0"/>
        <v>0</v>
      </c>
      <c r="D23" s="427"/>
      <c r="E23" s="428"/>
      <c r="F23" s="429">
        <f t="shared" ref="F23:F25" si="9">D23+E23</f>
        <v>0</v>
      </c>
      <c r="G23" s="427"/>
      <c r="H23" s="428"/>
      <c r="I23" s="429">
        <f t="shared" ref="I23:I24" si="10">G23+H23</f>
        <v>0</v>
      </c>
      <c r="J23" s="427"/>
      <c r="K23" s="428"/>
      <c r="L23" s="430">
        <f>K23+J23</f>
        <v>0</v>
      </c>
      <c r="M23" s="427"/>
      <c r="N23" s="428"/>
      <c r="O23" s="429">
        <f>N23+M23</f>
        <v>0</v>
      </c>
      <c r="P23" s="431"/>
    </row>
    <row r="24" spans="1:16" s="405" customFormat="1" ht="65.25" customHeight="1" thickTop="1" thickBot="1" x14ac:dyDescent="0.3">
      <c r="A24" s="432">
        <v>19300</v>
      </c>
      <c r="B24" s="432" t="s">
        <v>43</v>
      </c>
      <c r="C24" s="433">
        <f>F24+I24</f>
        <v>117570</v>
      </c>
      <c r="D24" s="434">
        <v>116046</v>
      </c>
      <c r="E24" s="435">
        <v>1524</v>
      </c>
      <c r="F24" s="436">
        <f t="shared" si="9"/>
        <v>117570</v>
      </c>
      <c r="G24" s="434"/>
      <c r="H24" s="435"/>
      <c r="I24" s="436">
        <f t="shared" si="10"/>
        <v>0</v>
      </c>
      <c r="J24" s="437" t="s">
        <v>44</v>
      </c>
      <c r="K24" s="438" t="s">
        <v>44</v>
      </c>
      <c r="L24" s="439" t="s">
        <v>44</v>
      </c>
      <c r="M24" s="437" t="s">
        <v>44</v>
      </c>
      <c r="N24" s="438" t="s">
        <v>44</v>
      </c>
      <c r="O24" s="439" t="s">
        <v>44</v>
      </c>
      <c r="P24" s="440" t="s">
        <v>495</v>
      </c>
    </row>
    <row r="25" spans="1:16" s="405" customFormat="1" ht="24.75" hidden="1" customHeight="1" thickTop="1" x14ac:dyDescent="0.25">
      <c r="A25" s="441"/>
      <c r="B25" s="441" t="s">
        <v>45</v>
      </c>
      <c r="C25" s="442">
        <f>F25</f>
        <v>0</v>
      </c>
      <c r="D25" s="443"/>
      <c r="E25" s="444"/>
      <c r="F25" s="445">
        <f t="shared" si="9"/>
        <v>0</v>
      </c>
      <c r="G25" s="446" t="s">
        <v>44</v>
      </c>
      <c r="H25" s="447" t="s">
        <v>44</v>
      </c>
      <c r="I25" s="448" t="s">
        <v>44</v>
      </c>
      <c r="J25" s="446" t="s">
        <v>44</v>
      </c>
      <c r="K25" s="447" t="s">
        <v>44</v>
      </c>
      <c r="L25" s="448" t="s">
        <v>44</v>
      </c>
      <c r="M25" s="446" t="s">
        <v>44</v>
      </c>
      <c r="N25" s="447" t="s">
        <v>44</v>
      </c>
      <c r="O25" s="448" t="s">
        <v>44</v>
      </c>
      <c r="P25" s="449"/>
    </row>
    <row r="26" spans="1:16" s="405" customFormat="1" ht="36" hidden="1" customHeight="1" x14ac:dyDescent="0.25">
      <c r="A26" s="441">
        <v>21300</v>
      </c>
      <c r="B26" s="441" t="s">
        <v>46</v>
      </c>
      <c r="C26" s="442">
        <f>L26</f>
        <v>0</v>
      </c>
      <c r="D26" s="446" t="s">
        <v>44</v>
      </c>
      <c r="E26" s="447" t="s">
        <v>44</v>
      </c>
      <c r="F26" s="448" t="s">
        <v>44</v>
      </c>
      <c r="G26" s="446" t="s">
        <v>44</v>
      </c>
      <c r="H26" s="447" t="s">
        <v>44</v>
      </c>
      <c r="I26" s="448" t="s">
        <v>44</v>
      </c>
      <c r="J26" s="450">
        <f>SUM(J27,J31,J33,J36)</f>
        <v>0</v>
      </c>
      <c r="K26" s="451">
        <f t="shared" ref="K26:L26" si="11">SUM(K27,K31,K33,K36)</f>
        <v>0</v>
      </c>
      <c r="L26" s="452">
        <f t="shared" si="11"/>
        <v>0</v>
      </c>
      <c r="M26" s="450" t="s">
        <v>44</v>
      </c>
      <c r="N26" s="451" t="s">
        <v>44</v>
      </c>
      <c r="O26" s="452" t="s">
        <v>44</v>
      </c>
      <c r="P26" s="449"/>
    </row>
    <row r="27" spans="1:16" s="405" customFormat="1" ht="24" hidden="1" customHeight="1" x14ac:dyDescent="0.25">
      <c r="A27" s="453">
        <v>21350</v>
      </c>
      <c r="B27" s="441" t="s">
        <v>47</v>
      </c>
      <c r="C27" s="442">
        <f t="shared" ref="C27:C30" si="12">L27</f>
        <v>0</v>
      </c>
      <c r="D27" s="446" t="s">
        <v>44</v>
      </c>
      <c r="E27" s="447" t="s">
        <v>44</v>
      </c>
      <c r="F27" s="448" t="s">
        <v>44</v>
      </c>
      <c r="G27" s="446" t="s">
        <v>44</v>
      </c>
      <c r="H27" s="447" t="s">
        <v>44</v>
      </c>
      <c r="I27" s="448" t="s">
        <v>44</v>
      </c>
      <c r="J27" s="450">
        <f>SUM(J28:J30)</f>
        <v>0</v>
      </c>
      <c r="K27" s="451">
        <f t="shared" ref="K27:L27" si="13">SUM(K28:K30)</f>
        <v>0</v>
      </c>
      <c r="L27" s="452">
        <f t="shared" si="13"/>
        <v>0</v>
      </c>
      <c r="M27" s="450" t="s">
        <v>44</v>
      </c>
      <c r="N27" s="451" t="s">
        <v>44</v>
      </c>
      <c r="O27" s="452" t="s">
        <v>44</v>
      </c>
      <c r="P27" s="449"/>
    </row>
    <row r="28" spans="1:16" ht="12" hidden="1" customHeight="1" x14ac:dyDescent="0.25">
      <c r="A28" s="420">
        <v>21351</v>
      </c>
      <c r="B28" s="454" t="s">
        <v>48</v>
      </c>
      <c r="C28" s="455">
        <f t="shared" si="12"/>
        <v>0</v>
      </c>
      <c r="D28" s="456" t="s">
        <v>44</v>
      </c>
      <c r="E28" s="457" t="s">
        <v>44</v>
      </c>
      <c r="F28" s="458" t="s">
        <v>44</v>
      </c>
      <c r="G28" s="456" t="s">
        <v>44</v>
      </c>
      <c r="H28" s="457" t="s">
        <v>44</v>
      </c>
      <c r="I28" s="458" t="s">
        <v>44</v>
      </c>
      <c r="J28" s="150"/>
      <c r="K28" s="151"/>
      <c r="L28" s="423">
        <f t="shared" ref="L28:L30" si="14">K28+J28</f>
        <v>0</v>
      </c>
      <c r="M28" s="459" t="s">
        <v>44</v>
      </c>
      <c r="N28" s="460" t="s">
        <v>44</v>
      </c>
      <c r="O28" s="423" t="s">
        <v>44</v>
      </c>
      <c r="P28" s="154"/>
    </row>
    <row r="29" spans="1:16" ht="12" hidden="1" customHeight="1" x14ac:dyDescent="0.25">
      <c r="A29" s="424">
        <v>21352</v>
      </c>
      <c r="B29" s="461" t="s">
        <v>49</v>
      </c>
      <c r="C29" s="462">
        <f t="shared" si="12"/>
        <v>0</v>
      </c>
      <c r="D29" s="463" t="s">
        <v>44</v>
      </c>
      <c r="E29" s="464" t="s">
        <v>44</v>
      </c>
      <c r="F29" s="465" t="s">
        <v>44</v>
      </c>
      <c r="G29" s="463" t="s">
        <v>44</v>
      </c>
      <c r="H29" s="464" t="s">
        <v>44</v>
      </c>
      <c r="I29" s="465" t="s">
        <v>44</v>
      </c>
      <c r="J29" s="427"/>
      <c r="K29" s="428"/>
      <c r="L29" s="430">
        <f t="shared" si="14"/>
        <v>0</v>
      </c>
      <c r="M29" s="466" t="s">
        <v>44</v>
      </c>
      <c r="N29" s="467" t="s">
        <v>44</v>
      </c>
      <c r="O29" s="430" t="s">
        <v>44</v>
      </c>
      <c r="P29" s="431"/>
    </row>
    <row r="30" spans="1:16" ht="24" hidden="1" customHeight="1" x14ac:dyDescent="0.25">
      <c r="A30" s="424">
        <v>21359</v>
      </c>
      <c r="B30" s="461" t="s">
        <v>50</v>
      </c>
      <c r="C30" s="462">
        <f t="shared" si="12"/>
        <v>0</v>
      </c>
      <c r="D30" s="463" t="s">
        <v>44</v>
      </c>
      <c r="E30" s="464" t="s">
        <v>44</v>
      </c>
      <c r="F30" s="465" t="s">
        <v>44</v>
      </c>
      <c r="G30" s="463" t="s">
        <v>44</v>
      </c>
      <c r="H30" s="464" t="s">
        <v>44</v>
      </c>
      <c r="I30" s="465" t="s">
        <v>44</v>
      </c>
      <c r="J30" s="427"/>
      <c r="K30" s="428"/>
      <c r="L30" s="430">
        <f t="shared" si="14"/>
        <v>0</v>
      </c>
      <c r="M30" s="466" t="s">
        <v>44</v>
      </c>
      <c r="N30" s="467" t="s">
        <v>44</v>
      </c>
      <c r="O30" s="430" t="s">
        <v>44</v>
      </c>
      <c r="P30" s="431"/>
    </row>
    <row r="31" spans="1:16" s="405" customFormat="1" ht="36" hidden="1" customHeight="1" x14ac:dyDescent="0.25">
      <c r="A31" s="453">
        <v>21370</v>
      </c>
      <c r="B31" s="441" t="s">
        <v>51</v>
      </c>
      <c r="C31" s="442">
        <f>L31</f>
        <v>0</v>
      </c>
      <c r="D31" s="446" t="s">
        <v>44</v>
      </c>
      <c r="E31" s="447" t="s">
        <v>44</v>
      </c>
      <c r="F31" s="448" t="s">
        <v>44</v>
      </c>
      <c r="G31" s="446" t="s">
        <v>44</v>
      </c>
      <c r="H31" s="447" t="s">
        <v>44</v>
      </c>
      <c r="I31" s="448" t="s">
        <v>44</v>
      </c>
      <c r="J31" s="450">
        <f>SUM(J32)</f>
        <v>0</v>
      </c>
      <c r="K31" s="451">
        <f t="shared" ref="K31:L31" si="15">SUM(K32)</f>
        <v>0</v>
      </c>
      <c r="L31" s="452">
        <f t="shared" si="15"/>
        <v>0</v>
      </c>
      <c r="M31" s="450" t="s">
        <v>44</v>
      </c>
      <c r="N31" s="451" t="s">
        <v>44</v>
      </c>
      <c r="O31" s="452" t="s">
        <v>44</v>
      </c>
      <c r="P31" s="449"/>
    </row>
    <row r="32" spans="1:16" ht="36" hidden="1" customHeight="1" x14ac:dyDescent="0.25">
      <c r="A32" s="468">
        <v>21379</v>
      </c>
      <c r="B32" s="469" t="s">
        <v>52</v>
      </c>
      <c r="C32" s="470">
        <f t="shared" ref="C32:C40" si="16">L32</f>
        <v>0</v>
      </c>
      <c r="D32" s="471" t="s">
        <v>44</v>
      </c>
      <c r="E32" s="472" t="s">
        <v>44</v>
      </c>
      <c r="F32" s="473" t="s">
        <v>44</v>
      </c>
      <c r="G32" s="471" t="s">
        <v>44</v>
      </c>
      <c r="H32" s="472" t="s">
        <v>44</v>
      </c>
      <c r="I32" s="473" t="s">
        <v>44</v>
      </c>
      <c r="J32" s="474"/>
      <c r="K32" s="475"/>
      <c r="L32" s="476">
        <f>K32+J32</f>
        <v>0</v>
      </c>
      <c r="M32" s="477" t="s">
        <v>44</v>
      </c>
      <c r="N32" s="478" t="s">
        <v>44</v>
      </c>
      <c r="O32" s="476" t="s">
        <v>44</v>
      </c>
      <c r="P32" s="479"/>
    </row>
    <row r="33" spans="1:16" s="405" customFormat="1" ht="12" hidden="1" customHeight="1" x14ac:dyDescent="0.25">
      <c r="A33" s="453">
        <v>21380</v>
      </c>
      <c r="B33" s="441" t="s">
        <v>53</v>
      </c>
      <c r="C33" s="442">
        <f t="shared" si="16"/>
        <v>0</v>
      </c>
      <c r="D33" s="446" t="s">
        <v>44</v>
      </c>
      <c r="E33" s="447" t="s">
        <v>44</v>
      </c>
      <c r="F33" s="448" t="s">
        <v>44</v>
      </c>
      <c r="G33" s="446" t="s">
        <v>44</v>
      </c>
      <c r="H33" s="447" t="s">
        <v>44</v>
      </c>
      <c r="I33" s="448" t="s">
        <v>44</v>
      </c>
      <c r="J33" s="450">
        <f>SUM(J34:J35)</f>
        <v>0</v>
      </c>
      <c r="K33" s="451">
        <f t="shared" ref="K33:L33" si="17">SUM(K34:K35)</f>
        <v>0</v>
      </c>
      <c r="L33" s="452">
        <f t="shared" si="17"/>
        <v>0</v>
      </c>
      <c r="M33" s="450" t="s">
        <v>44</v>
      </c>
      <c r="N33" s="451" t="s">
        <v>44</v>
      </c>
      <c r="O33" s="452" t="s">
        <v>44</v>
      </c>
      <c r="P33" s="449"/>
    </row>
    <row r="34" spans="1:16" ht="12" hidden="1" customHeight="1" x14ac:dyDescent="0.25">
      <c r="A34" s="421">
        <v>21381</v>
      </c>
      <c r="B34" s="454" t="s">
        <v>54</v>
      </c>
      <c r="C34" s="455">
        <f t="shared" si="16"/>
        <v>0</v>
      </c>
      <c r="D34" s="456" t="s">
        <v>44</v>
      </c>
      <c r="E34" s="457" t="s">
        <v>44</v>
      </c>
      <c r="F34" s="458" t="s">
        <v>44</v>
      </c>
      <c r="G34" s="456" t="s">
        <v>44</v>
      </c>
      <c r="H34" s="457" t="s">
        <v>44</v>
      </c>
      <c r="I34" s="458" t="s">
        <v>44</v>
      </c>
      <c r="J34" s="150"/>
      <c r="K34" s="151"/>
      <c r="L34" s="423">
        <f t="shared" ref="L34:L35" si="18">K34+J34</f>
        <v>0</v>
      </c>
      <c r="M34" s="459" t="s">
        <v>44</v>
      </c>
      <c r="N34" s="460" t="s">
        <v>44</v>
      </c>
      <c r="O34" s="423" t="s">
        <v>44</v>
      </c>
      <c r="P34" s="154"/>
    </row>
    <row r="35" spans="1:16" ht="24" hidden="1" customHeight="1" x14ac:dyDescent="0.25">
      <c r="A35" s="425">
        <v>21383</v>
      </c>
      <c r="B35" s="461" t="s">
        <v>55</v>
      </c>
      <c r="C35" s="462">
        <f t="shared" si="16"/>
        <v>0</v>
      </c>
      <c r="D35" s="463" t="s">
        <v>44</v>
      </c>
      <c r="E35" s="464" t="s">
        <v>44</v>
      </c>
      <c r="F35" s="465" t="s">
        <v>44</v>
      </c>
      <c r="G35" s="463" t="s">
        <v>44</v>
      </c>
      <c r="H35" s="464" t="s">
        <v>44</v>
      </c>
      <c r="I35" s="465" t="s">
        <v>44</v>
      </c>
      <c r="J35" s="427"/>
      <c r="K35" s="428"/>
      <c r="L35" s="430">
        <f t="shared" si="18"/>
        <v>0</v>
      </c>
      <c r="M35" s="466" t="s">
        <v>44</v>
      </c>
      <c r="N35" s="467" t="s">
        <v>44</v>
      </c>
      <c r="O35" s="430" t="s">
        <v>44</v>
      </c>
      <c r="P35" s="431"/>
    </row>
    <row r="36" spans="1:16" s="405" customFormat="1" ht="25.5" hidden="1" customHeight="1" x14ac:dyDescent="0.25">
      <c r="A36" s="453">
        <v>21390</v>
      </c>
      <c r="B36" s="441" t="s">
        <v>56</v>
      </c>
      <c r="C36" s="442">
        <f t="shared" si="16"/>
        <v>0</v>
      </c>
      <c r="D36" s="446" t="s">
        <v>44</v>
      </c>
      <c r="E36" s="447" t="s">
        <v>44</v>
      </c>
      <c r="F36" s="448" t="s">
        <v>44</v>
      </c>
      <c r="G36" s="446" t="s">
        <v>44</v>
      </c>
      <c r="H36" s="447" t="s">
        <v>44</v>
      </c>
      <c r="I36" s="448" t="s">
        <v>44</v>
      </c>
      <c r="J36" s="450">
        <f>SUM(J37:J40)</f>
        <v>0</v>
      </c>
      <c r="K36" s="451">
        <f t="shared" ref="K36:L36" si="19">SUM(K37:K40)</f>
        <v>0</v>
      </c>
      <c r="L36" s="452">
        <f t="shared" si="19"/>
        <v>0</v>
      </c>
      <c r="M36" s="450" t="s">
        <v>44</v>
      </c>
      <c r="N36" s="451" t="s">
        <v>44</v>
      </c>
      <c r="O36" s="452" t="s">
        <v>44</v>
      </c>
      <c r="P36" s="449"/>
    </row>
    <row r="37" spans="1:16" ht="24" hidden="1" customHeight="1" x14ac:dyDescent="0.25">
      <c r="A37" s="421">
        <v>21391</v>
      </c>
      <c r="B37" s="454" t="s">
        <v>57</v>
      </c>
      <c r="C37" s="455">
        <f t="shared" si="16"/>
        <v>0</v>
      </c>
      <c r="D37" s="456" t="s">
        <v>44</v>
      </c>
      <c r="E37" s="457" t="s">
        <v>44</v>
      </c>
      <c r="F37" s="458" t="s">
        <v>44</v>
      </c>
      <c r="G37" s="456" t="s">
        <v>44</v>
      </c>
      <c r="H37" s="457" t="s">
        <v>44</v>
      </c>
      <c r="I37" s="458" t="s">
        <v>44</v>
      </c>
      <c r="J37" s="150"/>
      <c r="K37" s="151"/>
      <c r="L37" s="423">
        <f t="shared" ref="L37:L40" si="20">K37+J37</f>
        <v>0</v>
      </c>
      <c r="M37" s="459" t="s">
        <v>44</v>
      </c>
      <c r="N37" s="460" t="s">
        <v>44</v>
      </c>
      <c r="O37" s="423" t="s">
        <v>44</v>
      </c>
      <c r="P37" s="154"/>
    </row>
    <row r="38" spans="1:16" ht="12" hidden="1" customHeight="1" x14ac:dyDescent="0.25">
      <c r="A38" s="425">
        <v>21393</v>
      </c>
      <c r="B38" s="461" t="s">
        <v>58</v>
      </c>
      <c r="C38" s="462">
        <f t="shared" si="16"/>
        <v>0</v>
      </c>
      <c r="D38" s="463" t="s">
        <v>44</v>
      </c>
      <c r="E38" s="464" t="s">
        <v>44</v>
      </c>
      <c r="F38" s="465" t="s">
        <v>44</v>
      </c>
      <c r="G38" s="463" t="s">
        <v>44</v>
      </c>
      <c r="H38" s="464" t="s">
        <v>44</v>
      </c>
      <c r="I38" s="465" t="s">
        <v>44</v>
      </c>
      <c r="J38" s="427"/>
      <c r="K38" s="428"/>
      <c r="L38" s="430">
        <f t="shared" si="20"/>
        <v>0</v>
      </c>
      <c r="M38" s="466" t="s">
        <v>44</v>
      </c>
      <c r="N38" s="467" t="s">
        <v>44</v>
      </c>
      <c r="O38" s="430" t="s">
        <v>44</v>
      </c>
      <c r="P38" s="431"/>
    </row>
    <row r="39" spans="1:16" ht="12" hidden="1" customHeight="1" x14ac:dyDescent="0.25">
      <c r="A39" s="425">
        <v>21395</v>
      </c>
      <c r="B39" s="461" t="s">
        <v>59</v>
      </c>
      <c r="C39" s="462">
        <f t="shared" si="16"/>
        <v>0</v>
      </c>
      <c r="D39" s="463" t="s">
        <v>44</v>
      </c>
      <c r="E39" s="464" t="s">
        <v>44</v>
      </c>
      <c r="F39" s="465" t="s">
        <v>44</v>
      </c>
      <c r="G39" s="463" t="s">
        <v>44</v>
      </c>
      <c r="H39" s="464" t="s">
        <v>44</v>
      </c>
      <c r="I39" s="465" t="s">
        <v>44</v>
      </c>
      <c r="J39" s="427"/>
      <c r="K39" s="428"/>
      <c r="L39" s="430">
        <f t="shared" si="20"/>
        <v>0</v>
      </c>
      <c r="M39" s="466" t="s">
        <v>44</v>
      </c>
      <c r="N39" s="467" t="s">
        <v>44</v>
      </c>
      <c r="O39" s="430" t="s">
        <v>44</v>
      </c>
      <c r="P39" s="431"/>
    </row>
    <row r="40" spans="1:16" ht="24" hidden="1" customHeight="1" x14ac:dyDescent="0.25">
      <c r="A40" s="480">
        <v>21399</v>
      </c>
      <c r="B40" s="481" t="s">
        <v>60</v>
      </c>
      <c r="C40" s="482">
        <f t="shared" si="16"/>
        <v>0</v>
      </c>
      <c r="D40" s="483" t="s">
        <v>44</v>
      </c>
      <c r="E40" s="484" t="s">
        <v>44</v>
      </c>
      <c r="F40" s="485" t="s">
        <v>44</v>
      </c>
      <c r="G40" s="483" t="s">
        <v>44</v>
      </c>
      <c r="H40" s="484" t="s">
        <v>44</v>
      </c>
      <c r="I40" s="485" t="s">
        <v>44</v>
      </c>
      <c r="J40" s="486"/>
      <c r="K40" s="487"/>
      <c r="L40" s="488">
        <f t="shared" si="20"/>
        <v>0</v>
      </c>
      <c r="M40" s="489" t="s">
        <v>44</v>
      </c>
      <c r="N40" s="490" t="s">
        <v>44</v>
      </c>
      <c r="O40" s="488" t="s">
        <v>44</v>
      </c>
      <c r="P40" s="491"/>
    </row>
    <row r="41" spans="1:16" s="405" customFormat="1" ht="26.25" hidden="1" customHeight="1" x14ac:dyDescent="0.25">
      <c r="A41" s="492">
        <v>21420</v>
      </c>
      <c r="B41" s="493" t="s">
        <v>61</v>
      </c>
      <c r="C41" s="494">
        <f>F41</f>
        <v>0</v>
      </c>
      <c r="D41" s="495">
        <f>SUM(D42)</f>
        <v>0</v>
      </c>
      <c r="E41" s="496">
        <f t="shared" ref="E41:F41" si="21">SUM(E42)</f>
        <v>0</v>
      </c>
      <c r="F41" s="497">
        <f t="shared" si="21"/>
        <v>0</v>
      </c>
      <c r="G41" s="498" t="s">
        <v>44</v>
      </c>
      <c r="H41" s="499" t="s">
        <v>44</v>
      </c>
      <c r="I41" s="500" t="s">
        <v>44</v>
      </c>
      <c r="J41" s="498" t="s">
        <v>44</v>
      </c>
      <c r="K41" s="499" t="s">
        <v>44</v>
      </c>
      <c r="L41" s="500" t="s">
        <v>44</v>
      </c>
      <c r="M41" s="498" t="s">
        <v>44</v>
      </c>
      <c r="N41" s="499" t="s">
        <v>44</v>
      </c>
      <c r="O41" s="500" t="s">
        <v>44</v>
      </c>
      <c r="P41" s="501"/>
    </row>
    <row r="42" spans="1:16" s="405" customFormat="1" ht="26.25" hidden="1" customHeight="1" x14ac:dyDescent="0.25">
      <c r="A42" s="480">
        <v>21429</v>
      </c>
      <c r="B42" s="481" t="s">
        <v>62</v>
      </c>
      <c r="C42" s="502">
        <f>F42</f>
        <v>0</v>
      </c>
      <c r="D42" s="486"/>
      <c r="E42" s="487"/>
      <c r="F42" s="503">
        <f>D42+E42</f>
        <v>0</v>
      </c>
      <c r="G42" s="483" t="s">
        <v>44</v>
      </c>
      <c r="H42" s="484" t="s">
        <v>44</v>
      </c>
      <c r="I42" s="485" t="s">
        <v>44</v>
      </c>
      <c r="J42" s="483" t="s">
        <v>44</v>
      </c>
      <c r="K42" s="484" t="s">
        <v>44</v>
      </c>
      <c r="L42" s="485" t="s">
        <v>44</v>
      </c>
      <c r="M42" s="483" t="s">
        <v>44</v>
      </c>
      <c r="N42" s="484" t="s">
        <v>44</v>
      </c>
      <c r="O42" s="485" t="s">
        <v>44</v>
      </c>
      <c r="P42" s="491"/>
    </row>
    <row r="43" spans="1:16" s="405" customFormat="1" ht="24.75" hidden="1" thickTop="1" x14ac:dyDescent="0.25">
      <c r="A43" s="453">
        <v>21490</v>
      </c>
      <c r="B43" s="441" t="s">
        <v>63</v>
      </c>
      <c r="C43" s="504">
        <f>F43+I43+L43</f>
        <v>0</v>
      </c>
      <c r="D43" s="450">
        <f>D44</f>
        <v>0</v>
      </c>
      <c r="E43" s="451">
        <f t="shared" ref="E43:L43" si="22">E44</f>
        <v>0</v>
      </c>
      <c r="F43" s="452">
        <f t="shared" si="22"/>
        <v>0</v>
      </c>
      <c r="G43" s="450">
        <f t="shared" si="22"/>
        <v>0</v>
      </c>
      <c r="H43" s="451">
        <f t="shared" si="22"/>
        <v>0</v>
      </c>
      <c r="I43" s="452">
        <f t="shared" si="22"/>
        <v>0</v>
      </c>
      <c r="J43" s="450">
        <f t="shared" si="22"/>
        <v>0</v>
      </c>
      <c r="K43" s="451">
        <f t="shared" si="22"/>
        <v>0</v>
      </c>
      <c r="L43" s="452">
        <f t="shared" si="22"/>
        <v>0</v>
      </c>
      <c r="M43" s="450" t="s">
        <v>44</v>
      </c>
      <c r="N43" s="451" t="s">
        <v>44</v>
      </c>
      <c r="O43" s="452" t="s">
        <v>44</v>
      </c>
      <c r="P43" s="449"/>
    </row>
    <row r="44" spans="1:16" s="405" customFormat="1" ht="24" hidden="1" customHeight="1" x14ac:dyDescent="0.25">
      <c r="A44" s="425">
        <v>21499</v>
      </c>
      <c r="B44" s="461" t="s">
        <v>64</v>
      </c>
      <c r="C44" s="505">
        <f>F44+I44+L44</f>
        <v>0</v>
      </c>
      <c r="D44" s="150"/>
      <c r="E44" s="151"/>
      <c r="F44" s="506">
        <f>D44+E44</f>
        <v>0</v>
      </c>
      <c r="G44" s="150"/>
      <c r="H44" s="151"/>
      <c r="I44" s="506">
        <f>G44+H44</f>
        <v>0</v>
      </c>
      <c r="J44" s="150"/>
      <c r="K44" s="151"/>
      <c r="L44" s="423">
        <f>K44+J44</f>
        <v>0</v>
      </c>
      <c r="M44" s="459" t="s">
        <v>44</v>
      </c>
      <c r="N44" s="460" t="s">
        <v>44</v>
      </c>
      <c r="O44" s="423" t="s">
        <v>44</v>
      </c>
      <c r="P44" s="154"/>
    </row>
    <row r="45" spans="1:16" ht="12.75" hidden="1" customHeight="1" x14ac:dyDescent="0.25">
      <c r="A45" s="507">
        <v>23000</v>
      </c>
      <c r="B45" s="508" t="s">
        <v>65</v>
      </c>
      <c r="C45" s="504">
        <f>O45</f>
        <v>0</v>
      </c>
      <c r="D45" s="483" t="s">
        <v>44</v>
      </c>
      <c r="E45" s="484" t="s">
        <v>44</v>
      </c>
      <c r="F45" s="485" t="s">
        <v>44</v>
      </c>
      <c r="G45" s="483" t="s">
        <v>44</v>
      </c>
      <c r="H45" s="484" t="s">
        <v>44</v>
      </c>
      <c r="I45" s="485" t="s">
        <v>44</v>
      </c>
      <c r="J45" s="489" t="s">
        <v>44</v>
      </c>
      <c r="K45" s="490" t="s">
        <v>44</v>
      </c>
      <c r="L45" s="488" t="s">
        <v>44</v>
      </c>
      <c r="M45" s="489">
        <f>SUM(M46:M47)</f>
        <v>0</v>
      </c>
      <c r="N45" s="490">
        <f t="shared" ref="N45:O45" si="23">SUM(N46:N47)</f>
        <v>0</v>
      </c>
      <c r="O45" s="488">
        <f t="shared" si="23"/>
        <v>0</v>
      </c>
      <c r="P45" s="491"/>
    </row>
    <row r="46" spans="1:16" ht="24" hidden="1" customHeight="1" x14ac:dyDescent="0.25">
      <c r="A46" s="509">
        <v>23410</v>
      </c>
      <c r="B46" s="510" t="s">
        <v>66</v>
      </c>
      <c r="C46" s="494">
        <f t="shared" ref="C46:C47" si="24">O46</f>
        <v>0</v>
      </c>
      <c r="D46" s="498" t="s">
        <v>44</v>
      </c>
      <c r="E46" s="499" t="s">
        <v>44</v>
      </c>
      <c r="F46" s="500" t="s">
        <v>44</v>
      </c>
      <c r="G46" s="498" t="s">
        <v>44</v>
      </c>
      <c r="H46" s="499" t="s">
        <v>44</v>
      </c>
      <c r="I46" s="500" t="s">
        <v>44</v>
      </c>
      <c r="J46" s="498" t="s">
        <v>44</v>
      </c>
      <c r="K46" s="499" t="s">
        <v>44</v>
      </c>
      <c r="L46" s="500" t="s">
        <v>44</v>
      </c>
      <c r="M46" s="511"/>
      <c r="N46" s="512"/>
      <c r="O46" s="513">
        <f t="shared" ref="O46:O47" si="25">N46+M46</f>
        <v>0</v>
      </c>
      <c r="P46" s="501"/>
    </row>
    <row r="47" spans="1:16" ht="24" hidden="1" customHeight="1" x14ac:dyDescent="0.25">
      <c r="A47" s="509">
        <v>23510</v>
      </c>
      <c r="B47" s="510" t="s">
        <v>67</v>
      </c>
      <c r="C47" s="494">
        <f t="shared" si="24"/>
        <v>0</v>
      </c>
      <c r="D47" s="498" t="s">
        <v>44</v>
      </c>
      <c r="E47" s="499" t="s">
        <v>44</v>
      </c>
      <c r="F47" s="500" t="s">
        <v>44</v>
      </c>
      <c r="G47" s="498" t="s">
        <v>44</v>
      </c>
      <c r="H47" s="499" t="s">
        <v>44</v>
      </c>
      <c r="I47" s="500" t="s">
        <v>44</v>
      </c>
      <c r="J47" s="498" t="s">
        <v>44</v>
      </c>
      <c r="K47" s="499" t="s">
        <v>44</v>
      </c>
      <c r="L47" s="500" t="s">
        <v>44</v>
      </c>
      <c r="M47" s="511"/>
      <c r="N47" s="512"/>
      <c r="O47" s="513">
        <f t="shared" si="25"/>
        <v>0</v>
      </c>
      <c r="P47" s="501"/>
    </row>
    <row r="48" spans="1:16" ht="12" hidden="1" customHeight="1" x14ac:dyDescent="0.25">
      <c r="A48" s="514"/>
      <c r="B48" s="510"/>
      <c r="C48" s="515"/>
      <c r="D48" s="516"/>
      <c r="E48" s="517"/>
      <c r="F48" s="513"/>
      <c r="G48" s="516"/>
      <c r="H48" s="517"/>
      <c r="I48" s="513"/>
      <c r="J48" s="516"/>
      <c r="K48" s="517"/>
      <c r="L48" s="497"/>
      <c r="M48" s="516"/>
      <c r="N48" s="517"/>
      <c r="O48" s="513"/>
      <c r="P48" s="501"/>
    </row>
    <row r="49" spans="1:16" s="405" customFormat="1" ht="12" hidden="1" customHeight="1" x14ac:dyDescent="0.25">
      <c r="A49" s="399"/>
      <c r="B49" s="400" t="s">
        <v>68</v>
      </c>
      <c r="C49" s="518"/>
      <c r="D49" s="147"/>
      <c r="E49" s="148"/>
      <c r="F49" s="519"/>
      <c r="G49" s="150"/>
      <c r="H49" s="151"/>
      <c r="I49" s="506"/>
      <c r="J49" s="150"/>
      <c r="K49" s="151"/>
      <c r="L49" s="423"/>
      <c r="M49" s="150"/>
      <c r="N49" s="151"/>
      <c r="O49" s="506"/>
      <c r="P49" s="154"/>
    </row>
    <row r="50" spans="1:16" s="405" customFormat="1" ht="13.5" thickTop="1" thickBot="1" x14ac:dyDescent="0.3">
      <c r="A50" s="520"/>
      <c r="B50" s="406" t="s">
        <v>69</v>
      </c>
      <c r="C50" s="521">
        <f t="shared" si="0"/>
        <v>117570</v>
      </c>
      <c r="D50" s="522">
        <f>SUM(D51,D286)</f>
        <v>116046</v>
      </c>
      <c r="E50" s="523">
        <f t="shared" ref="E50:F50" si="26">SUM(E51,E286)</f>
        <v>1524</v>
      </c>
      <c r="F50" s="524">
        <f t="shared" si="26"/>
        <v>117570</v>
      </c>
      <c r="G50" s="522">
        <f>SUM(G51,G286)</f>
        <v>0</v>
      </c>
      <c r="H50" s="523">
        <f>SUM(H51,H286)</f>
        <v>0</v>
      </c>
      <c r="I50" s="524">
        <f t="shared" ref="I50" si="27">SUM(I51,I286)</f>
        <v>0</v>
      </c>
      <c r="J50" s="409">
        <f>SUM(J51,J286)</f>
        <v>0</v>
      </c>
      <c r="K50" s="410">
        <f t="shared" ref="K50:L50" si="28">SUM(K51,K286)</f>
        <v>0</v>
      </c>
      <c r="L50" s="411">
        <f t="shared" si="28"/>
        <v>0</v>
      </c>
      <c r="M50" s="409">
        <f>SUM(M51,M286)</f>
        <v>0</v>
      </c>
      <c r="N50" s="410">
        <f t="shared" ref="N50:O50" si="29">SUM(N51,N286)</f>
        <v>0</v>
      </c>
      <c r="O50" s="411">
        <f t="shared" si="29"/>
        <v>0</v>
      </c>
      <c r="P50" s="412"/>
    </row>
    <row r="51" spans="1:16" s="405" customFormat="1" ht="36.75" thickTop="1" x14ac:dyDescent="0.25">
      <c r="A51" s="525"/>
      <c r="B51" s="526" t="s">
        <v>70</v>
      </c>
      <c r="C51" s="527">
        <f t="shared" si="0"/>
        <v>117570</v>
      </c>
      <c r="D51" s="528">
        <f>SUM(D52,D194)</f>
        <v>116046</v>
      </c>
      <c r="E51" s="529">
        <f t="shared" ref="E51:F51" si="30">SUM(E52,E194)</f>
        <v>1524</v>
      </c>
      <c r="F51" s="530">
        <f t="shared" si="30"/>
        <v>117570</v>
      </c>
      <c r="G51" s="528">
        <f>SUM(G52,G194)</f>
        <v>0</v>
      </c>
      <c r="H51" s="529">
        <f t="shared" ref="H51:I51" si="31">SUM(H52,H194)</f>
        <v>0</v>
      </c>
      <c r="I51" s="530">
        <f t="shared" si="31"/>
        <v>0</v>
      </c>
      <c r="J51" s="531">
        <f>SUM(J52,J194)</f>
        <v>0</v>
      </c>
      <c r="K51" s="532">
        <f t="shared" ref="K51:L51" si="32">SUM(K52,K194)</f>
        <v>0</v>
      </c>
      <c r="L51" s="533">
        <f t="shared" si="32"/>
        <v>0</v>
      </c>
      <c r="M51" s="531">
        <f>SUM(M52,M194)</f>
        <v>0</v>
      </c>
      <c r="N51" s="532">
        <f t="shared" ref="N51:O51" si="33">SUM(N52,N194)</f>
        <v>0</v>
      </c>
      <c r="O51" s="533">
        <f t="shared" si="33"/>
        <v>0</v>
      </c>
      <c r="P51" s="534"/>
    </row>
    <row r="52" spans="1:16" s="405" customFormat="1" ht="24" x14ac:dyDescent="0.25">
      <c r="A52" s="401"/>
      <c r="B52" s="399" t="s">
        <v>71</v>
      </c>
      <c r="C52" s="518">
        <f t="shared" si="0"/>
        <v>68570</v>
      </c>
      <c r="D52" s="535">
        <f>SUM(D53,D75,D173,D187)</f>
        <v>67046</v>
      </c>
      <c r="E52" s="536">
        <f t="shared" ref="E52:F52" si="34">SUM(E53,E75,E173,E187)</f>
        <v>1524</v>
      </c>
      <c r="F52" s="519">
        <f t="shared" si="34"/>
        <v>68570</v>
      </c>
      <c r="G52" s="535">
        <f>SUM(G53,G75,G173,G187)</f>
        <v>0</v>
      </c>
      <c r="H52" s="536">
        <f t="shared" ref="H52:I52" si="35">SUM(H53,H75,H173,H187)</f>
        <v>0</v>
      </c>
      <c r="I52" s="519">
        <f t="shared" si="35"/>
        <v>0</v>
      </c>
      <c r="J52" s="535">
        <f>SUM(J53,J75,J173,J187)</f>
        <v>0</v>
      </c>
      <c r="K52" s="536">
        <f t="shared" ref="K52:L52" si="36">SUM(K53,K75,K173,K187)</f>
        <v>0</v>
      </c>
      <c r="L52" s="519">
        <f t="shared" si="36"/>
        <v>0</v>
      </c>
      <c r="M52" s="535">
        <f>SUM(M53,M75,M173,M187)</f>
        <v>0</v>
      </c>
      <c r="N52" s="536">
        <f t="shared" ref="N52:O52" si="37">SUM(N53,N75,N173,N187)</f>
        <v>0</v>
      </c>
      <c r="O52" s="519">
        <f t="shared" si="37"/>
        <v>0</v>
      </c>
      <c r="P52" s="537"/>
    </row>
    <row r="53" spans="1:16" s="405" customFormat="1" x14ac:dyDescent="0.25">
      <c r="A53" s="538">
        <v>1000</v>
      </c>
      <c r="B53" s="538" t="s">
        <v>72</v>
      </c>
      <c r="C53" s="539">
        <f t="shared" si="0"/>
        <v>55579</v>
      </c>
      <c r="D53" s="540">
        <f>SUM(D54,D67)</f>
        <v>55579</v>
      </c>
      <c r="E53" s="541">
        <f t="shared" ref="E53:F53" si="38">SUM(E54,E67)</f>
        <v>0</v>
      </c>
      <c r="F53" s="542">
        <f t="shared" si="38"/>
        <v>55579</v>
      </c>
      <c r="G53" s="540">
        <f>SUM(G54,G67)</f>
        <v>0</v>
      </c>
      <c r="H53" s="541">
        <f t="shared" ref="H53:I53" si="39">SUM(H54,H67)</f>
        <v>0</v>
      </c>
      <c r="I53" s="542">
        <f t="shared" si="39"/>
        <v>0</v>
      </c>
      <c r="J53" s="540">
        <f>SUM(J54,J67)</f>
        <v>0</v>
      </c>
      <c r="K53" s="541">
        <f t="shared" ref="K53:L53" si="40">SUM(K54,K67)</f>
        <v>0</v>
      </c>
      <c r="L53" s="542">
        <f t="shared" si="40"/>
        <v>0</v>
      </c>
      <c r="M53" s="540">
        <f>SUM(M54,M67)</f>
        <v>0</v>
      </c>
      <c r="N53" s="541">
        <f t="shared" ref="N53:O53" si="41">SUM(N54,N67)</f>
        <v>0</v>
      </c>
      <c r="O53" s="542">
        <f t="shared" si="41"/>
        <v>0</v>
      </c>
      <c r="P53" s="180"/>
    </row>
    <row r="54" spans="1:16" x14ac:dyDescent="0.25">
      <c r="A54" s="441">
        <v>1100</v>
      </c>
      <c r="B54" s="543" t="s">
        <v>73</v>
      </c>
      <c r="C54" s="442">
        <f t="shared" si="0"/>
        <v>41519</v>
      </c>
      <c r="D54" s="544">
        <f>SUM(D55,D58,D66)</f>
        <v>41519</v>
      </c>
      <c r="E54" s="545">
        <f t="shared" ref="E54:F54" si="42">SUM(E55,E58,E66)</f>
        <v>0</v>
      </c>
      <c r="F54" s="445">
        <f t="shared" si="42"/>
        <v>41519</v>
      </c>
      <c r="G54" s="544">
        <f>SUM(G55,G58,G66)</f>
        <v>0</v>
      </c>
      <c r="H54" s="545">
        <f t="shared" ref="H54:I54" si="43">SUM(H55,H58,H66)</f>
        <v>0</v>
      </c>
      <c r="I54" s="445">
        <f t="shared" si="43"/>
        <v>0</v>
      </c>
      <c r="J54" s="544">
        <f>SUM(J55,J58,J66)</f>
        <v>0</v>
      </c>
      <c r="K54" s="545">
        <f t="shared" ref="K54:L54" si="44">SUM(K55,K58,K66)</f>
        <v>0</v>
      </c>
      <c r="L54" s="445">
        <f t="shared" si="44"/>
        <v>0</v>
      </c>
      <c r="M54" s="544">
        <f>SUM(M55,M58,M66)</f>
        <v>0</v>
      </c>
      <c r="N54" s="545">
        <f t="shared" ref="N54:O54" si="45">SUM(N55,N58,N66)</f>
        <v>0</v>
      </c>
      <c r="O54" s="445">
        <f t="shared" si="45"/>
        <v>0</v>
      </c>
      <c r="P54" s="449"/>
    </row>
    <row r="55" spans="1:16" x14ac:dyDescent="0.25">
      <c r="A55" s="546">
        <v>1110</v>
      </c>
      <c r="B55" s="510" t="s">
        <v>74</v>
      </c>
      <c r="C55" s="515">
        <f t="shared" si="0"/>
        <v>38726</v>
      </c>
      <c r="D55" s="547">
        <f>SUM(D56:D57)</f>
        <v>38726</v>
      </c>
      <c r="E55" s="548">
        <f t="shared" ref="E55:F55" si="46">SUM(E56:E57)</f>
        <v>0</v>
      </c>
      <c r="F55" s="513">
        <f t="shared" si="46"/>
        <v>38726</v>
      </c>
      <c r="G55" s="547">
        <f>SUM(G56:G57)</f>
        <v>0</v>
      </c>
      <c r="H55" s="548">
        <f t="shared" ref="H55:I55" si="47">SUM(H56:H57)</f>
        <v>0</v>
      </c>
      <c r="I55" s="513">
        <f t="shared" si="47"/>
        <v>0</v>
      </c>
      <c r="J55" s="547">
        <f>SUM(J56:J57)</f>
        <v>0</v>
      </c>
      <c r="K55" s="548">
        <f t="shared" ref="K55:L55" si="48">SUM(K56:K57)</f>
        <v>0</v>
      </c>
      <c r="L55" s="513">
        <f t="shared" si="48"/>
        <v>0</v>
      </c>
      <c r="M55" s="547">
        <f>SUM(M56:M57)</f>
        <v>0</v>
      </c>
      <c r="N55" s="548">
        <f t="shared" ref="N55:O55" si="49">SUM(N56:N57)</f>
        <v>0</v>
      </c>
      <c r="O55" s="513">
        <f t="shared" si="49"/>
        <v>0</v>
      </c>
      <c r="P55" s="501"/>
    </row>
    <row r="56" spans="1:16" ht="12" hidden="1" customHeight="1" x14ac:dyDescent="0.25">
      <c r="A56" s="421">
        <v>1111</v>
      </c>
      <c r="B56" s="454" t="s">
        <v>75</v>
      </c>
      <c r="C56" s="455">
        <f t="shared" si="0"/>
        <v>0</v>
      </c>
      <c r="D56" s="150"/>
      <c r="E56" s="151"/>
      <c r="F56" s="506">
        <f t="shared" ref="F56:F57" si="50">D56+E56</f>
        <v>0</v>
      </c>
      <c r="G56" s="150"/>
      <c r="H56" s="151"/>
      <c r="I56" s="506">
        <f t="shared" ref="I56:I57" si="51">G56+H56</f>
        <v>0</v>
      </c>
      <c r="J56" s="150"/>
      <c r="K56" s="151"/>
      <c r="L56" s="506">
        <f t="shared" ref="L56:L57" si="52">K56+J56</f>
        <v>0</v>
      </c>
      <c r="M56" s="150"/>
      <c r="N56" s="151"/>
      <c r="O56" s="506">
        <f t="shared" ref="O56:O57" si="53">N56+M56</f>
        <v>0</v>
      </c>
      <c r="P56" s="154"/>
    </row>
    <row r="57" spans="1:16" ht="24" customHeight="1" x14ac:dyDescent="0.25">
      <c r="A57" s="425">
        <v>1119</v>
      </c>
      <c r="B57" s="461" t="s">
        <v>76</v>
      </c>
      <c r="C57" s="462">
        <f t="shared" si="0"/>
        <v>38726</v>
      </c>
      <c r="D57" s="427">
        <v>38726</v>
      </c>
      <c r="E57" s="428"/>
      <c r="F57" s="429">
        <f t="shared" si="50"/>
        <v>38726</v>
      </c>
      <c r="G57" s="427"/>
      <c r="H57" s="428"/>
      <c r="I57" s="429">
        <f t="shared" si="51"/>
        <v>0</v>
      </c>
      <c r="J57" s="427"/>
      <c r="K57" s="428"/>
      <c r="L57" s="429">
        <f t="shared" si="52"/>
        <v>0</v>
      </c>
      <c r="M57" s="427"/>
      <c r="N57" s="428"/>
      <c r="O57" s="429">
        <f t="shared" si="53"/>
        <v>0</v>
      </c>
      <c r="P57" s="431"/>
    </row>
    <row r="58" spans="1:16" x14ac:dyDescent="0.25">
      <c r="A58" s="549">
        <v>1140</v>
      </c>
      <c r="B58" s="461" t="s">
        <v>78</v>
      </c>
      <c r="C58" s="462">
        <f t="shared" si="0"/>
        <v>2793</v>
      </c>
      <c r="D58" s="550">
        <f>SUM(D59:D65)</f>
        <v>2793</v>
      </c>
      <c r="E58" s="551">
        <f>SUM(E59:E65)</f>
        <v>0</v>
      </c>
      <c r="F58" s="429">
        <f t="shared" ref="F58" si="54">SUM(F59:F65)</f>
        <v>2793</v>
      </c>
      <c r="G58" s="550">
        <f>SUM(G59:G65)</f>
        <v>0</v>
      </c>
      <c r="H58" s="551">
        <f t="shared" ref="H58:I58" si="55">SUM(H59:H65)</f>
        <v>0</v>
      </c>
      <c r="I58" s="429">
        <f t="shared" si="55"/>
        <v>0</v>
      </c>
      <c r="J58" s="550">
        <f>SUM(J59:J65)</f>
        <v>0</v>
      </c>
      <c r="K58" s="551">
        <f t="shared" ref="K58:L58" si="56">SUM(K59:K65)</f>
        <v>0</v>
      </c>
      <c r="L58" s="429">
        <f t="shared" si="56"/>
        <v>0</v>
      </c>
      <c r="M58" s="550">
        <f>SUM(M59:M65)</f>
        <v>0</v>
      </c>
      <c r="N58" s="551">
        <f t="shared" ref="N58:O58" si="57">SUM(N59:N65)</f>
        <v>0</v>
      </c>
      <c r="O58" s="429">
        <f t="shared" si="57"/>
        <v>0</v>
      </c>
      <c r="P58" s="431"/>
    </row>
    <row r="59" spans="1:16" ht="12" hidden="1" customHeight="1" x14ac:dyDescent="0.25">
      <c r="A59" s="425">
        <v>1141</v>
      </c>
      <c r="B59" s="461" t="s">
        <v>79</v>
      </c>
      <c r="C59" s="462">
        <f t="shared" si="0"/>
        <v>0</v>
      </c>
      <c r="D59" s="427"/>
      <c r="E59" s="428"/>
      <c r="F59" s="429">
        <f t="shared" ref="F59:F66" si="58">D59+E59</f>
        <v>0</v>
      </c>
      <c r="G59" s="427"/>
      <c r="H59" s="428"/>
      <c r="I59" s="429">
        <f t="shared" ref="I59:I66" si="59">G59+H59</f>
        <v>0</v>
      </c>
      <c r="J59" s="427"/>
      <c r="K59" s="428"/>
      <c r="L59" s="429">
        <f t="shared" ref="L59:L66" si="60">K59+J59</f>
        <v>0</v>
      </c>
      <c r="M59" s="427"/>
      <c r="N59" s="428"/>
      <c r="O59" s="429">
        <f t="shared" ref="O59:O66" si="61">N59+M59</f>
        <v>0</v>
      </c>
      <c r="P59" s="431"/>
    </row>
    <row r="60" spans="1:16" ht="24.75" customHeight="1" x14ac:dyDescent="0.25">
      <c r="A60" s="425">
        <v>1142</v>
      </c>
      <c r="B60" s="461" t="s">
        <v>80</v>
      </c>
      <c r="C60" s="462">
        <f t="shared" si="0"/>
        <v>539</v>
      </c>
      <c r="D60" s="427">
        <v>539</v>
      </c>
      <c r="E60" s="428"/>
      <c r="F60" s="429">
        <f t="shared" si="58"/>
        <v>539</v>
      </c>
      <c r="G60" s="427"/>
      <c r="H60" s="428"/>
      <c r="I60" s="429">
        <f t="shared" si="59"/>
        <v>0</v>
      </c>
      <c r="J60" s="427"/>
      <c r="K60" s="428"/>
      <c r="L60" s="429">
        <f t="shared" si="60"/>
        <v>0</v>
      </c>
      <c r="M60" s="427"/>
      <c r="N60" s="428"/>
      <c r="O60" s="429">
        <f t="shared" si="61"/>
        <v>0</v>
      </c>
      <c r="P60" s="431"/>
    </row>
    <row r="61" spans="1:16" ht="24" hidden="1" customHeight="1" x14ac:dyDescent="0.25">
      <c r="A61" s="425">
        <v>1145</v>
      </c>
      <c r="B61" s="461" t="s">
        <v>81</v>
      </c>
      <c r="C61" s="462">
        <f t="shared" si="0"/>
        <v>0</v>
      </c>
      <c r="D61" s="427"/>
      <c r="E61" s="428"/>
      <c r="F61" s="429">
        <f t="shared" si="58"/>
        <v>0</v>
      </c>
      <c r="G61" s="427"/>
      <c r="H61" s="428"/>
      <c r="I61" s="429">
        <f t="shared" si="59"/>
        <v>0</v>
      </c>
      <c r="J61" s="427"/>
      <c r="K61" s="428"/>
      <c r="L61" s="429">
        <f t="shared" si="60"/>
        <v>0</v>
      </c>
      <c r="M61" s="427"/>
      <c r="N61" s="428"/>
      <c r="O61" s="429">
        <f t="shared" si="61"/>
        <v>0</v>
      </c>
      <c r="P61" s="431"/>
    </row>
    <row r="62" spans="1:16" ht="27.75" hidden="1" customHeight="1" x14ac:dyDescent="0.25">
      <c r="A62" s="425">
        <v>1146</v>
      </c>
      <c r="B62" s="461" t="s">
        <v>82</v>
      </c>
      <c r="C62" s="462">
        <f t="shared" si="0"/>
        <v>0</v>
      </c>
      <c r="D62" s="427"/>
      <c r="E62" s="428"/>
      <c r="F62" s="429">
        <f t="shared" si="58"/>
        <v>0</v>
      </c>
      <c r="G62" s="427"/>
      <c r="H62" s="428"/>
      <c r="I62" s="429">
        <f t="shared" si="59"/>
        <v>0</v>
      </c>
      <c r="J62" s="427"/>
      <c r="K62" s="428"/>
      <c r="L62" s="429">
        <f t="shared" si="60"/>
        <v>0</v>
      </c>
      <c r="M62" s="427"/>
      <c r="N62" s="428"/>
      <c r="O62" s="429">
        <f t="shared" si="61"/>
        <v>0</v>
      </c>
      <c r="P62" s="431"/>
    </row>
    <row r="63" spans="1:16" ht="12" customHeight="1" x14ac:dyDescent="0.25">
      <c r="A63" s="425">
        <v>1147</v>
      </c>
      <c r="B63" s="461" t="s">
        <v>83</v>
      </c>
      <c r="C63" s="462">
        <f t="shared" si="0"/>
        <v>419</v>
      </c>
      <c r="D63" s="427">
        <v>419</v>
      </c>
      <c r="E63" s="428"/>
      <c r="F63" s="429">
        <f t="shared" si="58"/>
        <v>419</v>
      </c>
      <c r="G63" s="427"/>
      <c r="H63" s="428"/>
      <c r="I63" s="429">
        <f t="shared" si="59"/>
        <v>0</v>
      </c>
      <c r="J63" s="427"/>
      <c r="K63" s="428"/>
      <c r="L63" s="429">
        <f t="shared" si="60"/>
        <v>0</v>
      </c>
      <c r="M63" s="427"/>
      <c r="N63" s="428"/>
      <c r="O63" s="429">
        <f t="shared" si="61"/>
        <v>0</v>
      </c>
      <c r="P63" s="431"/>
    </row>
    <row r="64" spans="1:16" ht="12" customHeight="1" x14ac:dyDescent="0.25">
      <c r="A64" s="425">
        <v>1148</v>
      </c>
      <c r="B64" s="461" t="s">
        <v>84</v>
      </c>
      <c r="C64" s="462">
        <f t="shared" si="0"/>
        <v>1835</v>
      </c>
      <c r="D64" s="427">
        <v>1835</v>
      </c>
      <c r="E64" s="428"/>
      <c r="F64" s="429">
        <f t="shared" si="58"/>
        <v>1835</v>
      </c>
      <c r="G64" s="427"/>
      <c r="H64" s="428"/>
      <c r="I64" s="429">
        <f t="shared" si="59"/>
        <v>0</v>
      </c>
      <c r="J64" s="427"/>
      <c r="K64" s="428"/>
      <c r="L64" s="429">
        <f t="shared" si="60"/>
        <v>0</v>
      </c>
      <c r="M64" s="427"/>
      <c r="N64" s="428"/>
      <c r="O64" s="429">
        <f t="shared" si="61"/>
        <v>0</v>
      </c>
      <c r="P64" s="431"/>
    </row>
    <row r="65" spans="1:16" ht="24" hidden="1" customHeight="1" x14ac:dyDescent="0.25">
      <c r="A65" s="425">
        <v>1149</v>
      </c>
      <c r="B65" s="461" t="s">
        <v>85</v>
      </c>
      <c r="C65" s="462">
        <f t="shared" si="0"/>
        <v>0</v>
      </c>
      <c r="D65" s="427"/>
      <c r="E65" s="428"/>
      <c r="F65" s="429">
        <f t="shared" si="58"/>
        <v>0</v>
      </c>
      <c r="G65" s="427"/>
      <c r="H65" s="428"/>
      <c r="I65" s="429">
        <f t="shared" si="59"/>
        <v>0</v>
      </c>
      <c r="J65" s="427"/>
      <c r="K65" s="428"/>
      <c r="L65" s="429">
        <f t="shared" si="60"/>
        <v>0</v>
      </c>
      <c r="M65" s="427"/>
      <c r="N65" s="428"/>
      <c r="O65" s="429">
        <f t="shared" si="61"/>
        <v>0</v>
      </c>
      <c r="P65" s="431"/>
    </row>
    <row r="66" spans="1:16" ht="36" hidden="1" customHeight="1" x14ac:dyDescent="0.25">
      <c r="A66" s="546">
        <v>1150</v>
      </c>
      <c r="B66" s="510" t="s">
        <v>86</v>
      </c>
      <c r="C66" s="515">
        <f t="shared" si="0"/>
        <v>0</v>
      </c>
      <c r="D66" s="516"/>
      <c r="E66" s="517"/>
      <c r="F66" s="513">
        <f t="shared" si="58"/>
        <v>0</v>
      </c>
      <c r="G66" s="516"/>
      <c r="H66" s="517"/>
      <c r="I66" s="513">
        <f t="shared" si="59"/>
        <v>0</v>
      </c>
      <c r="J66" s="516"/>
      <c r="K66" s="517"/>
      <c r="L66" s="513">
        <f t="shared" si="60"/>
        <v>0</v>
      </c>
      <c r="M66" s="516"/>
      <c r="N66" s="517"/>
      <c r="O66" s="513">
        <f t="shared" si="61"/>
        <v>0</v>
      </c>
      <c r="P66" s="501"/>
    </row>
    <row r="67" spans="1:16" ht="24" x14ac:dyDescent="0.25">
      <c r="A67" s="441">
        <v>1200</v>
      </c>
      <c r="B67" s="543" t="s">
        <v>87</v>
      </c>
      <c r="C67" s="442">
        <f t="shared" si="0"/>
        <v>14060</v>
      </c>
      <c r="D67" s="544">
        <f>SUM(D68:D69)</f>
        <v>14060</v>
      </c>
      <c r="E67" s="545">
        <f t="shared" ref="E67:F67" si="62">SUM(E68:E69)</f>
        <v>0</v>
      </c>
      <c r="F67" s="445">
        <f t="shared" si="62"/>
        <v>14060</v>
      </c>
      <c r="G67" s="544">
        <f>SUM(G68:G69)</f>
        <v>0</v>
      </c>
      <c r="H67" s="545">
        <f t="shared" ref="H67:I67" si="63">SUM(H68:H69)</f>
        <v>0</v>
      </c>
      <c r="I67" s="445">
        <f t="shared" si="63"/>
        <v>0</v>
      </c>
      <c r="J67" s="544">
        <f>SUM(J68:J69)</f>
        <v>0</v>
      </c>
      <c r="K67" s="545">
        <f t="shared" ref="K67:L67" si="64">SUM(K68:K69)</f>
        <v>0</v>
      </c>
      <c r="L67" s="445">
        <f t="shared" si="64"/>
        <v>0</v>
      </c>
      <c r="M67" s="544">
        <f>SUM(M68:M69)</f>
        <v>0</v>
      </c>
      <c r="N67" s="545">
        <f t="shared" ref="N67:O67" si="65">SUM(N68:N69)</f>
        <v>0</v>
      </c>
      <c r="O67" s="445">
        <f t="shared" si="65"/>
        <v>0</v>
      </c>
      <c r="P67" s="449"/>
    </row>
    <row r="68" spans="1:16" ht="24" customHeight="1" x14ac:dyDescent="0.25">
      <c r="A68" s="552">
        <v>1210</v>
      </c>
      <c r="B68" s="454" t="s">
        <v>88</v>
      </c>
      <c r="C68" s="455">
        <f t="shared" si="0"/>
        <v>10527</v>
      </c>
      <c r="D68" s="150">
        <v>10527</v>
      </c>
      <c r="E68" s="151"/>
      <c r="F68" s="506">
        <f>D68+E68</f>
        <v>10527</v>
      </c>
      <c r="G68" s="150"/>
      <c r="H68" s="151"/>
      <c r="I68" s="506">
        <f>G68+H68</f>
        <v>0</v>
      </c>
      <c r="J68" s="150"/>
      <c r="K68" s="151"/>
      <c r="L68" s="506">
        <f>K68+J68</f>
        <v>0</v>
      </c>
      <c r="M68" s="150"/>
      <c r="N68" s="151"/>
      <c r="O68" s="506">
        <f>N68+M68</f>
        <v>0</v>
      </c>
      <c r="P68" s="154"/>
    </row>
    <row r="69" spans="1:16" ht="24" x14ac:dyDescent="0.25">
      <c r="A69" s="549">
        <v>1220</v>
      </c>
      <c r="B69" s="461" t="s">
        <v>89</v>
      </c>
      <c r="C69" s="462">
        <f t="shared" si="0"/>
        <v>3533</v>
      </c>
      <c r="D69" s="550">
        <f>SUM(D70:D74)</f>
        <v>3533</v>
      </c>
      <c r="E69" s="551">
        <f t="shared" ref="E69:F69" si="66">SUM(E70:E74)</f>
        <v>0</v>
      </c>
      <c r="F69" s="429">
        <f t="shared" si="66"/>
        <v>3533</v>
      </c>
      <c r="G69" s="550">
        <f>SUM(G70:G74)</f>
        <v>0</v>
      </c>
      <c r="H69" s="551">
        <f t="shared" ref="H69:I69" si="67">SUM(H70:H74)</f>
        <v>0</v>
      </c>
      <c r="I69" s="429">
        <f t="shared" si="67"/>
        <v>0</v>
      </c>
      <c r="J69" s="550">
        <f>SUM(J70:J74)</f>
        <v>0</v>
      </c>
      <c r="K69" s="551">
        <f t="shared" ref="K69:L69" si="68">SUM(K70:K74)</f>
        <v>0</v>
      </c>
      <c r="L69" s="429">
        <f t="shared" si="68"/>
        <v>0</v>
      </c>
      <c r="M69" s="550">
        <f>SUM(M70:M74)</f>
        <v>0</v>
      </c>
      <c r="N69" s="551">
        <f t="shared" ref="N69:O69" si="69">SUM(N70:N74)</f>
        <v>0</v>
      </c>
      <c r="O69" s="429">
        <f t="shared" si="69"/>
        <v>0</v>
      </c>
      <c r="P69" s="431"/>
    </row>
    <row r="70" spans="1:16" ht="48" customHeight="1" x14ac:dyDescent="0.25">
      <c r="A70" s="425">
        <v>1221</v>
      </c>
      <c r="B70" s="461" t="s">
        <v>90</v>
      </c>
      <c r="C70" s="462">
        <f t="shared" si="0"/>
        <v>2179</v>
      </c>
      <c r="D70" s="427">
        <v>2179</v>
      </c>
      <c r="E70" s="428"/>
      <c r="F70" s="429">
        <f t="shared" ref="F70:F74" si="70">D70+E70</f>
        <v>2179</v>
      </c>
      <c r="G70" s="427"/>
      <c r="H70" s="428"/>
      <c r="I70" s="429">
        <f t="shared" ref="I70:I74" si="71">G70+H70</f>
        <v>0</v>
      </c>
      <c r="J70" s="427"/>
      <c r="K70" s="428"/>
      <c r="L70" s="429">
        <f t="shared" ref="L70:L74" si="72">K70+J70</f>
        <v>0</v>
      </c>
      <c r="M70" s="427"/>
      <c r="N70" s="428"/>
      <c r="O70" s="429">
        <f t="shared" ref="O70:O74" si="73">N70+M70</f>
        <v>0</v>
      </c>
      <c r="P70" s="431"/>
    </row>
    <row r="71" spans="1:16" ht="12" hidden="1" customHeight="1" x14ac:dyDescent="0.25">
      <c r="A71" s="425">
        <v>1223</v>
      </c>
      <c r="B71" s="461" t="s">
        <v>91</v>
      </c>
      <c r="C71" s="462">
        <f t="shared" si="0"/>
        <v>0</v>
      </c>
      <c r="D71" s="427"/>
      <c r="E71" s="428"/>
      <c r="F71" s="429">
        <f t="shared" si="70"/>
        <v>0</v>
      </c>
      <c r="G71" s="427"/>
      <c r="H71" s="428"/>
      <c r="I71" s="429">
        <f t="shared" si="71"/>
        <v>0</v>
      </c>
      <c r="J71" s="427"/>
      <c r="K71" s="428"/>
      <c r="L71" s="429">
        <f t="shared" si="72"/>
        <v>0</v>
      </c>
      <c r="M71" s="427"/>
      <c r="N71" s="428"/>
      <c r="O71" s="429">
        <f t="shared" si="73"/>
        <v>0</v>
      </c>
      <c r="P71" s="431"/>
    </row>
    <row r="72" spans="1:16" ht="24" hidden="1" customHeight="1" x14ac:dyDescent="0.25">
      <c r="A72" s="425">
        <v>1225</v>
      </c>
      <c r="B72" s="461" t="s">
        <v>92</v>
      </c>
      <c r="C72" s="462">
        <f t="shared" si="0"/>
        <v>0</v>
      </c>
      <c r="D72" s="427"/>
      <c r="E72" s="428"/>
      <c r="F72" s="429">
        <f t="shared" si="70"/>
        <v>0</v>
      </c>
      <c r="G72" s="427"/>
      <c r="H72" s="428"/>
      <c r="I72" s="429">
        <f t="shared" si="71"/>
        <v>0</v>
      </c>
      <c r="J72" s="427"/>
      <c r="K72" s="428"/>
      <c r="L72" s="429">
        <f t="shared" si="72"/>
        <v>0</v>
      </c>
      <c r="M72" s="427"/>
      <c r="N72" s="428"/>
      <c r="O72" s="429">
        <f t="shared" si="73"/>
        <v>0</v>
      </c>
      <c r="P72" s="431"/>
    </row>
    <row r="73" spans="1:16" ht="36" customHeight="1" x14ac:dyDescent="0.25">
      <c r="A73" s="425">
        <v>1227</v>
      </c>
      <c r="B73" s="461" t="s">
        <v>93</v>
      </c>
      <c r="C73" s="462">
        <f t="shared" si="0"/>
        <v>854</v>
      </c>
      <c r="D73" s="427">
        <v>854</v>
      </c>
      <c r="E73" s="428"/>
      <c r="F73" s="429">
        <f t="shared" si="70"/>
        <v>854</v>
      </c>
      <c r="G73" s="427"/>
      <c r="H73" s="428"/>
      <c r="I73" s="429">
        <f t="shared" si="71"/>
        <v>0</v>
      </c>
      <c r="J73" s="427"/>
      <c r="K73" s="428"/>
      <c r="L73" s="429">
        <f t="shared" si="72"/>
        <v>0</v>
      </c>
      <c r="M73" s="427"/>
      <c r="N73" s="428"/>
      <c r="O73" s="429">
        <f t="shared" si="73"/>
        <v>0</v>
      </c>
      <c r="P73" s="431"/>
    </row>
    <row r="74" spans="1:16" ht="48" customHeight="1" x14ac:dyDescent="0.25">
      <c r="A74" s="425">
        <v>1228</v>
      </c>
      <c r="B74" s="461" t="s">
        <v>94</v>
      </c>
      <c r="C74" s="462">
        <f t="shared" si="0"/>
        <v>500</v>
      </c>
      <c r="D74" s="427">
        <v>500</v>
      </c>
      <c r="E74" s="428"/>
      <c r="F74" s="429">
        <f t="shared" si="70"/>
        <v>500</v>
      </c>
      <c r="G74" s="427"/>
      <c r="H74" s="428"/>
      <c r="I74" s="429">
        <f t="shared" si="71"/>
        <v>0</v>
      </c>
      <c r="J74" s="427"/>
      <c r="K74" s="428"/>
      <c r="L74" s="429">
        <f t="shared" si="72"/>
        <v>0</v>
      </c>
      <c r="M74" s="427"/>
      <c r="N74" s="428"/>
      <c r="O74" s="429">
        <f t="shared" si="73"/>
        <v>0</v>
      </c>
      <c r="P74" s="431"/>
    </row>
    <row r="75" spans="1:16" x14ac:dyDescent="0.25">
      <c r="A75" s="538">
        <v>2000</v>
      </c>
      <c r="B75" s="538" t="s">
        <v>95</v>
      </c>
      <c r="C75" s="539">
        <f t="shared" si="0"/>
        <v>12991</v>
      </c>
      <c r="D75" s="540">
        <f>SUM(D76,D83,D130,D164,D165,D172)</f>
        <v>11467</v>
      </c>
      <c r="E75" s="541">
        <f t="shared" ref="E75:F75" si="74">SUM(E76,E83,E130,E164,E165,E172)</f>
        <v>1524</v>
      </c>
      <c r="F75" s="542">
        <f t="shared" si="74"/>
        <v>12991</v>
      </c>
      <c r="G75" s="540">
        <f>SUM(G76,G83,G130,G164,G165,G172)</f>
        <v>0</v>
      </c>
      <c r="H75" s="541">
        <f t="shared" ref="H75:I75" si="75">SUM(H76,H83,H130,H164,H165,H172)</f>
        <v>0</v>
      </c>
      <c r="I75" s="542">
        <f t="shared" si="75"/>
        <v>0</v>
      </c>
      <c r="J75" s="540">
        <f>SUM(J76,J83,J130,J164,J165,J172)</f>
        <v>0</v>
      </c>
      <c r="K75" s="541">
        <f t="shared" ref="K75:L75" si="76">SUM(K76,K83,K130,K164,K165,K172)</f>
        <v>0</v>
      </c>
      <c r="L75" s="542">
        <f t="shared" si="76"/>
        <v>0</v>
      </c>
      <c r="M75" s="540">
        <f>SUM(M76,M83,M130,M164,M165,M172)</f>
        <v>0</v>
      </c>
      <c r="N75" s="541">
        <f t="shared" ref="N75:O75" si="77">SUM(N76,N83,N130,N164,N165,N172)</f>
        <v>0</v>
      </c>
      <c r="O75" s="542">
        <f t="shared" si="77"/>
        <v>0</v>
      </c>
      <c r="P75" s="180"/>
    </row>
    <row r="76" spans="1:16" ht="24" hidden="1" x14ac:dyDescent="0.25">
      <c r="A76" s="441">
        <v>2100</v>
      </c>
      <c r="B76" s="543" t="s">
        <v>96</v>
      </c>
      <c r="C76" s="442">
        <f t="shared" si="0"/>
        <v>0</v>
      </c>
      <c r="D76" s="544">
        <f>SUM(D77,D80)</f>
        <v>0</v>
      </c>
      <c r="E76" s="545">
        <f t="shared" ref="E76:F76" si="78">SUM(E77,E80)</f>
        <v>0</v>
      </c>
      <c r="F76" s="445">
        <f t="shared" si="78"/>
        <v>0</v>
      </c>
      <c r="G76" s="544">
        <f>SUM(G77,G80)</f>
        <v>0</v>
      </c>
      <c r="H76" s="545">
        <f t="shared" ref="H76:I76" si="79">SUM(H77,H80)</f>
        <v>0</v>
      </c>
      <c r="I76" s="445">
        <f t="shared" si="79"/>
        <v>0</v>
      </c>
      <c r="J76" s="544">
        <f>SUM(J77,J80)</f>
        <v>0</v>
      </c>
      <c r="K76" s="545">
        <f t="shared" ref="K76:L76" si="80">SUM(K77,K80)</f>
        <v>0</v>
      </c>
      <c r="L76" s="445">
        <f t="shared" si="80"/>
        <v>0</v>
      </c>
      <c r="M76" s="544">
        <f>SUM(M77,M80)</f>
        <v>0</v>
      </c>
      <c r="N76" s="545">
        <f t="shared" ref="N76:O76" si="81">SUM(N77,N80)</f>
        <v>0</v>
      </c>
      <c r="O76" s="445">
        <f t="shared" si="81"/>
        <v>0</v>
      </c>
      <c r="P76" s="449"/>
    </row>
    <row r="77" spans="1:16" ht="24" hidden="1" x14ac:dyDescent="0.25">
      <c r="A77" s="552">
        <v>2110</v>
      </c>
      <c r="B77" s="454" t="s">
        <v>97</v>
      </c>
      <c r="C77" s="455">
        <f t="shared" si="0"/>
        <v>0</v>
      </c>
      <c r="D77" s="553">
        <f>SUM(D78:D79)</f>
        <v>0</v>
      </c>
      <c r="E77" s="554">
        <f t="shared" ref="E77:F77" si="82">SUM(E78:E79)</f>
        <v>0</v>
      </c>
      <c r="F77" s="506">
        <f t="shared" si="82"/>
        <v>0</v>
      </c>
      <c r="G77" s="553">
        <f>SUM(G78:G79)</f>
        <v>0</v>
      </c>
      <c r="H77" s="554">
        <f t="shared" ref="H77:I77" si="83">SUM(H78:H79)</f>
        <v>0</v>
      </c>
      <c r="I77" s="506">
        <f t="shared" si="83"/>
        <v>0</v>
      </c>
      <c r="J77" s="553">
        <f>SUM(J78:J79)</f>
        <v>0</v>
      </c>
      <c r="K77" s="554">
        <f t="shared" ref="K77:L77" si="84">SUM(K78:K79)</f>
        <v>0</v>
      </c>
      <c r="L77" s="506">
        <f t="shared" si="84"/>
        <v>0</v>
      </c>
      <c r="M77" s="553">
        <f>SUM(M78:M79)</f>
        <v>0</v>
      </c>
      <c r="N77" s="554">
        <f t="shared" ref="N77:O77" si="85">SUM(N78:N79)</f>
        <v>0</v>
      </c>
      <c r="O77" s="506">
        <f t="shared" si="85"/>
        <v>0</v>
      </c>
      <c r="P77" s="154"/>
    </row>
    <row r="78" spans="1:16" ht="12" hidden="1" customHeight="1" x14ac:dyDescent="0.25">
      <c r="A78" s="425">
        <v>2111</v>
      </c>
      <c r="B78" s="461" t="s">
        <v>98</v>
      </c>
      <c r="C78" s="462">
        <f t="shared" si="0"/>
        <v>0</v>
      </c>
      <c r="D78" s="555"/>
      <c r="E78" s="556"/>
      <c r="F78" s="429">
        <f t="shared" ref="F78:F79" si="86">D78+E78</f>
        <v>0</v>
      </c>
      <c r="G78" s="427"/>
      <c r="H78" s="428"/>
      <c r="I78" s="429">
        <f t="shared" ref="I78:I79" si="87">G78+H78</f>
        <v>0</v>
      </c>
      <c r="J78" s="427"/>
      <c r="K78" s="428"/>
      <c r="L78" s="429">
        <f t="shared" ref="L78:L79" si="88">K78+J78</f>
        <v>0</v>
      </c>
      <c r="M78" s="427"/>
      <c r="N78" s="428"/>
      <c r="O78" s="429">
        <f t="shared" ref="O78:O79" si="89">N78+M78</f>
        <v>0</v>
      </c>
      <c r="P78" s="431"/>
    </row>
    <row r="79" spans="1:16" ht="24" hidden="1" customHeight="1" x14ac:dyDescent="0.25">
      <c r="A79" s="425">
        <v>2112</v>
      </c>
      <c r="B79" s="461" t="s">
        <v>99</v>
      </c>
      <c r="C79" s="462">
        <f t="shared" si="0"/>
        <v>0</v>
      </c>
      <c r="D79" s="555"/>
      <c r="E79" s="556"/>
      <c r="F79" s="429">
        <f t="shared" si="86"/>
        <v>0</v>
      </c>
      <c r="G79" s="427"/>
      <c r="H79" s="428"/>
      <c r="I79" s="429">
        <f t="shared" si="87"/>
        <v>0</v>
      </c>
      <c r="J79" s="427"/>
      <c r="K79" s="428"/>
      <c r="L79" s="429">
        <f t="shared" si="88"/>
        <v>0</v>
      </c>
      <c r="M79" s="427"/>
      <c r="N79" s="428"/>
      <c r="O79" s="429">
        <f t="shared" si="89"/>
        <v>0</v>
      </c>
      <c r="P79" s="431"/>
    </row>
    <row r="80" spans="1:16" ht="24" hidden="1" x14ac:dyDescent="0.25">
      <c r="A80" s="549">
        <v>2120</v>
      </c>
      <c r="B80" s="461" t="s">
        <v>100</v>
      </c>
      <c r="C80" s="462">
        <f t="shared" si="0"/>
        <v>0</v>
      </c>
      <c r="D80" s="550">
        <f>SUM(D81:D82)</f>
        <v>0</v>
      </c>
      <c r="E80" s="551">
        <f t="shared" ref="E80:F80" si="90">SUM(E81:E82)</f>
        <v>0</v>
      </c>
      <c r="F80" s="429">
        <f t="shared" si="90"/>
        <v>0</v>
      </c>
      <c r="G80" s="550">
        <f>SUM(G81:G82)</f>
        <v>0</v>
      </c>
      <c r="H80" s="551">
        <f t="shared" ref="H80:I80" si="91">SUM(H81:H82)</f>
        <v>0</v>
      </c>
      <c r="I80" s="429">
        <f t="shared" si="91"/>
        <v>0</v>
      </c>
      <c r="J80" s="550">
        <f>SUM(J81:J82)</f>
        <v>0</v>
      </c>
      <c r="K80" s="551">
        <f t="shared" ref="K80:L80" si="92">SUM(K81:K82)</f>
        <v>0</v>
      </c>
      <c r="L80" s="429">
        <f t="shared" si="92"/>
        <v>0</v>
      </c>
      <c r="M80" s="550">
        <f>SUM(M81:M82)</f>
        <v>0</v>
      </c>
      <c r="N80" s="551">
        <f t="shared" ref="N80:O80" si="93">SUM(N81:N82)</f>
        <v>0</v>
      </c>
      <c r="O80" s="429">
        <f t="shared" si="93"/>
        <v>0</v>
      </c>
      <c r="P80" s="431"/>
    </row>
    <row r="81" spans="1:16" ht="12" hidden="1" customHeight="1" x14ac:dyDescent="0.25">
      <c r="A81" s="425">
        <v>2121</v>
      </c>
      <c r="B81" s="461" t="s">
        <v>98</v>
      </c>
      <c r="C81" s="462">
        <f t="shared" si="0"/>
        <v>0</v>
      </c>
      <c r="D81" s="555"/>
      <c r="E81" s="556"/>
      <c r="F81" s="429">
        <f t="shared" ref="F81:F82" si="94">D81+E81</f>
        <v>0</v>
      </c>
      <c r="G81" s="427"/>
      <c r="H81" s="428"/>
      <c r="I81" s="429">
        <f t="shared" ref="I81:I82" si="95">G81+H81</f>
        <v>0</v>
      </c>
      <c r="J81" s="427"/>
      <c r="K81" s="428"/>
      <c r="L81" s="429">
        <f t="shared" ref="L81:L82" si="96">K81+J81</f>
        <v>0</v>
      </c>
      <c r="M81" s="427"/>
      <c r="N81" s="428"/>
      <c r="O81" s="429">
        <f t="shared" ref="O81:O82" si="97">N81+M81</f>
        <v>0</v>
      </c>
      <c r="P81" s="431"/>
    </row>
    <row r="82" spans="1:16" ht="24" hidden="1" customHeight="1" x14ac:dyDescent="0.25">
      <c r="A82" s="425">
        <v>2122</v>
      </c>
      <c r="B82" s="461" t="s">
        <v>99</v>
      </c>
      <c r="C82" s="462">
        <f t="shared" si="0"/>
        <v>0</v>
      </c>
      <c r="D82" s="555"/>
      <c r="E82" s="556"/>
      <c r="F82" s="429">
        <f t="shared" si="94"/>
        <v>0</v>
      </c>
      <c r="G82" s="427"/>
      <c r="H82" s="428"/>
      <c r="I82" s="429">
        <f t="shared" si="95"/>
        <v>0</v>
      </c>
      <c r="J82" s="427"/>
      <c r="K82" s="428"/>
      <c r="L82" s="429">
        <f t="shared" si="96"/>
        <v>0</v>
      </c>
      <c r="M82" s="427"/>
      <c r="N82" s="428"/>
      <c r="O82" s="429">
        <f t="shared" si="97"/>
        <v>0</v>
      </c>
      <c r="P82" s="431"/>
    </row>
    <row r="83" spans="1:16" x14ac:dyDescent="0.25">
      <c r="A83" s="441">
        <v>2200</v>
      </c>
      <c r="B83" s="543" t="s">
        <v>101</v>
      </c>
      <c r="C83" s="442">
        <f t="shared" si="0"/>
        <v>5918</v>
      </c>
      <c r="D83" s="544">
        <f>SUM(D84,D89,D95,D103,D112,D116,D122,D128)</f>
        <v>5918</v>
      </c>
      <c r="E83" s="545">
        <f t="shared" ref="E83:F83" si="98">SUM(E84,E89,E95,E103,E112,E116,E122,E128)</f>
        <v>0</v>
      </c>
      <c r="F83" s="445">
        <f t="shared" si="98"/>
        <v>5918</v>
      </c>
      <c r="G83" s="544">
        <f>SUM(G84,G89,G95,G103,G112,G116,G122,G128)</f>
        <v>0</v>
      </c>
      <c r="H83" s="545">
        <f t="shared" ref="H83:I83" si="99">SUM(H84,H89,H95,H103,H112,H116,H122,H128)</f>
        <v>0</v>
      </c>
      <c r="I83" s="445">
        <f t="shared" si="99"/>
        <v>0</v>
      </c>
      <c r="J83" s="544">
        <f>SUM(J84,J89,J95,J103,J112,J116,J122,J128)</f>
        <v>0</v>
      </c>
      <c r="K83" s="545">
        <f t="shared" ref="K83:L83" si="100">SUM(K84,K89,K95,K103,K112,K116,K122,K128)</f>
        <v>0</v>
      </c>
      <c r="L83" s="445">
        <f t="shared" si="100"/>
        <v>0</v>
      </c>
      <c r="M83" s="544">
        <f>SUM(M84,M89,M95,M103,M112,M116,M122,M128)</f>
        <v>0</v>
      </c>
      <c r="N83" s="545">
        <f t="shared" ref="N83:O83" si="101">SUM(N84,N89,N95,N103,N112,N116,N122,N128)</f>
        <v>0</v>
      </c>
      <c r="O83" s="445">
        <f t="shared" si="101"/>
        <v>0</v>
      </c>
      <c r="P83" s="449"/>
    </row>
    <row r="84" spans="1:16" x14ac:dyDescent="0.25">
      <c r="A84" s="546">
        <v>2210</v>
      </c>
      <c r="B84" s="510" t="s">
        <v>102</v>
      </c>
      <c r="C84" s="515">
        <f t="shared" ref="C84:C147" si="102">F84+I84+L84+O84</f>
        <v>282</v>
      </c>
      <c r="D84" s="547">
        <f>SUM(D85:D88)</f>
        <v>282</v>
      </c>
      <c r="E84" s="548">
        <f t="shared" ref="E84:F84" si="103">SUM(E85:E88)</f>
        <v>0</v>
      </c>
      <c r="F84" s="513">
        <f t="shared" si="103"/>
        <v>282</v>
      </c>
      <c r="G84" s="547">
        <f>SUM(G85:G88)</f>
        <v>0</v>
      </c>
      <c r="H84" s="548">
        <f t="shared" ref="H84:I84" si="104">SUM(H85:H88)</f>
        <v>0</v>
      </c>
      <c r="I84" s="513">
        <f t="shared" si="104"/>
        <v>0</v>
      </c>
      <c r="J84" s="547">
        <f>SUM(J85:J88)</f>
        <v>0</v>
      </c>
      <c r="K84" s="548">
        <f t="shared" ref="K84:L84" si="105">SUM(K85:K88)</f>
        <v>0</v>
      </c>
      <c r="L84" s="513">
        <f t="shared" si="105"/>
        <v>0</v>
      </c>
      <c r="M84" s="547">
        <f>SUM(M85:M88)</f>
        <v>0</v>
      </c>
      <c r="N84" s="548">
        <f t="shared" ref="N84:O84" si="106">SUM(N85:N88)</f>
        <v>0</v>
      </c>
      <c r="O84" s="513">
        <f t="shared" si="106"/>
        <v>0</v>
      </c>
      <c r="P84" s="501"/>
    </row>
    <row r="85" spans="1:16" ht="24" hidden="1" customHeight="1" x14ac:dyDescent="0.25">
      <c r="A85" s="421">
        <v>2211</v>
      </c>
      <c r="B85" s="454" t="s">
        <v>103</v>
      </c>
      <c r="C85" s="455">
        <f t="shared" si="102"/>
        <v>0</v>
      </c>
      <c r="D85" s="557"/>
      <c r="E85" s="558"/>
      <c r="F85" s="506">
        <f t="shared" ref="F85:F88" si="107">D85+E85</f>
        <v>0</v>
      </c>
      <c r="G85" s="150"/>
      <c r="H85" s="151"/>
      <c r="I85" s="506">
        <f t="shared" ref="I85:I88" si="108">G85+H85</f>
        <v>0</v>
      </c>
      <c r="J85" s="150"/>
      <c r="K85" s="151"/>
      <c r="L85" s="506">
        <f t="shared" ref="L85:L88" si="109">K85+J85</f>
        <v>0</v>
      </c>
      <c r="M85" s="150"/>
      <c r="N85" s="151"/>
      <c r="O85" s="506">
        <f t="shared" ref="O85:O88" si="110">N85+M85</f>
        <v>0</v>
      </c>
      <c r="P85" s="154"/>
    </row>
    <row r="86" spans="1:16" ht="36" customHeight="1" x14ac:dyDescent="0.25">
      <c r="A86" s="425">
        <v>2212</v>
      </c>
      <c r="B86" s="461" t="s">
        <v>104</v>
      </c>
      <c r="C86" s="462">
        <f t="shared" si="102"/>
        <v>78</v>
      </c>
      <c r="D86" s="555">
        <v>78</v>
      </c>
      <c r="E86" s="556"/>
      <c r="F86" s="429">
        <f t="shared" si="107"/>
        <v>78</v>
      </c>
      <c r="G86" s="427"/>
      <c r="H86" s="428"/>
      <c r="I86" s="429">
        <f t="shared" si="108"/>
        <v>0</v>
      </c>
      <c r="J86" s="427"/>
      <c r="K86" s="428"/>
      <c r="L86" s="429">
        <f t="shared" si="109"/>
        <v>0</v>
      </c>
      <c r="M86" s="427"/>
      <c r="N86" s="428"/>
      <c r="O86" s="429">
        <f t="shared" si="110"/>
        <v>0</v>
      </c>
      <c r="P86" s="431"/>
    </row>
    <row r="87" spans="1:16" ht="24" customHeight="1" x14ac:dyDescent="0.25">
      <c r="A87" s="425">
        <v>2214</v>
      </c>
      <c r="B87" s="461" t="s">
        <v>105</v>
      </c>
      <c r="C87" s="462">
        <f t="shared" si="102"/>
        <v>204</v>
      </c>
      <c r="D87" s="555">
        <v>204</v>
      </c>
      <c r="E87" s="556"/>
      <c r="F87" s="429">
        <f t="shared" si="107"/>
        <v>204</v>
      </c>
      <c r="G87" s="427"/>
      <c r="H87" s="428"/>
      <c r="I87" s="429">
        <f t="shared" si="108"/>
        <v>0</v>
      </c>
      <c r="J87" s="427"/>
      <c r="K87" s="428"/>
      <c r="L87" s="429">
        <f t="shared" si="109"/>
        <v>0</v>
      </c>
      <c r="M87" s="427"/>
      <c r="N87" s="428"/>
      <c r="O87" s="429">
        <f t="shared" si="110"/>
        <v>0</v>
      </c>
      <c r="P87" s="431"/>
    </row>
    <row r="88" spans="1:16" ht="12" hidden="1" customHeight="1" x14ac:dyDescent="0.25">
      <c r="A88" s="425">
        <v>2219</v>
      </c>
      <c r="B88" s="461" t="s">
        <v>106</v>
      </c>
      <c r="C88" s="462">
        <f t="shared" si="102"/>
        <v>0</v>
      </c>
      <c r="D88" s="555"/>
      <c r="E88" s="556"/>
      <c r="F88" s="429">
        <f t="shared" si="107"/>
        <v>0</v>
      </c>
      <c r="G88" s="427"/>
      <c r="H88" s="428"/>
      <c r="I88" s="429">
        <f t="shared" si="108"/>
        <v>0</v>
      </c>
      <c r="J88" s="427"/>
      <c r="K88" s="428"/>
      <c r="L88" s="429">
        <f t="shared" si="109"/>
        <v>0</v>
      </c>
      <c r="M88" s="427"/>
      <c r="N88" s="428"/>
      <c r="O88" s="429">
        <f t="shared" si="110"/>
        <v>0</v>
      </c>
      <c r="P88" s="431"/>
    </row>
    <row r="89" spans="1:16" ht="24" hidden="1" x14ac:dyDescent="0.25">
      <c r="A89" s="549">
        <v>2220</v>
      </c>
      <c r="B89" s="461" t="s">
        <v>107</v>
      </c>
      <c r="C89" s="462">
        <f t="shared" si="102"/>
        <v>0</v>
      </c>
      <c r="D89" s="550">
        <f>SUM(D90:D94)</f>
        <v>0</v>
      </c>
      <c r="E89" s="551">
        <f t="shared" ref="E89:F89" si="111">SUM(E90:E94)</f>
        <v>0</v>
      </c>
      <c r="F89" s="429">
        <f t="shared" si="111"/>
        <v>0</v>
      </c>
      <c r="G89" s="550">
        <f>SUM(G90:G94)</f>
        <v>0</v>
      </c>
      <c r="H89" s="551">
        <f t="shared" ref="H89:I89" si="112">SUM(H90:H94)</f>
        <v>0</v>
      </c>
      <c r="I89" s="429">
        <f t="shared" si="112"/>
        <v>0</v>
      </c>
      <c r="J89" s="550">
        <f>SUM(J90:J94)</f>
        <v>0</v>
      </c>
      <c r="K89" s="551">
        <f t="shared" ref="K89:L89" si="113">SUM(K90:K94)</f>
        <v>0</v>
      </c>
      <c r="L89" s="429">
        <f t="shared" si="113"/>
        <v>0</v>
      </c>
      <c r="M89" s="550">
        <f>SUM(M90:M94)</f>
        <v>0</v>
      </c>
      <c r="N89" s="551">
        <f t="shared" ref="N89:O89" si="114">SUM(N90:N94)</f>
        <v>0</v>
      </c>
      <c r="O89" s="429">
        <f t="shared" si="114"/>
        <v>0</v>
      </c>
      <c r="P89" s="431"/>
    </row>
    <row r="90" spans="1:16" ht="24" hidden="1" customHeight="1" x14ac:dyDescent="0.25">
      <c r="A90" s="425">
        <v>2221</v>
      </c>
      <c r="B90" s="461" t="s">
        <v>108</v>
      </c>
      <c r="C90" s="462">
        <f t="shared" si="102"/>
        <v>0</v>
      </c>
      <c r="D90" s="555"/>
      <c r="E90" s="556"/>
      <c r="F90" s="429">
        <f t="shared" ref="F90:F94" si="115">D90+E90</f>
        <v>0</v>
      </c>
      <c r="G90" s="427"/>
      <c r="H90" s="428"/>
      <c r="I90" s="429">
        <f t="shared" ref="I90:I94" si="116">G90+H90</f>
        <v>0</v>
      </c>
      <c r="J90" s="427"/>
      <c r="K90" s="428"/>
      <c r="L90" s="429">
        <f t="shared" ref="L90:L94" si="117">K90+J90</f>
        <v>0</v>
      </c>
      <c r="M90" s="427"/>
      <c r="N90" s="428"/>
      <c r="O90" s="429">
        <f t="shared" ref="O90:O94" si="118">N90+M90</f>
        <v>0</v>
      </c>
      <c r="P90" s="431"/>
    </row>
    <row r="91" spans="1:16" ht="12" hidden="1" customHeight="1" x14ac:dyDescent="0.25">
      <c r="A91" s="425">
        <v>2222</v>
      </c>
      <c r="B91" s="461" t="s">
        <v>109</v>
      </c>
      <c r="C91" s="462">
        <f t="shared" si="102"/>
        <v>0</v>
      </c>
      <c r="D91" s="555"/>
      <c r="E91" s="556"/>
      <c r="F91" s="429">
        <f t="shared" si="115"/>
        <v>0</v>
      </c>
      <c r="G91" s="427"/>
      <c r="H91" s="428"/>
      <c r="I91" s="429">
        <f t="shared" si="116"/>
        <v>0</v>
      </c>
      <c r="J91" s="427"/>
      <c r="K91" s="428"/>
      <c r="L91" s="429">
        <f t="shared" si="117"/>
        <v>0</v>
      </c>
      <c r="M91" s="427"/>
      <c r="N91" s="428"/>
      <c r="O91" s="429">
        <f t="shared" si="118"/>
        <v>0</v>
      </c>
      <c r="P91" s="431"/>
    </row>
    <row r="92" spans="1:16" ht="12" hidden="1" customHeight="1" x14ac:dyDescent="0.25">
      <c r="A92" s="425">
        <v>2223</v>
      </c>
      <c r="B92" s="461" t="s">
        <v>110</v>
      </c>
      <c r="C92" s="462">
        <f t="shared" si="102"/>
        <v>0</v>
      </c>
      <c r="D92" s="555"/>
      <c r="E92" s="556"/>
      <c r="F92" s="429">
        <f t="shared" si="115"/>
        <v>0</v>
      </c>
      <c r="G92" s="427"/>
      <c r="H92" s="428"/>
      <c r="I92" s="429">
        <f t="shared" si="116"/>
        <v>0</v>
      </c>
      <c r="J92" s="427"/>
      <c r="K92" s="428"/>
      <c r="L92" s="429">
        <f t="shared" si="117"/>
        <v>0</v>
      </c>
      <c r="M92" s="427"/>
      <c r="N92" s="428"/>
      <c r="O92" s="429">
        <f t="shared" si="118"/>
        <v>0</v>
      </c>
      <c r="P92" s="431"/>
    </row>
    <row r="93" spans="1:16" ht="48" hidden="1" customHeight="1" x14ac:dyDescent="0.25">
      <c r="A93" s="425">
        <v>2224</v>
      </c>
      <c r="B93" s="461" t="s">
        <v>111</v>
      </c>
      <c r="C93" s="462">
        <f t="shared" si="102"/>
        <v>0</v>
      </c>
      <c r="D93" s="555"/>
      <c r="E93" s="556"/>
      <c r="F93" s="429">
        <f t="shared" si="115"/>
        <v>0</v>
      </c>
      <c r="G93" s="427"/>
      <c r="H93" s="428"/>
      <c r="I93" s="429">
        <f t="shared" si="116"/>
        <v>0</v>
      </c>
      <c r="J93" s="427"/>
      <c r="K93" s="428"/>
      <c r="L93" s="429">
        <f t="shared" si="117"/>
        <v>0</v>
      </c>
      <c r="M93" s="427"/>
      <c r="N93" s="428"/>
      <c r="O93" s="429">
        <f t="shared" si="118"/>
        <v>0</v>
      </c>
      <c r="P93" s="431"/>
    </row>
    <row r="94" spans="1:16" ht="24" hidden="1" customHeight="1" x14ac:dyDescent="0.25">
      <c r="A94" s="425">
        <v>2229</v>
      </c>
      <c r="B94" s="461" t="s">
        <v>112</v>
      </c>
      <c r="C94" s="462">
        <f t="shared" si="102"/>
        <v>0</v>
      </c>
      <c r="D94" s="555"/>
      <c r="E94" s="556"/>
      <c r="F94" s="429">
        <f t="shared" si="115"/>
        <v>0</v>
      </c>
      <c r="G94" s="427"/>
      <c r="H94" s="428"/>
      <c r="I94" s="429">
        <f t="shared" si="116"/>
        <v>0</v>
      </c>
      <c r="J94" s="427"/>
      <c r="K94" s="428"/>
      <c r="L94" s="429">
        <f t="shared" si="117"/>
        <v>0</v>
      </c>
      <c r="M94" s="427"/>
      <c r="N94" s="428"/>
      <c r="O94" s="429">
        <f t="shared" si="118"/>
        <v>0</v>
      </c>
      <c r="P94" s="431"/>
    </row>
    <row r="95" spans="1:16" ht="36" x14ac:dyDescent="0.25">
      <c r="A95" s="549">
        <v>2230</v>
      </c>
      <c r="B95" s="461" t="s">
        <v>113</v>
      </c>
      <c r="C95" s="462">
        <f t="shared" si="102"/>
        <v>53</v>
      </c>
      <c r="D95" s="550">
        <f>SUM(D96:D102)</f>
        <v>53</v>
      </c>
      <c r="E95" s="551">
        <f t="shared" ref="E95:F95" si="119">SUM(E96:E102)</f>
        <v>0</v>
      </c>
      <c r="F95" s="429">
        <f t="shared" si="119"/>
        <v>53</v>
      </c>
      <c r="G95" s="550">
        <f>SUM(G96:G102)</f>
        <v>0</v>
      </c>
      <c r="H95" s="551">
        <f t="shared" ref="H95:I95" si="120">SUM(H96:H102)</f>
        <v>0</v>
      </c>
      <c r="I95" s="429">
        <f t="shared" si="120"/>
        <v>0</v>
      </c>
      <c r="J95" s="550">
        <f>SUM(J96:J102)</f>
        <v>0</v>
      </c>
      <c r="K95" s="551">
        <f t="shared" ref="K95:L95" si="121">SUM(K96:K102)</f>
        <v>0</v>
      </c>
      <c r="L95" s="429">
        <f t="shared" si="121"/>
        <v>0</v>
      </c>
      <c r="M95" s="550">
        <f>SUM(M96:M102)</f>
        <v>0</v>
      </c>
      <c r="N95" s="551">
        <f t="shared" ref="N95:O95" si="122">SUM(N96:N102)</f>
        <v>0</v>
      </c>
      <c r="O95" s="429">
        <f t="shared" si="122"/>
        <v>0</v>
      </c>
      <c r="P95" s="431"/>
    </row>
    <row r="96" spans="1:16" ht="24" hidden="1" customHeight="1" x14ac:dyDescent="0.25">
      <c r="A96" s="425">
        <v>2231</v>
      </c>
      <c r="B96" s="461" t="s">
        <v>114</v>
      </c>
      <c r="C96" s="462">
        <f t="shared" si="102"/>
        <v>0</v>
      </c>
      <c r="D96" s="555"/>
      <c r="E96" s="556"/>
      <c r="F96" s="429">
        <f t="shared" ref="F96:F102" si="123">D96+E96</f>
        <v>0</v>
      </c>
      <c r="G96" s="427"/>
      <c r="H96" s="428"/>
      <c r="I96" s="429">
        <f t="shared" ref="I96:I102" si="124">G96+H96</f>
        <v>0</v>
      </c>
      <c r="J96" s="427"/>
      <c r="K96" s="428"/>
      <c r="L96" s="429">
        <f t="shared" ref="L96:L102" si="125">K96+J96</f>
        <v>0</v>
      </c>
      <c r="M96" s="427"/>
      <c r="N96" s="428"/>
      <c r="O96" s="429">
        <f t="shared" ref="O96:O102" si="126">N96+M96</f>
        <v>0</v>
      </c>
      <c r="P96" s="431"/>
    </row>
    <row r="97" spans="1:16" ht="24.75" hidden="1" customHeight="1" x14ac:dyDescent="0.25">
      <c r="A97" s="425">
        <v>2232</v>
      </c>
      <c r="B97" s="461" t="s">
        <v>115</v>
      </c>
      <c r="C97" s="462">
        <f t="shared" si="102"/>
        <v>0</v>
      </c>
      <c r="D97" s="555"/>
      <c r="E97" s="556"/>
      <c r="F97" s="429">
        <f t="shared" si="123"/>
        <v>0</v>
      </c>
      <c r="G97" s="427"/>
      <c r="H97" s="428"/>
      <c r="I97" s="429">
        <f t="shared" si="124"/>
        <v>0</v>
      </c>
      <c r="J97" s="427"/>
      <c r="K97" s="428"/>
      <c r="L97" s="429">
        <f t="shared" si="125"/>
        <v>0</v>
      </c>
      <c r="M97" s="427"/>
      <c r="N97" s="428"/>
      <c r="O97" s="429">
        <f t="shared" si="126"/>
        <v>0</v>
      </c>
      <c r="P97" s="431"/>
    </row>
    <row r="98" spans="1:16" ht="24" hidden="1" customHeight="1" x14ac:dyDescent="0.25">
      <c r="A98" s="421">
        <v>2233</v>
      </c>
      <c r="B98" s="454" t="s">
        <v>116</v>
      </c>
      <c r="C98" s="455">
        <f t="shared" si="102"/>
        <v>0</v>
      </c>
      <c r="D98" s="557"/>
      <c r="E98" s="558"/>
      <c r="F98" s="506">
        <f t="shared" si="123"/>
        <v>0</v>
      </c>
      <c r="G98" s="150"/>
      <c r="H98" s="151"/>
      <c r="I98" s="506">
        <f t="shared" si="124"/>
        <v>0</v>
      </c>
      <c r="J98" s="150"/>
      <c r="K98" s="151"/>
      <c r="L98" s="506">
        <f t="shared" si="125"/>
        <v>0</v>
      </c>
      <c r="M98" s="150"/>
      <c r="N98" s="151"/>
      <c r="O98" s="506">
        <f t="shared" si="126"/>
        <v>0</v>
      </c>
      <c r="P98" s="154"/>
    </row>
    <row r="99" spans="1:16" ht="36" hidden="1" customHeight="1" x14ac:dyDescent="0.25">
      <c r="A99" s="425">
        <v>2234</v>
      </c>
      <c r="B99" s="461" t="s">
        <v>117</v>
      </c>
      <c r="C99" s="462">
        <f t="shared" si="102"/>
        <v>0</v>
      </c>
      <c r="D99" s="555"/>
      <c r="E99" s="556"/>
      <c r="F99" s="429">
        <f t="shared" si="123"/>
        <v>0</v>
      </c>
      <c r="G99" s="427"/>
      <c r="H99" s="428"/>
      <c r="I99" s="429">
        <f t="shared" si="124"/>
        <v>0</v>
      </c>
      <c r="J99" s="427"/>
      <c r="K99" s="428"/>
      <c r="L99" s="429">
        <f t="shared" si="125"/>
        <v>0</v>
      </c>
      <c r="M99" s="427"/>
      <c r="N99" s="428"/>
      <c r="O99" s="429">
        <f t="shared" si="126"/>
        <v>0</v>
      </c>
      <c r="P99" s="431"/>
    </row>
    <row r="100" spans="1:16" ht="24" hidden="1" customHeight="1" x14ac:dyDescent="0.25">
      <c r="A100" s="425">
        <v>2235</v>
      </c>
      <c r="B100" s="461" t="s">
        <v>118</v>
      </c>
      <c r="C100" s="462">
        <f t="shared" si="102"/>
        <v>0</v>
      </c>
      <c r="D100" s="555"/>
      <c r="E100" s="556"/>
      <c r="F100" s="429">
        <f t="shared" si="123"/>
        <v>0</v>
      </c>
      <c r="G100" s="427"/>
      <c r="H100" s="428"/>
      <c r="I100" s="429">
        <f t="shared" si="124"/>
        <v>0</v>
      </c>
      <c r="J100" s="427"/>
      <c r="K100" s="428"/>
      <c r="L100" s="429">
        <f t="shared" si="125"/>
        <v>0</v>
      </c>
      <c r="M100" s="427"/>
      <c r="N100" s="428"/>
      <c r="O100" s="429">
        <f t="shared" si="126"/>
        <v>0</v>
      </c>
      <c r="P100" s="431"/>
    </row>
    <row r="101" spans="1:16" ht="12" hidden="1" customHeight="1" x14ac:dyDescent="0.25">
      <c r="A101" s="425">
        <v>2236</v>
      </c>
      <c r="B101" s="461" t="s">
        <v>119</v>
      </c>
      <c r="C101" s="462">
        <f t="shared" si="102"/>
        <v>0</v>
      </c>
      <c r="D101" s="555"/>
      <c r="E101" s="556"/>
      <c r="F101" s="429">
        <f t="shared" si="123"/>
        <v>0</v>
      </c>
      <c r="G101" s="427"/>
      <c r="H101" s="428"/>
      <c r="I101" s="429">
        <f t="shared" si="124"/>
        <v>0</v>
      </c>
      <c r="J101" s="427"/>
      <c r="K101" s="428"/>
      <c r="L101" s="429">
        <f t="shared" si="125"/>
        <v>0</v>
      </c>
      <c r="M101" s="427"/>
      <c r="N101" s="428"/>
      <c r="O101" s="429">
        <f t="shared" si="126"/>
        <v>0</v>
      </c>
      <c r="P101" s="431"/>
    </row>
    <row r="102" spans="1:16" ht="24" customHeight="1" x14ac:dyDescent="0.25">
      <c r="A102" s="425">
        <v>2239</v>
      </c>
      <c r="B102" s="461" t="s">
        <v>120</v>
      </c>
      <c r="C102" s="462">
        <f t="shared" si="102"/>
        <v>53</v>
      </c>
      <c r="D102" s="555">
        <v>53</v>
      </c>
      <c r="E102" s="556"/>
      <c r="F102" s="429">
        <f t="shared" si="123"/>
        <v>53</v>
      </c>
      <c r="G102" s="427"/>
      <c r="H102" s="428"/>
      <c r="I102" s="429">
        <f t="shared" si="124"/>
        <v>0</v>
      </c>
      <c r="J102" s="427"/>
      <c r="K102" s="428"/>
      <c r="L102" s="429">
        <f t="shared" si="125"/>
        <v>0</v>
      </c>
      <c r="M102" s="427"/>
      <c r="N102" s="428"/>
      <c r="O102" s="429">
        <f t="shared" si="126"/>
        <v>0</v>
      </c>
      <c r="P102" s="431"/>
    </row>
    <row r="103" spans="1:16" ht="36" x14ac:dyDescent="0.25">
      <c r="A103" s="549">
        <v>2240</v>
      </c>
      <c r="B103" s="461" t="s">
        <v>121</v>
      </c>
      <c r="C103" s="462">
        <f t="shared" si="102"/>
        <v>5343</v>
      </c>
      <c r="D103" s="550">
        <f>SUM(D104:D111)</f>
        <v>5343</v>
      </c>
      <c r="E103" s="551">
        <f t="shared" ref="E103:F103" si="127">SUM(E104:E111)</f>
        <v>0</v>
      </c>
      <c r="F103" s="429">
        <f t="shared" si="127"/>
        <v>5343</v>
      </c>
      <c r="G103" s="550">
        <f>SUM(G104:G111)</f>
        <v>0</v>
      </c>
      <c r="H103" s="551">
        <f t="shared" ref="H103:I103" si="128">SUM(H104:H111)</f>
        <v>0</v>
      </c>
      <c r="I103" s="429">
        <f t="shared" si="128"/>
        <v>0</v>
      </c>
      <c r="J103" s="550">
        <f>SUM(J104:J111)</f>
        <v>0</v>
      </c>
      <c r="K103" s="551">
        <f t="shared" ref="K103:L103" si="129">SUM(K104:K111)</f>
        <v>0</v>
      </c>
      <c r="L103" s="429">
        <f t="shared" si="129"/>
        <v>0</v>
      </c>
      <c r="M103" s="550">
        <f>SUM(M104:M111)</f>
        <v>0</v>
      </c>
      <c r="N103" s="551">
        <f t="shared" ref="N103:O103" si="130">SUM(N104:N111)</f>
        <v>0</v>
      </c>
      <c r="O103" s="429">
        <f t="shared" si="130"/>
        <v>0</v>
      </c>
      <c r="P103" s="431"/>
    </row>
    <row r="104" spans="1:16" ht="12" hidden="1" customHeight="1" x14ac:dyDescent="0.25">
      <c r="A104" s="425">
        <v>2241</v>
      </c>
      <c r="B104" s="461" t="s">
        <v>122</v>
      </c>
      <c r="C104" s="462">
        <f t="shared" si="102"/>
        <v>0</v>
      </c>
      <c r="D104" s="555"/>
      <c r="E104" s="556"/>
      <c r="F104" s="429">
        <f t="shared" ref="F104:F111" si="131">D104+E104</f>
        <v>0</v>
      </c>
      <c r="G104" s="427"/>
      <c r="H104" s="428"/>
      <c r="I104" s="429">
        <f t="shared" ref="I104:I111" si="132">G104+H104</f>
        <v>0</v>
      </c>
      <c r="J104" s="427"/>
      <c r="K104" s="428"/>
      <c r="L104" s="429">
        <f t="shared" ref="L104:L111" si="133">K104+J104</f>
        <v>0</v>
      </c>
      <c r="M104" s="427"/>
      <c r="N104" s="428"/>
      <c r="O104" s="429">
        <f t="shared" ref="O104:O111" si="134">N104+M104</f>
        <v>0</v>
      </c>
      <c r="P104" s="431"/>
    </row>
    <row r="105" spans="1:16" ht="24" customHeight="1" x14ac:dyDescent="0.25">
      <c r="A105" s="425">
        <v>2242</v>
      </c>
      <c r="B105" s="461" t="s">
        <v>123</v>
      </c>
      <c r="C105" s="462">
        <f t="shared" si="102"/>
        <v>5343</v>
      </c>
      <c r="D105" s="555">
        <v>5343</v>
      </c>
      <c r="E105" s="556"/>
      <c r="F105" s="429">
        <f t="shared" si="131"/>
        <v>5343</v>
      </c>
      <c r="G105" s="427"/>
      <c r="H105" s="428"/>
      <c r="I105" s="429">
        <f t="shared" si="132"/>
        <v>0</v>
      </c>
      <c r="J105" s="427"/>
      <c r="K105" s="428"/>
      <c r="L105" s="429">
        <f t="shared" si="133"/>
        <v>0</v>
      </c>
      <c r="M105" s="427"/>
      <c r="N105" s="428"/>
      <c r="O105" s="429">
        <f t="shared" si="134"/>
        <v>0</v>
      </c>
      <c r="P105" s="431"/>
    </row>
    <row r="106" spans="1:16" ht="24" hidden="1" customHeight="1" x14ac:dyDescent="0.25">
      <c r="A106" s="425">
        <v>2243</v>
      </c>
      <c r="B106" s="461" t="s">
        <v>124</v>
      </c>
      <c r="C106" s="462">
        <f t="shared" si="102"/>
        <v>0</v>
      </c>
      <c r="D106" s="555"/>
      <c r="E106" s="556"/>
      <c r="F106" s="429">
        <f t="shared" si="131"/>
        <v>0</v>
      </c>
      <c r="G106" s="427"/>
      <c r="H106" s="428"/>
      <c r="I106" s="429">
        <f t="shared" si="132"/>
        <v>0</v>
      </c>
      <c r="J106" s="427"/>
      <c r="K106" s="428"/>
      <c r="L106" s="429">
        <f t="shared" si="133"/>
        <v>0</v>
      </c>
      <c r="M106" s="427"/>
      <c r="N106" s="428"/>
      <c r="O106" s="429">
        <f t="shared" si="134"/>
        <v>0</v>
      </c>
      <c r="P106" s="431"/>
    </row>
    <row r="107" spans="1:16" ht="12" hidden="1" customHeight="1" x14ac:dyDescent="0.25">
      <c r="A107" s="425">
        <v>2244</v>
      </c>
      <c r="B107" s="461" t="s">
        <v>125</v>
      </c>
      <c r="C107" s="462">
        <f t="shared" si="102"/>
        <v>0</v>
      </c>
      <c r="D107" s="555"/>
      <c r="E107" s="556"/>
      <c r="F107" s="429">
        <f t="shared" si="131"/>
        <v>0</v>
      </c>
      <c r="G107" s="427"/>
      <c r="H107" s="428"/>
      <c r="I107" s="429">
        <f t="shared" si="132"/>
        <v>0</v>
      </c>
      <c r="J107" s="427"/>
      <c r="K107" s="428"/>
      <c r="L107" s="429">
        <f t="shared" si="133"/>
        <v>0</v>
      </c>
      <c r="M107" s="427"/>
      <c r="N107" s="428"/>
      <c r="O107" s="429">
        <f t="shared" si="134"/>
        <v>0</v>
      </c>
      <c r="P107" s="431"/>
    </row>
    <row r="108" spans="1:16" ht="24" hidden="1" customHeight="1" x14ac:dyDescent="0.25">
      <c r="A108" s="425">
        <v>2246</v>
      </c>
      <c r="B108" s="461" t="s">
        <v>126</v>
      </c>
      <c r="C108" s="462">
        <f t="shared" si="102"/>
        <v>0</v>
      </c>
      <c r="D108" s="555"/>
      <c r="E108" s="556"/>
      <c r="F108" s="429">
        <f t="shared" si="131"/>
        <v>0</v>
      </c>
      <c r="G108" s="427"/>
      <c r="H108" s="428"/>
      <c r="I108" s="429">
        <f t="shared" si="132"/>
        <v>0</v>
      </c>
      <c r="J108" s="427"/>
      <c r="K108" s="428"/>
      <c r="L108" s="429">
        <f t="shared" si="133"/>
        <v>0</v>
      </c>
      <c r="M108" s="427"/>
      <c r="N108" s="428"/>
      <c r="O108" s="429">
        <f t="shared" si="134"/>
        <v>0</v>
      </c>
      <c r="P108" s="431"/>
    </row>
    <row r="109" spans="1:16" ht="12" hidden="1" customHeight="1" x14ac:dyDescent="0.25">
      <c r="A109" s="425">
        <v>2247</v>
      </c>
      <c r="B109" s="461" t="s">
        <v>127</v>
      </c>
      <c r="C109" s="462">
        <f t="shared" si="102"/>
        <v>0</v>
      </c>
      <c r="D109" s="555"/>
      <c r="E109" s="556"/>
      <c r="F109" s="429">
        <f t="shared" si="131"/>
        <v>0</v>
      </c>
      <c r="G109" s="427"/>
      <c r="H109" s="428"/>
      <c r="I109" s="429">
        <f t="shared" si="132"/>
        <v>0</v>
      </c>
      <c r="J109" s="427"/>
      <c r="K109" s="428"/>
      <c r="L109" s="429">
        <f t="shared" si="133"/>
        <v>0</v>
      </c>
      <c r="M109" s="427"/>
      <c r="N109" s="428"/>
      <c r="O109" s="429">
        <f t="shared" si="134"/>
        <v>0</v>
      </c>
      <c r="P109" s="431"/>
    </row>
    <row r="110" spans="1:16" ht="24" hidden="1" customHeight="1" x14ac:dyDescent="0.25">
      <c r="A110" s="425">
        <v>2248</v>
      </c>
      <c r="B110" s="461" t="s">
        <v>128</v>
      </c>
      <c r="C110" s="462">
        <f t="shared" si="102"/>
        <v>0</v>
      </c>
      <c r="D110" s="555"/>
      <c r="E110" s="556"/>
      <c r="F110" s="429">
        <f t="shared" si="131"/>
        <v>0</v>
      </c>
      <c r="G110" s="427"/>
      <c r="H110" s="428"/>
      <c r="I110" s="429">
        <f t="shared" si="132"/>
        <v>0</v>
      </c>
      <c r="J110" s="427"/>
      <c r="K110" s="428"/>
      <c r="L110" s="429">
        <f t="shared" si="133"/>
        <v>0</v>
      </c>
      <c r="M110" s="427"/>
      <c r="N110" s="428"/>
      <c r="O110" s="429">
        <f t="shared" si="134"/>
        <v>0</v>
      </c>
      <c r="P110" s="431"/>
    </row>
    <row r="111" spans="1:16" ht="24" hidden="1" customHeight="1" x14ac:dyDescent="0.25">
      <c r="A111" s="425">
        <v>2249</v>
      </c>
      <c r="B111" s="461" t="s">
        <v>129</v>
      </c>
      <c r="C111" s="462">
        <f t="shared" si="102"/>
        <v>0</v>
      </c>
      <c r="D111" s="555"/>
      <c r="E111" s="556"/>
      <c r="F111" s="429">
        <f t="shared" si="131"/>
        <v>0</v>
      </c>
      <c r="G111" s="427"/>
      <c r="H111" s="428"/>
      <c r="I111" s="429">
        <f t="shared" si="132"/>
        <v>0</v>
      </c>
      <c r="J111" s="427"/>
      <c r="K111" s="428"/>
      <c r="L111" s="429">
        <f t="shared" si="133"/>
        <v>0</v>
      </c>
      <c r="M111" s="427"/>
      <c r="N111" s="428"/>
      <c r="O111" s="429">
        <f t="shared" si="134"/>
        <v>0</v>
      </c>
      <c r="P111" s="431"/>
    </row>
    <row r="112" spans="1:16" hidden="1" x14ac:dyDescent="0.25">
      <c r="A112" s="549">
        <v>2250</v>
      </c>
      <c r="B112" s="461" t="s">
        <v>130</v>
      </c>
      <c r="C112" s="462">
        <f t="shared" si="102"/>
        <v>0</v>
      </c>
      <c r="D112" s="550">
        <f>SUM(D113:D115)</f>
        <v>0</v>
      </c>
      <c r="E112" s="551">
        <f t="shared" ref="E112:F112" si="135">SUM(E113:E115)</f>
        <v>0</v>
      </c>
      <c r="F112" s="429">
        <f t="shared" si="135"/>
        <v>0</v>
      </c>
      <c r="G112" s="550">
        <f>SUM(G113:G115)</f>
        <v>0</v>
      </c>
      <c r="H112" s="551">
        <f t="shared" ref="H112:I112" si="136">SUM(H113:H115)</f>
        <v>0</v>
      </c>
      <c r="I112" s="429">
        <f t="shared" si="136"/>
        <v>0</v>
      </c>
      <c r="J112" s="550">
        <f>SUM(J113:J115)</f>
        <v>0</v>
      </c>
      <c r="K112" s="551">
        <f t="shared" ref="K112:L112" si="137">SUM(K113:K115)</f>
        <v>0</v>
      </c>
      <c r="L112" s="429">
        <f t="shared" si="137"/>
        <v>0</v>
      </c>
      <c r="M112" s="550">
        <f>SUM(M113:M115)</f>
        <v>0</v>
      </c>
      <c r="N112" s="551">
        <f t="shared" ref="N112:O112" si="138">SUM(N113:N115)</f>
        <v>0</v>
      </c>
      <c r="O112" s="429">
        <f t="shared" si="138"/>
        <v>0</v>
      </c>
      <c r="P112" s="431"/>
    </row>
    <row r="113" spans="1:16" ht="12" hidden="1" customHeight="1" x14ac:dyDescent="0.25">
      <c r="A113" s="425">
        <v>2251</v>
      </c>
      <c r="B113" s="461" t="s">
        <v>131</v>
      </c>
      <c r="C113" s="462">
        <f t="shared" si="102"/>
        <v>0</v>
      </c>
      <c r="D113" s="555"/>
      <c r="E113" s="556"/>
      <c r="F113" s="429">
        <f t="shared" ref="F113:F115" si="139">D113+E113</f>
        <v>0</v>
      </c>
      <c r="G113" s="427"/>
      <c r="H113" s="428"/>
      <c r="I113" s="429">
        <f t="shared" ref="I113:I115" si="140">G113+H113</f>
        <v>0</v>
      </c>
      <c r="J113" s="427"/>
      <c r="K113" s="428"/>
      <c r="L113" s="429">
        <f t="shared" ref="L113:L115" si="141">K113+J113</f>
        <v>0</v>
      </c>
      <c r="M113" s="427"/>
      <c r="N113" s="428"/>
      <c r="O113" s="429">
        <f t="shared" ref="O113:O115" si="142">N113+M113</f>
        <v>0</v>
      </c>
      <c r="P113" s="431"/>
    </row>
    <row r="114" spans="1:16" ht="24" hidden="1" customHeight="1" x14ac:dyDescent="0.25">
      <c r="A114" s="425">
        <v>2252</v>
      </c>
      <c r="B114" s="461" t="s">
        <v>132</v>
      </c>
      <c r="C114" s="462">
        <f t="shared" si="102"/>
        <v>0</v>
      </c>
      <c r="D114" s="555"/>
      <c r="E114" s="556"/>
      <c r="F114" s="429">
        <f t="shared" si="139"/>
        <v>0</v>
      </c>
      <c r="G114" s="427"/>
      <c r="H114" s="428"/>
      <c r="I114" s="429">
        <f t="shared" si="140"/>
        <v>0</v>
      </c>
      <c r="J114" s="427"/>
      <c r="K114" s="428"/>
      <c r="L114" s="429">
        <f t="shared" si="141"/>
        <v>0</v>
      </c>
      <c r="M114" s="427"/>
      <c r="N114" s="428"/>
      <c r="O114" s="429">
        <f t="shared" si="142"/>
        <v>0</v>
      </c>
      <c r="P114" s="431"/>
    </row>
    <row r="115" spans="1:16" ht="24" hidden="1" customHeight="1" x14ac:dyDescent="0.25">
      <c r="A115" s="425">
        <v>2259</v>
      </c>
      <c r="B115" s="461" t="s">
        <v>133</v>
      </c>
      <c r="C115" s="462">
        <f t="shared" si="102"/>
        <v>0</v>
      </c>
      <c r="D115" s="555"/>
      <c r="E115" s="556"/>
      <c r="F115" s="429">
        <f t="shared" si="139"/>
        <v>0</v>
      </c>
      <c r="G115" s="427"/>
      <c r="H115" s="428"/>
      <c r="I115" s="429">
        <f t="shared" si="140"/>
        <v>0</v>
      </c>
      <c r="J115" s="427"/>
      <c r="K115" s="428"/>
      <c r="L115" s="429">
        <f t="shared" si="141"/>
        <v>0</v>
      </c>
      <c r="M115" s="427"/>
      <c r="N115" s="428"/>
      <c r="O115" s="429">
        <f t="shared" si="142"/>
        <v>0</v>
      </c>
      <c r="P115" s="431"/>
    </row>
    <row r="116" spans="1:16" x14ac:dyDescent="0.25">
      <c r="A116" s="549">
        <v>2260</v>
      </c>
      <c r="B116" s="461" t="s">
        <v>134</v>
      </c>
      <c r="C116" s="462">
        <f t="shared" si="102"/>
        <v>240</v>
      </c>
      <c r="D116" s="550">
        <f>SUM(D117:D121)</f>
        <v>240</v>
      </c>
      <c r="E116" s="551">
        <f t="shared" ref="E116:F116" si="143">SUM(E117:E121)</f>
        <v>0</v>
      </c>
      <c r="F116" s="429">
        <f t="shared" si="143"/>
        <v>240</v>
      </c>
      <c r="G116" s="550">
        <f>SUM(G117:G121)</f>
        <v>0</v>
      </c>
      <c r="H116" s="551">
        <f t="shared" ref="H116:I116" si="144">SUM(H117:H121)</f>
        <v>0</v>
      </c>
      <c r="I116" s="429">
        <f t="shared" si="144"/>
        <v>0</v>
      </c>
      <c r="J116" s="550">
        <f>SUM(J117:J121)</f>
        <v>0</v>
      </c>
      <c r="K116" s="551">
        <f t="shared" ref="K116:L116" si="145">SUM(K117:K121)</f>
        <v>0</v>
      </c>
      <c r="L116" s="429">
        <f t="shared" si="145"/>
        <v>0</v>
      </c>
      <c r="M116" s="550">
        <f>SUM(M117:M121)</f>
        <v>0</v>
      </c>
      <c r="N116" s="551">
        <f t="shared" ref="N116:O116" si="146">SUM(N117:N121)</f>
        <v>0</v>
      </c>
      <c r="O116" s="429">
        <f t="shared" si="146"/>
        <v>0</v>
      </c>
      <c r="P116" s="431"/>
    </row>
    <row r="117" spans="1:16" ht="12" hidden="1" customHeight="1" x14ac:dyDescent="0.25">
      <c r="A117" s="425">
        <v>2261</v>
      </c>
      <c r="B117" s="461" t="s">
        <v>135</v>
      </c>
      <c r="C117" s="462">
        <f t="shared" si="102"/>
        <v>0</v>
      </c>
      <c r="D117" s="555"/>
      <c r="E117" s="556"/>
      <c r="F117" s="429">
        <f t="shared" ref="F117:F121" si="147">D117+E117</f>
        <v>0</v>
      </c>
      <c r="G117" s="427"/>
      <c r="H117" s="428"/>
      <c r="I117" s="429">
        <f t="shared" ref="I117:I121" si="148">G117+H117</f>
        <v>0</v>
      </c>
      <c r="J117" s="427"/>
      <c r="K117" s="428"/>
      <c r="L117" s="429">
        <f t="shared" ref="L117:L121" si="149">K117+J117</f>
        <v>0</v>
      </c>
      <c r="M117" s="427"/>
      <c r="N117" s="428"/>
      <c r="O117" s="429">
        <f t="shared" ref="O117:O121" si="150">N117+M117</f>
        <v>0</v>
      </c>
      <c r="P117" s="431"/>
    </row>
    <row r="118" spans="1:16" ht="16.5" hidden="1" customHeight="1" x14ac:dyDescent="0.25">
      <c r="A118" s="559">
        <v>2262</v>
      </c>
      <c r="B118" s="560" t="s">
        <v>136</v>
      </c>
      <c r="C118" s="561">
        <f t="shared" si="102"/>
        <v>0</v>
      </c>
      <c r="D118" s="562"/>
      <c r="E118" s="563"/>
      <c r="F118" s="564">
        <f t="shared" si="147"/>
        <v>0</v>
      </c>
      <c r="G118" s="565"/>
      <c r="H118" s="566"/>
      <c r="I118" s="564">
        <f t="shared" si="148"/>
        <v>0</v>
      </c>
      <c r="J118" s="565"/>
      <c r="K118" s="566"/>
      <c r="L118" s="564">
        <f t="shared" si="149"/>
        <v>0</v>
      </c>
      <c r="M118" s="565"/>
      <c r="N118" s="566"/>
      <c r="O118" s="564">
        <f t="shared" si="150"/>
        <v>0</v>
      </c>
      <c r="P118" s="440"/>
    </row>
    <row r="119" spans="1:16" ht="12" hidden="1" customHeight="1" x14ac:dyDescent="0.25">
      <c r="A119" s="425">
        <v>2263</v>
      </c>
      <c r="B119" s="461" t="s">
        <v>137</v>
      </c>
      <c r="C119" s="462">
        <f t="shared" si="102"/>
        <v>0</v>
      </c>
      <c r="D119" s="555"/>
      <c r="E119" s="556"/>
      <c r="F119" s="429">
        <f t="shared" si="147"/>
        <v>0</v>
      </c>
      <c r="G119" s="427"/>
      <c r="H119" s="428"/>
      <c r="I119" s="429">
        <f t="shared" si="148"/>
        <v>0</v>
      </c>
      <c r="J119" s="427"/>
      <c r="K119" s="428"/>
      <c r="L119" s="429">
        <f t="shared" si="149"/>
        <v>0</v>
      </c>
      <c r="M119" s="427"/>
      <c r="N119" s="428"/>
      <c r="O119" s="429">
        <f t="shared" si="150"/>
        <v>0</v>
      </c>
      <c r="P119" s="431"/>
    </row>
    <row r="120" spans="1:16" ht="24" customHeight="1" x14ac:dyDescent="0.25">
      <c r="A120" s="425">
        <v>2264</v>
      </c>
      <c r="B120" s="461" t="s">
        <v>138</v>
      </c>
      <c r="C120" s="462">
        <f t="shared" si="102"/>
        <v>240</v>
      </c>
      <c r="D120" s="555">
        <v>240</v>
      </c>
      <c r="E120" s="556"/>
      <c r="F120" s="429">
        <f t="shared" si="147"/>
        <v>240</v>
      </c>
      <c r="G120" s="427"/>
      <c r="H120" s="428"/>
      <c r="I120" s="429">
        <f t="shared" si="148"/>
        <v>0</v>
      </c>
      <c r="J120" s="427"/>
      <c r="K120" s="428"/>
      <c r="L120" s="429">
        <f t="shared" si="149"/>
        <v>0</v>
      </c>
      <c r="M120" s="427"/>
      <c r="N120" s="428"/>
      <c r="O120" s="429">
        <f t="shared" si="150"/>
        <v>0</v>
      </c>
      <c r="P120" s="431"/>
    </row>
    <row r="121" spans="1:16" ht="12" hidden="1" customHeight="1" x14ac:dyDescent="0.25">
      <c r="A121" s="425">
        <v>2269</v>
      </c>
      <c r="B121" s="461" t="s">
        <v>139</v>
      </c>
      <c r="C121" s="462">
        <f t="shared" si="102"/>
        <v>0</v>
      </c>
      <c r="D121" s="555"/>
      <c r="E121" s="556"/>
      <c r="F121" s="429">
        <f t="shared" si="147"/>
        <v>0</v>
      </c>
      <c r="G121" s="427"/>
      <c r="H121" s="428"/>
      <c r="I121" s="429">
        <f t="shared" si="148"/>
        <v>0</v>
      </c>
      <c r="J121" s="427"/>
      <c r="K121" s="428"/>
      <c r="L121" s="429">
        <f t="shared" si="149"/>
        <v>0</v>
      </c>
      <c r="M121" s="427"/>
      <c r="N121" s="428"/>
      <c r="O121" s="429">
        <f t="shared" si="150"/>
        <v>0</v>
      </c>
      <c r="P121" s="431"/>
    </row>
    <row r="122" spans="1:16" hidden="1" x14ac:dyDescent="0.25">
      <c r="A122" s="549">
        <v>2270</v>
      </c>
      <c r="B122" s="461" t="s">
        <v>140</v>
      </c>
      <c r="C122" s="462">
        <f t="shared" si="102"/>
        <v>0</v>
      </c>
      <c r="D122" s="550">
        <f>SUM(D123:D127)</f>
        <v>0</v>
      </c>
      <c r="E122" s="551">
        <f t="shared" ref="E122:F122" si="151">SUM(E123:E127)</f>
        <v>0</v>
      </c>
      <c r="F122" s="429">
        <f t="shared" si="151"/>
        <v>0</v>
      </c>
      <c r="G122" s="550">
        <f>SUM(G123:G127)</f>
        <v>0</v>
      </c>
      <c r="H122" s="551">
        <f t="shared" ref="H122:I122" si="152">SUM(H123:H127)</f>
        <v>0</v>
      </c>
      <c r="I122" s="429">
        <f t="shared" si="152"/>
        <v>0</v>
      </c>
      <c r="J122" s="550">
        <f>SUM(J123:J127)</f>
        <v>0</v>
      </c>
      <c r="K122" s="551">
        <f t="shared" ref="K122:L122" si="153">SUM(K123:K127)</f>
        <v>0</v>
      </c>
      <c r="L122" s="429">
        <f t="shared" si="153"/>
        <v>0</v>
      </c>
      <c r="M122" s="550">
        <f>SUM(M123:M127)</f>
        <v>0</v>
      </c>
      <c r="N122" s="551">
        <f t="shared" ref="N122:O122" si="154">SUM(N123:N127)</f>
        <v>0</v>
      </c>
      <c r="O122" s="429">
        <f t="shared" si="154"/>
        <v>0</v>
      </c>
      <c r="P122" s="431"/>
    </row>
    <row r="123" spans="1:16" ht="12" hidden="1" customHeight="1" x14ac:dyDescent="0.25">
      <c r="A123" s="425">
        <v>2272</v>
      </c>
      <c r="B123" s="567" t="s">
        <v>141</v>
      </c>
      <c r="C123" s="462">
        <f t="shared" si="102"/>
        <v>0</v>
      </c>
      <c r="D123" s="555"/>
      <c r="E123" s="556"/>
      <c r="F123" s="429">
        <f t="shared" ref="F123:F127" si="155">D123+E123</f>
        <v>0</v>
      </c>
      <c r="G123" s="427"/>
      <c r="H123" s="428"/>
      <c r="I123" s="429">
        <f t="shared" ref="I123:I127" si="156">G123+H123</f>
        <v>0</v>
      </c>
      <c r="J123" s="427"/>
      <c r="K123" s="428"/>
      <c r="L123" s="429">
        <f t="shared" ref="L123:L127" si="157">K123+J123</f>
        <v>0</v>
      </c>
      <c r="M123" s="427"/>
      <c r="N123" s="428"/>
      <c r="O123" s="429">
        <f t="shared" ref="O123:O127" si="158">N123+M123</f>
        <v>0</v>
      </c>
      <c r="P123" s="431"/>
    </row>
    <row r="124" spans="1:16" ht="24" hidden="1" customHeight="1" x14ac:dyDescent="0.25">
      <c r="A124" s="425">
        <v>2274</v>
      </c>
      <c r="B124" s="568" t="s">
        <v>142</v>
      </c>
      <c r="C124" s="462">
        <f t="shared" si="102"/>
        <v>0</v>
      </c>
      <c r="D124" s="555"/>
      <c r="E124" s="556"/>
      <c r="F124" s="429">
        <f t="shared" si="155"/>
        <v>0</v>
      </c>
      <c r="G124" s="427"/>
      <c r="H124" s="428"/>
      <c r="I124" s="429">
        <f t="shared" si="156"/>
        <v>0</v>
      </c>
      <c r="J124" s="427"/>
      <c r="K124" s="428"/>
      <c r="L124" s="429">
        <f t="shared" si="157"/>
        <v>0</v>
      </c>
      <c r="M124" s="427"/>
      <c r="N124" s="428"/>
      <c r="O124" s="429">
        <f t="shared" si="158"/>
        <v>0</v>
      </c>
      <c r="P124" s="431"/>
    </row>
    <row r="125" spans="1:16" ht="24" hidden="1" customHeight="1" x14ac:dyDescent="0.25">
      <c r="A125" s="425">
        <v>2275</v>
      </c>
      <c r="B125" s="461" t="s">
        <v>143</v>
      </c>
      <c r="C125" s="462">
        <f t="shared" si="102"/>
        <v>0</v>
      </c>
      <c r="D125" s="555"/>
      <c r="E125" s="556"/>
      <c r="F125" s="429">
        <f t="shared" si="155"/>
        <v>0</v>
      </c>
      <c r="G125" s="427"/>
      <c r="H125" s="428"/>
      <c r="I125" s="429">
        <f t="shared" si="156"/>
        <v>0</v>
      </c>
      <c r="J125" s="427"/>
      <c r="K125" s="428"/>
      <c r="L125" s="429">
        <f t="shared" si="157"/>
        <v>0</v>
      </c>
      <c r="M125" s="427"/>
      <c r="N125" s="428"/>
      <c r="O125" s="429">
        <f t="shared" si="158"/>
        <v>0</v>
      </c>
      <c r="P125" s="431"/>
    </row>
    <row r="126" spans="1:16" ht="36" hidden="1" customHeight="1" x14ac:dyDescent="0.25">
      <c r="A126" s="425">
        <v>2276</v>
      </c>
      <c r="B126" s="461" t="s">
        <v>144</v>
      </c>
      <c r="C126" s="462">
        <f t="shared" si="102"/>
        <v>0</v>
      </c>
      <c r="D126" s="555"/>
      <c r="E126" s="556"/>
      <c r="F126" s="429">
        <f t="shared" si="155"/>
        <v>0</v>
      </c>
      <c r="G126" s="427"/>
      <c r="H126" s="428"/>
      <c r="I126" s="429">
        <f t="shared" si="156"/>
        <v>0</v>
      </c>
      <c r="J126" s="427"/>
      <c r="K126" s="428"/>
      <c r="L126" s="429">
        <f t="shared" si="157"/>
        <v>0</v>
      </c>
      <c r="M126" s="427"/>
      <c r="N126" s="428"/>
      <c r="O126" s="429">
        <f t="shared" si="158"/>
        <v>0</v>
      </c>
      <c r="P126" s="431"/>
    </row>
    <row r="127" spans="1:16" ht="24" hidden="1" customHeight="1" x14ac:dyDescent="0.25">
      <c r="A127" s="425">
        <v>2279</v>
      </c>
      <c r="B127" s="461" t="s">
        <v>145</v>
      </c>
      <c r="C127" s="462">
        <f t="shared" si="102"/>
        <v>0</v>
      </c>
      <c r="D127" s="555"/>
      <c r="E127" s="556"/>
      <c r="F127" s="429">
        <f t="shared" si="155"/>
        <v>0</v>
      </c>
      <c r="G127" s="427"/>
      <c r="H127" s="428"/>
      <c r="I127" s="429">
        <f t="shared" si="156"/>
        <v>0</v>
      </c>
      <c r="J127" s="427"/>
      <c r="K127" s="428"/>
      <c r="L127" s="429">
        <f t="shared" si="157"/>
        <v>0</v>
      </c>
      <c r="M127" s="427"/>
      <c r="N127" s="428"/>
      <c r="O127" s="429">
        <f t="shared" si="158"/>
        <v>0</v>
      </c>
      <c r="P127" s="431"/>
    </row>
    <row r="128" spans="1:16" ht="48" hidden="1" x14ac:dyDescent="0.25">
      <c r="A128" s="552">
        <v>2280</v>
      </c>
      <c r="B128" s="454" t="s">
        <v>146</v>
      </c>
      <c r="C128" s="455">
        <f t="shared" si="102"/>
        <v>0</v>
      </c>
      <c r="D128" s="553">
        <f t="shared" ref="D128:O128" si="159">SUM(D129)</f>
        <v>0</v>
      </c>
      <c r="E128" s="554">
        <f t="shared" si="159"/>
        <v>0</v>
      </c>
      <c r="F128" s="506">
        <f t="shared" si="159"/>
        <v>0</v>
      </c>
      <c r="G128" s="553">
        <f t="shared" si="159"/>
        <v>0</v>
      </c>
      <c r="H128" s="554">
        <f t="shared" si="159"/>
        <v>0</v>
      </c>
      <c r="I128" s="506">
        <f t="shared" si="159"/>
        <v>0</v>
      </c>
      <c r="J128" s="553">
        <f t="shared" si="159"/>
        <v>0</v>
      </c>
      <c r="K128" s="554">
        <f t="shared" si="159"/>
        <v>0</v>
      </c>
      <c r="L128" s="506">
        <f t="shared" si="159"/>
        <v>0</v>
      </c>
      <c r="M128" s="553">
        <f t="shared" si="159"/>
        <v>0</v>
      </c>
      <c r="N128" s="554">
        <f t="shared" si="159"/>
        <v>0</v>
      </c>
      <c r="O128" s="506">
        <f t="shared" si="159"/>
        <v>0</v>
      </c>
      <c r="P128" s="154"/>
    </row>
    <row r="129" spans="1:16" ht="24" hidden="1" customHeight="1" x14ac:dyDescent="0.25">
      <c r="A129" s="425">
        <v>2283</v>
      </c>
      <c r="B129" s="461" t="s">
        <v>147</v>
      </c>
      <c r="C129" s="462">
        <f t="shared" si="102"/>
        <v>0</v>
      </c>
      <c r="D129" s="555"/>
      <c r="E129" s="556"/>
      <c r="F129" s="429">
        <f>D129+E129</f>
        <v>0</v>
      </c>
      <c r="G129" s="427"/>
      <c r="H129" s="428"/>
      <c r="I129" s="429">
        <f>G129+H129</f>
        <v>0</v>
      </c>
      <c r="J129" s="427"/>
      <c r="K129" s="428"/>
      <c r="L129" s="429">
        <f>K129+J129</f>
        <v>0</v>
      </c>
      <c r="M129" s="427"/>
      <c r="N129" s="428"/>
      <c r="O129" s="429">
        <f>N129+M129</f>
        <v>0</v>
      </c>
      <c r="P129" s="431"/>
    </row>
    <row r="130" spans="1:16" ht="38.25" customHeight="1" x14ac:dyDescent="0.25">
      <c r="A130" s="441">
        <v>2300</v>
      </c>
      <c r="B130" s="543" t="s">
        <v>148</v>
      </c>
      <c r="C130" s="442">
        <f t="shared" si="102"/>
        <v>6883</v>
      </c>
      <c r="D130" s="544">
        <f>SUM(D131,D136,D140,D141,D144,D151,D159,D160,D163)</f>
        <v>5359</v>
      </c>
      <c r="E130" s="545">
        <f t="shared" ref="E130:F130" si="160">SUM(E131,E136,E140,E141,E144,E151,E159,E160,E163)</f>
        <v>1524</v>
      </c>
      <c r="F130" s="445">
        <f t="shared" si="160"/>
        <v>6883</v>
      </c>
      <c r="G130" s="544">
        <f>SUM(G131,G136,G140,G141,G144,G151,G159,G160,G163)</f>
        <v>0</v>
      </c>
      <c r="H130" s="545">
        <f t="shared" ref="H130:I130" si="161">SUM(H131,H136,H140,H141,H144,H151,H159,H160,H163)</f>
        <v>0</v>
      </c>
      <c r="I130" s="445">
        <f t="shared" si="161"/>
        <v>0</v>
      </c>
      <c r="J130" s="544">
        <f>SUM(J131,J136,J140,J141,J144,J151,J159,J160,J163)</f>
        <v>0</v>
      </c>
      <c r="K130" s="545">
        <f t="shared" ref="K130:L130" si="162">SUM(K131,K136,K140,K141,K144,K151,K159,K160,K163)</f>
        <v>0</v>
      </c>
      <c r="L130" s="445">
        <f t="shared" si="162"/>
        <v>0</v>
      </c>
      <c r="M130" s="544">
        <f>SUM(M131,M136,M140,M141,M144,M151,M159,M160,M163)</f>
        <v>0</v>
      </c>
      <c r="N130" s="545">
        <f t="shared" ref="N130:O130" si="163">SUM(N131,N136,N140,N141,N144,N151,N159,N160,N163)</f>
        <v>0</v>
      </c>
      <c r="O130" s="445">
        <f t="shared" si="163"/>
        <v>0</v>
      </c>
      <c r="P130" s="449"/>
    </row>
    <row r="131" spans="1:16" ht="24" x14ac:dyDescent="0.25">
      <c r="A131" s="552">
        <v>2310</v>
      </c>
      <c r="B131" s="454" t="s">
        <v>149</v>
      </c>
      <c r="C131" s="455">
        <f t="shared" si="102"/>
        <v>45</v>
      </c>
      <c r="D131" s="553">
        <f t="shared" ref="D131:O131" si="164">SUM(D132:D135)</f>
        <v>45</v>
      </c>
      <c r="E131" s="554">
        <f t="shared" si="164"/>
        <v>0</v>
      </c>
      <c r="F131" s="506">
        <f t="shared" si="164"/>
        <v>45</v>
      </c>
      <c r="G131" s="553">
        <f t="shared" si="164"/>
        <v>0</v>
      </c>
      <c r="H131" s="554">
        <f t="shared" si="164"/>
        <v>0</v>
      </c>
      <c r="I131" s="506">
        <f t="shared" si="164"/>
        <v>0</v>
      </c>
      <c r="J131" s="553">
        <f t="shared" si="164"/>
        <v>0</v>
      </c>
      <c r="K131" s="554">
        <f t="shared" si="164"/>
        <v>0</v>
      </c>
      <c r="L131" s="506">
        <f t="shared" si="164"/>
        <v>0</v>
      </c>
      <c r="M131" s="553">
        <f t="shared" si="164"/>
        <v>0</v>
      </c>
      <c r="N131" s="554">
        <f t="shared" si="164"/>
        <v>0</v>
      </c>
      <c r="O131" s="506">
        <f t="shared" si="164"/>
        <v>0</v>
      </c>
      <c r="P131" s="154"/>
    </row>
    <row r="132" spans="1:16" ht="12" customHeight="1" x14ac:dyDescent="0.25">
      <c r="A132" s="425">
        <v>2311</v>
      </c>
      <c r="B132" s="461" t="s">
        <v>150</v>
      </c>
      <c r="C132" s="462">
        <f t="shared" si="102"/>
        <v>45</v>
      </c>
      <c r="D132" s="555">
        <v>45</v>
      </c>
      <c r="E132" s="556"/>
      <c r="F132" s="429">
        <f t="shared" ref="F132:F135" si="165">D132+E132</f>
        <v>45</v>
      </c>
      <c r="G132" s="427"/>
      <c r="H132" s="428"/>
      <c r="I132" s="429">
        <f t="shared" ref="I132:I135" si="166">G132+H132</f>
        <v>0</v>
      </c>
      <c r="J132" s="427"/>
      <c r="K132" s="428"/>
      <c r="L132" s="429">
        <f t="shared" ref="L132:L135" si="167">K132+J132</f>
        <v>0</v>
      </c>
      <c r="M132" s="427"/>
      <c r="N132" s="428"/>
      <c r="O132" s="429">
        <f t="shared" ref="O132:O135" si="168">N132+M132</f>
        <v>0</v>
      </c>
      <c r="P132" s="431"/>
    </row>
    <row r="133" spans="1:16" ht="12" hidden="1" customHeight="1" x14ac:dyDescent="0.25">
      <c r="A133" s="425">
        <v>2312</v>
      </c>
      <c r="B133" s="461" t="s">
        <v>151</v>
      </c>
      <c r="C133" s="462">
        <f t="shared" si="102"/>
        <v>0</v>
      </c>
      <c r="D133" s="555"/>
      <c r="E133" s="556"/>
      <c r="F133" s="429">
        <f t="shared" si="165"/>
        <v>0</v>
      </c>
      <c r="G133" s="427"/>
      <c r="H133" s="428"/>
      <c r="I133" s="429">
        <f t="shared" si="166"/>
        <v>0</v>
      </c>
      <c r="J133" s="427"/>
      <c r="K133" s="428"/>
      <c r="L133" s="429">
        <f t="shared" si="167"/>
        <v>0</v>
      </c>
      <c r="M133" s="427"/>
      <c r="N133" s="428"/>
      <c r="O133" s="429">
        <f t="shared" si="168"/>
        <v>0</v>
      </c>
      <c r="P133" s="431"/>
    </row>
    <row r="134" spans="1:16" ht="12" hidden="1" customHeight="1" x14ac:dyDescent="0.25">
      <c r="A134" s="425">
        <v>2313</v>
      </c>
      <c r="B134" s="461" t="s">
        <v>152</v>
      </c>
      <c r="C134" s="462">
        <f t="shared" si="102"/>
        <v>0</v>
      </c>
      <c r="D134" s="555"/>
      <c r="E134" s="556"/>
      <c r="F134" s="429">
        <f t="shared" si="165"/>
        <v>0</v>
      </c>
      <c r="G134" s="427"/>
      <c r="H134" s="428"/>
      <c r="I134" s="429">
        <f t="shared" si="166"/>
        <v>0</v>
      </c>
      <c r="J134" s="427"/>
      <c r="K134" s="428"/>
      <c r="L134" s="429">
        <f t="shared" si="167"/>
        <v>0</v>
      </c>
      <c r="M134" s="427"/>
      <c r="N134" s="428"/>
      <c r="O134" s="429">
        <f t="shared" si="168"/>
        <v>0</v>
      </c>
      <c r="P134" s="431"/>
    </row>
    <row r="135" spans="1:16" ht="36" hidden="1" customHeight="1" x14ac:dyDescent="0.25">
      <c r="A135" s="425">
        <v>2314</v>
      </c>
      <c r="B135" s="461" t="s">
        <v>153</v>
      </c>
      <c r="C135" s="462">
        <f t="shared" si="102"/>
        <v>0</v>
      </c>
      <c r="D135" s="555"/>
      <c r="E135" s="556"/>
      <c r="F135" s="429">
        <f t="shared" si="165"/>
        <v>0</v>
      </c>
      <c r="G135" s="427"/>
      <c r="H135" s="428"/>
      <c r="I135" s="429">
        <f t="shared" si="166"/>
        <v>0</v>
      </c>
      <c r="J135" s="427"/>
      <c r="K135" s="428"/>
      <c r="L135" s="429">
        <f t="shared" si="167"/>
        <v>0</v>
      </c>
      <c r="M135" s="427"/>
      <c r="N135" s="428"/>
      <c r="O135" s="429">
        <f t="shared" si="168"/>
        <v>0</v>
      </c>
      <c r="P135" s="431"/>
    </row>
    <row r="136" spans="1:16" x14ac:dyDescent="0.25">
      <c r="A136" s="549">
        <v>2320</v>
      </c>
      <c r="B136" s="461" t="s">
        <v>154</v>
      </c>
      <c r="C136" s="462">
        <f t="shared" si="102"/>
        <v>6388</v>
      </c>
      <c r="D136" s="550">
        <f>SUM(D137:D139)</f>
        <v>4864</v>
      </c>
      <c r="E136" s="551">
        <f t="shared" ref="E136:F136" si="169">SUM(E137:E139)</f>
        <v>1524</v>
      </c>
      <c r="F136" s="429">
        <f t="shared" si="169"/>
        <v>6388</v>
      </c>
      <c r="G136" s="550">
        <f>SUM(G137:G139)</f>
        <v>0</v>
      </c>
      <c r="H136" s="551">
        <f t="shared" ref="H136:I136" si="170">SUM(H137:H139)</f>
        <v>0</v>
      </c>
      <c r="I136" s="429">
        <f t="shared" si="170"/>
        <v>0</v>
      </c>
      <c r="J136" s="550">
        <f>SUM(J137:J139)</f>
        <v>0</v>
      </c>
      <c r="K136" s="551">
        <f t="shared" ref="K136:L136" si="171">SUM(K137:K139)</f>
        <v>0</v>
      </c>
      <c r="L136" s="429">
        <f t="shared" si="171"/>
        <v>0</v>
      </c>
      <c r="M136" s="550">
        <f>SUM(M137:M139)</f>
        <v>0</v>
      </c>
      <c r="N136" s="551">
        <f t="shared" ref="N136:O136" si="172">SUM(N137:N139)</f>
        <v>0</v>
      </c>
      <c r="O136" s="429">
        <f t="shared" si="172"/>
        <v>0</v>
      </c>
      <c r="P136" s="431"/>
    </row>
    <row r="137" spans="1:16" ht="12" hidden="1" customHeight="1" x14ac:dyDescent="0.25">
      <c r="A137" s="425">
        <v>2321</v>
      </c>
      <c r="B137" s="461" t="s">
        <v>155</v>
      </c>
      <c r="C137" s="462">
        <f t="shared" si="102"/>
        <v>0</v>
      </c>
      <c r="D137" s="555"/>
      <c r="E137" s="556"/>
      <c r="F137" s="429">
        <f t="shared" ref="F137:F140" si="173">D137+E137</f>
        <v>0</v>
      </c>
      <c r="G137" s="427"/>
      <c r="H137" s="428"/>
      <c r="I137" s="429">
        <f t="shared" ref="I137:I140" si="174">G137+H137</f>
        <v>0</v>
      </c>
      <c r="J137" s="427"/>
      <c r="K137" s="428"/>
      <c r="L137" s="429">
        <f t="shared" ref="L137:L140" si="175">K137+J137</f>
        <v>0</v>
      </c>
      <c r="M137" s="427"/>
      <c r="N137" s="428"/>
      <c r="O137" s="429">
        <f t="shared" ref="O137:O140" si="176">N137+M137</f>
        <v>0</v>
      </c>
      <c r="P137" s="431"/>
    </row>
    <row r="138" spans="1:16" ht="24.75" customHeight="1" x14ac:dyDescent="0.25">
      <c r="A138" s="990">
        <v>2322</v>
      </c>
      <c r="B138" s="991" t="s">
        <v>156</v>
      </c>
      <c r="C138" s="992">
        <f t="shared" si="102"/>
        <v>6388</v>
      </c>
      <c r="D138" s="193">
        <v>4864</v>
      </c>
      <c r="E138" s="194">
        <v>1524</v>
      </c>
      <c r="F138" s="993">
        <f t="shared" si="173"/>
        <v>6388</v>
      </c>
      <c r="G138" s="53"/>
      <c r="H138" s="54"/>
      <c r="I138" s="993">
        <f t="shared" si="174"/>
        <v>0</v>
      </c>
      <c r="J138" s="53"/>
      <c r="K138" s="54"/>
      <c r="L138" s="993">
        <f t="shared" si="175"/>
        <v>0</v>
      </c>
      <c r="M138" s="53"/>
      <c r="N138" s="54"/>
      <c r="O138" s="993">
        <f t="shared" si="176"/>
        <v>0</v>
      </c>
      <c r="P138" s="57" t="s">
        <v>496</v>
      </c>
    </row>
    <row r="139" spans="1:16" ht="10.5" hidden="1" customHeight="1" x14ac:dyDescent="0.25">
      <c r="A139" s="425">
        <v>2329</v>
      </c>
      <c r="B139" s="461" t="s">
        <v>157</v>
      </c>
      <c r="C139" s="462">
        <f t="shared" si="102"/>
        <v>0</v>
      </c>
      <c r="D139" s="555"/>
      <c r="E139" s="556"/>
      <c r="F139" s="429">
        <f t="shared" si="173"/>
        <v>0</v>
      </c>
      <c r="G139" s="427"/>
      <c r="H139" s="428"/>
      <c r="I139" s="429">
        <f t="shared" si="174"/>
        <v>0</v>
      </c>
      <c r="J139" s="427"/>
      <c r="K139" s="428"/>
      <c r="L139" s="429">
        <f t="shared" si="175"/>
        <v>0</v>
      </c>
      <c r="M139" s="427"/>
      <c r="N139" s="428"/>
      <c r="O139" s="429">
        <f t="shared" si="176"/>
        <v>0</v>
      </c>
      <c r="P139" s="431"/>
    </row>
    <row r="140" spans="1:16" ht="12" hidden="1" customHeight="1" x14ac:dyDescent="0.25">
      <c r="A140" s="549">
        <v>2330</v>
      </c>
      <c r="B140" s="461" t="s">
        <v>158</v>
      </c>
      <c r="C140" s="462">
        <f t="shared" si="102"/>
        <v>0</v>
      </c>
      <c r="D140" s="555"/>
      <c r="E140" s="556"/>
      <c r="F140" s="429">
        <f t="shared" si="173"/>
        <v>0</v>
      </c>
      <c r="G140" s="427"/>
      <c r="H140" s="428"/>
      <c r="I140" s="429">
        <f t="shared" si="174"/>
        <v>0</v>
      </c>
      <c r="J140" s="427"/>
      <c r="K140" s="428"/>
      <c r="L140" s="429">
        <f t="shared" si="175"/>
        <v>0</v>
      </c>
      <c r="M140" s="427"/>
      <c r="N140" s="428"/>
      <c r="O140" s="429">
        <f t="shared" si="176"/>
        <v>0</v>
      </c>
      <c r="P140" s="431"/>
    </row>
    <row r="141" spans="1:16" ht="48" hidden="1" x14ac:dyDescent="0.25">
      <c r="A141" s="549">
        <v>2340</v>
      </c>
      <c r="B141" s="461" t="s">
        <v>159</v>
      </c>
      <c r="C141" s="462">
        <f t="shared" si="102"/>
        <v>0</v>
      </c>
      <c r="D141" s="550">
        <f>SUM(D142:D143)</f>
        <v>0</v>
      </c>
      <c r="E141" s="551">
        <f t="shared" ref="E141:F141" si="177">SUM(E142:E143)</f>
        <v>0</v>
      </c>
      <c r="F141" s="429">
        <f t="shared" si="177"/>
        <v>0</v>
      </c>
      <c r="G141" s="550">
        <f>SUM(G142:G143)</f>
        <v>0</v>
      </c>
      <c r="H141" s="551">
        <f t="shared" ref="H141:I141" si="178">SUM(H142:H143)</f>
        <v>0</v>
      </c>
      <c r="I141" s="429">
        <f t="shared" si="178"/>
        <v>0</v>
      </c>
      <c r="J141" s="550">
        <f>SUM(J142:J143)</f>
        <v>0</v>
      </c>
      <c r="K141" s="551">
        <f t="shared" ref="K141:L141" si="179">SUM(K142:K143)</f>
        <v>0</v>
      </c>
      <c r="L141" s="429">
        <f t="shared" si="179"/>
        <v>0</v>
      </c>
      <c r="M141" s="550">
        <f>SUM(M142:M143)</f>
        <v>0</v>
      </c>
      <c r="N141" s="551">
        <f t="shared" ref="N141:O141" si="180">SUM(N142:N143)</f>
        <v>0</v>
      </c>
      <c r="O141" s="429">
        <f t="shared" si="180"/>
        <v>0</v>
      </c>
      <c r="P141" s="431"/>
    </row>
    <row r="142" spans="1:16" ht="12" hidden="1" customHeight="1" x14ac:dyDescent="0.25">
      <c r="A142" s="425">
        <v>2341</v>
      </c>
      <c r="B142" s="461" t="s">
        <v>160</v>
      </c>
      <c r="C142" s="462">
        <f t="shared" si="102"/>
        <v>0</v>
      </c>
      <c r="D142" s="555"/>
      <c r="E142" s="556"/>
      <c r="F142" s="429">
        <f t="shared" ref="F142:F143" si="181">D142+E142</f>
        <v>0</v>
      </c>
      <c r="G142" s="427"/>
      <c r="H142" s="428"/>
      <c r="I142" s="429">
        <f t="shared" ref="I142:I143" si="182">G142+H142</f>
        <v>0</v>
      </c>
      <c r="J142" s="427"/>
      <c r="K142" s="428"/>
      <c r="L142" s="429">
        <f t="shared" ref="L142:L143" si="183">K142+J142</f>
        <v>0</v>
      </c>
      <c r="M142" s="427"/>
      <c r="N142" s="428"/>
      <c r="O142" s="429">
        <f t="shared" ref="O142:O143" si="184">N142+M142</f>
        <v>0</v>
      </c>
      <c r="P142" s="431"/>
    </row>
    <row r="143" spans="1:16" ht="24" hidden="1" customHeight="1" x14ac:dyDescent="0.25">
      <c r="A143" s="425">
        <v>2344</v>
      </c>
      <c r="B143" s="461" t="s">
        <v>161</v>
      </c>
      <c r="C143" s="462">
        <f t="shared" si="102"/>
        <v>0</v>
      </c>
      <c r="D143" s="555"/>
      <c r="E143" s="556"/>
      <c r="F143" s="429">
        <f t="shared" si="181"/>
        <v>0</v>
      </c>
      <c r="G143" s="427"/>
      <c r="H143" s="428"/>
      <c r="I143" s="429">
        <f t="shared" si="182"/>
        <v>0</v>
      </c>
      <c r="J143" s="427"/>
      <c r="K143" s="428"/>
      <c r="L143" s="429">
        <f t="shared" si="183"/>
        <v>0</v>
      </c>
      <c r="M143" s="427"/>
      <c r="N143" s="428"/>
      <c r="O143" s="429">
        <f t="shared" si="184"/>
        <v>0</v>
      </c>
      <c r="P143" s="431"/>
    </row>
    <row r="144" spans="1:16" ht="24" x14ac:dyDescent="0.25">
      <c r="A144" s="546">
        <v>2350</v>
      </c>
      <c r="B144" s="510" t="s">
        <v>162</v>
      </c>
      <c r="C144" s="515">
        <f t="shared" si="102"/>
        <v>450</v>
      </c>
      <c r="D144" s="547">
        <f>SUM(D145:D150)</f>
        <v>450</v>
      </c>
      <c r="E144" s="548">
        <f t="shared" ref="E144:F144" si="185">SUM(E145:E150)</f>
        <v>0</v>
      </c>
      <c r="F144" s="513">
        <f t="shared" si="185"/>
        <v>450</v>
      </c>
      <c r="G144" s="547">
        <f>SUM(G145:G150)</f>
        <v>0</v>
      </c>
      <c r="H144" s="548">
        <f t="shared" ref="H144:I144" si="186">SUM(H145:H150)</f>
        <v>0</v>
      </c>
      <c r="I144" s="513">
        <f t="shared" si="186"/>
        <v>0</v>
      </c>
      <c r="J144" s="547">
        <f>SUM(J145:J150)</f>
        <v>0</v>
      </c>
      <c r="K144" s="548">
        <f t="shared" ref="K144:L144" si="187">SUM(K145:K150)</f>
        <v>0</v>
      </c>
      <c r="L144" s="513">
        <f t="shared" si="187"/>
        <v>0</v>
      </c>
      <c r="M144" s="547">
        <f>SUM(M145:M150)</f>
        <v>0</v>
      </c>
      <c r="N144" s="548">
        <f t="shared" ref="N144:O144" si="188">SUM(N145:N150)</f>
        <v>0</v>
      </c>
      <c r="O144" s="513">
        <f t="shared" si="188"/>
        <v>0</v>
      </c>
      <c r="P144" s="501"/>
    </row>
    <row r="145" spans="1:16" ht="12" hidden="1" customHeight="1" x14ac:dyDescent="0.25">
      <c r="A145" s="421">
        <v>2351</v>
      </c>
      <c r="B145" s="454" t="s">
        <v>163</v>
      </c>
      <c r="C145" s="455">
        <f t="shared" si="102"/>
        <v>0</v>
      </c>
      <c r="D145" s="557"/>
      <c r="E145" s="558"/>
      <c r="F145" s="506">
        <f t="shared" ref="F145:F150" si="189">D145+E145</f>
        <v>0</v>
      </c>
      <c r="G145" s="150"/>
      <c r="H145" s="151"/>
      <c r="I145" s="506">
        <f t="shared" ref="I145:I150" si="190">G145+H145</f>
        <v>0</v>
      </c>
      <c r="J145" s="150"/>
      <c r="K145" s="151"/>
      <c r="L145" s="506">
        <f t="shared" ref="L145:L150" si="191">K145+J145</f>
        <v>0</v>
      </c>
      <c r="M145" s="150"/>
      <c r="N145" s="151"/>
      <c r="O145" s="506">
        <f t="shared" ref="O145:O150" si="192">N145+M145</f>
        <v>0</v>
      </c>
      <c r="P145" s="154"/>
    </row>
    <row r="146" spans="1:16" ht="12" hidden="1" customHeight="1" x14ac:dyDescent="0.25">
      <c r="A146" s="425">
        <v>2352</v>
      </c>
      <c r="B146" s="461" t="s">
        <v>164</v>
      </c>
      <c r="C146" s="462">
        <f t="shared" si="102"/>
        <v>0</v>
      </c>
      <c r="D146" s="555"/>
      <c r="E146" s="556"/>
      <c r="F146" s="429">
        <f t="shared" si="189"/>
        <v>0</v>
      </c>
      <c r="G146" s="427"/>
      <c r="H146" s="428"/>
      <c r="I146" s="429">
        <f t="shared" si="190"/>
        <v>0</v>
      </c>
      <c r="J146" s="427"/>
      <c r="K146" s="428"/>
      <c r="L146" s="429">
        <f t="shared" si="191"/>
        <v>0</v>
      </c>
      <c r="M146" s="427"/>
      <c r="N146" s="428"/>
      <c r="O146" s="429">
        <f t="shared" si="192"/>
        <v>0</v>
      </c>
      <c r="P146" s="431"/>
    </row>
    <row r="147" spans="1:16" ht="24" hidden="1" customHeight="1" x14ac:dyDescent="0.25">
      <c r="A147" s="425">
        <v>2353</v>
      </c>
      <c r="B147" s="461" t="s">
        <v>165</v>
      </c>
      <c r="C147" s="462">
        <f t="shared" si="102"/>
        <v>0</v>
      </c>
      <c r="D147" s="555"/>
      <c r="E147" s="556"/>
      <c r="F147" s="429">
        <f t="shared" si="189"/>
        <v>0</v>
      </c>
      <c r="G147" s="427"/>
      <c r="H147" s="428"/>
      <c r="I147" s="429">
        <f t="shared" si="190"/>
        <v>0</v>
      </c>
      <c r="J147" s="427"/>
      <c r="K147" s="428"/>
      <c r="L147" s="429">
        <f t="shared" si="191"/>
        <v>0</v>
      </c>
      <c r="M147" s="427"/>
      <c r="N147" s="428"/>
      <c r="O147" s="429">
        <f t="shared" si="192"/>
        <v>0</v>
      </c>
      <c r="P147" s="431"/>
    </row>
    <row r="148" spans="1:16" ht="24" customHeight="1" x14ac:dyDescent="0.25">
      <c r="A148" s="425">
        <v>2354</v>
      </c>
      <c r="B148" s="461" t="s">
        <v>166</v>
      </c>
      <c r="C148" s="462">
        <f t="shared" ref="C148:C211" si="193">F148+I148+L148+O148</f>
        <v>450</v>
      </c>
      <c r="D148" s="555">
        <v>450</v>
      </c>
      <c r="E148" s="556"/>
      <c r="F148" s="429">
        <f t="shared" si="189"/>
        <v>450</v>
      </c>
      <c r="G148" s="427"/>
      <c r="H148" s="428"/>
      <c r="I148" s="429">
        <f t="shared" si="190"/>
        <v>0</v>
      </c>
      <c r="J148" s="427"/>
      <c r="K148" s="428"/>
      <c r="L148" s="429">
        <f t="shared" si="191"/>
        <v>0</v>
      </c>
      <c r="M148" s="427"/>
      <c r="N148" s="428"/>
      <c r="O148" s="429">
        <f t="shared" si="192"/>
        <v>0</v>
      </c>
      <c r="P148" s="431"/>
    </row>
    <row r="149" spans="1:16" ht="24" hidden="1" customHeight="1" x14ac:dyDescent="0.25">
      <c r="A149" s="425">
        <v>2355</v>
      </c>
      <c r="B149" s="461" t="s">
        <v>167</v>
      </c>
      <c r="C149" s="462">
        <f t="shared" si="193"/>
        <v>0</v>
      </c>
      <c r="D149" s="555"/>
      <c r="E149" s="556"/>
      <c r="F149" s="429">
        <f t="shared" si="189"/>
        <v>0</v>
      </c>
      <c r="G149" s="427"/>
      <c r="H149" s="428"/>
      <c r="I149" s="429">
        <f t="shared" si="190"/>
        <v>0</v>
      </c>
      <c r="J149" s="427"/>
      <c r="K149" s="428"/>
      <c r="L149" s="429">
        <f t="shared" si="191"/>
        <v>0</v>
      </c>
      <c r="M149" s="427"/>
      <c r="N149" s="428"/>
      <c r="O149" s="429">
        <f t="shared" si="192"/>
        <v>0</v>
      </c>
      <c r="P149" s="431"/>
    </row>
    <row r="150" spans="1:16" ht="24" hidden="1" customHeight="1" x14ac:dyDescent="0.25">
      <c r="A150" s="425">
        <v>2359</v>
      </c>
      <c r="B150" s="461" t="s">
        <v>168</v>
      </c>
      <c r="C150" s="462">
        <f t="shared" si="193"/>
        <v>0</v>
      </c>
      <c r="D150" s="555"/>
      <c r="E150" s="556"/>
      <c r="F150" s="429">
        <f t="shared" si="189"/>
        <v>0</v>
      </c>
      <c r="G150" s="427"/>
      <c r="H150" s="428"/>
      <c r="I150" s="429">
        <f t="shared" si="190"/>
        <v>0</v>
      </c>
      <c r="J150" s="427"/>
      <c r="K150" s="428"/>
      <c r="L150" s="429">
        <f t="shared" si="191"/>
        <v>0</v>
      </c>
      <c r="M150" s="427"/>
      <c r="N150" s="428"/>
      <c r="O150" s="429">
        <f t="shared" si="192"/>
        <v>0</v>
      </c>
      <c r="P150" s="431"/>
    </row>
    <row r="151" spans="1:16" ht="24.75" hidden="1" customHeight="1" x14ac:dyDescent="0.25">
      <c r="A151" s="549">
        <v>2360</v>
      </c>
      <c r="B151" s="461" t="s">
        <v>169</v>
      </c>
      <c r="C151" s="462">
        <f t="shared" si="193"/>
        <v>0</v>
      </c>
      <c r="D151" s="550">
        <f>SUM(D152:D158)</f>
        <v>0</v>
      </c>
      <c r="E151" s="551">
        <f t="shared" ref="E151:F151" si="194">SUM(E152:E158)</f>
        <v>0</v>
      </c>
      <c r="F151" s="429">
        <f t="shared" si="194"/>
        <v>0</v>
      </c>
      <c r="G151" s="550">
        <f>SUM(G152:G158)</f>
        <v>0</v>
      </c>
      <c r="H151" s="551">
        <f t="shared" ref="H151:I151" si="195">SUM(H152:H158)</f>
        <v>0</v>
      </c>
      <c r="I151" s="429">
        <f t="shared" si="195"/>
        <v>0</v>
      </c>
      <c r="J151" s="550">
        <f>SUM(J152:J158)</f>
        <v>0</v>
      </c>
      <c r="K151" s="551">
        <f t="shared" ref="K151:L151" si="196">SUM(K152:K158)</f>
        <v>0</v>
      </c>
      <c r="L151" s="429">
        <f t="shared" si="196"/>
        <v>0</v>
      </c>
      <c r="M151" s="550">
        <f>SUM(M152:M158)</f>
        <v>0</v>
      </c>
      <c r="N151" s="551">
        <f t="shared" ref="N151:O151" si="197">SUM(N152:N158)</f>
        <v>0</v>
      </c>
      <c r="O151" s="429">
        <f t="shared" si="197"/>
        <v>0</v>
      </c>
      <c r="P151" s="431"/>
    </row>
    <row r="152" spans="1:16" ht="12" hidden="1" customHeight="1" x14ac:dyDescent="0.25">
      <c r="A152" s="424">
        <v>2361</v>
      </c>
      <c r="B152" s="461" t="s">
        <v>170</v>
      </c>
      <c r="C152" s="462">
        <f t="shared" si="193"/>
        <v>0</v>
      </c>
      <c r="D152" s="555"/>
      <c r="E152" s="556"/>
      <c r="F152" s="429">
        <f t="shared" ref="F152:F159" si="198">D152+E152</f>
        <v>0</v>
      </c>
      <c r="G152" s="427"/>
      <c r="H152" s="428"/>
      <c r="I152" s="429">
        <f t="shared" ref="I152:I159" si="199">G152+H152</f>
        <v>0</v>
      </c>
      <c r="J152" s="427"/>
      <c r="K152" s="428"/>
      <c r="L152" s="429">
        <f t="shared" ref="L152:L159" si="200">K152+J152</f>
        <v>0</v>
      </c>
      <c r="M152" s="427"/>
      <c r="N152" s="428"/>
      <c r="O152" s="429">
        <f t="shared" ref="O152:O159" si="201">N152+M152</f>
        <v>0</v>
      </c>
      <c r="P152" s="431"/>
    </row>
    <row r="153" spans="1:16" ht="24" hidden="1" customHeight="1" x14ac:dyDescent="0.25">
      <c r="A153" s="424">
        <v>2362</v>
      </c>
      <c r="B153" s="461" t="s">
        <v>171</v>
      </c>
      <c r="C153" s="462">
        <f t="shared" si="193"/>
        <v>0</v>
      </c>
      <c r="D153" s="555"/>
      <c r="E153" s="556"/>
      <c r="F153" s="429">
        <f t="shared" si="198"/>
        <v>0</v>
      </c>
      <c r="G153" s="427"/>
      <c r="H153" s="428"/>
      <c r="I153" s="429">
        <f t="shared" si="199"/>
        <v>0</v>
      </c>
      <c r="J153" s="427"/>
      <c r="K153" s="428"/>
      <c r="L153" s="429">
        <f t="shared" si="200"/>
        <v>0</v>
      </c>
      <c r="M153" s="427"/>
      <c r="N153" s="428"/>
      <c r="O153" s="429">
        <f t="shared" si="201"/>
        <v>0</v>
      </c>
      <c r="P153" s="431"/>
    </row>
    <row r="154" spans="1:16" ht="12" hidden="1" customHeight="1" x14ac:dyDescent="0.25">
      <c r="A154" s="424">
        <v>2363</v>
      </c>
      <c r="B154" s="461" t="s">
        <v>172</v>
      </c>
      <c r="C154" s="462">
        <f t="shared" si="193"/>
        <v>0</v>
      </c>
      <c r="D154" s="555"/>
      <c r="E154" s="556"/>
      <c r="F154" s="429">
        <f t="shared" si="198"/>
        <v>0</v>
      </c>
      <c r="G154" s="427"/>
      <c r="H154" s="428"/>
      <c r="I154" s="429">
        <f t="shared" si="199"/>
        <v>0</v>
      </c>
      <c r="J154" s="427"/>
      <c r="K154" s="428"/>
      <c r="L154" s="429">
        <f t="shared" si="200"/>
        <v>0</v>
      </c>
      <c r="M154" s="427"/>
      <c r="N154" s="428"/>
      <c r="O154" s="429">
        <f t="shared" si="201"/>
        <v>0</v>
      </c>
      <c r="P154" s="431"/>
    </row>
    <row r="155" spans="1:16" ht="12" hidden="1" customHeight="1" x14ac:dyDescent="0.25">
      <c r="A155" s="424">
        <v>2364</v>
      </c>
      <c r="B155" s="461" t="s">
        <v>173</v>
      </c>
      <c r="C155" s="462">
        <f t="shared" si="193"/>
        <v>0</v>
      </c>
      <c r="D155" s="555"/>
      <c r="E155" s="556"/>
      <c r="F155" s="429">
        <f t="shared" si="198"/>
        <v>0</v>
      </c>
      <c r="G155" s="427"/>
      <c r="H155" s="428"/>
      <c r="I155" s="429">
        <f t="shared" si="199"/>
        <v>0</v>
      </c>
      <c r="J155" s="427"/>
      <c r="K155" s="428"/>
      <c r="L155" s="429">
        <f t="shared" si="200"/>
        <v>0</v>
      </c>
      <c r="M155" s="427"/>
      <c r="N155" s="428"/>
      <c r="O155" s="429">
        <f t="shared" si="201"/>
        <v>0</v>
      </c>
      <c r="P155" s="431"/>
    </row>
    <row r="156" spans="1:16" ht="12.75" hidden="1" customHeight="1" x14ac:dyDescent="0.25">
      <c r="A156" s="424">
        <v>2365</v>
      </c>
      <c r="B156" s="461" t="s">
        <v>174</v>
      </c>
      <c r="C156" s="462">
        <f t="shared" si="193"/>
        <v>0</v>
      </c>
      <c r="D156" s="555"/>
      <c r="E156" s="556"/>
      <c r="F156" s="429">
        <f t="shared" si="198"/>
        <v>0</v>
      </c>
      <c r="G156" s="427"/>
      <c r="H156" s="428"/>
      <c r="I156" s="429">
        <f t="shared" si="199"/>
        <v>0</v>
      </c>
      <c r="J156" s="427"/>
      <c r="K156" s="428"/>
      <c r="L156" s="429">
        <f t="shared" si="200"/>
        <v>0</v>
      </c>
      <c r="M156" s="427"/>
      <c r="N156" s="428"/>
      <c r="O156" s="429">
        <f t="shared" si="201"/>
        <v>0</v>
      </c>
      <c r="P156" s="431"/>
    </row>
    <row r="157" spans="1:16" ht="36" hidden="1" customHeight="1" x14ac:dyDescent="0.25">
      <c r="A157" s="424">
        <v>2366</v>
      </c>
      <c r="B157" s="461" t="s">
        <v>175</v>
      </c>
      <c r="C157" s="462">
        <f t="shared" si="193"/>
        <v>0</v>
      </c>
      <c r="D157" s="555"/>
      <c r="E157" s="556"/>
      <c r="F157" s="429">
        <f t="shared" si="198"/>
        <v>0</v>
      </c>
      <c r="G157" s="427"/>
      <c r="H157" s="428"/>
      <c r="I157" s="429">
        <f t="shared" si="199"/>
        <v>0</v>
      </c>
      <c r="J157" s="427"/>
      <c r="K157" s="428"/>
      <c r="L157" s="429">
        <f t="shared" si="200"/>
        <v>0</v>
      </c>
      <c r="M157" s="427"/>
      <c r="N157" s="428"/>
      <c r="O157" s="429">
        <f t="shared" si="201"/>
        <v>0</v>
      </c>
      <c r="P157" s="431"/>
    </row>
    <row r="158" spans="1:16" ht="48" hidden="1" customHeight="1" x14ac:dyDescent="0.25">
      <c r="A158" s="424">
        <v>2369</v>
      </c>
      <c r="B158" s="461" t="s">
        <v>176</v>
      </c>
      <c r="C158" s="462">
        <f t="shared" si="193"/>
        <v>0</v>
      </c>
      <c r="D158" s="555"/>
      <c r="E158" s="556"/>
      <c r="F158" s="429">
        <f t="shared" si="198"/>
        <v>0</v>
      </c>
      <c r="G158" s="427"/>
      <c r="H158" s="428"/>
      <c r="I158" s="429">
        <f t="shared" si="199"/>
        <v>0</v>
      </c>
      <c r="J158" s="427"/>
      <c r="K158" s="428"/>
      <c r="L158" s="429">
        <f t="shared" si="200"/>
        <v>0</v>
      </c>
      <c r="M158" s="427"/>
      <c r="N158" s="428"/>
      <c r="O158" s="429">
        <f t="shared" si="201"/>
        <v>0</v>
      </c>
      <c r="P158" s="431"/>
    </row>
    <row r="159" spans="1:16" ht="12" hidden="1" customHeight="1" x14ac:dyDescent="0.25">
      <c r="A159" s="546">
        <v>2370</v>
      </c>
      <c r="B159" s="510" t="s">
        <v>177</v>
      </c>
      <c r="C159" s="515">
        <f t="shared" si="193"/>
        <v>0</v>
      </c>
      <c r="D159" s="569"/>
      <c r="E159" s="570"/>
      <c r="F159" s="513">
        <f t="shared" si="198"/>
        <v>0</v>
      </c>
      <c r="G159" s="516"/>
      <c r="H159" s="517"/>
      <c r="I159" s="513">
        <f t="shared" si="199"/>
        <v>0</v>
      </c>
      <c r="J159" s="516"/>
      <c r="K159" s="517"/>
      <c r="L159" s="513">
        <f t="shared" si="200"/>
        <v>0</v>
      </c>
      <c r="M159" s="516"/>
      <c r="N159" s="517"/>
      <c r="O159" s="513">
        <f t="shared" si="201"/>
        <v>0</v>
      </c>
      <c r="P159" s="501"/>
    </row>
    <row r="160" spans="1:16" hidden="1" x14ac:dyDescent="0.25">
      <c r="A160" s="546">
        <v>2380</v>
      </c>
      <c r="B160" s="510" t="s">
        <v>178</v>
      </c>
      <c r="C160" s="515">
        <f t="shared" si="193"/>
        <v>0</v>
      </c>
      <c r="D160" s="547">
        <f>SUM(D161:D162)</f>
        <v>0</v>
      </c>
      <c r="E160" s="548">
        <f t="shared" ref="E160:F160" si="202">SUM(E161:E162)</f>
        <v>0</v>
      </c>
      <c r="F160" s="513">
        <f t="shared" si="202"/>
        <v>0</v>
      </c>
      <c r="G160" s="547">
        <f>SUM(G161:G162)</f>
        <v>0</v>
      </c>
      <c r="H160" s="548">
        <f t="shared" ref="H160:I160" si="203">SUM(H161:H162)</f>
        <v>0</v>
      </c>
      <c r="I160" s="513">
        <f t="shared" si="203"/>
        <v>0</v>
      </c>
      <c r="J160" s="547">
        <f>SUM(J161:J162)</f>
        <v>0</v>
      </c>
      <c r="K160" s="548">
        <f t="shared" ref="K160:L160" si="204">SUM(K161:K162)</f>
        <v>0</v>
      </c>
      <c r="L160" s="513">
        <f t="shared" si="204"/>
        <v>0</v>
      </c>
      <c r="M160" s="547">
        <f>SUM(M161:M162)</f>
        <v>0</v>
      </c>
      <c r="N160" s="548">
        <f t="shared" ref="N160:O160" si="205">SUM(N161:N162)</f>
        <v>0</v>
      </c>
      <c r="O160" s="513">
        <f t="shared" si="205"/>
        <v>0</v>
      </c>
      <c r="P160" s="501"/>
    </row>
    <row r="161" spans="1:16" ht="12" hidden="1" customHeight="1" x14ac:dyDescent="0.25">
      <c r="A161" s="420">
        <v>2381</v>
      </c>
      <c r="B161" s="454" t="s">
        <v>179</v>
      </c>
      <c r="C161" s="455">
        <f t="shared" si="193"/>
        <v>0</v>
      </c>
      <c r="D161" s="557"/>
      <c r="E161" s="558"/>
      <c r="F161" s="506">
        <f t="shared" ref="F161:F164" si="206">D161+E161</f>
        <v>0</v>
      </c>
      <c r="G161" s="150"/>
      <c r="H161" s="151"/>
      <c r="I161" s="506">
        <f t="shared" ref="I161:I164" si="207">G161+H161</f>
        <v>0</v>
      </c>
      <c r="J161" s="150"/>
      <c r="K161" s="151"/>
      <c r="L161" s="506">
        <f t="shared" ref="L161:L164" si="208">K161+J161</f>
        <v>0</v>
      </c>
      <c r="M161" s="150"/>
      <c r="N161" s="151"/>
      <c r="O161" s="506">
        <f t="shared" ref="O161:O164" si="209">N161+M161</f>
        <v>0</v>
      </c>
      <c r="P161" s="154"/>
    </row>
    <row r="162" spans="1:16" ht="24" hidden="1" customHeight="1" x14ac:dyDescent="0.25">
      <c r="A162" s="424">
        <v>2389</v>
      </c>
      <c r="B162" s="461" t="s">
        <v>180</v>
      </c>
      <c r="C162" s="462">
        <f t="shared" si="193"/>
        <v>0</v>
      </c>
      <c r="D162" s="555"/>
      <c r="E162" s="556"/>
      <c r="F162" s="429">
        <f t="shared" si="206"/>
        <v>0</v>
      </c>
      <c r="G162" s="427"/>
      <c r="H162" s="428"/>
      <c r="I162" s="429">
        <f t="shared" si="207"/>
        <v>0</v>
      </c>
      <c r="J162" s="427"/>
      <c r="K162" s="428"/>
      <c r="L162" s="429">
        <f t="shared" si="208"/>
        <v>0</v>
      </c>
      <c r="M162" s="427"/>
      <c r="N162" s="428"/>
      <c r="O162" s="429">
        <f t="shared" si="209"/>
        <v>0</v>
      </c>
      <c r="P162" s="431"/>
    </row>
    <row r="163" spans="1:16" ht="12" hidden="1" customHeight="1" x14ac:dyDescent="0.25">
      <c r="A163" s="546">
        <v>2390</v>
      </c>
      <c r="B163" s="510" t="s">
        <v>181</v>
      </c>
      <c r="C163" s="515">
        <f t="shared" si="193"/>
        <v>0</v>
      </c>
      <c r="D163" s="569"/>
      <c r="E163" s="570"/>
      <c r="F163" s="513">
        <f t="shared" si="206"/>
        <v>0</v>
      </c>
      <c r="G163" s="516"/>
      <c r="H163" s="517"/>
      <c r="I163" s="513">
        <f t="shared" si="207"/>
        <v>0</v>
      </c>
      <c r="J163" s="516"/>
      <c r="K163" s="517"/>
      <c r="L163" s="513">
        <f t="shared" si="208"/>
        <v>0</v>
      </c>
      <c r="M163" s="516"/>
      <c r="N163" s="517"/>
      <c r="O163" s="513">
        <f t="shared" si="209"/>
        <v>0</v>
      </c>
      <c r="P163" s="501"/>
    </row>
    <row r="164" spans="1:16" ht="12" hidden="1" customHeight="1" x14ac:dyDescent="0.25">
      <c r="A164" s="441">
        <v>2400</v>
      </c>
      <c r="B164" s="543" t="s">
        <v>182</v>
      </c>
      <c r="C164" s="442">
        <f t="shared" si="193"/>
        <v>0</v>
      </c>
      <c r="D164" s="571"/>
      <c r="E164" s="572"/>
      <c r="F164" s="445">
        <f t="shared" si="206"/>
        <v>0</v>
      </c>
      <c r="G164" s="443"/>
      <c r="H164" s="444"/>
      <c r="I164" s="445">
        <f t="shared" si="207"/>
        <v>0</v>
      </c>
      <c r="J164" s="443"/>
      <c r="K164" s="444"/>
      <c r="L164" s="445">
        <f t="shared" si="208"/>
        <v>0</v>
      </c>
      <c r="M164" s="443"/>
      <c r="N164" s="444"/>
      <c r="O164" s="445">
        <f t="shared" si="209"/>
        <v>0</v>
      </c>
      <c r="P164" s="449"/>
    </row>
    <row r="165" spans="1:16" ht="24" x14ac:dyDescent="0.25">
      <c r="A165" s="441">
        <v>2500</v>
      </c>
      <c r="B165" s="543" t="s">
        <v>183</v>
      </c>
      <c r="C165" s="442">
        <f t="shared" si="193"/>
        <v>190</v>
      </c>
      <c r="D165" s="544">
        <f>SUM(D166,D171)</f>
        <v>190</v>
      </c>
      <c r="E165" s="545">
        <f t="shared" ref="E165:O165" si="210">SUM(E166,E171)</f>
        <v>0</v>
      </c>
      <c r="F165" s="445">
        <f t="shared" si="210"/>
        <v>190</v>
      </c>
      <c r="G165" s="544">
        <f t="shared" si="210"/>
        <v>0</v>
      </c>
      <c r="H165" s="545">
        <f t="shared" si="210"/>
        <v>0</v>
      </c>
      <c r="I165" s="445">
        <f t="shared" si="210"/>
        <v>0</v>
      </c>
      <c r="J165" s="544">
        <f t="shared" si="210"/>
        <v>0</v>
      </c>
      <c r="K165" s="545">
        <f t="shared" si="210"/>
        <v>0</v>
      </c>
      <c r="L165" s="445">
        <f t="shared" si="210"/>
        <v>0</v>
      </c>
      <c r="M165" s="544">
        <f t="shared" si="210"/>
        <v>0</v>
      </c>
      <c r="N165" s="545">
        <f t="shared" si="210"/>
        <v>0</v>
      </c>
      <c r="O165" s="445">
        <f t="shared" si="210"/>
        <v>0</v>
      </c>
      <c r="P165" s="449"/>
    </row>
    <row r="166" spans="1:16" ht="16.5" customHeight="1" x14ac:dyDescent="0.25">
      <c r="A166" s="552">
        <v>2510</v>
      </c>
      <c r="B166" s="454" t="s">
        <v>184</v>
      </c>
      <c r="C166" s="455">
        <f t="shared" si="193"/>
        <v>190</v>
      </c>
      <c r="D166" s="553">
        <f>SUM(D167:D170)</f>
        <v>190</v>
      </c>
      <c r="E166" s="554">
        <f t="shared" ref="E166:O166" si="211">SUM(E167:E170)</f>
        <v>0</v>
      </c>
      <c r="F166" s="506">
        <f t="shared" si="211"/>
        <v>190</v>
      </c>
      <c r="G166" s="553">
        <f t="shared" si="211"/>
        <v>0</v>
      </c>
      <c r="H166" s="554">
        <f t="shared" si="211"/>
        <v>0</v>
      </c>
      <c r="I166" s="506">
        <f t="shared" si="211"/>
        <v>0</v>
      </c>
      <c r="J166" s="553">
        <f t="shared" si="211"/>
        <v>0</v>
      </c>
      <c r="K166" s="554">
        <f t="shared" si="211"/>
        <v>0</v>
      </c>
      <c r="L166" s="506">
        <f t="shared" si="211"/>
        <v>0</v>
      </c>
      <c r="M166" s="553">
        <f t="shared" si="211"/>
        <v>0</v>
      </c>
      <c r="N166" s="554">
        <f t="shared" si="211"/>
        <v>0</v>
      </c>
      <c r="O166" s="506">
        <f t="shared" si="211"/>
        <v>0</v>
      </c>
      <c r="P166" s="154"/>
    </row>
    <row r="167" spans="1:16" ht="24" hidden="1" customHeight="1" x14ac:dyDescent="0.25">
      <c r="A167" s="425">
        <v>2512</v>
      </c>
      <c r="B167" s="461" t="s">
        <v>185</v>
      </c>
      <c r="C167" s="462">
        <f t="shared" si="193"/>
        <v>0</v>
      </c>
      <c r="D167" s="555"/>
      <c r="E167" s="556"/>
      <c r="F167" s="429">
        <f t="shared" ref="F167:F172" si="212">D167+E167</f>
        <v>0</v>
      </c>
      <c r="G167" s="427"/>
      <c r="H167" s="428"/>
      <c r="I167" s="429">
        <f t="shared" ref="I167:I172" si="213">G167+H167</f>
        <v>0</v>
      </c>
      <c r="J167" s="427"/>
      <c r="K167" s="428"/>
      <c r="L167" s="429">
        <f t="shared" ref="L167:L172" si="214">K167+J167</f>
        <v>0</v>
      </c>
      <c r="M167" s="427"/>
      <c r="N167" s="428"/>
      <c r="O167" s="429">
        <f t="shared" ref="O167:O172" si="215">N167+M167</f>
        <v>0</v>
      </c>
      <c r="P167" s="431"/>
    </row>
    <row r="168" spans="1:16" ht="36" hidden="1" customHeight="1" x14ac:dyDescent="0.25">
      <c r="A168" s="425">
        <v>2513</v>
      </c>
      <c r="B168" s="461" t="s">
        <v>186</v>
      </c>
      <c r="C168" s="462">
        <f t="shared" si="193"/>
        <v>0</v>
      </c>
      <c r="D168" s="555"/>
      <c r="E168" s="556"/>
      <c r="F168" s="429">
        <f t="shared" si="212"/>
        <v>0</v>
      </c>
      <c r="G168" s="427"/>
      <c r="H168" s="428"/>
      <c r="I168" s="429">
        <f t="shared" si="213"/>
        <v>0</v>
      </c>
      <c r="J168" s="427"/>
      <c r="K168" s="428"/>
      <c r="L168" s="429">
        <f t="shared" si="214"/>
        <v>0</v>
      </c>
      <c r="M168" s="427"/>
      <c r="N168" s="428"/>
      <c r="O168" s="429">
        <f t="shared" si="215"/>
        <v>0</v>
      </c>
      <c r="P168" s="431"/>
    </row>
    <row r="169" spans="1:16" ht="24" hidden="1" customHeight="1" x14ac:dyDescent="0.25">
      <c r="A169" s="425">
        <v>2515</v>
      </c>
      <c r="B169" s="461" t="s">
        <v>187</v>
      </c>
      <c r="C169" s="462">
        <f t="shared" si="193"/>
        <v>0</v>
      </c>
      <c r="D169" s="555"/>
      <c r="E169" s="556"/>
      <c r="F169" s="429">
        <f t="shared" si="212"/>
        <v>0</v>
      </c>
      <c r="G169" s="427"/>
      <c r="H169" s="428"/>
      <c r="I169" s="429">
        <f t="shared" si="213"/>
        <v>0</v>
      </c>
      <c r="J169" s="427"/>
      <c r="K169" s="428"/>
      <c r="L169" s="429">
        <f t="shared" si="214"/>
        <v>0</v>
      </c>
      <c r="M169" s="427"/>
      <c r="N169" s="428"/>
      <c r="O169" s="429">
        <f t="shared" si="215"/>
        <v>0</v>
      </c>
      <c r="P169" s="431"/>
    </row>
    <row r="170" spans="1:16" ht="24" customHeight="1" x14ac:dyDescent="0.25">
      <c r="A170" s="425">
        <v>2519</v>
      </c>
      <c r="B170" s="461" t="s">
        <v>188</v>
      </c>
      <c r="C170" s="462">
        <f t="shared" si="193"/>
        <v>190</v>
      </c>
      <c r="D170" s="555">
        <v>190</v>
      </c>
      <c r="E170" s="556"/>
      <c r="F170" s="429">
        <f t="shared" si="212"/>
        <v>190</v>
      </c>
      <c r="G170" s="427"/>
      <c r="H170" s="428"/>
      <c r="I170" s="429">
        <f t="shared" si="213"/>
        <v>0</v>
      </c>
      <c r="J170" s="427"/>
      <c r="K170" s="428"/>
      <c r="L170" s="429">
        <f t="shared" si="214"/>
        <v>0</v>
      </c>
      <c r="M170" s="427"/>
      <c r="N170" s="428"/>
      <c r="O170" s="429">
        <f t="shared" si="215"/>
        <v>0</v>
      </c>
      <c r="P170" s="431"/>
    </row>
    <row r="171" spans="1:16" ht="24" hidden="1" customHeight="1" x14ac:dyDescent="0.25">
      <c r="A171" s="549">
        <v>2520</v>
      </c>
      <c r="B171" s="461" t="s">
        <v>189</v>
      </c>
      <c r="C171" s="462">
        <f t="shared" si="193"/>
        <v>0</v>
      </c>
      <c r="D171" s="555"/>
      <c r="E171" s="556"/>
      <c r="F171" s="429">
        <f t="shared" si="212"/>
        <v>0</v>
      </c>
      <c r="G171" s="427"/>
      <c r="H171" s="428"/>
      <c r="I171" s="429">
        <f t="shared" si="213"/>
        <v>0</v>
      </c>
      <c r="J171" s="427"/>
      <c r="K171" s="428"/>
      <c r="L171" s="429">
        <f t="shared" si="214"/>
        <v>0</v>
      </c>
      <c r="M171" s="427"/>
      <c r="N171" s="428"/>
      <c r="O171" s="429">
        <f t="shared" si="215"/>
        <v>0</v>
      </c>
      <c r="P171" s="431"/>
    </row>
    <row r="172" spans="1:16" s="573" customFormat="1" ht="36" hidden="1" customHeight="1" x14ac:dyDescent="0.25">
      <c r="A172" s="400">
        <v>2800</v>
      </c>
      <c r="B172" s="454" t="s">
        <v>190</v>
      </c>
      <c r="C172" s="455">
        <f t="shared" si="193"/>
        <v>0</v>
      </c>
      <c r="D172" s="150"/>
      <c r="E172" s="151"/>
      <c r="F172" s="506">
        <f t="shared" si="212"/>
        <v>0</v>
      </c>
      <c r="G172" s="150"/>
      <c r="H172" s="151"/>
      <c r="I172" s="506">
        <f t="shared" si="213"/>
        <v>0</v>
      </c>
      <c r="J172" s="150"/>
      <c r="K172" s="151"/>
      <c r="L172" s="506">
        <f t="shared" si="214"/>
        <v>0</v>
      </c>
      <c r="M172" s="150"/>
      <c r="N172" s="151"/>
      <c r="O172" s="506">
        <f t="shared" si="215"/>
        <v>0</v>
      </c>
      <c r="P172" s="154"/>
    </row>
    <row r="173" spans="1:16" hidden="1" x14ac:dyDescent="0.25">
      <c r="A173" s="538">
        <v>3000</v>
      </c>
      <c r="B173" s="538" t="s">
        <v>191</v>
      </c>
      <c r="C173" s="539">
        <f t="shared" si="193"/>
        <v>0</v>
      </c>
      <c r="D173" s="540">
        <f>SUM(D174,D184)</f>
        <v>0</v>
      </c>
      <c r="E173" s="541">
        <f t="shared" ref="E173:F173" si="216">SUM(E174,E184)</f>
        <v>0</v>
      </c>
      <c r="F173" s="542">
        <f t="shared" si="216"/>
        <v>0</v>
      </c>
      <c r="G173" s="540">
        <f>SUM(G174,G184)</f>
        <v>0</v>
      </c>
      <c r="H173" s="541">
        <f t="shared" ref="H173:I173" si="217">SUM(H174,H184)</f>
        <v>0</v>
      </c>
      <c r="I173" s="542">
        <f t="shared" si="217"/>
        <v>0</v>
      </c>
      <c r="J173" s="540">
        <f>SUM(J174,J184)</f>
        <v>0</v>
      </c>
      <c r="K173" s="541">
        <f t="shared" ref="K173:L173" si="218">SUM(K174,K184)</f>
        <v>0</v>
      </c>
      <c r="L173" s="542">
        <f t="shared" si="218"/>
        <v>0</v>
      </c>
      <c r="M173" s="540">
        <f>SUM(M174,M184)</f>
        <v>0</v>
      </c>
      <c r="N173" s="541">
        <f t="shared" ref="N173:O173" si="219">SUM(N174,N184)</f>
        <v>0</v>
      </c>
      <c r="O173" s="542">
        <f t="shared" si="219"/>
        <v>0</v>
      </c>
      <c r="P173" s="180"/>
    </row>
    <row r="174" spans="1:16" ht="24" hidden="1" x14ac:dyDescent="0.25">
      <c r="A174" s="441">
        <v>3200</v>
      </c>
      <c r="B174" s="574" t="s">
        <v>192</v>
      </c>
      <c r="C174" s="442">
        <f t="shared" si="193"/>
        <v>0</v>
      </c>
      <c r="D174" s="544">
        <f>SUM(D175,D179)</f>
        <v>0</v>
      </c>
      <c r="E174" s="545">
        <f t="shared" ref="E174:O174" si="220">SUM(E175,E179)</f>
        <v>0</v>
      </c>
      <c r="F174" s="445">
        <f t="shared" si="220"/>
        <v>0</v>
      </c>
      <c r="G174" s="544">
        <f t="shared" si="220"/>
        <v>0</v>
      </c>
      <c r="H174" s="545">
        <f t="shared" si="220"/>
        <v>0</v>
      </c>
      <c r="I174" s="445">
        <f t="shared" si="220"/>
        <v>0</v>
      </c>
      <c r="J174" s="544">
        <f t="shared" si="220"/>
        <v>0</v>
      </c>
      <c r="K174" s="545">
        <f t="shared" si="220"/>
        <v>0</v>
      </c>
      <c r="L174" s="445">
        <f t="shared" si="220"/>
        <v>0</v>
      </c>
      <c r="M174" s="544">
        <f t="shared" si="220"/>
        <v>0</v>
      </c>
      <c r="N174" s="545">
        <f t="shared" si="220"/>
        <v>0</v>
      </c>
      <c r="O174" s="445">
        <f t="shared" si="220"/>
        <v>0</v>
      </c>
      <c r="P174" s="449"/>
    </row>
    <row r="175" spans="1:16" ht="36" hidden="1" x14ac:dyDescent="0.25">
      <c r="A175" s="552">
        <v>3260</v>
      </c>
      <c r="B175" s="454" t="s">
        <v>193</v>
      </c>
      <c r="C175" s="455">
        <f t="shared" si="193"/>
        <v>0</v>
      </c>
      <c r="D175" s="553">
        <f>SUM(D176:D178)</f>
        <v>0</v>
      </c>
      <c r="E175" s="554">
        <f t="shared" ref="E175:F175" si="221">SUM(E176:E178)</f>
        <v>0</v>
      </c>
      <c r="F175" s="506">
        <f t="shared" si="221"/>
        <v>0</v>
      </c>
      <c r="G175" s="553">
        <f>SUM(G176:G178)</f>
        <v>0</v>
      </c>
      <c r="H175" s="554">
        <f t="shared" ref="H175:I175" si="222">SUM(H176:H178)</f>
        <v>0</v>
      </c>
      <c r="I175" s="506">
        <f t="shared" si="222"/>
        <v>0</v>
      </c>
      <c r="J175" s="553">
        <f>SUM(J176:J178)</f>
        <v>0</v>
      </c>
      <c r="K175" s="554">
        <f t="shared" ref="K175:L175" si="223">SUM(K176:K178)</f>
        <v>0</v>
      </c>
      <c r="L175" s="506">
        <f t="shared" si="223"/>
        <v>0</v>
      </c>
      <c r="M175" s="553">
        <f>SUM(M176:M178)</f>
        <v>0</v>
      </c>
      <c r="N175" s="554">
        <f t="shared" ref="N175:O175" si="224">SUM(N176:N178)</f>
        <v>0</v>
      </c>
      <c r="O175" s="506">
        <f t="shared" si="224"/>
        <v>0</v>
      </c>
      <c r="P175" s="154"/>
    </row>
    <row r="176" spans="1:16" ht="24" hidden="1" customHeight="1" x14ac:dyDescent="0.25">
      <c r="A176" s="425">
        <v>3261</v>
      </c>
      <c r="B176" s="461" t="s">
        <v>194</v>
      </c>
      <c r="C176" s="462">
        <f t="shared" si="193"/>
        <v>0</v>
      </c>
      <c r="D176" s="555"/>
      <c r="E176" s="556"/>
      <c r="F176" s="429">
        <f t="shared" ref="F176:F178" si="225">D176+E176</f>
        <v>0</v>
      </c>
      <c r="G176" s="427"/>
      <c r="H176" s="428"/>
      <c r="I176" s="429">
        <f t="shared" ref="I176:I178" si="226">G176+H176</f>
        <v>0</v>
      </c>
      <c r="J176" s="427"/>
      <c r="K176" s="428"/>
      <c r="L176" s="429">
        <f t="shared" ref="L176:L178" si="227">K176+J176</f>
        <v>0</v>
      </c>
      <c r="M176" s="427"/>
      <c r="N176" s="428"/>
      <c r="O176" s="429">
        <f t="shared" ref="O176:O178" si="228">N176+M176</f>
        <v>0</v>
      </c>
      <c r="P176" s="431"/>
    </row>
    <row r="177" spans="1:16" ht="36" hidden="1" customHeight="1" x14ac:dyDescent="0.25">
      <c r="A177" s="425">
        <v>3262</v>
      </c>
      <c r="B177" s="461" t="s">
        <v>195</v>
      </c>
      <c r="C177" s="462">
        <f t="shared" si="193"/>
        <v>0</v>
      </c>
      <c r="D177" s="555"/>
      <c r="E177" s="556"/>
      <c r="F177" s="429">
        <f t="shared" si="225"/>
        <v>0</v>
      </c>
      <c r="G177" s="427"/>
      <c r="H177" s="428"/>
      <c r="I177" s="429">
        <f t="shared" si="226"/>
        <v>0</v>
      </c>
      <c r="J177" s="427"/>
      <c r="K177" s="428"/>
      <c r="L177" s="429">
        <f t="shared" si="227"/>
        <v>0</v>
      </c>
      <c r="M177" s="427"/>
      <c r="N177" s="428"/>
      <c r="O177" s="429">
        <f t="shared" si="228"/>
        <v>0</v>
      </c>
      <c r="P177" s="431"/>
    </row>
    <row r="178" spans="1:16" ht="24" hidden="1" customHeight="1" x14ac:dyDescent="0.25">
      <c r="A178" s="425">
        <v>3263</v>
      </c>
      <c r="B178" s="461" t="s">
        <v>196</v>
      </c>
      <c r="C178" s="462">
        <f t="shared" si="193"/>
        <v>0</v>
      </c>
      <c r="D178" s="555"/>
      <c r="E178" s="556"/>
      <c r="F178" s="429">
        <f t="shared" si="225"/>
        <v>0</v>
      </c>
      <c r="G178" s="427"/>
      <c r="H178" s="428"/>
      <c r="I178" s="429">
        <f t="shared" si="226"/>
        <v>0</v>
      </c>
      <c r="J178" s="427"/>
      <c r="K178" s="428"/>
      <c r="L178" s="429">
        <f t="shared" si="227"/>
        <v>0</v>
      </c>
      <c r="M178" s="427"/>
      <c r="N178" s="428"/>
      <c r="O178" s="429">
        <f t="shared" si="228"/>
        <v>0</v>
      </c>
      <c r="P178" s="431"/>
    </row>
    <row r="179" spans="1:16" ht="84" hidden="1" x14ac:dyDescent="0.25">
      <c r="A179" s="552">
        <v>3290</v>
      </c>
      <c r="B179" s="454" t="s">
        <v>197</v>
      </c>
      <c r="C179" s="575">
        <f t="shared" si="193"/>
        <v>0</v>
      </c>
      <c r="D179" s="553">
        <f>SUM(D180:D183)</f>
        <v>0</v>
      </c>
      <c r="E179" s="554">
        <f t="shared" ref="E179:O179" si="229">SUM(E180:E183)</f>
        <v>0</v>
      </c>
      <c r="F179" s="506">
        <f t="shared" si="229"/>
        <v>0</v>
      </c>
      <c r="G179" s="553">
        <f t="shared" si="229"/>
        <v>0</v>
      </c>
      <c r="H179" s="554">
        <f t="shared" si="229"/>
        <v>0</v>
      </c>
      <c r="I179" s="506">
        <f t="shared" si="229"/>
        <v>0</v>
      </c>
      <c r="J179" s="553">
        <f t="shared" si="229"/>
        <v>0</v>
      </c>
      <c r="K179" s="554">
        <f t="shared" si="229"/>
        <v>0</v>
      </c>
      <c r="L179" s="506">
        <f t="shared" si="229"/>
        <v>0</v>
      </c>
      <c r="M179" s="553">
        <f t="shared" si="229"/>
        <v>0</v>
      </c>
      <c r="N179" s="554">
        <f t="shared" si="229"/>
        <v>0</v>
      </c>
      <c r="O179" s="506">
        <f t="shared" si="229"/>
        <v>0</v>
      </c>
      <c r="P179" s="154"/>
    </row>
    <row r="180" spans="1:16" ht="72" hidden="1" customHeight="1" x14ac:dyDescent="0.25">
      <c r="A180" s="425">
        <v>3291</v>
      </c>
      <c r="B180" s="461" t="s">
        <v>198</v>
      </c>
      <c r="C180" s="462">
        <f t="shared" si="193"/>
        <v>0</v>
      </c>
      <c r="D180" s="555"/>
      <c r="E180" s="556"/>
      <c r="F180" s="429">
        <f t="shared" ref="F180:F183" si="230">D180+E180</f>
        <v>0</v>
      </c>
      <c r="G180" s="427"/>
      <c r="H180" s="428"/>
      <c r="I180" s="429">
        <f t="shared" ref="I180:I183" si="231">G180+H180</f>
        <v>0</v>
      </c>
      <c r="J180" s="427"/>
      <c r="K180" s="428"/>
      <c r="L180" s="429">
        <f t="shared" ref="L180:L183" si="232">K180+J180</f>
        <v>0</v>
      </c>
      <c r="M180" s="427"/>
      <c r="N180" s="428"/>
      <c r="O180" s="429">
        <f t="shared" ref="O180:O183" si="233">N180+M180</f>
        <v>0</v>
      </c>
      <c r="P180" s="431"/>
    </row>
    <row r="181" spans="1:16" ht="72" hidden="1" customHeight="1" x14ac:dyDescent="0.25">
      <c r="A181" s="425">
        <v>3292</v>
      </c>
      <c r="B181" s="461" t="s">
        <v>199</v>
      </c>
      <c r="C181" s="462">
        <f t="shared" si="193"/>
        <v>0</v>
      </c>
      <c r="D181" s="555"/>
      <c r="E181" s="556"/>
      <c r="F181" s="429">
        <f t="shared" si="230"/>
        <v>0</v>
      </c>
      <c r="G181" s="427"/>
      <c r="H181" s="428"/>
      <c r="I181" s="429">
        <f t="shared" si="231"/>
        <v>0</v>
      </c>
      <c r="J181" s="427"/>
      <c r="K181" s="428"/>
      <c r="L181" s="429">
        <f t="shared" si="232"/>
        <v>0</v>
      </c>
      <c r="M181" s="427"/>
      <c r="N181" s="428"/>
      <c r="O181" s="429">
        <f t="shared" si="233"/>
        <v>0</v>
      </c>
      <c r="P181" s="431"/>
    </row>
    <row r="182" spans="1:16" ht="72" hidden="1" customHeight="1" x14ac:dyDescent="0.25">
      <c r="A182" s="425">
        <v>3293</v>
      </c>
      <c r="B182" s="461" t="s">
        <v>200</v>
      </c>
      <c r="C182" s="462">
        <f t="shared" si="193"/>
        <v>0</v>
      </c>
      <c r="D182" s="555"/>
      <c r="E182" s="556"/>
      <c r="F182" s="429">
        <f t="shared" si="230"/>
        <v>0</v>
      </c>
      <c r="G182" s="427"/>
      <c r="H182" s="428"/>
      <c r="I182" s="429">
        <f t="shared" si="231"/>
        <v>0</v>
      </c>
      <c r="J182" s="427"/>
      <c r="K182" s="428"/>
      <c r="L182" s="429">
        <f t="shared" si="232"/>
        <v>0</v>
      </c>
      <c r="M182" s="427"/>
      <c r="N182" s="428"/>
      <c r="O182" s="429">
        <f t="shared" si="233"/>
        <v>0</v>
      </c>
      <c r="P182" s="431"/>
    </row>
    <row r="183" spans="1:16" ht="60" hidden="1" customHeight="1" x14ac:dyDescent="0.25">
      <c r="A183" s="576">
        <v>3294</v>
      </c>
      <c r="B183" s="461" t="s">
        <v>201</v>
      </c>
      <c r="C183" s="575">
        <f t="shared" si="193"/>
        <v>0</v>
      </c>
      <c r="D183" s="577"/>
      <c r="E183" s="578"/>
      <c r="F183" s="579">
        <f t="shared" si="230"/>
        <v>0</v>
      </c>
      <c r="G183" s="580"/>
      <c r="H183" s="581"/>
      <c r="I183" s="579">
        <f t="shared" si="231"/>
        <v>0</v>
      </c>
      <c r="J183" s="580"/>
      <c r="K183" s="581"/>
      <c r="L183" s="579">
        <f t="shared" si="232"/>
        <v>0</v>
      </c>
      <c r="M183" s="580"/>
      <c r="N183" s="581"/>
      <c r="O183" s="579">
        <f t="shared" si="233"/>
        <v>0</v>
      </c>
      <c r="P183" s="582"/>
    </row>
    <row r="184" spans="1:16" ht="48" hidden="1" x14ac:dyDescent="0.25">
      <c r="A184" s="583">
        <v>3300</v>
      </c>
      <c r="B184" s="574" t="s">
        <v>202</v>
      </c>
      <c r="C184" s="584">
        <f t="shared" si="193"/>
        <v>0</v>
      </c>
      <c r="D184" s="585">
        <f>SUM(D185:D186)</f>
        <v>0</v>
      </c>
      <c r="E184" s="586">
        <f t="shared" ref="E184:O184" si="234">SUM(E185:E186)</f>
        <v>0</v>
      </c>
      <c r="F184" s="587">
        <f t="shared" si="234"/>
        <v>0</v>
      </c>
      <c r="G184" s="585">
        <f t="shared" si="234"/>
        <v>0</v>
      </c>
      <c r="H184" s="586">
        <f t="shared" si="234"/>
        <v>0</v>
      </c>
      <c r="I184" s="587">
        <f t="shared" si="234"/>
        <v>0</v>
      </c>
      <c r="J184" s="585">
        <f t="shared" si="234"/>
        <v>0</v>
      </c>
      <c r="K184" s="586">
        <f t="shared" si="234"/>
        <v>0</v>
      </c>
      <c r="L184" s="587">
        <f t="shared" si="234"/>
        <v>0</v>
      </c>
      <c r="M184" s="585">
        <f t="shared" si="234"/>
        <v>0</v>
      </c>
      <c r="N184" s="586">
        <f t="shared" si="234"/>
        <v>0</v>
      </c>
      <c r="O184" s="587">
        <f t="shared" si="234"/>
        <v>0</v>
      </c>
      <c r="P184" s="588"/>
    </row>
    <row r="185" spans="1:16" ht="48" hidden="1" customHeight="1" x14ac:dyDescent="0.25">
      <c r="A185" s="509">
        <v>3310</v>
      </c>
      <c r="B185" s="510" t="s">
        <v>203</v>
      </c>
      <c r="C185" s="515">
        <f t="shared" si="193"/>
        <v>0</v>
      </c>
      <c r="D185" s="569"/>
      <c r="E185" s="570"/>
      <c r="F185" s="513">
        <f t="shared" ref="F185:F186" si="235">D185+E185</f>
        <v>0</v>
      </c>
      <c r="G185" s="516"/>
      <c r="H185" s="517"/>
      <c r="I185" s="513">
        <f t="shared" ref="I185:I186" si="236">G185+H185</f>
        <v>0</v>
      </c>
      <c r="J185" s="516"/>
      <c r="K185" s="517"/>
      <c r="L185" s="513">
        <f t="shared" ref="L185:L186" si="237">K185+J185</f>
        <v>0</v>
      </c>
      <c r="M185" s="516"/>
      <c r="N185" s="517"/>
      <c r="O185" s="513">
        <f t="shared" ref="O185:O186" si="238">N185+M185</f>
        <v>0</v>
      </c>
      <c r="P185" s="501"/>
    </row>
    <row r="186" spans="1:16" ht="48.75" hidden="1" customHeight="1" x14ac:dyDescent="0.25">
      <c r="A186" s="421">
        <v>3320</v>
      </c>
      <c r="B186" s="454" t="s">
        <v>204</v>
      </c>
      <c r="C186" s="455">
        <f t="shared" si="193"/>
        <v>0</v>
      </c>
      <c r="D186" s="557"/>
      <c r="E186" s="558"/>
      <c r="F186" s="506">
        <f t="shared" si="235"/>
        <v>0</v>
      </c>
      <c r="G186" s="150"/>
      <c r="H186" s="151"/>
      <c r="I186" s="506">
        <f t="shared" si="236"/>
        <v>0</v>
      </c>
      <c r="J186" s="150"/>
      <c r="K186" s="151"/>
      <c r="L186" s="506">
        <f t="shared" si="237"/>
        <v>0</v>
      </c>
      <c r="M186" s="150"/>
      <c r="N186" s="151"/>
      <c r="O186" s="506">
        <f t="shared" si="238"/>
        <v>0</v>
      </c>
      <c r="P186" s="154"/>
    </row>
    <row r="187" spans="1:16" hidden="1" x14ac:dyDescent="0.25">
      <c r="A187" s="589">
        <v>4000</v>
      </c>
      <c r="B187" s="538" t="s">
        <v>205</v>
      </c>
      <c r="C187" s="539">
        <f t="shared" si="193"/>
        <v>0</v>
      </c>
      <c r="D187" s="540">
        <f>SUM(D188,D191)</f>
        <v>0</v>
      </c>
      <c r="E187" s="541">
        <f t="shared" ref="E187:F187" si="239">SUM(E188,E191)</f>
        <v>0</v>
      </c>
      <c r="F187" s="542">
        <f t="shared" si="239"/>
        <v>0</v>
      </c>
      <c r="G187" s="540">
        <f>SUM(G188,G191)</f>
        <v>0</v>
      </c>
      <c r="H187" s="541">
        <f t="shared" ref="H187:I187" si="240">SUM(H188,H191)</f>
        <v>0</v>
      </c>
      <c r="I187" s="542">
        <f t="shared" si="240"/>
        <v>0</v>
      </c>
      <c r="J187" s="540">
        <f>SUM(J188,J191)</f>
        <v>0</v>
      </c>
      <c r="K187" s="541">
        <f t="shared" ref="K187:L187" si="241">SUM(K188,K191)</f>
        <v>0</v>
      </c>
      <c r="L187" s="542">
        <f t="shared" si="241"/>
        <v>0</v>
      </c>
      <c r="M187" s="540">
        <f>SUM(M188,M191)</f>
        <v>0</v>
      </c>
      <c r="N187" s="541">
        <f t="shared" ref="N187:O187" si="242">SUM(N188,N191)</f>
        <v>0</v>
      </c>
      <c r="O187" s="542">
        <f t="shared" si="242"/>
        <v>0</v>
      </c>
      <c r="P187" s="180"/>
    </row>
    <row r="188" spans="1:16" ht="24" hidden="1" x14ac:dyDescent="0.25">
      <c r="A188" s="590">
        <v>4200</v>
      </c>
      <c r="B188" s="543" t="s">
        <v>206</v>
      </c>
      <c r="C188" s="442">
        <f t="shared" si="193"/>
        <v>0</v>
      </c>
      <c r="D188" s="544">
        <f>SUM(D189,D190)</f>
        <v>0</v>
      </c>
      <c r="E188" s="545">
        <f t="shared" ref="E188:F188" si="243">SUM(E189,E190)</f>
        <v>0</v>
      </c>
      <c r="F188" s="445">
        <f t="shared" si="243"/>
        <v>0</v>
      </c>
      <c r="G188" s="544">
        <f>SUM(G189,G190)</f>
        <v>0</v>
      </c>
      <c r="H188" s="545">
        <f t="shared" ref="H188:I188" si="244">SUM(H189,H190)</f>
        <v>0</v>
      </c>
      <c r="I188" s="445">
        <f t="shared" si="244"/>
        <v>0</v>
      </c>
      <c r="J188" s="544">
        <f>SUM(J189,J190)</f>
        <v>0</v>
      </c>
      <c r="K188" s="545">
        <f t="shared" ref="K188:L188" si="245">SUM(K189,K190)</f>
        <v>0</v>
      </c>
      <c r="L188" s="445">
        <f t="shared" si="245"/>
        <v>0</v>
      </c>
      <c r="M188" s="544">
        <f>SUM(M189,M190)</f>
        <v>0</v>
      </c>
      <c r="N188" s="545">
        <f t="shared" ref="N188:O188" si="246">SUM(N189,N190)</f>
        <v>0</v>
      </c>
      <c r="O188" s="445">
        <f t="shared" si="246"/>
        <v>0</v>
      </c>
      <c r="P188" s="449"/>
    </row>
    <row r="189" spans="1:16" ht="36" hidden="1" customHeight="1" x14ac:dyDescent="0.25">
      <c r="A189" s="552">
        <v>4240</v>
      </c>
      <c r="B189" s="454" t="s">
        <v>207</v>
      </c>
      <c r="C189" s="455">
        <f t="shared" si="193"/>
        <v>0</v>
      </c>
      <c r="D189" s="557"/>
      <c r="E189" s="558"/>
      <c r="F189" s="506">
        <f t="shared" ref="F189:F190" si="247">D189+E189</f>
        <v>0</v>
      </c>
      <c r="G189" s="150"/>
      <c r="H189" s="151"/>
      <c r="I189" s="506">
        <f t="shared" ref="I189:I190" si="248">G189+H189</f>
        <v>0</v>
      </c>
      <c r="J189" s="150"/>
      <c r="K189" s="151"/>
      <c r="L189" s="506">
        <f t="shared" ref="L189:L190" si="249">K189+J189</f>
        <v>0</v>
      </c>
      <c r="M189" s="150"/>
      <c r="N189" s="151"/>
      <c r="O189" s="506">
        <f t="shared" ref="O189:O190" si="250">N189+M189</f>
        <v>0</v>
      </c>
      <c r="P189" s="154"/>
    </row>
    <row r="190" spans="1:16" ht="24" hidden="1" customHeight="1" x14ac:dyDescent="0.25">
      <c r="A190" s="549">
        <v>4250</v>
      </c>
      <c r="B190" s="461" t="s">
        <v>208</v>
      </c>
      <c r="C190" s="462">
        <f t="shared" si="193"/>
        <v>0</v>
      </c>
      <c r="D190" s="555"/>
      <c r="E190" s="556"/>
      <c r="F190" s="429">
        <f t="shared" si="247"/>
        <v>0</v>
      </c>
      <c r="G190" s="427"/>
      <c r="H190" s="428"/>
      <c r="I190" s="429">
        <f t="shared" si="248"/>
        <v>0</v>
      </c>
      <c r="J190" s="427"/>
      <c r="K190" s="428"/>
      <c r="L190" s="429">
        <f t="shared" si="249"/>
        <v>0</v>
      </c>
      <c r="M190" s="427"/>
      <c r="N190" s="428"/>
      <c r="O190" s="429">
        <f t="shared" si="250"/>
        <v>0</v>
      </c>
      <c r="P190" s="431"/>
    </row>
    <row r="191" spans="1:16" hidden="1" x14ac:dyDescent="0.25">
      <c r="A191" s="441">
        <v>4300</v>
      </c>
      <c r="B191" s="543" t="s">
        <v>209</v>
      </c>
      <c r="C191" s="442">
        <f t="shared" si="193"/>
        <v>0</v>
      </c>
      <c r="D191" s="544">
        <f>SUM(D192)</f>
        <v>0</v>
      </c>
      <c r="E191" s="545">
        <f t="shared" ref="E191:F191" si="251">SUM(E192)</f>
        <v>0</v>
      </c>
      <c r="F191" s="445">
        <f t="shared" si="251"/>
        <v>0</v>
      </c>
      <c r="G191" s="544">
        <f>SUM(G192)</f>
        <v>0</v>
      </c>
      <c r="H191" s="545">
        <f t="shared" ref="H191:I191" si="252">SUM(H192)</f>
        <v>0</v>
      </c>
      <c r="I191" s="445">
        <f t="shared" si="252"/>
        <v>0</v>
      </c>
      <c r="J191" s="544">
        <f>SUM(J192)</f>
        <v>0</v>
      </c>
      <c r="K191" s="545">
        <f t="shared" ref="K191:L191" si="253">SUM(K192)</f>
        <v>0</v>
      </c>
      <c r="L191" s="445">
        <f t="shared" si="253"/>
        <v>0</v>
      </c>
      <c r="M191" s="544">
        <f>SUM(M192)</f>
        <v>0</v>
      </c>
      <c r="N191" s="545">
        <f t="shared" ref="N191:O191" si="254">SUM(N192)</f>
        <v>0</v>
      </c>
      <c r="O191" s="445">
        <f t="shared" si="254"/>
        <v>0</v>
      </c>
      <c r="P191" s="449"/>
    </row>
    <row r="192" spans="1:16" ht="24" hidden="1" x14ac:dyDescent="0.25">
      <c r="A192" s="552">
        <v>4310</v>
      </c>
      <c r="B192" s="454" t="s">
        <v>210</v>
      </c>
      <c r="C192" s="455">
        <f t="shared" si="193"/>
        <v>0</v>
      </c>
      <c r="D192" s="553">
        <f>SUM(D193:D193)</f>
        <v>0</v>
      </c>
      <c r="E192" s="554">
        <f t="shared" ref="E192:F192" si="255">SUM(E193:E193)</f>
        <v>0</v>
      </c>
      <c r="F192" s="506">
        <f t="shared" si="255"/>
        <v>0</v>
      </c>
      <c r="G192" s="553">
        <f>SUM(G193:G193)</f>
        <v>0</v>
      </c>
      <c r="H192" s="554">
        <f t="shared" ref="H192:I192" si="256">SUM(H193:H193)</f>
        <v>0</v>
      </c>
      <c r="I192" s="506">
        <f t="shared" si="256"/>
        <v>0</v>
      </c>
      <c r="J192" s="553">
        <f>SUM(J193:J193)</f>
        <v>0</v>
      </c>
      <c r="K192" s="554">
        <f t="shared" ref="K192:L192" si="257">SUM(K193:K193)</f>
        <v>0</v>
      </c>
      <c r="L192" s="506">
        <f t="shared" si="257"/>
        <v>0</v>
      </c>
      <c r="M192" s="553">
        <f>SUM(M193:M193)</f>
        <v>0</v>
      </c>
      <c r="N192" s="554">
        <f t="shared" ref="N192:O192" si="258">SUM(N193:N193)</f>
        <v>0</v>
      </c>
      <c r="O192" s="506">
        <f t="shared" si="258"/>
        <v>0</v>
      </c>
      <c r="P192" s="154"/>
    </row>
    <row r="193" spans="1:16" ht="36" hidden="1" customHeight="1" x14ac:dyDescent="0.25">
      <c r="A193" s="425">
        <v>4311</v>
      </c>
      <c r="B193" s="461" t="s">
        <v>211</v>
      </c>
      <c r="C193" s="462">
        <f t="shared" si="193"/>
        <v>0</v>
      </c>
      <c r="D193" s="555"/>
      <c r="E193" s="556"/>
      <c r="F193" s="429">
        <f>D193+E193</f>
        <v>0</v>
      </c>
      <c r="G193" s="427"/>
      <c r="H193" s="428"/>
      <c r="I193" s="429">
        <f>G193+H193</f>
        <v>0</v>
      </c>
      <c r="J193" s="427"/>
      <c r="K193" s="428"/>
      <c r="L193" s="429">
        <f>K193+J193</f>
        <v>0</v>
      </c>
      <c r="M193" s="427"/>
      <c r="N193" s="428"/>
      <c r="O193" s="429">
        <f>N193+M193</f>
        <v>0</v>
      </c>
      <c r="P193" s="431"/>
    </row>
    <row r="194" spans="1:16" s="405" customFormat="1" ht="24" x14ac:dyDescent="0.25">
      <c r="A194" s="591"/>
      <c r="B194" s="400" t="s">
        <v>212</v>
      </c>
      <c r="C194" s="518">
        <f t="shared" si="193"/>
        <v>49000</v>
      </c>
      <c r="D194" s="535">
        <f t="shared" ref="D194:O194" si="259">SUM(D195,D230,D269,D283)</f>
        <v>49000</v>
      </c>
      <c r="E194" s="536">
        <f t="shared" si="259"/>
        <v>0</v>
      </c>
      <c r="F194" s="519">
        <f t="shared" si="259"/>
        <v>49000</v>
      </c>
      <c r="G194" s="535">
        <f t="shared" si="259"/>
        <v>0</v>
      </c>
      <c r="H194" s="536">
        <f t="shared" si="259"/>
        <v>0</v>
      </c>
      <c r="I194" s="519">
        <f t="shared" si="259"/>
        <v>0</v>
      </c>
      <c r="J194" s="535">
        <f t="shared" si="259"/>
        <v>0</v>
      </c>
      <c r="K194" s="536">
        <f t="shared" si="259"/>
        <v>0</v>
      </c>
      <c r="L194" s="519">
        <f t="shared" si="259"/>
        <v>0</v>
      </c>
      <c r="M194" s="535">
        <f t="shared" si="259"/>
        <v>0</v>
      </c>
      <c r="N194" s="536">
        <f t="shared" si="259"/>
        <v>0</v>
      </c>
      <c r="O194" s="519">
        <f t="shared" si="259"/>
        <v>0</v>
      </c>
      <c r="P194" s="537"/>
    </row>
    <row r="195" spans="1:16" x14ac:dyDescent="0.25">
      <c r="A195" s="538">
        <v>5000</v>
      </c>
      <c r="B195" s="538" t="s">
        <v>213</v>
      </c>
      <c r="C195" s="539">
        <f t="shared" si="193"/>
        <v>49000</v>
      </c>
      <c r="D195" s="540">
        <f>D196+D204</f>
        <v>49000</v>
      </c>
      <c r="E195" s="541">
        <f t="shared" ref="E195:F195" si="260">E196+E204</f>
        <v>0</v>
      </c>
      <c r="F195" s="542">
        <f t="shared" si="260"/>
        <v>49000</v>
      </c>
      <c r="G195" s="540">
        <f>G196+G204</f>
        <v>0</v>
      </c>
      <c r="H195" s="541">
        <f t="shared" ref="H195:I195" si="261">H196+H204</f>
        <v>0</v>
      </c>
      <c r="I195" s="542">
        <f t="shared" si="261"/>
        <v>0</v>
      </c>
      <c r="J195" s="540">
        <f>J196+J204</f>
        <v>0</v>
      </c>
      <c r="K195" s="541">
        <f t="shared" ref="K195:L195" si="262">K196+K204</f>
        <v>0</v>
      </c>
      <c r="L195" s="542">
        <f t="shared" si="262"/>
        <v>0</v>
      </c>
      <c r="M195" s="540">
        <f>M196+M204</f>
        <v>0</v>
      </c>
      <c r="N195" s="541">
        <f t="shared" ref="N195:O195" si="263">N196+N204</f>
        <v>0</v>
      </c>
      <c r="O195" s="542">
        <f t="shared" si="263"/>
        <v>0</v>
      </c>
      <c r="P195" s="180"/>
    </row>
    <row r="196" spans="1:16" hidden="1" x14ac:dyDescent="0.25">
      <c r="A196" s="441">
        <v>5100</v>
      </c>
      <c r="B196" s="543" t="s">
        <v>214</v>
      </c>
      <c r="C196" s="442">
        <f t="shared" si="193"/>
        <v>0</v>
      </c>
      <c r="D196" s="544">
        <f>D197+D198+D201+D202+D203</f>
        <v>0</v>
      </c>
      <c r="E196" s="545">
        <f t="shared" ref="E196:F196" si="264">E197+E198+E201+E202+E203</f>
        <v>0</v>
      </c>
      <c r="F196" s="445">
        <f t="shared" si="264"/>
        <v>0</v>
      </c>
      <c r="G196" s="544">
        <f>G197+G198+G201+G202+G203</f>
        <v>0</v>
      </c>
      <c r="H196" s="545">
        <f t="shared" ref="H196:I196" si="265">H197+H198+H201+H202+H203</f>
        <v>0</v>
      </c>
      <c r="I196" s="445">
        <f t="shared" si="265"/>
        <v>0</v>
      </c>
      <c r="J196" s="544">
        <f>J197+J198+J201+J202+J203</f>
        <v>0</v>
      </c>
      <c r="K196" s="545">
        <f t="shared" ref="K196:L196" si="266">K197+K198+K201+K202+K203</f>
        <v>0</v>
      </c>
      <c r="L196" s="445">
        <f t="shared" si="266"/>
        <v>0</v>
      </c>
      <c r="M196" s="544">
        <f>M197+M198+M201+M202+M203</f>
        <v>0</v>
      </c>
      <c r="N196" s="545">
        <f t="shared" ref="N196:O196" si="267">N197+N198+N201+N202+N203</f>
        <v>0</v>
      </c>
      <c r="O196" s="445">
        <f t="shared" si="267"/>
        <v>0</v>
      </c>
      <c r="P196" s="449"/>
    </row>
    <row r="197" spans="1:16" ht="12" hidden="1" customHeight="1" x14ac:dyDescent="0.25">
      <c r="A197" s="552">
        <v>5110</v>
      </c>
      <c r="B197" s="454" t="s">
        <v>215</v>
      </c>
      <c r="C197" s="455">
        <f t="shared" si="193"/>
        <v>0</v>
      </c>
      <c r="D197" s="557"/>
      <c r="E197" s="558"/>
      <c r="F197" s="506">
        <f>D197+E197</f>
        <v>0</v>
      </c>
      <c r="G197" s="150"/>
      <c r="H197" s="151"/>
      <c r="I197" s="506">
        <f>G197+H197</f>
        <v>0</v>
      </c>
      <c r="J197" s="150"/>
      <c r="K197" s="151"/>
      <c r="L197" s="506">
        <f>K197+J197</f>
        <v>0</v>
      </c>
      <c r="M197" s="150"/>
      <c r="N197" s="151"/>
      <c r="O197" s="506">
        <f>N197+M197</f>
        <v>0</v>
      </c>
      <c r="P197" s="154"/>
    </row>
    <row r="198" spans="1:16" ht="24" hidden="1" x14ac:dyDescent="0.25">
      <c r="A198" s="549">
        <v>5120</v>
      </c>
      <c r="B198" s="461" t="s">
        <v>216</v>
      </c>
      <c r="C198" s="462">
        <f t="shared" si="193"/>
        <v>0</v>
      </c>
      <c r="D198" s="550">
        <f>D199+D200</f>
        <v>0</v>
      </c>
      <c r="E198" s="551">
        <f t="shared" ref="E198:F198" si="268">E199+E200</f>
        <v>0</v>
      </c>
      <c r="F198" s="429">
        <f t="shared" si="268"/>
        <v>0</v>
      </c>
      <c r="G198" s="550">
        <f>G199+G200</f>
        <v>0</v>
      </c>
      <c r="H198" s="551">
        <f t="shared" ref="H198:I198" si="269">H199+H200</f>
        <v>0</v>
      </c>
      <c r="I198" s="429">
        <f t="shared" si="269"/>
        <v>0</v>
      </c>
      <c r="J198" s="550">
        <f>J199+J200</f>
        <v>0</v>
      </c>
      <c r="K198" s="551">
        <f t="shared" ref="K198:L198" si="270">K199+K200</f>
        <v>0</v>
      </c>
      <c r="L198" s="429">
        <f t="shared" si="270"/>
        <v>0</v>
      </c>
      <c r="M198" s="550">
        <f>M199+M200</f>
        <v>0</v>
      </c>
      <c r="N198" s="551">
        <f t="shared" ref="N198:O198" si="271">N199+N200</f>
        <v>0</v>
      </c>
      <c r="O198" s="429">
        <f t="shared" si="271"/>
        <v>0</v>
      </c>
      <c r="P198" s="431"/>
    </row>
    <row r="199" spans="1:16" ht="12" hidden="1" customHeight="1" x14ac:dyDescent="0.25">
      <c r="A199" s="425">
        <v>5121</v>
      </c>
      <c r="B199" s="461" t="s">
        <v>217</v>
      </c>
      <c r="C199" s="462">
        <f t="shared" si="193"/>
        <v>0</v>
      </c>
      <c r="D199" s="555"/>
      <c r="E199" s="556"/>
      <c r="F199" s="429">
        <f t="shared" ref="F199:F203" si="272">D199+E199</f>
        <v>0</v>
      </c>
      <c r="G199" s="427"/>
      <c r="H199" s="428"/>
      <c r="I199" s="429">
        <f t="shared" ref="I199:I203" si="273">G199+H199</f>
        <v>0</v>
      </c>
      <c r="J199" s="427"/>
      <c r="K199" s="428"/>
      <c r="L199" s="429">
        <f t="shared" ref="L199:L203" si="274">K199+J199</f>
        <v>0</v>
      </c>
      <c r="M199" s="427"/>
      <c r="N199" s="428"/>
      <c r="O199" s="429">
        <f t="shared" ref="O199:O203" si="275">N199+M199</f>
        <v>0</v>
      </c>
      <c r="P199" s="431"/>
    </row>
    <row r="200" spans="1:16" ht="24" hidden="1" customHeight="1" x14ac:dyDescent="0.25">
      <c r="A200" s="425">
        <v>5129</v>
      </c>
      <c r="B200" s="461" t="s">
        <v>218</v>
      </c>
      <c r="C200" s="462">
        <f t="shared" si="193"/>
        <v>0</v>
      </c>
      <c r="D200" s="555"/>
      <c r="E200" s="556"/>
      <c r="F200" s="429">
        <f t="shared" si="272"/>
        <v>0</v>
      </c>
      <c r="G200" s="427"/>
      <c r="H200" s="428"/>
      <c r="I200" s="429">
        <f t="shared" si="273"/>
        <v>0</v>
      </c>
      <c r="J200" s="427"/>
      <c r="K200" s="428"/>
      <c r="L200" s="429">
        <f t="shared" si="274"/>
        <v>0</v>
      </c>
      <c r="M200" s="427"/>
      <c r="N200" s="428"/>
      <c r="O200" s="429">
        <f t="shared" si="275"/>
        <v>0</v>
      </c>
      <c r="P200" s="431"/>
    </row>
    <row r="201" spans="1:16" ht="12" hidden="1" customHeight="1" x14ac:dyDescent="0.25">
      <c r="A201" s="549">
        <v>5130</v>
      </c>
      <c r="B201" s="461" t="s">
        <v>219</v>
      </c>
      <c r="C201" s="462">
        <f t="shared" si="193"/>
        <v>0</v>
      </c>
      <c r="D201" s="555"/>
      <c r="E201" s="556"/>
      <c r="F201" s="429">
        <f t="shared" si="272"/>
        <v>0</v>
      </c>
      <c r="G201" s="427"/>
      <c r="H201" s="428"/>
      <c r="I201" s="429">
        <f t="shared" si="273"/>
        <v>0</v>
      </c>
      <c r="J201" s="427"/>
      <c r="K201" s="428"/>
      <c r="L201" s="429">
        <f t="shared" si="274"/>
        <v>0</v>
      </c>
      <c r="M201" s="427"/>
      <c r="N201" s="428"/>
      <c r="O201" s="429">
        <f t="shared" si="275"/>
        <v>0</v>
      </c>
      <c r="P201" s="431"/>
    </row>
    <row r="202" spans="1:16" ht="12" hidden="1" customHeight="1" x14ac:dyDescent="0.25">
      <c r="A202" s="549">
        <v>5140</v>
      </c>
      <c r="B202" s="461" t="s">
        <v>220</v>
      </c>
      <c r="C202" s="462">
        <f t="shared" si="193"/>
        <v>0</v>
      </c>
      <c r="D202" s="555"/>
      <c r="E202" s="556"/>
      <c r="F202" s="429">
        <f t="shared" si="272"/>
        <v>0</v>
      </c>
      <c r="G202" s="427"/>
      <c r="H202" s="428"/>
      <c r="I202" s="429">
        <f t="shared" si="273"/>
        <v>0</v>
      </c>
      <c r="J202" s="427"/>
      <c r="K202" s="428"/>
      <c r="L202" s="429">
        <f t="shared" si="274"/>
        <v>0</v>
      </c>
      <c r="M202" s="427"/>
      <c r="N202" s="428"/>
      <c r="O202" s="429">
        <f t="shared" si="275"/>
        <v>0</v>
      </c>
      <c r="P202" s="431"/>
    </row>
    <row r="203" spans="1:16" ht="24" hidden="1" customHeight="1" x14ac:dyDescent="0.25">
      <c r="A203" s="549">
        <v>5170</v>
      </c>
      <c r="B203" s="461" t="s">
        <v>221</v>
      </c>
      <c r="C203" s="462">
        <f t="shared" si="193"/>
        <v>0</v>
      </c>
      <c r="D203" s="555"/>
      <c r="E203" s="556"/>
      <c r="F203" s="429">
        <f t="shared" si="272"/>
        <v>0</v>
      </c>
      <c r="G203" s="427"/>
      <c r="H203" s="428"/>
      <c r="I203" s="429">
        <f t="shared" si="273"/>
        <v>0</v>
      </c>
      <c r="J203" s="427"/>
      <c r="K203" s="428"/>
      <c r="L203" s="429">
        <f t="shared" si="274"/>
        <v>0</v>
      </c>
      <c r="M203" s="427"/>
      <c r="N203" s="428"/>
      <c r="O203" s="429">
        <f t="shared" si="275"/>
        <v>0</v>
      </c>
      <c r="P203" s="431"/>
    </row>
    <row r="204" spans="1:16" x14ac:dyDescent="0.25">
      <c r="A204" s="441">
        <v>5200</v>
      </c>
      <c r="B204" s="543" t="s">
        <v>222</v>
      </c>
      <c r="C204" s="442">
        <f t="shared" si="193"/>
        <v>49000</v>
      </c>
      <c r="D204" s="544">
        <f>D205+D215+D216+D225+D226+D227+D229</f>
        <v>49000</v>
      </c>
      <c r="E204" s="545">
        <f t="shared" ref="E204:F204" si="276">E205+E215+E216+E225+E226+E227+E229</f>
        <v>0</v>
      </c>
      <c r="F204" s="445">
        <f t="shared" si="276"/>
        <v>49000</v>
      </c>
      <c r="G204" s="544">
        <f>G205+G215+G216+G225+G226+G227+G229</f>
        <v>0</v>
      </c>
      <c r="H204" s="545">
        <f t="shared" ref="H204:I204" si="277">H205+H215+H216+H225+H226+H227+H229</f>
        <v>0</v>
      </c>
      <c r="I204" s="445">
        <f t="shared" si="277"/>
        <v>0</v>
      </c>
      <c r="J204" s="544">
        <f>J205+J215+J216+J225+J226+J227+J229</f>
        <v>0</v>
      </c>
      <c r="K204" s="545">
        <f t="shared" ref="K204:L204" si="278">K205+K215+K216+K225+K226+K227+K229</f>
        <v>0</v>
      </c>
      <c r="L204" s="445">
        <f t="shared" si="278"/>
        <v>0</v>
      </c>
      <c r="M204" s="544">
        <f>M205+M215+M216+M225+M226+M227+M229</f>
        <v>0</v>
      </c>
      <c r="N204" s="545">
        <f t="shared" ref="N204:O204" si="279">N205+N215+N216+N225+N226+N227+N229</f>
        <v>0</v>
      </c>
      <c r="O204" s="445">
        <f t="shared" si="279"/>
        <v>0</v>
      </c>
      <c r="P204" s="449"/>
    </row>
    <row r="205" spans="1:16" hidden="1" x14ac:dyDescent="0.25">
      <c r="A205" s="546">
        <v>5210</v>
      </c>
      <c r="B205" s="510" t="s">
        <v>223</v>
      </c>
      <c r="C205" s="515">
        <f t="shared" si="193"/>
        <v>0</v>
      </c>
      <c r="D205" s="547">
        <f>SUM(D206:D214)</f>
        <v>0</v>
      </c>
      <c r="E205" s="548">
        <f t="shared" ref="E205:F205" si="280">SUM(E206:E214)</f>
        <v>0</v>
      </c>
      <c r="F205" s="513">
        <f t="shared" si="280"/>
        <v>0</v>
      </c>
      <c r="G205" s="547">
        <f>SUM(G206:G214)</f>
        <v>0</v>
      </c>
      <c r="H205" s="548">
        <f t="shared" ref="H205:I205" si="281">SUM(H206:H214)</f>
        <v>0</v>
      </c>
      <c r="I205" s="513">
        <f t="shared" si="281"/>
        <v>0</v>
      </c>
      <c r="J205" s="547">
        <f>SUM(J206:J214)</f>
        <v>0</v>
      </c>
      <c r="K205" s="548">
        <f t="shared" ref="K205:L205" si="282">SUM(K206:K214)</f>
        <v>0</v>
      </c>
      <c r="L205" s="513">
        <f t="shared" si="282"/>
        <v>0</v>
      </c>
      <c r="M205" s="547">
        <f>SUM(M206:M214)</f>
        <v>0</v>
      </c>
      <c r="N205" s="548">
        <f t="shared" ref="N205:O205" si="283">SUM(N206:N214)</f>
        <v>0</v>
      </c>
      <c r="O205" s="513">
        <f t="shared" si="283"/>
        <v>0</v>
      </c>
      <c r="P205" s="501"/>
    </row>
    <row r="206" spans="1:16" ht="12" hidden="1" customHeight="1" x14ac:dyDescent="0.25">
      <c r="A206" s="421">
        <v>5211</v>
      </c>
      <c r="B206" s="454" t="s">
        <v>224</v>
      </c>
      <c r="C206" s="455">
        <f t="shared" si="193"/>
        <v>0</v>
      </c>
      <c r="D206" s="557"/>
      <c r="E206" s="558"/>
      <c r="F206" s="506">
        <f t="shared" ref="F206:F215" si="284">D206+E206</f>
        <v>0</v>
      </c>
      <c r="G206" s="150"/>
      <c r="H206" s="151"/>
      <c r="I206" s="506">
        <f t="shared" ref="I206:I215" si="285">G206+H206</f>
        <v>0</v>
      </c>
      <c r="J206" s="150"/>
      <c r="K206" s="151"/>
      <c r="L206" s="506">
        <f t="shared" ref="L206:L215" si="286">K206+J206</f>
        <v>0</v>
      </c>
      <c r="M206" s="150"/>
      <c r="N206" s="151"/>
      <c r="O206" s="506">
        <f t="shared" ref="O206:O215" si="287">N206+M206</f>
        <v>0</v>
      </c>
      <c r="P206" s="154"/>
    </row>
    <row r="207" spans="1:16" ht="12" hidden="1" customHeight="1" x14ac:dyDescent="0.25">
      <c r="A207" s="425">
        <v>5212</v>
      </c>
      <c r="B207" s="461" t="s">
        <v>225</v>
      </c>
      <c r="C207" s="462">
        <f t="shared" si="193"/>
        <v>0</v>
      </c>
      <c r="D207" s="555"/>
      <c r="E207" s="556"/>
      <c r="F207" s="429">
        <f t="shared" si="284"/>
        <v>0</v>
      </c>
      <c r="G207" s="427"/>
      <c r="H207" s="428"/>
      <c r="I207" s="429">
        <f t="shared" si="285"/>
        <v>0</v>
      </c>
      <c r="J207" s="427"/>
      <c r="K207" s="428"/>
      <c r="L207" s="429">
        <f t="shared" si="286"/>
        <v>0</v>
      </c>
      <c r="M207" s="427"/>
      <c r="N207" s="428"/>
      <c r="O207" s="429">
        <f t="shared" si="287"/>
        <v>0</v>
      </c>
      <c r="P207" s="431"/>
    </row>
    <row r="208" spans="1:16" ht="12" hidden="1" customHeight="1" x14ac:dyDescent="0.25">
      <c r="A208" s="425">
        <v>5213</v>
      </c>
      <c r="B208" s="461" t="s">
        <v>226</v>
      </c>
      <c r="C208" s="462">
        <f t="shared" si="193"/>
        <v>0</v>
      </c>
      <c r="D208" s="555"/>
      <c r="E208" s="556"/>
      <c r="F208" s="429">
        <f t="shared" si="284"/>
        <v>0</v>
      </c>
      <c r="G208" s="427"/>
      <c r="H208" s="428"/>
      <c r="I208" s="429">
        <f t="shared" si="285"/>
        <v>0</v>
      </c>
      <c r="J208" s="427"/>
      <c r="K208" s="428"/>
      <c r="L208" s="429">
        <f t="shared" si="286"/>
        <v>0</v>
      </c>
      <c r="M208" s="427"/>
      <c r="N208" s="428"/>
      <c r="O208" s="429">
        <f t="shared" si="287"/>
        <v>0</v>
      </c>
      <c r="P208" s="431"/>
    </row>
    <row r="209" spans="1:16" ht="12" hidden="1" customHeight="1" x14ac:dyDescent="0.25">
      <c r="A209" s="425">
        <v>5214</v>
      </c>
      <c r="B209" s="461" t="s">
        <v>227</v>
      </c>
      <c r="C209" s="462">
        <f t="shared" si="193"/>
        <v>0</v>
      </c>
      <c r="D209" s="555"/>
      <c r="E209" s="556"/>
      <c r="F209" s="429">
        <f t="shared" si="284"/>
        <v>0</v>
      </c>
      <c r="G209" s="427"/>
      <c r="H209" s="428"/>
      <c r="I209" s="429">
        <f t="shared" si="285"/>
        <v>0</v>
      </c>
      <c r="J209" s="427"/>
      <c r="K209" s="428"/>
      <c r="L209" s="429">
        <f t="shared" si="286"/>
        <v>0</v>
      </c>
      <c r="M209" s="427"/>
      <c r="N209" s="428"/>
      <c r="O209" s="429">
        <f t="shared" si="287"/>
        <v>0</v>
      </c>
      <c r="P209" s="431"/>
    </row>
    <row r="210" spans="1:16" ht="12" hidden="1" customHeight="1" x14ac:dyDescent="0.25">
      <c r="A210" s="425">
        <v>5215</v>
      </c>
      <c r="B210" s="461" t="s">
        <v>228</v>
      </c>
      <c r="C210" s="462">
        <f t="shared" si="193"/>
        <v>0</v>
      </c>
      <c r="D210" s="555"/>
      <c r="E210" s="556"/>
      <c r="F210" s="429">
        <f t="shared" si="284"/>
        <v>0</v>
      </c>
      <c r="G210" s="427"/>
      <c r="H210" s="428"/>
      <c r="I210" s="429">
        <f t="shared" si="285"/>
        <v>0</v>
      </c>
      <c r="J210" s="427"/>
      <c r="K210" s="428"/>
      <c r="L210" s="429">
        <f t="shared" si="286"/>
        <v>0</v>
      </c>
      <c r="M210" s="427"/>
      <c r="N210" s="428"/>
      <c r="O210" s="429">
        <f t="shared" si="287"/>
        <v>0</v>
      </c>
      <c r="P210" s="431"/>
    </row>
    <row r="211" spans="1:16" ht="14.25" hidden="1" customHeight="1" x14ac:dyDescent="0.25">
      <c r="A211" s="425">
        <v>5216</v>
      </c>
      <c r="B211" s="461" t="s">
        <v>229</v>
      </c>
      <c r="C211" s="462">
        <f t="shared" si="193"/>
        <v>0</v>
      </c>
      <c r="D211" s="555"/>
      <c r="E211" s="556"/>
      <c r="F211" s="429">
        <f t="shared" si="284"/>
        <v>0</v>
      </c>
      <c r="G211" s="427"/>
      <c r="H211" s="428"/>
      <c r="I211" s="429">
        <f t="shared" si="285"/>
        <v>0</v>
      </c>
      <c r="J211" s="427"/>
      <c r="K211" s="428"/>
      <c r="L211" s="429">
        <f t="shared" si="286"/>
        <v>0</v>
      </c>
      <c r="M211" s="427"/>
      <c r="N211" s="428"/>
      <c r="O211" s="429">
        <f t="shared" si="287"/>
        <v>0</v>
      </c>
      <c r="P211" s="431"/>
    </row>
    <row r="212" spans="1:16" ht="12" hidden="1" customHeight="1" x14ac:dyDescent="0.25">
      <c r="A212" s="425">
        <v>5217</v>
      </c>
      <c r="B212" s="461" t="s">
        <v>230</v>
      </c>
      <c r="C212" s="462">
        <f t="shared" ref="C212:C275" si="288">F212+I212+L212+O212</f>
        <v>0</v>
      </c>
      <c r="D212" s="555"/>
      <c r="E212" s="556"/>
      <c r="F212" s="429">
        <f t="shared" si="284"/>
        <v>0</v>
      </c>
      <c r="G212" s="427"/>
      <c r="H212" s="428"/>
      <c r="I212" s="429">
        <f t="shared" si="285"/>
        <v>0</v>
      </c>
      <c r="J212" s="427"/>
      <c r="K212" s="428"/>
      <c r="L212" s="429">
        <f t="shared" si="286"/>
        <v>0</v>
      </c>
      <c r="M212" s="427"/>
      <c r="N212" s="428"/>
      <c r="O212" s="429">
        <f t="shared" si="287"/>
        <v>0</v>
      </c>
      <c r="P212" s="431"/>
    </row>
    <row r="213" spans="1:16" ht="12" hidden="1" customHeight="1" x14ac:dyDescent="0.25">
      <c r="A213" s="425">
        <v>5218</v>
      </c>
      <c r="B213" s="461" t="s">
        <v>231</v>
      </c>
      <c r="C213" s="462">
        <f t="shared" si="288"/>
        <v>0</v>
      </c>
      <c r="D213" s="555"/>
      <c r="E213" s="556"/>
      <c r="F213" s="429">
        <f t="shared" si="284"/>
        <v>0</v>
      </c>
      <c r="G213" s="427"/>
      <c r="H213" s="428"/>
      <c r="I213" s="429">
        <f t="shared" si="285"/>
        <v>0</v>
      </c>
      <c r="J213" s="427"/>
      <c r="K213" s="428"/>
      <c r="L213" s="429">
        <f t="shared" si="286"/>
        <v>0</v>
      </c>
      <c r="M213" s="427"/>
      <c r="N213" s="428"/>
      <c r="O213" s="429">
        <f t="shared" si="287"/>
        <v>0</v>
      </c>
      <c r="P213" s="431"/>
    </row>
    <row r="214" spans="1:16" ht="12" hidden="1" customHeight="1" x14ac:dyDescent="0.25">
      <c r="A214" s="425">
        <v>5219</v>
      </c>
      <c r="B214" s="461" t="s">
        <v>232</v>
      </c>
      <c r="C214" s="462">
        <f t="shared" si="288"/>
        <v>0</v>
      </c>
      <c r="D214" s="555"/>
      <c r="E214" s="556"/>
      <c r="F214" s="429">
        <f t="shared" si="284"/>
        <v>0</v>
      </c>
      <c r="G214" s="427"/>
      <c r="H214" s="428"/>
      <c r="I214" s="429">
        <f t="shared" si="285"/>
        <v>0</v>
      </c>
      <c r="J214" s="427"/>
      <c r="K214" s="428"/>
      <c r="L214" s="429">
        <f t="shared" si="286"/>
        <v>0</v>
      </c>
      <c r="M214" s="427"/>
      <c r="N214" s="428"/>
      <c r="O214" s="429">
        <f t="shared" si="287"/>
        <v>0</v>
      </c>
      <c r="P214" s="431"/>
    </row>
    <row r="215" spans="1:16" ht="13.5" hidden="1" customHeight="1" x14ac:dyDescent="0.25">
      <c r="A215" s="549">
        <v>5220</v>
      </c>
      <c r="B215" s="461" t="s">
        <v>233</v>
      </c>
      <c r="C215" s="462">
        <f t="shared" si="288"/>
        <v>0</v>
      </c>
      <c r="D215" s="555"/>
      <c r="E215" s="556"/>
      <c r="F215" s="429">
        <f t="shared" si="284"/>
        <v>0</v>
      </c>
      <c r="G215" s="427"/>
      <c r="H215" s="428"/>
      <c r="I215" s="429">
        <f t="shared" si="285"/>
        <v>0</v>
      </c>
      <c r="J215" s="427"/>
      <c r="K215" s="428"/>
      <c r="L215" s="429">
        <f t="shared" si="286"/>
        <v>0</v>
      </c>
      <c r="M215" s="427"/>
      <c r="N215" s="428"/>
      <c r="O215" s="429">
        <f t="shared" si="287"/>
        <v>0</v>
      </c>
      <c r="P215" s="431"/>
    </row>
    <row r="216" spans="1:16" x14ac:dyDescent="0.25">
      <c r="A216" s="549">
        <v>5230</v>
      </c>
      <c r="B216" s="461" t="s">
        <v>234</v>
      </c>
      <c r="C216" s="462">
        <f t="shared" si="288"/>
        <v>49000</v>
      </c>
      <c r="D216" s="550">
        <f>SUM(D217:D224)</f>
        <v>49000</v>
      </c>
      <c r="E216" s="551">
        <f t="shared" ref="E216:F216" si="289">SUM(E217:E224)</f>
        <v>0</v>
      </c>
      <c r="F216" s="429">
        <f t="shared" si="289"/>
        <v>49000</v>
      </c>
      <c r="G216" s="550">
        <f>SUM(G217:G224)</f>
        <v>0</v>
      </c>
      <c r="H216" s="551">
        <f t="shared" ref="H216:I216" si="290">SUM(H217:H224)</f>
        <v>0</v>
      </c>
      <c r="I216" s="429">
        <f t="shared" si="290"/>
        <v>0</v>
      </c>
      <c r="J216" s="550">
        <f>SUM(J217:J224)</f>
        <v>0</v>
      </c>
      <c r="K216" s="551">
        <f t="shared" ref="K216:L216" si="291">SUM(K217:K224)</f>
        <v>0</v>
      </c>
      <c r="L216" s="429">
        <f t="shared" si="291"/>
        <v>0</v>
      </c>
      <c r="M216" s="550">
        <f>SUM(M217:M224)</f>
        <v>0</v>
      </c>
      <c r="N216" s="551">
        <f t="shared" ref="N216:O216" si="292">SUM(N217:N224)</f>
        <v>0</v>
      </c>
      <c r="O216" s="429">
        <f t="shared" si="292"/>
        <v>0</v>
      </c>
      <c r="P216" s="431"/>
    </row>
    <row r="217" spans="1:16" ht="15.75" customHeight="1" x14ac:dyDescent="0.25">
      <c r="A217" s="425">
        <v>5231</v>
      </c>
      <c r="B217" s="461" t="s">
        <v>235</v>
      </c>
      <c r="C217" s="462">
        <f t="shared" si="288"/>
        <v>49000</v>
      </c>
      <c r="D217" s="555">
        <v>49000</v>
      </c>
      <c r="E217" s="556"/>
      <c r="F217" s="429">
        <f t="shared" ref="F217:F226" si="293">D217+E217</f>
        <v>49000</v>
      </c>
      <c r="G217" s="427"/>
      <c r="H217" s="428"/>
      <c r="I217" s="429">
        <f t="shared" ref="I217:I226" si="294">G217+H217</f>
        <v>0</v>
      </c>
      <c r="J217" s="427"/>
      <c r="K217" s="428"/>
      <c r="L217" s="429">
        <f t="shared" ref="L217:L226" si="295">K217+J217</f>
        <v>0</v>
      </c>
      <c r="M217" s="427"/>
      <c r="N217" s="428"/>
      <c r="O217" s="429">
        <f t="shared" ref="O217:O226" si="296">N217+M217</f>
        <v>0</v>
      </c>
      <c r="P217" s="592"/>
    </row>
    <row r="218" spans="1:16" ht="12" hidden="1" customHeight="1" x14ac:dyDescent="0.25">
      <c r="A218" s="425">
        <v>5232</v>
      </c>
      <c r="B218" s="461" t="s">
        <v>236</v>
      </c>
      <c r="C218" s="462">
        <f t="shared" si="288"/>
        <v>0</v>
      </c>
      <c r="D218" s="555"/>
      <c r="E218" s="556"/>
      <c r="F218" s="429">
        <f t="shared" si="293"/>
        <v>0</v>
      </c>
      <c r="G218" s="427"/>
      <c r="H218" s="428"/>
      <c r="I218" s="429">
        <f t="shared" si="294"/>
        <v>0</v>
      </c>
      <c r="J218" s="427"/>
      <c r="K218" s="428"/>
      <c r="L218" s="429">
        <f t="shared" si="295"/>
        <v>0</v>
      </c>
      <c r="M218" s="427"/>
      <c r="N218" s="428"/>
      <c r="O218" s="429">
        <f t="shared" si="296"/>
        <v>0</v>
      </c>
      <c r="P218" s="431"/>
    </row>
    <row r="219" spans="1:16" ht="12" hidden="1" customHeight="1" x14ac:dyDescent="0.25">
      <c r="A219" s="425">
        <v>5233</v>
      </c>
      <c r="B219" s="461" t="s">
        <v>237</v>
      </c>
      <c r="C219" s="462">
        <f t="shared" si="288"/>
        <v>0</v>
      </c>
      <c r="D219" s="555"/>
      <c r="E219" s="556"/>
      <c r="F219" s="429">
        <f t="shared" si="293"/>
        <v>0</v>
      </c>
      <c r="G219" s="427"/>
      <c r="H219" s="428"/>
      <c r="I219" s="429">
        <f t="shared" si="294"/>
        <v>0</v>
      </c>
      <c r="J219" s="427"/>
      <c r="K219" s="428"/>
      <c r="L219" s="429">
        <f t="shared" si="295"/>
        <v>0</v>
      </c>
      <c r="M219" s="427"/>
      <c r="N219" s="428"/>
      <c r="O219" s="429">
        <f t="shared" si="296"/>
        <v>0</v>
      </c>
      <c r="P219" s="431"/>
    </row>
    <row r="220" spans="1:16" ht="24" hidden="1" customHeight="1" x14ac:dyDescent="0.25">
      <c r="A220" s="425">
        <v>5234</v>
      </c>
      <c r="B220" s="461" t="s">
        <v>238</v>
      </c>
      <c r="C220" s="462">
        <f t="shared" si="288"/>
        <v>0</v>
      </c>
      <c r="D220" s="555"/>
      <c r="E220" s="556"/>
      <c r="F220" s="429">
        <f t="shared" si="293"/>
        <v>0</v>
      </c>
      <c r="G220" s="427"/>
      <c r="H220" s="428"/>
      <c r="I220" s="429">
        <f t="shared" si="294"/>
        <v>0</v>
      </c>
      <c r="J220" s="427"/>
      <c r="K220" s="428"/>
      <c r="L220" s="429">
        <f t="shared" si="295"/>
        <v>0</v>
      </c>
      <c r="M220" s="427"/>
      <c r="N220" s="428"/>
      <c r="O220" s="429">
        <f t="shared" si="296"/>
        <v>0</v>
      </c>
      <c r="P220" s="431"/>
    </row>
    <row r="221" spans="1:16" ht="14.25" hidden="1" customHeight="1" x14ac:dyDescent="0.25">
      <c r="A221" s="425">
        <v>5236</v>
      </c>
      <c r="B221" s="461" t="s">
        <v>239</v>
      </c>
      <c r="C221" s="462">
        <f t="shared" si="288"/>
        <v>0</v>
      </c>
      <c r="D221" s="555"/>
      <c r="E221" s="556"/>
      <c r="F221" s="429">
        <f t="shared" si="293"/>
        <v>0</v>
      </c>
      <c r="G221" s="427"/>
      <c r="H221" s="428"/>
      <c r="I221" s="429">
        <f t="shared" si="294"/>
        <v>0</v>
      </c>
      <c r="J221" s="427"/>
      <c r="K221" s="428"/>
      <c r="L221" s="429">
        <f t="shared" si="295"/>
        <v>0</v>
      </c>
      <c r="M221" s="427"/>
      <c r="N221" s="428"/>
      <c r="O221" s="429">
        <f t="shared" si="296"/>
        <v>0</v>
      </c>
      <c r="P221" s="431"/>
    </row>
    <row r="222" spans="1:16" ht="14.25" hidden="1" customHeight="1" x14ac:dyDescent="0.25">
      <c r="A222" s="425">
        <v>5237</v>
      </c>
      <c r="B222" s="461" t="s">
        <v>240</v>
      </c>
      <c r="C222" s="462">
        <f t="shared" si="288"/>
        <v>0</v>
      </c>
      <c r="D222" s="555"/>
      <c r="E222" s="556"/>
      <c r="F222" s="429">
        <f t="shared" si="293"/>
        <v>0</v>
      </c>
      <c r="G222" s="427"/>
      <c r="H222" s="428"/>
      <c r="I222" s="429">
        <f t="shared" si="294"/>
        <v>0</v>
      </c>
      <c r="J222" s="427"/>
      <c r="K222" s="428"/>
      <c r="L222" s="429">
        <f t="shared" si="295"/>
        <v>0</v>
      </c>
      <c r="M222" s="427"/>
      <c r="N222" s="428"/>
      <c r="O222" s="429">
        <f t="shared" si="296"/>
        <v>0</v>
      </c>
      <c r="P222" s="431"/>
    </row>
    <row r="223" spans="1:16" ht="24" hidden="1" customHeight="1" x14ac:dyDescent="0.25">
      <c r="A223" s="425">
        <v>5238</v>
      </c>
      <c r="B223" s="461" t="s">
        <v>241</v>
      </c>
      <c r="C223" s="462">
        <f t="shared" si="288"/>
        <v>0</v>
      </c>
      <c r="D223" s="555"/>
      <c r="E223" s="556"/>
      <c r="F223" s="429">
        <f t="shared" si="293"/>
        <v>0</v>
      </c>
      <c r="G223" s="427"/>
      <c r="H223" s="428"/>
      <c r="I223" s="429">
        <f t="shared" si="294"/>
        <v>0</v>
      </c>
      <c r="J223" s="427"/>
      <c r="K223" s="428"/>
      <c r="L223" s="429">
        <f t="shared" si="295"/>
        <v>0</v>
      </c>
      <c r="M223" s="427"/>
      <c r="N223" s="428"/>
      <c r="O223" s="429">
        <f t="shared" si="296"/>
        <v>0</v>
      </c>
      <c r="P223" s="431"/>
    </row>
    <row r="224" spans="1:16" ht="24" hidden="1" customHeight="1" x14ac:dyDescent="0.25">
      <c r="A224" s="425">
        <v>5239</v>
      </c>
      <c r="B224" s="461" t="s">
        <v>242</v>
      </c>
      <c r="C224" s="462">
        <f t="shared" si="288"/>
        <v>0</v>
      </c>
      <c r="D224" s="555"/>
      <c r="E224" s="556"/>
      <c r="F224" s="429">
        <f t="shared" si="293"/>
        <v>0</v>
      </c>
      <c r="G224" s="427"/>
      <c r="H224" s="428"/>
      <c r="I224" s="429">
        <f t="shared" si="294"/>
        <v>0</v>
      </c>
      <c r="J224" s="427"/>
      <c r="K224" s="428"/>
      <c r="L224" s="429">
        <f t="shared" si="295"/>
        <v>0</v>
      </c>
      <c r="M224" s="427"/>
      <c r="N224" s="428"/>
      <c r="O224" s="429">
        <f t="shared" si="296"/>
        <v>0</v>
      </c>
      <c r="P224" s="431"/>
    </row>
    <row r="225" spans="1:16" ht="24" hidden="1" customHeight="1" x14ac:dyDescent="0.25">
      <c r="A225" s="549">
        <v>5240</v>
      </c>
      <c r="B225" s="461" t="s">
        <v>243</v>
      </c>
      <c r="C225" s="462">
        <f t="shared" si="288"/>
        <v>0</v>
      </c>
      <c r="D225" s="555"/>
      <c r="E225" s="556"/>
      <c r="F225" s="429">
        <f t="shared" si="293"/>
        <v>0</v>
      </c>
      <c r="G225" s="427"/>
      <c r="H225" s="428"/>
      <c r="I225" s="429">
        <f t="shared" si="294"/>
        <v>0</v>
      </c>
      <c r="J225" s="427"/>
      <c r="K225" s="428"/>
      <c r="L225" s="429">
        <f t="shared" si="295"/>
        <v>0</v>
      </c>
      <c r="M225" s="427"/>
      <c r="N225" s="428"/>
      <c r="O225" s="429">
        <f t="shared" si="296"/>
        <v>0</v>
      </c>
      <c r="P225" s="431"/>
    </row>
    <row r="226" spans="1:16" ht="12" hidden="1" customHeight="1" x14ac:dyDescent="0.25">
      <c r="A226" s="549">
        <v>5250</v>
      </c>
      <c r="B226" s="461" t="s">
        <v>244</v>
      </c>
      <c r="C226" s="462">
        <f t="shared" si="288"/>
        <v>0</v>
      </c>
      <c r="D226" s="555"/>
      <c r="E226" s="556"/>
      <c r="F226" s="429">
        <f t="shared" si="293"/>
        <v>0</v>
      </c>
      <c r="G226" s="427"/>
      <c r="H226" s="428"/>
      <c r="I226" s="429">
        <f t="shared" si="294"/>
        <v>0</v>
      </c>
      <c r="J226" s="427"/>
      <c r="K226" s="428"/>
      <c r="L226" s="429">
        <f t="shared" si="295"/>
        <v>0</v>
      </c>
      <c r="M226" s="427"/>
      <c r="N226" s="428"/>
      <c r="O226" s="429">
        <f t="shared" si="296"/>
        <v>0</v>
      </c>
      <c r="P226" s="431"/>
    </row>
    <row r="227" spans="1:16" hidden="1" x14ac:dyDescent="0.25">
      <c r="A227" s="549">
        <v>5260</v>
      </c>
      <c r="B227" s="461" t="s">
        <v>245</v>
      </c>
      <c r="C227" s="462">
        <f t="shared" si="288"/>
        <v>0</v>
      </c>
      <c r="D227" s="550">
        <f>SUM(D228)</f>
        <v>0</v>
      </c>
      <c r="E227" s="551">
        <f t="shared" ref="E227:F227" si="297">SUM(E228)</f>
        <v>0</v>
      </c>
      <c r="F227" s="429">
        <f t="shared" si="297"/>
        <v>0</v>
      </c>
      <c r="G227" s="550">
        <f>SUM(G228)</f>
        <v>0</v>
      </c>
      <c r="H227" s="551">
        <f t="shared" ref="H227:I227" si="298">SUM(H228)</f>
        <v>0</v>
      </c>
      <c r="I227" s="429">
        <f t="shared" si="298"/>
        <v>0</v>
      </c>
      <c r="J227" s="550">
        <f>SUM(J228)</f>
        <v>0</v>
      </c>
      <c r="K227" s="551">
        <f t="shared" ref="K227:L227" si="299">SUM(K228)</f>
        <v>0</v>
      </c>
      <c r="L227" s="429">
        <f t="shared" si="299"/>
        <v>0</v>
      </c>
      <c r="M227" s="550">
        <f>SUM(M228)</f>
        <v>0</v>
      </c>
      <c r="N227" s="551">
        <f t="shared" ref="N227:O227" si="300">SUM(N228)</f>
        <v>0</v>
      </c>
      <c r="O227" s="429">
        <f t="shared" si="300"/>
        <v>0</v>
      </c>
      <c r="P227" s="431"/>
    </row>
    <row r="228" spans="1:16" ht="24" hidden="1" customHeight="1" x14ac:dyDescent="0.25">
      <c r="A228" s="425">
        <v>5269</v>
      </c>
      <c r="B228" s="461" t="s">
        <v>246</v>
      </c>
      <c r="C228" s="462">
        <f t="shared" si="288"/>
        <v>0</v>
      </c>
      <c r="D228" s="555"/>
      <c r="E228" s="556"/>
      <c r="F228" s="429">
        <f t="shared" ref="F228:F229" si="301">D228+E228</f>
        <v>0</v>
      </c>
      <c r="G228" s="427"/>
      <c r="H228" s="428"/>
      <c r="I228" s="429">
        <f t="shared" ref="I228:I229" si="302">G228+H228</f>
        <v>0</v>
      </c>
      <c r="J228" s="427"/>
      <c r="K228" s="428"/>
      <c r="L228" s="429">
        <f t="shared" ref="L228:L229" si="303">K228+J228</f>
        <v>0</v>
      </c>
      <c r="M228" s="427"/>
      <c r="N228" s="428"/>
      <c r="O228" s="429">
        <f t="shared" ref="O228:O229" si="304">N228+M228</f>
        <v>0</v>
      </c>
      <c r="P228" s="431"/>
    </row>
    <row r="229" spans="1:16" ht="24" hidden="1" customHeight="1" x14ac:dyDescent="0.25">
      <c r="A229" s="546">
        <v>5270</v>
      </c>
      <c r="B229" s="510" t="s">
        <v>247</v>
      </c>
      <c r="C229" s="515">
        <f t="shared" si="288"/>
        <v>0</v>
      </c>
      <c r="D229" s="569"/>
      <c r="E229" s="570"/>
      <c r="F229" s="513">
        <f t="shared" si="301"/>
        <v>0</v>
      </c>
      <c r="G229" s="516"/>
      <c r="H229" s="517"/>
      <c r="I229" s="513">
        <f t="shared" si="302"/>
        <v>0</v>
      </c>
      <c r="J229" s="516"/>
      <c r="K229" s="517"/>
      <c r="L229" s="513">
        <f t="shared" si="303"/>
        <v>0</v>
      </c>
      <c r="M229" s="516"/>
      <c r="N229" s="517"/>
      <c r="O229" s="513">
        <f t="shared" si="304"/>
        <v>0</v>
      </c>
      <c r="P229" s="501"/>
    </row>
    <row r="230" spans="1:16" hidden="1" x14ac:dyDescent="0.25">
      <c r="A230" s="538">
        <v>6000</v>
      </c>
      <c r="B230" s="538" t="s">
        <v>248</v>
      </c>
      <c r="C230" s="539">
        <f t="shared" si="288"/>
        <v>0</v>
      </c>
      <c r="D230" s="540">
        <f>D231+D251+D259</f>
        <v>0</v>
      </c>
      <c r="E230" s="541">
        <f t="shared" ref="E230:F230" si="305">E231+E251+E259</f>
        <v>0</v>
      </c>
      <c r="F230" s="542">
        <f t="shared" si="305"/>
        <v>0</v>
      </c>
      <c r="G230" s="540">
        <f>G231+G251+G259</f>
        <v>0</v>
      </c>
      <c r="H230" s="541">
        <f t="shared" ref="H230:I230" si="306">H231+H251+H259</f>
        <v>0</v>
      </c>
      <c r="I230" s="542">
        <f t="shared" si="306"/>
        <v>0</v>
      </c>
      <c r="J230" s="540">
        <f>J231+J251+J259</f>
        <v>0</v>
      </c>
      <c r="K230" s="541">
        <f t="shared" ref="K230:L230" si="307">K231+K251+K259</f>
        <v>0</v>
      </c>
      <c r="L230" s="542">
        <f t="shared" si="307"/>
        <v>0</v>
      </c>
      <c r="M230" s="540">
        <f>M231+M251+M259</f>
        <v>0</v>
      </c>
      <c r="N230" s="541">
        <f t="shared" ref="N230:O230" si="308">N231+N251+N259</f>
        <v>0</v>
      </c>
      <c r="O230" s="542">
        <f t="shared" si="308"/>
        <v>0</v>
      </c>
      <c r="P230" s="180"/>
    </row>
    <row r="231" spans="1:16" ht="14.25" hidden="1" customHeight="1" x14ac:dyDescent="0.25">
      <c r="A231" s="583">
        <v>6200</v>
      </c>
      <c r="B231" s="574" t="s">
        <v>249</v>
      </c>
      <c r="C231" s="584">
        <f t="shared" si="288"/>
        <v>0</v>
      </c>
      <c r="D231" s="585">
        <f>SUM(D232,D233,D235,D238,D244,D245,D246)</f>
        <v>0</v>
      </c>
      <c r="E231" s="586">
        <f t="shared" ref="E231:F231" si="309">SUM(E232,E233,E235,E238,E244,E245,E246)</f>
        <v>0</v>
      </c>
      <c r="F231" s="587">
        <f t="shared" si="309"/>
        <v>0</v>
      </c>
      <c r="G231" s="585">
        <f>SUM(G232,G233,G235,G238,G244,G245,G246)</f>
        <v>0</v>
      </c>
      <c r="H231" s="586">
        <f t="shared" ref="H231:I231" si="310">SUM(H232,H233,H235,H238,H244,H245,H246)</f>
        <v>0</v>
      </c>
      <c r="I231" s="587">
        <f t="shared" si="310"/>
        <v>0</v>
      </c>
      <c r="J231" s="585">
        <f>SUM(J232,J233,J235,J238,J244,J245,J246)</f>
        <v>0</v>
      </c>
      <c r="K231" s="586">
        <f t="shared" ref="K231:L231" si="311">SUM(K232,K233,K235,K238,K244,K245,K246)</f>
        <v>0</v>
      </c>
      <c r="L231" s="587">
        <f t="shared" si="311"/>
        <v>0</v>
      </c>
      <c r="M231" s="585">
        <f>SUM(M232,M233,M235,M238,M244,M245,M246)</f>
        <v>0</v>
      </c>
      <c r="N231" s="586">
        <f t="shared" ref="N231:O231" si="312">SUM(N232,N233,N235,N238,N244,N245,N246)</f>
        <v>0</v>
      </c>
      <c r="O231" s="587">
        <f t="shared" si="312"/>
        <v>0</v>
      </c>
      <c r="P231" s="588"/>
    </row>
    <row r="232" spans="1:16" ht="24" hidden="1" customHeight="1" x14ac:dyDescent="0.25">
      <c r="A232" s="552">
        <v>6220</v>
      </c>
      <c r="B232" s="454" t="s">
        <v>250</v>
      </c>
      <c r="C232" s="455">
        <f t="shared" si="288"/>
        <v>0</v>
      </c>
      <c r="D232" s="557"/>
      <c r="E232" s="558"/>
      <c r="F232" s="506">
        <f>D232+E232</f>
        <v>0</v>
      </c>
      <c r="G232" s="150"/>
      <c r="H232" s="151"/>
      <c r="I232" s="506">
        <f>G232+H232</f>
        <v>0</v>
      </c>
      <c r="J232" s="150"/>
      <c r="K232" s="151"/>
      <c r="L232" s="506">
        <f>K232+J232</f>
        <v>0</v>
      </c>
      <c r="M232" s="150"/>
      <c r="N232" s="151"/>
      <c r="O232" s="506">
        <f>N232+M232</f>
        <v>0</v>
      </c>
      <c r="P232" s="154"/>
    </row>
    <row r="233" spans="1:16" hidden="1" x14ac:dyDescent="0.25">
      <c r="A233" s="549">
        <v>6230</v>
      </c>
      <c r="B233" s="461" t="s">
        <v>251</v>
      </c>
      <c r="C233" s="462">
        <f t="shared" si="288"/>
        <v>0</v>
      </c>
      <c r="D233" s="550">
        <f t="shared" ref="D233:O233" si="313">SUM(D234)</f>
        <v>0</v>
      </c>
      <c r="E233" s="551">
        <f t="shared" si="313"/>
        <v>0</v>
      </c>
      <c r="F233" s="429">
        <f t="shared" si="313"/>
        <v>0</v>
      </c>
      <c r="G233" s="550">
        <f t="shared" si="313"/>
        <v>0</v>
      </c>
      <c r="H233" s="551">
        <f t="shared" si="313"/>
        <v>0</v>
      </c>
      <c r="I233" s="429">
        <f t="shared" si="313"/>
        <v>0</v>
      </c>
      <c r="J233" s="550">
        <f t="shared" si="313"/>
        <v>0</v>
      </c>
      <c r="K233" s="551">
        <f t="shared" si="313"/>
        <v>0</v>
      </c>
      <c r="L233" s="429">
        <f t="shared" si="313"/>
        <v>0</v>
      </c>
      <c r="M233" s="550">
        <f t="shared" si="313"/>
        <v>0</v>
      </c>
      <c r="N233" s="551">
        <f t="shared" si="313"/>
        <v>0</v>
      </c>
      <c r="O233" s="429">
        <f t="shared" si="313"/>
        <v>0</v>
      </c>
      <c r="P233" s="431"/>
    </row>
    <row r="234" spans="1:16" ht="24" hidden="1" customHeight="1" x14ac:dyDescent="0.25">
      <c r="A234" s="425">
        <v>6239</v>
      </c>
      <c r="B234" s="454" t="s">
        <v>252</v>
      </c>
      <c r="C234" s="462">
        <f t="shared" si="288"/>
        <v>0</v>
      </c>
      <c r="D234" s="557"/>
      <c r="E234" s="558"/>
      <c r="F234" s="506">
        <f>D234+E234</f>
        <v>0</v>
      </c>
      <c r="G234" s="150"/>
      <c r="H234" s="151"/>
      <c r="I234" s="506">
        <f>G234+H234</f>
        <v>0</v>
      </c>
      <c r="J234" s="150"/>
      <c r="K234" s="151"/>
      <c r="L234" s="506">
        <f>K234+J234</f>
        <v>0</v>
      </c>
      <c r="M234" s="150"/>
      <c r="N234" s="151"/>
      <c r="O234" s="506">
        <f>N234+M234</f>
        <v>0</v>
      </c>
      <c r="P234" s="154"/>
    </row>
    <row r="235" spans="1:16" ht="24" hidden="1" x14ac:dyDescent="0.25">
      <c r="A235" s="549">
        <v>6240</v>
      </c>
      <c r="B235" s="461" t="s">
        <v>253</v>
      </c>
      <c r="C235" s="462">
        <f t="shared" si="288"/>
        <v>0</v>
      </c>
      <c r="D235" s="550">
        <f>SUM(D236:D237)</f>
        <v>0</v>
      </c>
      <c r="E235" s="551">
        <f t="shared" ref="E235:F235" si="314">SUM(E236:E237)</f>
        <v>0</v>
      </c>
      <c r="F235" s="429">
        <f t="shared" si="314"/>
        <v>0</v>
      </c>
      <c r="G235" s="550">
        <f>SUM(G236:G237)</f>
        <v>0</v>
      </c>
      <c r="H235" s="551">
        <f t="shared" ref="H235:I235" si="315">SUM(H236:H237)</f>
        <v>0</v>
      </c>
      <c r="I235" s="429">
        <f t="shared" si="315"/>
        <v>0</v>
      </c>
      <c r="J235" s="550">
        <f>SUM(J236:J237)</f>
        <v>0</v>
      </c>
      <c r="K235" s="551">
        <f t="shared" ref="K235:L235" si="316">SUM(K236:K237)</f>
        <v>0</v>
      </c>
      <c r="L235" s="429">
        <f t="shared" si="316"/>
        <v>0</v>
      </c>
      <c r="M235" s="550">
        <f>SUM(M236:M237)</f>
        <v>0</v>
      </c>
      <c r="N235" s="551">
        <f t="shared" ref="N235:O235" si="317">SUM(N236:N237)</f>
        <v>0</v>
      </c>
      <c r="O235" s="429">
        <f t="shared" si="317"/>
        <v>0</v>
      </c>
      <c r="P235" s="431"/>
    </row>
    <row r="236" spans="1:16" ht="12" hidden="1" customHeight="1" x14ac:dyDescent="0.25">
      <c r="A236" s="425">
        <v>6241</v>
      </c>
      <c r="B236" s="461" t="s">
        <v>254</v>
      </c>
      <c r="C236" s="462">
        <f t="shared" si="288"/>
        <v>0</v>
      </c>
      <c r="D236" s="555"/>
      <c r="E236" s="556"/>
      <c r="F236" s="429">
        <f t="shared" ref="F236:F237" si="318">D236+E236</f>
        <v>0</v>
      </c>
      <c r="G236" s="427"/>
      <c r="H236" s="428"/>
      <c r="I236" s="429">
        <f t="shared" ref="I236:I237" si="319">G236+H236</f>
        <v>0</v>
      </c>
      <c r="J236" s="427"/>
      <c r="K236" s="428"/>
      <c r="L236" s="429">
        <f t="shared" ref="L236:L237" si="320">K236+J236</f>
        <v>0</v>
      </c>
      <c r="M236" s="427"/>
      <c r="N236" s="428"/>
      <c r="O236" s="429">
        <f t="shared" ref="O236:O237" si="321">N236+M236</f>
        <v>0</v>
      </c>
      <c r="P236" s="431"/>
    </row>
    <row r="237" spans="1:16" ht="12" hidden="1" customHeight="1" x14ac:dyDescent="0.25">
      <c r="A237" s="425">
        <v>6242</v>
      </c>
      <c r="B237" s="461" t="s">
        <v>255</v>
      </c>
      <c r="C237" s="462">
        <f t="shared" si="288"/>
        <v>0</v>
      </c>
      <c r="D237" s="555"/>
      <c r="E237" s="556"/>
      <c r="F237" s="429">
        <f t="shared" si="318"/>
        <v>0</v>
      </c>
      <c r="G237" s="427"/>
      <c r="H237" s="428"/>
      <c r="I237" s="429">
        <f t="shared" si="319"/>
        <v>0</v>
      </c>
      <c r="J237" s="427"/>
      <c r="K237" s="428"/>
      <c r="L237" s="429">
        <f t="shared" si="320"/>
        <v>0</v>
      </c>
      <c r="M237" s="427"/>
      <c r="N237" s="428"/>
      <c r="O237" s="429">
        <f t="shared" si="321"/>
        <v>0</v>
      </c>
      <c r="P237" s="431"/>
    </row>
    <row r="238" spans="1:16" ht="25.5" hidden="1" customHeight="1" x14ac:dyDescent="0.25">
      <c r="A238" s="549">
        <v>6250</v>
      </c>
      <c r="B238" s="461" t="s">
        <v>256</v>
      </c>
      <c r="C238" s="462">
        <f t="shared" si="288"/>
        <v>0</v>
      </c>
      <c r="D238" s="550">
        <f>SUM(D239:D243)</f>
        <v>0</v>
      </c>
      <c r="E238" s="551">
        <f t="shared" ref="E238:F238" si="322">SUM(E239:E243)</f>
        <v>0</v>
      </c>
      <c r="F238" s="429">
        <f t="shared" si="322"/>
        <v>0</v>
      </c>
      <c r="G238" s="550">
        <f>SUM(G239:G243)</f>
        <v>0</v>
      </c>
      <c r="H238" s="551">
        <f t="shared" ref="H238:I238" si="323">SUM(H239:H243)</f>
        <v>0</v>
      </c>
      <c r="I238" s="429">
        <f t="shared" si="323"/>
        <v>0</v>
      </c>
      <c r="J238" s="550">
        <f>SUM(J239:J243)</f>
        <v>0</v>
      </c>
      <c r="K238" s="551">
        <f t="shared" ref="K238:L238" si="324">SUM(K239:K243)</f>
        <v>0</v>
      </c>
      <c r="L238" s="429">
        <f t="shared" si="324"/>
        <v>0</v>
      </c>
      <c r="M238" s="550">
        <f>SUM(M239:M243)</f>
        <v>0</v>
      </c>
      <c r="N238" s="551">
        <f t="shared" ref="N238:O238" si="325">SUM(N239:N243)</f>
        <v>0</v>
      </c>
      <c r="O238" s="429">
        <f t="shared" si="325"/>
        <v>0</v>
      </c>
      <c r="P238" s="431"/>
    </row>
    <row r="239" spans="1:16" ht="14.25" hidden="1" customHeight="1" x14ac:dyDescent="0.25">
      <c r="A239" s="425">
        <v>6252</v>
      </c>
      <c r="B239" s="461" t="s">
        <v>257</v>
      </c>
      <c r="C239" s="462">
        <f t="shared" si="288"/>
        <v>0</v>
      </c>
      <c r="D239" s="555"/>
      <c r="E239" s="556"/>
      <c r="F239" s="429">
        <f t="shared" ref="F239:F245" si="326">D239+E239</f>
        <v>0</v>
      </c>
      <c r="G239" s="427"/>
      <c r="H239" s="428"/>
      <c r="I239" s="429">
        <f t="shared" ref="I239:I245" si="327">G239+H239</f>
        <v>0</v>
      </c>
      <c r="J239" s="427"/>
      <c r="K239" s="428"/>
      <c r="L239" s="429">
        <f t="shared" ref="L239:L245" si="328">K239+J239</f>
        <v>0</v>
      </c>
      <c r="M239" s="427"/>
      <c r="N239" s="428"/>
      <c r="O239" s="429">
        <f t="shared" ref="O239:O245" si="329">N239+M239</f>
        <v>0</v>
      </c>
      <c r="P239" s="431"/>
    </row>
    <row r="240" spans="1:16" ht="14.25" hidden="1" customHeight="1" x14ac:dyDescent="0.25">
      <c r="A240" s="425">
        <v>6253</v>
      </c>
      <c r="B240" s="461" t="s">
        <v>258</v>
      </c>
      <c r="C240" s="462">
        <f t="shared" si="288"/>
        <v>0</v>
      </c>
      <c r="D240" s="555"/>
      <c r="E240" s="556"/>
      <c r="F240" s="429">
        <f t="shared" si="326"/>
        <v>0</v>
      </c>
      <c r="G240" s="427"/>
      <c r="H240" s="428"/>
      <c r="I240" s="429">
        <f t="shared" si="327"/>
        <v>0</v>
      </c>
      <c r="J240" s="427"/>
      <c r="K240" s="428"/>
      <c r="L240" s="429">
        <f t="shared" si="328"/>
        <v>0</v>
      </c>
      <c r="M240" s="427"/>
      <c r="N240" s="428"/>
      <c r="O240" s="429">
        <f t="shared" si="329"/>
        <v>0</v>
      </c>
      <c r="P240" s="431"/>
    </row>
    <row r="241" spans="1:16" ht="24" hidden="1" customHeight="1" x14ac:dyDescent="0.25">
      <c r="A241" s="425">
        <v>6254</v>
      </c>
      <c r="B241" s="461" t="s">
        <v>259</v>
      </c>
      <c r="C241" s="462">
        <f t="shared" si="288"/>
        <v>0</v>
      </c>
      <c r="D241" s="555"/>
      <c r="E241" s="556"/>
      <c r="F241" s="429">
        <f t="shared" si="326"/>
        <v>0</v>
      </c>
      <c r="G241" s="427"/>
      <c r="H241" s="428"/>
      <c r="I241" s="429">
        <f t="shared" si="327"/>
        <v>0</v>
      </c>
      <c r="J241" s="427"/>
      <c r="K241" s="428"/>
      <c r="L241" s="429">
        <f t="shared" si="328"/>
        <v>0</v>
      </c>
      <c r="M241" s="427"/>
      <c r="N241" s="428"/>
      <c r="O241" s="429">
        <f t="shared" si="329"/>
        <v>0</v>
      </c>
      <c r="P241" s="431"/>
    </row>
    <row r="242" spans="1:16" ht="24" hidden="1" customHeight="1" x14ac:dyDescent="0.25">
      <c r="A242" s="425">
        <v>6255</v>
      </c>
      <c r="B242" s="461" t="s">
        <v>260</v>
      </c>
      <c r="C242" s="462">
        <f t="shared" si="288"/>
        <v>0</v>
      </c>
      <c r="D242" s="555"/>
      <c r="E242" s="556"/>
      <c r="F242" s="429">
        <f t="shared" si="326"/>
        <v>0</v>
      </c>
      <c r="G242" s="427"/>
      <c r="H242" s="428"/>
      <c r="I242" s="429">
        <f t="shared" si="327"/>
        <v>0</v>
      </c>
      <c r="J242" s="427"/>
      <c r="K242" s="428"/>
      <c r="L242" s="429">
        <f t="shared" si="328"/>
        <v>0</v>
      </c>
      <c r="M242" s="427"/>
      <c r="N242" s="428"/>
      <c r="O242" s="429">
        <f t="shared" si="329"/>
        <v>0</v>
      </c>
      <c r="P242" s="431"/>
    </row>
    <row r="243" spans="1:16" ht="12" hidden="1" customHeight="1" x14ac:dyDescent="0.25">
      <c r="A243" s="425">
        <v>6259</v>
      </c>
      <c r="B243" s="461" t="s">
        <v>261</v>
      </c>
      <c r="C243" s="462">
        <f t="shared" si="288"/>
        <v>0</v>
      </c>
      <c r="D243" s="555"/>
      <c r="E243" s="556"/>
      <c r="F243" s="429">
        <f t="shared" si="326"/>
        <v>0</v>
      </c>
      <c r="G243" s="427"/>
      <c r="H243" s="428"/>
      <c r="I243" s="429">
        <f t="shared" si="327"/>
        <v>0</v>
      </c>
      <c r="J243" s="427"/>
      <c r="K243" s="428"/>
      <c r="L243" s="429">
        <f t="shared" si="328"/>
        <v>0</v>
      </c>
      <c r="M243" s="427"/>
      <c r="N243" s="428"/>
      <c r="O243" s="429">
        <f t="shared" si="329"/>
        <v>0</v>
      </c>
      <c r="P243" s="431"/>
    </row>
    <row r="244" spans="1:16" ht="24" hidden="1" customHeight="1" x14ac:dyDescent="0.25">
      <c r="A244" s="549">
        <v>6260</v>
      </c>
      <c r="B244" s="461" t="s">
        <v>262</v>
      </c>
      <c r="C244" s="462">
        <f t="shared" si="288"/>
        <v>0</v>
      </c>
      <c r="D244" s="555"/>
      <c r="E244" s="556"/>
      <c r="F244" s="429">
        <f t="shared" si="326"/>
        <v>0</v>
      </c>
      <c r="G244" s="427"/>
      <c r="H244" s="428"/>
      <c r="I244" s="429">
        <f t="shared" si="327"/>
        <v>0</v>
      </c>
      <c r="J244" s="427"/>
      <c r="K244" s="428"/>
      <c r="L244" s="429">
        <f t="shared" si="328"/>
        <v>0</v>
      </c>
      <c r="M244" s="427"/>
      <c r="N244" s="428"/>
      <c r="O244" s="429">
        <f t="shared" si="329"/>
        <v>0</v>
      </c>
      <c r="P244" s="431"/>
    </row>
    <row r="245" spans="1:16" ht="12" hidden="1" customHeight="1" x14ac:dyDescent="0.25">
      <c r="A245" s="549">
        <v>6270</v>
      </c>
      <c r="B245" s="461" t="s">
        <v>263</v>
      </c>
      <c r="C245" s="462">
        <f t="shared" si="288"/>
        <v>0</v>
      </c>
      <c r="D245" s="555"/>
      <c r="E245" s="556"/>
      <c r="F245" s="429">
        <f t="shared" si="326"/>
        <v>0</v>
      </c>
      <c r="G245" s="427"/>
      <c r="H245" s="428"/>
      <c r="I245" s="429">
        <f t="shared" si="327"/>
        <v>0</v>
      </c>
      <c r="J245" s="427"/>
      <c r="K245" s="428"/>
      <c r="L245" s="429">
        <f t="shared" si="328"/>
        <v>0</v>
      </c>
      <c r="M245" s="427"/>
      <c r="N245" s="428"/>
      <c r="O245" s="429">
        <f t="shared" si="329"/>
        <v>0</v>
      </c>
      <c r="P245" s="431"/>
    </row>
    <row r="246" spans="1:16" ht="24" hidden="1" x14ac:dyDescent="0.25">
      <c r="A246" s="552">
        <v>6290</v>
      </c>
      <c r="B246" s="454" t="s">
        <v>264</v>
      </c>
      <c r="C246" s="575">
        <f t="shared" si="288"/>
        <v>0</v>
      </c>
      <c r="D246" s="553">
        <f>SUM(D247:D250)</f>
        <v>0</v>
      </c>
      <c r="E246" s="554">
        <f t="shared" ref="E246:O246" si="330">SUM(E247:E250)</f>
        <v>0</v>
      </c>
      <c r="F246" s="506">
        <f t="shared" si="330"/>
        <v>0</v>
      </c>
      <c r="G246" s="553">
        <f t="shared" si="330"/>
        <v>0</v>
      </c>
      <c r="H246" s="554">
        <f t="shared" si="330"/>
        <v>0</v>
      </c>
      <c r="I246" s="506">
        <f t="shared" si="330"/>
        <v>0</v>
      </c>
      <c r="J246" s="553">
        <f t="shared" si="330"/>
        <v>0</v>
      </c>
      <c r="K246" s="554">
        <f t="shared" si="330"/>
        <v>0</v>
      </c>
      <c r="L246" s="506">
        <f t="shared" si="330"/>
        <v>0</v>
      </c>
      <c r="M246" s="553">
        <f t="shared" si="330"/>
        <v>0</v>
      </c>
      <c r="N246" s="554">
        <f t="shared" si="330"/>
        <v>0</v>
      </c>
      <c r="O246" s="506">
        <f t="shared" si="330"/>
        <v>0</v>
      </c>
      <c r="P246" s="154"/>
    </row>
    <row r="247" spans="1:16" ht="12" hidden="1" customHeight="1" x14ac:dyDescent="0.25">
      <c r="A247" s="425">
        <v>6291</v>
      </c>
      <c r="B247" s="461" t="s">
        <v>265</v>
      </c>
      <c r="C247" s="462">
        <f t="shared" si="288"/>
        <v>0</v>
      </c>
      <c r="D247" s="555"/>
      <c r="E247" s="556"/>
      <c r="F247" s="429">
        <f t="shared" ref="F247:F250" si="331">D247+E247</f>
        <v>0</v>
      </c>
      <c r="G247" s="427"/>
      <c r="H247" s="428"/>
      <c r="I247" s="429">
        <f t="shared" ref="I247:I250" si="332">G247+H247</f>
        <v>0</v>
      </c>
      <c r="J247" s="427"/>
      <c r="K247" s="428"/>
      <c r="L247" s="429">
        <f t="shared" ref="L247:L250" si="333">K247+J247</f>
        <v>0</v>
      </c>
      <c r="M247" s="427"/>
      <c r="N247" s="428"/>
      <c r="O247" s="429">
        <f t="shared" ref="O247:O250" si="334">N247+M247</f>
        <v>0</v>
      </c>
      <c r="P247" s="431"/>
    </row>
    <row r="248" spans="1:16" ht="12" hidden="1" customHeight="1" x14ac:dyDescent="0.25">
      <c r="A248" s="425">
        <v>6292</v>
      </c>
      <c r="B248" s="461" t="s">
        <v>266</v>
      </c>
      <c r="C248" s="462">
        <f t="shared" si="288"/>
        <v>0</v>
      </c>
      <c r="D248" s="555"/>
      <c r="E248" s="556"/>
      <c r="F248" s="429">
        <f t="shared" si="331"/>
        <v>0</v>
      </c>
      <c r="G248" s="427"/>
      <c r="H248" s="428"/>
      <c r="I248" s="429">
        <f t="shared" si="332"/>
        <v>0</v>
      </c>
      <c r="J248" s="427"/>
      <c r="K248" s="428"/>
      <c r="L248" s="429">
        <f t="shared" si="333"/>
        <v>0</v>
      </c>
      <c r="M248" s="427"/>
      <c r="N248" s="428"/>
      <c r="O248" s="429">
        <f t="shared" si="334"/>
        <v>0</v>
      </c>
      <c r="P248" s="431"/>
    </row>
    <row r="249" spans="1:16" ht="72" hidden="1" customHeight="1" x14ac:dyDescent="0.25">
      <c r="A249" s="425">
        <v>6296</v>
      </c>
      <c r="B249" s="461" t="s">
        <v>267</v>
      </c>
      <c r="C249" s="462">
        <f t="shared" si="288"/>
        <v>0</v>
      </c>
      <c r="D249" s="555"/>
      <c r="E249" s="556"/>
      <c r="F249" s="429">
        <f t="shared" si="331"/>
        <v>0</v>
      </c>
      <c r="G249" s="427"/>
      <c r="H249" s="428"/>
      <c r="I249" s="429">
        <f t="shared" si="332"/>
        <v>0</v>
      </c>
      <c r="J249" s="427"/>
      <c r="K249" s="428"/>
      <c r="L249" s="429">
        <f t="shared" si="333"/>
        <v>0</v>
      </c>
      <c r="M249" s="427"/>
      <c r="N249" s="428"/>
      <c r="O249" s="429">
        <f t="shared" si="334"/>
        <v>0</v>
      </c>
      <c r="P249" s="431"/>
    </row>
    <row r="250" spans="1:16" ht="39.75" hidden="1" customHeight="1" x14ac:dyDescent="0.25">
      <c r="A250" s="425">
        <v>6299</v>
      </c>
      <c r="B250" s="461" t="s">
        <v>268</v>
      </c>
      <c r="C250" s="462">
        <f t="shared" si="288"/>
        <v>0</v>
      </c>
      <c r="D250" s="555"/>
      <c r="E250" s="556"/>
      <c r="F250" s="429">
        <f t="shared" si="331"/>
        <v>0</v>
      </c>
      <c r="G250" s="427"/>
      <c r="H250" s="428"/>
      <c r="I250" s="429">
        <f t="shared" si="332"/>
        <v>0</v>
      </c>
      <c r="J250" s="427"/>
      <c r="K250" s="428"/>
      <c r="L250" s="429">
        <f t="shared" si="333"/>
        <v>0</v>
      </c>
      <c r="M250" s="427"/>
      <c r="N250" s="428"/>
      <c r="O250" s="429">
        <f t="shared" si="334"/>
        <v>0</v>
      </c>
      <c r="P250" s="431"/>
    </row>
    <row r="251" spans="1:16" hidden="1" x14ac:dyDescent="0.25">
      <c r="A251" s="441">
        <v>6300</v>
      </c>
      <c r="B251" s="543" t="s">
        <v>269</v>
      </c>
      <c r="C251" s="442">
        <f t="shared" si="288"/>
        <v>0</v>
      </c>
      <c r="D251" s="544">
        <f>SUM(D252,D257,D258)</f>
        <v>0</v>
      </c>
      <c r="E251" s="545">
        <f t="shared" ref="E251:O251" si="335">SUM(E252,E257,E258)</f>
        <v>0</v>
      </c>
      <c r="F251" s="445">
        <f t="shared" si="335"/>
        <v>0</v>
      </c>
      <c r="G251" s="544">
        <f t="shared" si="335"/>
        <v>0</v>
      </c>
      <c r="H251" s="545">
        <f t="shared" si="335"/>
        <v>0</v>
      </c>
      <c r="I251" s="445">
        <f t="shared" si="335"/>
        <v>0</v>
      </c>
      <c r="J251" s="544">
        <f t="shared" si="335"/>
        <v>0</v>
      </c>
      <c r="K251" s="545">
        <f t="shared" si="335"/>
        <v>0</v>
      </c>
      <c r="L251" s="445">
        <f t="shared" si="335"/>
        <v>0</v>
      </c>
      <c r="M251" s="544">
        <f t="shared" si="335"/>
        <v>0</v>
      </c>
      <c r="N251" s="545">
        <f t="shared" si="335"/>
        <v>0</v>
      </c>
      <c r="O251" s="445">
        <f t="shared" si="335"/>
        <v>0</v>
      </c>
      <c r="P251" s="449"/>
    </row>
    <row r="252" spans="1:16" ht="24" hidden="1" x14ac:dyDescent="0.25">
      <c r="A252" s="552">
        <v>6320</v>
      </c>
      <c r="B252" s="454" t="s">
        <v>270</v>
      </c>
      <c r="C252" s="575">
        <f t="shared" si="288"/>
        <v>0</v>
      </c>
      <c r="D252" s="553">
        <f>SUM(D253:D256)</f>
        <v>0</v>
      </c>
      <c r="E252" s="554">
        <f t="shared" ref="E252:O252" si="336">SUM(E253:E256)</f>
        <v>0</v>
      </c>
      <c r="F252" s="506">
        <f t="shared" si="336"/>
        <v>0</v>
      </c>
      <c r="G252" s="553">
        <f t="shared" si="336"/>
        <v>0</v>
      </c>
      <c r="H252" s="554">
        <f t="shared" si="336"/>
        <v>0</v>
      </c>
      <c r="I252" s="506">
        <f t="shared" si="336"/>
        <v>0</v>
      </c>
      <c r="J252" s="553">
        <f t="shared" si="336"/>
        <v>0</v>
      </c>
      <c r="K252" s="554">
        <f t="shared" si="336"/>
        <v>0</v>
      </c>
      <c r="L252" s="506">
        <f t="shared" si="336"/>
        <v>0</v>
      </c>
      <c r="M252" s="553">
        <f t="shared" si="336"/>
        <v>0</v>
      </c>
      <c r="N252" s="554">
        <f t="shared" si="336"/>
        <v>0</v>
      </c>
      <c r="O252" s="506">
        <f t="shared" si="336"/>
        <v>0</v>
      </c>
      <c r="P252" s="154"/>
    </row>
    <row r="253" spans="1:16" ht="12" hidden="1" customHeight="1" x14ac:dyDescent="0.25">
      <c r="A253" s="425">
        <v>6322</v>
      </c>
      <c r="B253" s="461" t="s">
        <v>271</v>
      </c>
      <c r="C253" s="462">
        <f t="shared" si="288"/>
        <v>0</v>
      </c>
      <c r="D253" s="555"/>
      <c r="E253" s="556"/>
      <c r="F253" s="429">
        <f t="shared" ref="F253:F258" si="337">D253+E253</f>
        <v>0</v>
      </c>
      <c r="G253" s="427"/>
      <c r="H253" s="428"/>
      <c r="I253" s="429">
        <f t="shared" ref="I253:I258" si="338">G253+H253</f>
        <v>0</v>
      </c>
      <c r="J253" s="427"/>
      <c r="K253" s="428"/>
      <c r="L253" s="429">
        <f t="shared" ref="L253:L258" si="339">K253+J253</f>
        <v>0</v>
      </c>
      <c r="M253" s="427"/>
      <c r="N253" s="428"/>
      <c r="O253" s="429">
        <f t="shared" ref="O253:O258" si="340">N253+M253</f>
        <v>0</v>
      </c>
      <c r="P253" s="431"/>
    </row>
    <row r="254" spans="1:16" ht="24" hidden="1" customHeight="1" x14ac:dyDescent="0.25">
      <c r="A254" s="425">
        <v>6323</v>
      </c>
      <c r="B254" s="461" t="s">
        <v>272</v>
      </c>
      <c r="C254" s="462">
        <f t="shared" si="288"/>
        <v>0</v>
      </c>
      <c r="D254" s="555"/>
      <c r="E254" s="556"/>
      <c r="F254" s="429">
        <f t="shared" si="337"/>
        <v>0</v>
      </c>
      <c r="G254" s="427"/>
      <c r="H254" s="428"/>
      <c r="I254" s="429">
        <f t="shared" si="338"/>
        <v>0</v>
      </c>
      <c r="J254" s="427"/>
      <c r="K254" s="428"/>
      <c r="L254" s="429">
        <f t="shared" si="339"/>
        <v>0</v>
      </c>
      <c r="M254" s="427"/>
      <c r="N254" s="428"/>
      <c r="O254" s="429">
        <f t="shared" si="340"/>
        <v>0</v>
      </c>
      <c r="P254" s="431"/>
    </row>
    <row r="255" spans="1:16" ht="24" hidden="1" customHeight="1" x14ac:dyDescent="0.25">
      <c r="A255" s="425">
        <v>6324</v>
      </c>
      <c r="B255" s="461" t="s">
        <v>273</v>
      </c>
      <c r="C255" s="462">
        <f t="shared" si="288"/>
        <v>0</v>
      </c>
      <c r="D255" s="555"/>
      <c r="E255" s="556"/>
      <c r="F255" s="429">
        <f t="shared" si="337"/>
        <v>0</v>
      </c>
      <c r="G255" s="427"/>
      <c r="H255" s="428"/>
      <c r="I255" s="429">
        <f t="shared" si="338"/>
        <v>0</v>
      </c>
      <c r="J255" s="427"/>
      <c r="K255" s="428"/>
      <c r="L255" s="429">
        <f t="shared" si="339"/>
        <v>0</v>
      </c>
      <c r="M255" s="427"/>
      <c r="N255" s="428"/>
      <c r="O255" s="429">
        <f t="shared" si="340"/>
        <v>0</v>
      </c>
      <c r="P255" s="431"/>
    </row>
    <row r="256" spans="1:16" ht="12" hidden="1" customHeight="1" x14ac:dyDescent="0.25">
      <c r="A256" s="421">
        <v>6329</v>
      </c>
      <c r="B256" s="454" t="s">
        <v>274</v>
      </c>
      <c r="C256" s="455">
        <f t="shared" si="288"/>
        <v>0</v>
      </c>
      <c r="D256" s="557"/>
      <c r="E256" s="558"/>
      <c r="F256" s="506">
        <f t="shared" si="337"/>
        <v>0</v>
      </c>
      <c r="G256" s="150"/>
      <c r="H256" s="151"/>
      <c r="I256" s="506">
        <f t="shared" si="338"/>
        <v>0</v>
      </c>
      <c r="J256" s="150"/>
      <c r="K256" s="151"/>
      <c r="L256" s="506">
        <f t="shared" si="339"/>
        <v>0</v>
      </c>
      <c r="M256" s="150"/>
      <c r="N256" s="151"/>
      <c r="O256" s="506">
        <f t="shared" si="340"/>
        <v>0</v>
      </c>
      <c r="P256" s="154"/>
    </row>
    <row r="257" spans="1:16" ht="24" hidden="1" customHeight="1" x14ac:dyDescent="0.25">
      <c r="A257" s="593">
        <v>6330</v>
      </c>
      <c r="B257" s="594" t="s">
        <v>275</v>
      </c>
      <c r="C257" s="575">
        <f t="shared" si="288"/>
        <v>0</v>
      </c>
      <c r="D257" s="577"/>
      <c r="E257" s="578"/>
      <c r="F257" s="579">
        <f t="shared" si="337"/>
        <v>0</v>
      </c>
      <c r="G257" s="580"/>
      <c r="H257" s="581"/>
      <c r="I257" s="579">
        <f t="shared" si="338"/>
        <v>0</v>
      </c>
      <c r="J257" s="580"/>
      <c r="K257" s="581"/>
      <c r="L257" s="579">
        <f t="shared" si="339"/>
        <v>0</v>
      </c>
      <c r="M257" s="580"/>
      <c r="N257" s="581"/>
      <c r="O257" s="579">
        <f t="shared" si="340"/>
        <v>0</v>
      </c>
      <c r="P257" s="582"/>
    </row>
    <row r="258" spans="1:16" ht="12" hidden="1" customHeight="1" x14ac:dyDescent="0.25">
      <c r="A258" s="549">
        <v>6360</v>
      </c>
      <c r="B258" s="461" t="s">
        <v>276</v>
      </c>
      <c r="C258" s="462">
        <f t="shared" si="288"/>
        <v>0</v>
      </c>
      <c r="D258" s="555"/>
      <c r="E258" s="556"/>
      <c r="F258" s="429">
        <f t="shared" si="337"/>
        <v>0</v>
      </c>
      <c r="G258" s="427"/>
      <c r="H258" s="428"/>
      <c r="I258" s="429">
        <f t="shared" si="338"/>
        <v>0</v>
      </c>
      <c r="J258" s="427"/>
      <c r="K258" s="428"/>
      <c r="L258" s="429">
        <f t="shared" si="339"/>
        <v>0</v>
      </c>
      <c r="M258" s="427"/>
      <c r="N258" s="428"/>
      <c r="O258" s="429">
        <f t="shared" si="340"/>
        <v>0</v>
      </c>
      <c r="P258" s="431"/>
    </row>
    <row r="259" spans="1:16" ht="36" hidden="1" x14ac:dyDescent="0.25">
      <c r="A259" s="441">
        <v>6400</v>
      </c>
      <c r="B259" s="543" t="s">
        <v>277</v>
      </c>
      <c r="C259" s="442">
        <f t="shared" si="288"/>
        <v>0</v>
      </c>
      <c r="D259" s="544">
        <f>SUM(D260,D264)</f>
        <v>0</v>
      </c>
      <c r="E259" s="545">
        <f t="shared" ref="E259:O259" si="341">SUM(E260,E264)</f>
        <v>0</v>
      </c>
      <c r="F259" s="445">
        <f t="shared" si="341"/>
        <v>0</v>
      </c>
      <c r="G259" s="544">
        <f t="shared" si="341"/>
        <v>0</v>
      </c>
      <c r="H259" s="545">
        <f t="shared" si="341"/>
        <v>0</v>
      </c>
      <c r="I259" s="445">
        <f t="shared" si="341"/>
        <v>0</v>
      </c>
      <c r="J259" s="544">
        <f t="shared" si="341"/>
        <v>0</v>
      </c>
      <c r="K259" s="545">
        <f t="shared" si="341"/>
        <v>0</v>
      </c>
      <c r="L259" s="445">
        <f t="shared" si="341"/>
        <v>0</v>
      </c>
      <c r="M259" s="544">
        <f t="shared" si="341"/>
        <v>0</v>
      </c>
      <c r="N259" s="545">
        <f t="shared" si="341"/>
        <v>0</v>
      </c>
      <c r="O259" s="445">
        <f t="shared" si="341"/>
        <v>0</v>
      </c>
      <c r="P259" s="449"/>
    </row>
    <row r="260" spans="1:16" ht="24" hidden="1" x14ac:dyDescent="0.25">
      <c r="A260" s="552">
        <v>6410</v>
      </c>
      <c r="B260" s="454" t="s">
        <v>278</v>
      </c>
      <c r="C260" s="455">
        <f t="shared" si="288"/>
        <v>0</v>
      </c>
      <c r="D260" s="553">
        <f>SUM(D261:D263)</f>
        <v>0</v>
      </c>
      <c r="E260" s="554">
        <f t="shared" ref="E260:O260" si="342">SUM(E261:E263)</f>
        <v>0</v>
      </c>
      <c r="F260" s="506">
        <f t="shared" si="342"/>
        <v>0</v>
      </c>
      <c r="G260" s="553">
        <f t="shared" si="342"/>
        <v>0</v>
      </c>
      <c r="H260" s="554">
        <f t="shared" si="342"/>
        <v>0</v>
      </c>
      <c r="I260" s="506">
        <f t="shared" si="342"/>
        <v>0</v>
      </c>
      <c r="J260" s="553">
        <f t="shared" si="342"/>
        <v>0</v>
      </c>
      <c r="K260" s="554">
        <f t="shared" si="342"/>
        <v>0</v>
      </c>
      <c r="L260" s="506">
        <f t="shared" si="342"/>
        <v>0</v>
      </c>
      <c r="M260" s="553">
        <f t="shared" si="342"/>
        <v>0</v>
      </c>
      <c r="N260" s="554">
        <f t="shared" si="342"/>
        <v>0</v>
      </c>
      <c r="O260" s="506">
        <f t="shared" si="342"/>
        <v>0</v>
      </c>
      <c r="P260" s="154"/>
    </row>
    <row r="261" spans="1:16" ht="12" hidden="1" customHeight="1" x14ac:dyDescent="0.25">
      <c r="A261" s="425">
        <v>6411</v>
      </c>
      <c r="B261" s="567" t="s">
        <v>279</v>
      </c>
      <c r="C261" s="462">
        <f t="shared" si="288"/>
        <v>0</v>
      </c>
      <c r="D261" s="555"/>
      <c r="E261" s="556"/>
      <c r="F261" s="429">
        <f t="shared" ref="F261:F263" si="343">D261+E261</f>
        <v>0</v>
      </c>
      <c r="G261" s="427"/>
      <c r="H261" s="428"/>
      <c r="I261" s="429">
        <f t="shared" ref="I261:I263" si="344">G261+H261</f>
        <v>0</v>
      </c>
      <c r="J261" s="427"/>
      <c r="K261" s="428"/>
      <c r="L261" s="429">
        <f t="shared" ref="L261:L263" si="345">K261+J261</f>
        <v>0</v>
      </c>
      <c r="M261" s="427"/>
      <c r="N261" s="428"/>
      <c r="O261" s="429">
        <f t="shared" ref="O261:O263" si="346">N261+M261</f>
        <v>0</v>
      </c>
      <c r="P261" s="431"/>
    </row>
    <row r="262" spans="1:16" ht="36" hidden="1" customHeight="1" x14ac:dyDescent="0.25">
      <c r="A262" s="425">
        <v>6412</v>
      </c>
      <c r="B262" s="461" t="s">
        <v>280</v>
      </c>
      <c r="C262" s="462">
        <f t="shared" si="288"/>
        <v>0</v>
      </c>
      <c r="D262" s="555"/>
      <c r="E262" s="556"/>
      <c r="F262" s="429">
        <f t="shared" si="343"/>
        <v>0</v>
      </c>
      <c r="G262" s="427"/>
      <c r="H262" s="428"/>
      <c r="I262" s="429">
        <f t="shared" si="344"/>
        <v>0</v>
      </c>
      <c r="J262" s="427"/>
      <c r="K262" s="428"/>
      <c r="L262" s="429">
        <f t="shared" si="345"/>
        <v>0</v>
      </c>
      <c r="M262" s="427"/>
      <c r="N262" s="428"/>
      <c r="O262" s="429">
        <f t="shared" si="346"/>
        <v>0</v>
      </c>
      <c r="P262" s="431"/>
    </row>
    <row r="263" spans="1:16" ht="36" hidden="1" customHeight="1" x14ac:dyDescent="0.25">
      <c r="A263" s="425">
        <v>6419</v>
      </c>
      <c r="B263" s="461" t="s">
        <v>281</v>
      </c>
      <c r="C263" s="462">
        <f t="shared" si="288"/>
        <v>0</v>
      </c>
      <c r="D263" s="555"/>
      <c r="E263" s="556"/>
      <c r="F263" s="429">
        <f t="shared" si="343"/>
        <v>0</v>
      </c>
      <c r="G263" s="427"/>
      <c r="H263" s="428"/>
      <c r="I263" s="429">
        <f t="shared" si="344"/>
        <v>0</v>
      </c>
      <c r="J263" s="427"/>
      <c r="K263" s="428"/>
      <c r="L263" s="429">
        <f t="shared" si="345"/>
        <v>0</v>
      </c>
      <c r="M263" s="427"/>
      <c r="N263" s="428"/>
      <c r="O263" s="429">
        <f t="shared" si="346"/>
        <v>0</v>
      </c>
      <c r="P263" s="431"/>
    </row>
    <row r="264" spans="1:16" ht="48" hidden="1" x14ac:dyDescent="0.25">
      <c r="A264" s="549">
        <v>6420</v>
      </c>
      <c r="B264" s="461" t="s">
        <v>282</v>
      </c>
      <c r="C264" s="462">
        <f t="shared" si="288"/>
        <v>0</v>
      </c>
      <c r="D264" s="550">
        <f>SUM(D265:D268)</f>
        <v>0</v>
      </c>
      <c r="E264" s="551">
        <f t="shared" ref="E264:F264" si="347">SUM(E265:E268)</f>
        <v>0</v>
      </c>
      <c r="F264" s="429">
        <f t="shared" si="347"/>
        <v>0</v>
      </c>
      <c r="G264" s="550">
        <f>SUM(G265:G268)</f>
        <v>0</v>
      </c>
      <c r="H264" s="551">
        <f t="shared" ref="H264:I264" si="348">SUM(H265:H268)</f>
        <v>0</v>
      </c>
      <c r="I264" s="429">
        <f t="shared" si="348"/>
        <v>0</v>
      </c>
      <c r="J264" s="550">
        <f>SUM(J265:J268)</f>
        <v>0</v>
      </c>
      <c r="K264" s="551">
        <f t="shared" ref="K264:L264" si="349">SUM(K265:K268)</f>
        <v>0</v>
      </c>
      <c r="L264" s="429">
        <f t="shared" si="349"/>
        <v>0</v>
      </c>
      <c r="M264" s="550">
        <f>SUM(M265:M268)</f>
        <v>0</v>
      </c>
      <c r="N264" s="551">
        <f t="shared" ref="N264:O264" si="350">SUM(N265:N268)</f>
        <v>0</v>
      </c>
      <c r="O264" s="429">
        <f t="shared" si="350"/>
        <v>0</v>
      </c>
      <c r="P264" s="431"/>
    </row>
    <row r="265" spans="1:16" ht="36" hidden="1" customHeight="1" x14ac:dyDescent="0.25">
      <c r="A265" s="425">
        <v>6421</v>
      </c>
      <c r="B265" s="461" t="s">
        <v>283</v>
      </c>
      <c r="C265" s="462">
        <f t="shared" si="288"/>
        <v>0</v>
      </c>
      <c r="D265" s="555"/>
      <c r="E265" s="556"/>
      <c r="F265" s="429">
        <f t="shared" ref="F265:F268" si="351">D265+E265</f>
        <v>0</v>
      </c>
      <c r="G265" s="427"/>
      <c r="H265" s="428"/>
      <c r="I265" s="429">
        <f t="shared" ref="I265:I268" si="352">G265+H265</f>
        <v>0</v>
      </c>
      <c r="J265" s="427"/>
      <c r="K265" s="428"/>
      <c r="L265" s="429">
        <f t="shared" ref="L265:L268" si="353">K265+J265</f>
        <v>0</v>
      </c>
      <c r="M265" s="427"/>
      <c r="N265" s="428"/>
      <c r="O265" s="429">
        <f t="shared" ref="O265:O268" si="354">N265+M265</f>
        <v>0</v>
      </c>
      <c r="P265" s="431"/>
    </row>
    <row r="266" spans="1:16" ht="12" hidden="1" customHeight="1" x14ac:dyDescent="0.25">
      <c r="A266" s="425">
        <v>6422</v>
      </c>
      <c r="B266" s="461" t="s">
        <v>284</v>
      </c>
      <c r="C266" s="462">
        <f t="shared" si="288"/>
        <v>0</v>
      </c>
      <c r="D266" s="555"/>
      <c r="E266" s="556"/>
      <c r="F266" s="429">
        <f t="shared" si="351"/>
        <v>0</v>
      </c>
      <c r="G266" s="427"/>
      <c r="H266" s="428"/>
      <c r="I266" s="429">
        <f t="shared" si="352"/>
        <v>0</v>
      </c>
      <c r="J266" s="427"/>
      <c r="K266" s="428"/>
      <c r="L266" s="429">
        <f t="shared" si="353"/>
        <v>0</v>
      </c>
      <c r="M266" s="427"/>
      <c r="N266" s="428"/>
      <c r="O266" s="429">
        <f t="shared" si="354"/>
        <v>0</v>
      </c>
      <c r="P266" s="431"/>
    </row>
    <row r="267" spans="1:16" ht="13.5" hidden="1" customHeight="1" x14ac:dyDescent="0.25">
      <c r="A267" s="425">
        <v>6423</v>
      </c>
      <c r="B267" s="461" t="s">
        <v>285</v>
      </c>
      <c r="C267" s="462">
        <f t="shared" si="288"/>
        <v>0</v>
      </c>
      <c r="D267" s="555"/>
      <c r="E267" s="556"/>
      <c r="F267" s="429">
        <f t="shared" si="351"/>
        <v>0</v>
      </c>
      <c r="G267" s="427"/>
      <c r="H267" s="428"/>
      <c r="I267" s="429">
        <f t="shared" si="352"/>
        <v>0</v>
      </c>
      <c r="J267" s="427"/>
      <c r="K267" s="428"/>
      <c r="L267" s="429">
        <f t="shared" si="353"/>
        <v>0</v>
      </c>
      <c r="M267" s="427"/>
      <c r="N267" s="428"/>
      <c r="O267" s="429">
        <f t="shared" si="354"/>
        <v>0</v>
      </c>
      <c r="P267" s="431"/>
    </row>
    <row r="268" spans="1:16" ht="36" hidden="1" customHeight="1" x14ac:dyDescent="0.25">
      <c r="A268" s="425">
        <v>6424</v>
      </c>
      <c r="B268" s="461" t="s">
        <v>286</v>
      </c>
      <c r="C268" s="462">
        <f t="shared" si="288"/>
        <v>0</v>
      </c>
      <c r="D268" s="555"/>
      <c r="E268" s="556"/>
      <c r="F268" s="429">
        <f t="shared" si="351"/>
        <v>0</v>
      </c>
      <c r="G268" s="427"/>
      <c r="H268" s="428"/>
      <c r="I268" s="429">
        <f t="shared" si="352"/>
        <v>0</v>
      </c>
      <c r="J268" s="427"/>
      <c r="K268" s="428"/>
      <c r="L268" s="429">
        <f t="shared" si="353"/>
        <v>0</v>
      </c>
      <c r="M268" s="427"/>
      <c r="N268" s="428"/>
      <c r="O268" s="429">
        <f t="shared" si="354"/>
        <v>0</v>
      </c>
      <c r="P268" s="431"/>
    </row>
    <row r="269" spans="1:16" ht="48" hidden="1" x14ac:dyDescent="0.25">
      <c r="A269" s="595">
        <v>7000</v>
      </c>
      <c r="B269" s="595" t="s">
        <v>287</v>
      </c>
      <c r="C269" s="596">
        <f t="shared" si="288"/>
        <v>0</v>
      </c>
      <c r="D269" s="597">
        <f>SUM(D270,D281)</f>
        <v>0</v>
      </c>
      <c r="E269" s="598">
        <f t="shared" ref="E269:F269" si="355">SUM(E270,E281)</f>
        <v>0</v>
      </c>
      <c r="F269" s="599">
        <f t="shared" si="355"/>
        <v>0</v>
      </c>
      <c r="G269" s="597">
        <f>SUM(G270,G281)</f>
        <v>0</v>
      </c>
      <c r="H269" s="598">
        <f t="shared" ref="H269:I269" si="356">SUM(H270,H281)</f>
        <v>0</v>
      </c>
      <c r="I269" s="599">
        <f t="shared" si="356"/>
        <v>0</v>
      </c>
      <c r="J269" s="597">
        <f>SUM(J270,J281)</f>
        <v>0</v>
      </c>
      <c r="K269" s="598">
        <f t="shared" ref="K269:L269" si="357">SUM(K270,K281)</f>
        <v>0</v>
      </c>
      <c r="L269" s="599">
        <f t="shared" si="357"/>
        <v>0</v>
      </c>
      <c r="M269" s="597">
        <f>SUM(M270,M281)</f>
        <v>0</v>
      </c>
      <c r="N269" s="598">
        <f t="shared" ref="N269:O269" si="358">SUM(N270,N281)</f>
        <v>0</v>
      </c>
      <c r="O269" s="599">
        <f t="shared" si="358"/>
        <v>0</v>
      </c>
      <c r="P269" s="229"/>
    </row>
    <row r="270" spans="1:16" ht="24" hidden="1" x14ac:dyDescent="0.25">
      <c r="A270" s="441">
        <v>7200</v>
      </c>
      <c r="B270" s="543" t="s">
        <v>288</v>
      </c>
      <c r="C270" s="442">
        <f t="shared" si="288"/>
        <v>0</v>
      </c>
      <c r="D270" s="544">
        <f>SUM(D271,D272,D275,D276,D280)</f>
        <v>0</v>
      </c>
      <c r="E270" s="545">
        <f t="shared" ref="E270:F270" si="359">SUM(E271,E272,E275,E276,E280)</f>
        <v>0</v>
      </c>
      <c r="F270" s="445">
        <f t="shared" si="359"/>
        <v>0</v>
      </c>
      <c r="G270" s="544">
        <f>SUM(G271,G272,G275,G276,G280)</f>
        <v>0</v>
      </c>
      <c r="H270" s="545">
        <f t="shared" ref="H270:I270" si="360">SUM(H271,H272,H275,H276,H280)</f>
        <v>0</v>
      </c>
      <c r="I270" s="445">
        <f t="shared" si="360"/>
        <v>0</v>
      </c>
      <c r="J270" s="544">
        <f>SUM(J271,J272,J275,J276,J280)</f>
        <v>0</v>
      </c>
      <c r="K270" s="545">
        <f t="shared" ref="K270:L270" si="361">SUM(K271,K272,K275,K276,K280)</f>
        <v>0</v>
      </c>
      <c r="L270" s="445">
        <f t="shared" si="361"/>
        <v>0</v>
      </c>
      <c r="M270" s="544">
        <f>SUM(M271,M272,M275,M276,M280)</f>
        <v>0</v>
      </c>
      <c r="N270" s="545">
        <f t="shared" ref="N270:O270" si="362">SUM(N271,N272,N275,N276,N280)</f>
        <v>0</v>
      </c>
      <c r="O270" s="445">
        <f t="shared" si="362"/>
        <v>0</v>
      </c>
      <c r="P270" s="449"/>
    </row>
    <row r="271" spans="1:16" ht="24" hidden="1" customHeight="1" x14ac:dyDescent="0.25">
      <c r="A271" s="552">
        <v>7210</v>
      </c>
      <c r="B271" s="454" t="s">
        <v>289</v>
      </c>
      <c r="C271" s="455">
        <f t="shared" si="288"/>
        <v>0</v>
      </c>
      <c r="D271" s="557"/>
      <c r="E271" s="558"/>
      <c r="F271" s="506">
        <f>D271+E271</f>
        <v>0</v>
      </c>
      <c r="G271" s="150"/>
      <c r="H271" s="151"/>
      <c r="I271" s="506">
        <f>G271+H271</f>
        <v>0</v>
      </c>
      <c r="J271" s="150"/>
      <c r="K271" s="151"/>
      <c r="L271" s="506">
        <f>K271+J271</f>
        <v>0</v>
      </c>
      <c r="M271" s="150"/>
      <c r="N271" s="151"/>
      <c r="O271" s="506">
        <f>N271+M271</f>
        <v>0</v>
      </c>
      <c r="P271" s="154"/>
    </row>
    <row r="272" spans="1:16" s="600" customFormat="1" ht="24" hidden="1" x14ac:dyDescent="0.25">
      <c r="A272" s="549">
        <v>7220</v>
      </c>
      <c r="B272" s="461" t="s">
        <v>290</v>
      </c>
      <c r="C272" s="462">
        <f t="shared" si="288"/>
        <v>0</v>
      </c>
      <c r="D272" s="550">
        <f>SUM(D273:D274)</f>
        <v>0</v>
      </c>
      <c r="E272" s="551">
        <f t="shared" ref="E272:F272" si="363">SUM(E273:E274)</f>
        <v>0</v>
      </c>
      <c r="F272" s="429">
        <f t="shared" si="363"/>
        <v>0</v>
      </c>
      <c r="G272" s="550">
        <f>SUM(G273:G274)</f>
        <v>0</v>
      </c>
      <c r="H272" s="551">
        <f t="shared" ref="H272:I272" si="364">SUM(H273:H274)</f>
        <v>0</v>
      </c>
      <c r="I272" s="429">
        <f t="shared" si="364"/>
        <v>0</v>
      </c>
      <c r="J272" s="550">
        <f>SUM(J273:J274)</f>
        <v>0</v>
      </c>
      <c r="K272" s="551">
        <f t="shared" ref="K272:L272" si="365">SUM(K273:K274)</f>
        <v>0</v>
      </c>
      <c r="L272" s="429">
        <f t="shared" si="365"/>
        <v>0</v>
      </c>
      <c r="M272" s="550">
        <f>SUM(M273:M274)</f>
        <v>0</v>
      </c>
      <c r="N272" s="551">
        <f t="shared" ref="N272:O272" si="366">SUM(N273:N274)</f>
        <v>0</v>
      </c>
      <c r="O272" s="429">
        <f t="shared" si="366"/>
        <v>0</v>
      </c>
      <c r="P272" s="431"/>
    </row>
    <row r="273" spans="1:16" s="600" customFormat="1" ht="36" hidden="1" customHeight="1" x14ac:dyDescent="0.25">
      <c r="A273" s="425">
        <v>7221</v>
      </c>
      <c r="B273" s="461" t="s">
        <v>291</v>
      </c>
      <c r="C273" s="462">
        <f t="shared" si="288"/>
        <v>0</v>
      </c>
      <c r="D273" s="555"/>
      <c r="E273" s="556"/>
      <c r="F273" s="429">
        <f t="shared" ref="F273:F275" si="367">D273+E273</f>
        <v>0</v>
      </c>
      <c r="G273" s="427"/>
      <c r="H273" s="428"/>
      <c r="I273" s="429">
        <f t="shared" ref="I273:I275" si="368">G273+H273</f>
        <v>0</v>
      </c>
      <c r="J273" s="427"/>
      <c r="K273" s="428"/>
      <c r="L273" s="429">
        <f t="shared" ref="L273:L275" si="369">K273+J273</f>
        <v>0</v>
      </c>
      <c r="M273" s="427"/>
      <c r="N273" s="428"/>
      <c r="O273" s="429">
        <f t="shared" ref="O273:O275" si="370">N273+M273</f>
        <v>0</v>
      </c>
      <c r="P273" s="431"/>
    </row>
    <row r="274" spans="1:16" s="600" customFormat="1" ht="36" hidden="1" customHeight="1" x14ac:dyDescent="0.25">
      <c r="A274" s="425">
        <v>7222</v>
      </c>
      <c r="B274" s="461" t="s">
        <v>292</v>
      </c>
      <c r="C274" s="462">
        <f t="shared" si="288"/>
        <v>0</v>
      </c>
      <c r="D274" s="555"/>
      <c r="E274" s="556"/>
      <c r="F274" s="429">
        <f t="shared" si="367"/>
        <v>0</v>
      </c>
      <c r="G274" s="427"/>
      <c r="H274" s="428"/>
      <c r="I274" s="429">
        <f t="shared" si="368"/>
        <v>0</v>
      </c>
      <c r="J274" s="427"/>
      <c r="K274" s="428"/>
      <c r="L274" s="429">
        <f t="shared" si="369"/>
        <v>0</v>
      </c>
      <c r="M274" s="427"/>
      <c r="N274" s="428"/>
      <c r="O274" s="429">
        <f t="shared" si="370"/>
        <v>0</v>
      </c>
      <c r="P274" s="431"/>
    </row>
    <row r="275" spans="1:16" ht="24" hidden="1" customHeight="1" x14ac:dyDescent="0.25">
      <c r="A275" s="549">
        <v>7230</v>
      </c>
      <c r="B275" s="461" t="s">
        <v>293</v>
      </c>
      <c r="C275" s="462">
        <f t="shared" si="288"/>
        <v>0</v>
      </c>
      <c r="D275" s="555"/>
      <c r="E275" s="556"/>
      <c r="F275" s="429">
        <f t="shared" si="367"/>
        <v>0</v>
      </c>
      <c r="G275" s="427"/>
      <c r="H275" s="428"/>
      <c r="I275" s="429">
        <f t="shared" si="368"/>
        <v>0</v>
      </c>
      <c r="J275" s="427"/>
      <c r="K275" s="428"/>
      <c r="L275" s="429">
        <f t="shared" si="369"/>
        <v>0</v>
      </c>
      <c r="M275" s="427"/>
      <c r="N275" s="428"/>
      <c r="O275" s="429">
        <f t="shared" si="370"/>
        <v>0</v>
      </c>
      <c r="P275" s="431"/>
    </row>
    <row r="276" spans="1:16" ht="24" hidden="1" x14ac:dyDescent="0.25">
      <c r="A276" s="549">
        <v>7240</v>
      </c>
      <c r="B276" s="461" t="s">
        <v>294</v>
      </c>
      <c r="C276" s="462">
        <f t="shared" ref="C276:C301" si="371">F276+I276+L276+O276</f>
        <v>0</v>
      </c>
      <c r="D276" s="550">
        <f t="shared" ref="D276:O276" si="372">SUM(D277:D279)</f>
        <v>0</v>
      </c>
      <c r="E276" s="551">
        <f t="shared" si="372"/>
        <v>0</v>
      </c>
      <c r="F276" s="429">
        <f t="shared" si="372"/>
        <v>0</v>
      </c>
      <c r="G276" s="550">
        <f t="shared" si="372"/>
        <v>0</v>
      </c>
      <c r="H276" s="551">
        <f t="shared" si="372"/>
        <v>0</v>
      </c>
      <c r="I276" s="429">
        <f t="shared" si="372"/>
        <v>0</v>
      </c>
      <c r="J276" s="550">
        <f>SUM(J277:J279)</f>
        <v>0</v>
      </c>
      <c r="K276" s="551">
        <f t="shared" ref="K276:L276" si="373">SUM(K277:K279)</f>
        <v>0</v>
      </c>
      <c r="L276" s="429">
        <f t="shared" si="373"/>
        <v>0</v>
      </c>
      <c r="M276" s="550">
        <f t="shared" si="372"/>
        <v>0</v>
      </c>
      <c r="N276" s="551">
        <f t="shared" si="372"/>
        <v>0</v>
      </c>
      <c r="O276" s="429">
        <f t="shared" si="372"/>
        <v>0</v>
      </c>
      <c r="P276" s="431"/>
    </row>
    <row r="277" spans="1:16" ht="48" hidden="1" customHeight="1" x14ac:dyDescent="0.25">
      <c r="A277" s="425">
        <v>7245</v>
      </c>
      <c r="B277" s="461" t="s">
        <v>295</v>
      </c>
      <c r="C277" s="462">
        <f t="shared" si="371"/>
        <v>0</v>
      </c>
      <c r="D277" s="555"/>
      <c r="E277" s="556"/>
      <c r="F277" s="429">
        <f t="shared" ref="F277:F280" si="374">D277+E277</f>
        <v>0</v>
      </c>
      <c r="G277" s="427"/>
      <c r="H277" s="428"/>
      <c r="I277" s="429">
        <f t="shared" ref="I277:I280" si="375">G277+H277</f>
        <v>0</v>
      </c>
      <c r="J277" s="427"/>
      <c r="K277" s="428"/>
      <c r="L277" s="429">
        <f t="shared" ref="L277:L280" si="376">K277+J277</f>
        <v>0</v>
      </c>
      <c r="M277" s="427"/>
      <c r="N277" s="428"/>
      <c r="O277" s="429">
        <f t="shared" ref="O277:O280" si="377">N277+M277</f>
        <v>0</v>
      </c>
      <c r="P277" s="431"/>
    </row>
    <row r="278" spans="1:16" ht="84.75" hidden="1" customHeight="1" x14ac:dyDescent="0.25">
      <c r="A278" s="425">
        <v>7246</v>
      </c>
      <c r="B278" s="461" t="s">
        <v>296</v>
      </c>
      <c r="C278" s="462">
        <f t="shared" si="371"/>
        <v>0</v>
      </c>
      <c r="D278" s="555"/>
      <c r="E278" s="556"/>
      <c r="F278" s="429">
        <f t="shared" si="374"/>
        <v>0</v>
      </c>
      <c r="G278" s="427"/>
      <c r="H278" s="428"/>
      <c r="I278" s="429">
        <f t="shared" si="375"/>
        <v>0</v>
      </c>
      <c r="J278" s="427"/>
      <c r="K278" s="428"/>
      <c r="L278" s="429">
        <f t="shared" si="376"/>
        <v>0</v>
      </c>
      <c r="M278" s="427"/>
      <c r="N278" s="428"/>
      <c r="O278" s="429">
        <f t="shared" si="377"/>
        <v>0</v>
      </c>
      <c r="P278" s="431"/>
    </row>
    <row r="279" spans="1:16" ht="36" hidden="1" customHeight="1" x14ac:dyDescent="0.25">
      <c r="A279" s="425">
        <v>7247</v>
      </c>
      <c r="B279" s="461" t="s">
        <v>297</v>
      </c>
      <c r="C279" s="462">
        <f t="shared" si="371"/>
        <v>0</v>
      </c>
      <c r="D279" s="555"/>
      <c r="E279" s="556"/>
      <c r="F279" s="429">
        <f t="shared" si="374"/>
        <v>0</v>
      </c>
      <c r="G279" s="427"/>
      <c r="H279" s="428"/>
      <c r="I279" s="429">
        <f t="shared" si="375"/>
        <v>0</v>
      </c>
      <c r="J279" s="427"/>
      <c r="K279" s="428"/>
      <c r="L279" s="429">
        <f t="shared" si="376"/>
        <v>0</v>
      </c>
      <c r="M279" s="427"/>
      <c r="N279" s="428"/>
      <c r="O279" s="429">
        <f t="shared" si="377"/>
        <v>0</v>
      </c>
      <c r="P279" s="431"/>
    </row>
    <row r="280" spans="1:16" ht="24" hidden="1" customHeight="1" x14ac:dyDescent="0.25">
      <c r="A280" s="552">
        <v>7260</v>
      </c>
      <c r="B280" s="454" t="s">
        <v>298</v>
      </c>
      <c r="C280" s="455">
        <f t="shared" si="371"/>
        <v>0</v>
      </c>
      <c r="D280" s="557"/>
      <c r="E280" s="558"/>
      <c r="F280" s="506">
        <f t="shared" si="374"/>
        <v>0</v>
      </c>
      <c r="G280" s="150"/>
      <c r="H280" s="151"/>
      <c r="I280" s="506">
        <f t="shared" si="375"/>
        <v>0</v>
      </c>
      <c r="J280" s="150"/>
      <c r="K280" s="151"/>
      <c r="L280" s="506">
        <f t="shared" si="376"/>
        <v>0</v>
      </c>
      <c r="M280" s="150"/>
      <c r="N280" s="151"/>
      <c r="O280" s="506">
        <f t="shared" si="377"/>
        <v>0</v>
      </c>
      <c r="P280" s="154"/>
    </row>
    <row r="281" spans="1:16" hidden="1" x14ac:dyDescent="0.25">
      <c r="A281" s="508">
        <v>7700</v>
      </c>
      <c r="B281" s="481" t="s">
        <v>299</v>
      </c>
      <c r="C281" s="482">
        <f t="shared" si="371"/>
        <v>0</v>
      </c>
      <c r="D281" s="601">
        <f t="shared" ref="D281:O281" si="378">D282</f>
        <v>0</v>
      </c>
      <c r="E281" s="602">
        <f t="shared" si="378"/>
        <v>0</v>
      </c>
      <c r="F281" s="503">
        <f t="shared" si="378"/>
        <v>0</v>
      </c>
      <c r="G281" s="601">
        <f t="shared" si="378"/>
        <v>0</v>
      </c>
      <c r="H281" s="602">
        <f t="shared" si="378"/>
        <v>0</v>
      </c>
      <c r="I281" s="503">
        <f t="shared" si="378"/>
        <v>0</v>
      </c>
      <c r="J281" s="601">
        <f t="shared" si="378"/>
        <v>0</v>
      </c>
      <c r="K281" s="602">
        <f t="shared" si="378"/>
        <v>0</v>
      </c>
      <c r="L281" s="503">
        <f t="shared" si="378"/>
        <v>0</v>
      </c>
      <c r="M281" s="601">
        <f t="shared" si="378"/>
        <v>0</v>
      </c>
      <c r="N281" s="602">
        <f t="shared" si="378"/>
        <v>0</v>
      </c>
      <c r="O281" s="503">
        <f t="shared" si="378"/>
        <v>0</v>
      </c>
      <c r="P281" s="491"/>
    </row>
    <row r="282" spans="1:16" ht="12" hidden="1" customHeight="1" x14ac:dyDescent="0.25">
      <c r="A282" s="546">
        <v>7720</v>
      </c>
      <c r="B282" s="454" t="s">
        <v>300</v>
      </c>
      <c r="C282" s="470">
        <f t="shared" si="371"/>
        <v>0</v>
      </c>
      <c r="D282" s="603"/>
      <c r="E282" s="604"/>
      <c r="F282" s="605">
        <f>D282+E282</f>
        <v>0</v>
      </c>
      <c r="G282" s="474"/>
      <c r="H282" s="475"/>
      <c r="I282" s="605">
        <f>G282+H282</f>
        <v>0</v>
      </c>
      <c r="J282" s="474"/>
      <c r="K282" s="475"/>
      <c r="L282" s="605">
        <f>K282+J282</f>
        <v>0</v>
      </c>
      <c r="M282" s="474"/>
      <c r="N282" s="475"/>
      <c r="O282" s="605">
        <f>N282+M282</f>
        <v>0</v>
      </c>
      <c r="P282" s="479"/>
    </row>
    <row r="283" spans="1:16" hidden="1" x14ac:dyDescent="0.25">
      <c r="A283" s="606">
        <v>9000</v>
      </c>
      <c r="B283" s="607" t="s">
        <v>301</v>
      </c>
      <c r="C283" s="608">
        <f t="shared" si="371"/>
        <v>0</v>
      </c>
      <c r="D283" s="609">
        <f t="shared" ref="D283:O284" si="379">D284</f>
        <v>0</v>
      </c>
      <c r="E283" s="610">
        <f t="shared" si="379"/>
        <v>0</v>
      </c>
      <c r="F283" s="611">
        <f t="shared" si="379"/>
        <v>0</v>
      </c>
      <c r="G283" s="609">
        <f>G284</f>
        <v>0</v>
      </c>
      <c r="H283" s="610">
        <f t="shared" ref="H283:I283" si="380">H284</f>
        <v>0</v>
      </c>
      <c r="I283" s="611">
        <f t="shared" si="380"/>
        <v>0</v>
      </c>
      <c r="J283" s="609">
        <f t="shared" si="379"/>
        <v>0</v>
      </c>
      <c r="K283" s="610">
        <f t="shared" si="379"/>
        <v>0</v>
      </c>
      <c r="L283" s="611">
        <f t="shared" si="379"/>
        <v>0</v>
      </c>
      <c r="M283" s="609">
        <f t="shared" si="379"/>
        <v>0</v>
      </c>
      <c r="N283" s="610">
        <f t="shared" si="379"/>
        <v>0</v>
      </c>
      <c r="O283" s="611">
        <f t="shared" si="379"/>
        <v>0</v>
      </c>
      <c r="P283" s="242"/>
    </row>
    <row r="284" spans="1:16" ht="24" hidden="1" x14ac:dyDescent="0.25">
      <c r="A284" s="612">
        <v>9200</v>
      </c>
      <c r="B284" s="461" t="s">
        <v>302</v>
      </c>
      <c r="C284" s="515">
        <f t="shared" si="371"/>
        <v>0</v>
      </c>
      <c r="D284" s="547">
        <f t="shared" si="379"/>
        <v>0</v>
      </c>
      <c r="E284" s="548">
        <f t="shared" si="379"/>
        <v>0</v>
      </c>
      <c r="F284" s="513">
        <f t="shared" si="379"/>
        <v>0</v>
      </c>
      <c r="G284" s="547">
        <f t="shared" si="379"/>
        <v>0</v>
      </c>
      <c r="H284" s="548">
        <f t="shared" si="379"/>
        <v>0</v>
      </c>
      <c r="I284" s="513">
        <f t="shared" si="379"/>
        <v>0</v>
      </c>
      <c r="J284" s="547">
        <f t="shared" si="379"/>
        <v>0</v>
      </c>
      <c r="K284" s="548">
        <f t="shared" si="379"/>
        <v>0</v>
      </c>
      <c r="L284" s="513">
        <f t="shared" si="379"/>
        <v>0</v>
      </c>
      <c r="M284" s="547">
        <f t="shared" si="379"/>
        <v>0</v>
      </c>
      <c r="N284" s="548">
        <f t="shared" si="379"/>
        <v>0</v>
      </c>
      <c r="O284" s="513">
        <f t="shared" si="379"/>
        <v>0</v>
      </c>
      <c r="P284" s="501"/>
    </row>
    <row r="285" spans="1:16" ht="24" hidden="1" customHeight="1" x14ac:dyDescent="0.25">
      <c r="A285" s="613">
        <v>9230</v>
      </c>
      <c r="B285" s="461" t="s">
        <v>303</v>
      </c>
      <c r="C285" s="515">
        <f t="shared" si="371"/>
        <v>0</v>
      </c>
      <c r="D285" s="569"/>
      <c r="E285" s="570"/>
      <c r="F285" s="513">
        <f>D285+E285</f>
        <v>0</v>
      </c>
      <c r="G285" s="516"/>
      <c r="H285" s="517"/>
      <c r="I285" s="513">
        <f>G285+H285</f>
        <v>0</v>
      </c>
      <c r="J285" s="516"/>
      <c r="K285" s="517"/>
      <c r="L285" s="513">
        <f>K285+J285</f>
        <v>0</v>
      </c>
      <c r="M285" s="516"/>
      <c r="N285" s="517"/>
      <c r="O285" s="513">
        <f>N285+M285</f>
        <v>0</v>
      </c>
      <c r="P285" s="501"/>
    </row>
    <row r="286" spans="1:16" hidden="1" x14ac:dyDescent="0.25">
      <c r="A286" s="567"/>
      <c r="B286" s="461" t="s">
        <v>304</v>
      </c>
      <c r="C286" s="462">
        <f t="shared" si="371"/>
        <v>0</v>
      </c>
      <c r="D286" s="550">
        <f>SUM(D287:D288)</f>
        <v>0</v>
      </c>
      <c r="E286" s="551">
        <f t="shared" ref="E286:F286" si="381">SUM(E287:E288)</f>
        <v>0</v>
      </c>
      <c r="F286" s="429">
        <f t="shared" si="381"/>
        <v>0</v>
      </c>
      <c r="G286" s="550">
        <f>SUM(G287:G288)</f>
        <v>0</v>
      </c>
      <c r="H286" s="551">
        <f t="shared" ref="H286:I286" si="382">SUM(H287:H288)</f>
        <v>0</v>
      </c>
      <c r="I286" s="429">
        <f t="shared" si="382"/>
        <v>0</v>
      </c>
      <c r="J286" s="550">
        <f>SUM(J287:J288)</f>
        <v>0</v>
      </c>
      <c r="K286" s="551">
        <f t="shared" ref="K286:L286" si="383">SUM(K287:K288)</f>
        <v>0</v>
      </c>
      <c r="L286" s="429">
        <f t="shared" si="383"/>
        <v>0</v>
      </c>
      <c r="M286" s="550">
        <f>SUM(M287:M288)</f>
        <v>0</v>
      </c>
      <c r="N286" s="551">
        <f t="shared" ref="N286:O286" si="384">SUM(N287:N288)</f>
        <v>0</v>
      </c>
      <c r="O286" s="429">
        <f t="shared" si="384"/>
        <v>0</v>
      </c>
      <c r="P286" s="431"/>
    </row>
    <row r="287" spans="1:16" ht="12" hidden="1" customHeight="1" x14ac:dyDescent="0.25">
      <c r="A287" s="567" t="s">
        <v>305</v>
      </c>
      <c r="B287" s="425" t="s">
        <v>306</v>
      </c>
      <c r="C287" s="462">
        <f t="shared" si="371"/>
        <v>0</v>
      </c>
      <c r="D287" s="555"/>
      <c r="E287" s="556"/>
      <c r="F287" s="429">
        <f t="shared" ref="F287:F288" si="385">D287+E287</f>
        <v>0</v>
      </c>
      <c r="G287" s="427"/>
      <c r="H287" s="428"/>
      <c r="I287" s="429">
        <f t="shared" ref="I287:I288" si="386">G287+H287</f>
        <v>0</v>
      </c>
      <c r="J287" s="427"/>
      <c r="K287" s="428"/>
      <c r="L287" s="429">
        <f t="shared" ref="L287:L288" si="387">K287+J287</f>
        <v>0</v>
      </c>
      <c r="M287" s="427"/>
      <c r="N287" s="428"/>
      <c r="O287" s="429">
        <f t="shared" ref="O287:O288" si="388">N287+M287</f>
        <v>0</v>
      </c>
      <c r="P287" s="431"/>
    </row>
    <row r="288" spans="1:16" ht="24" hidden="1" customHeight="1" x14ac:dyDescent="0.25">
      <c r="A288" s="567" t="s">
        <v>307</v>
      </c>
      <c r="B288" s="614" t="s">
        <v>308</v>
      </c>
      <c r="C288" s="455">
        <f t="shared" si="371"/>
        <v>0</v>
      </c>
      <c r="D288" s="557"/>
      <c r="E288" s="558"/>
      <c r="F288" s="506">
        <f t="shared" si="385"/>
        <v>0</v>
      </c>
      <c r="G288" s="150"/>
      <c r="H288" s="151"/>
      <c r="I288" s="506">
        <f t="shared" si="386"/>
        <v>0</v>
      </c>
      <c r="J288" s="150"/>
      <c r="K288" s="151"/>
      <c r="L288" s="506">
        <f t="shared" si="387"/>
        <v>0</v>
      </c>
      <c r="M288" s="150"/>
      <c r="N288" s="151"/>
      <c r="O288" s="506">
        <f t="shared" si="388"/>
        <v>0</v>
      </c>
      <c r="P288" s="154"/>
    </row>
    <row r="289" spans="1:16" ht="12.75" thickBot="1" x14ac:dyDescent="0.3">
      <c r="A289" s="615"/>
      <c r="B289" s="615" t="s">
        <v>309</v>
      </c>
      <c r="C289" s="616">
        <f t="shared" si="371"/>
        <v>117570</v>
      </c>
      <c r="D289" s="617">
        <f t="shared" ref="D289:O289" si="389">SUM(D286,D269,D230,D195,D187,D173,D75,D53,D283)</f>
        <v>116046</v>
      </c>
      <c r="E289" s="618">
        <f t="shared" si="389"/>
        <v>1524</v>
      </c>
      <c r="F289" s="619">
        <f t="shared" si="389"/>
        <v>117570</v>
      </c>
      <c r="G289" s="617">
        <f t="shared" si="389"/>
        <v>0</v>
      </c>
      <c r="H289" s="618">
        <f t="shared" si="389"/>
        <v>0</v>
      </c>
      <c r="I289" s="619">
        <f t="shared" si="389"/>
        <v>0</v>
      </c>
      <c r="J289" s="617">
        <f t="shared" si="389"/>
        <v>0</v>
      </c>
      <c r="K289" s="618">
        <f t="shared" si="389"/>
        <v>0</v>
      </c>
      <c r="L289" s="619">
        <f t="shared" si="389"/>
        <v>0</v>
      </c>
      <c r="M289" s="617">
        <f t="shared" si="389"/>
        <v>0</v>
      </c>
      <c r="N289" s="618">
        <f t="shared" si="389"/>
        <v>0</v>
      </c>
      <c r="O289" s="619">
        <f t="shared" si="389"/>
        <v>0</v>
      </c>
      <c r="P289" s="620"/>
    </row>
    <row r="290" spans="1:16" s="405" customFormat="1" ht="13.5" hidden="1" thickTop="1" thickBot="1" x14ac:dyDescent="0.3">
      <c r="A290" s="1617" t="s">
        <v>310</v>
      </c>
      <c r="B290" s="1618"/>
      <c r="C290" s="621">
        <f t="shared" si="371"/>
        <v>0</v>
      </c>
      <c r="D290" s="622">
        <f>SUM(D24,D25,D41)-D51</f>
        <v>0</v>
      </c>
      <c r="E290" s="623">
        <f t="shared" ref="E290:F290" si="390">SUM(E24,E25,E41)-E51</f>
        <v>0</v>
      </c>
      <c r="F290" s="624">
        <f t="shared" si="390"/>
        <v>0</v>
      </c>
      <c r="G290" s="622">
        <f>SUM(G24,G25,G41)-G51</f>
        <v>0</v>
      </c>
      <c r="H290" s="623">
        <f t="shared" ref="H290:I290" si="391">SUM(H24,H25,H41)-H51</f>
        <v>0</v>
      </c>
      <c r="I290" s="624">
        <f t="shared" si="391"/>
        <v>0</v>
      </c>
      <c r="J290" s="622">
        <f>(J26+J43)-J51</f>
        <v>0</v>
      </c>
      <c r="K290" s="623">
        <f t="shared" ref="K290:L290" si="392">(K26+K43)-K51</f>
        <v>0</v>
      </c>
      <c r="L290" s="624">
        <f t="shared" si="392"/>
        <v>0</v>
      </c>
      <c r="M290" s="622">
        <f>M45-M51</f>
        <v>0</v>
      </c>
      <c r="N290" s="623">
        <f t="shared" ref="N290:O290" si="393">N45-N51</f>
        <v>0</v>
      </c>
      <c r="O290" s="624">
        <f t="shared" si="393"/>
        <v>0</v>
      </c>
      <c r="P290" s="625"/>
    </row>
    <row r="291" spans="1:16" s="405" customFormat="1" ht="12.75" hidden="1" thickTop="1" x14ac:dyDescent="0.25">
      <c r="A291" s="1619" t="s">
        <v>311</v>
      </c>
      <c r="B291" s="1620"/>
      <c r="C291" s="626">
        <f t="shared" si="371"/>
        <v>0</v>
      </c>
      <c r="D291" s="627">
        <f t="shared" ref="D291:O291" si="394">SUM(D292,D293)-D300+D301</f>
        <v>0</v>
      </c>
      <c r="E291" s="628">
        <f t="shared" si="394"/>
        <v>0</v>
      </c>
      <c r="F291" s="629">
        <f t="shared" si="394"/>
        <v>0</v>
      </c>
      <c r="G291" s="627">
        <f t="shared" si="394"/>
        <v>0</v>
      </c>
      <c r="H291" s="628">
        <f t="shared" si="394"/>
        <v>0</v>
      </c>
      <c r="I291" s="629">
        <f t="shared" si="394"/>
        <v>0</v>
      </c>
      <c r="J291" s="627">
        <f t="shared" si="394"/>
        <v>0</v>
      </c>
      <c r="K291" s="628">
        <f t="shared" si="394"/>
        <v>0</v>
      </c>
      <c r="L291" s="629">
        <f t="shared" si="394"/>
        <v>0</v>
      </c>
      <c r="M291" s="627">
        <f t="shared" si="394"/>
        <v>0</v>
      </c>
      <c r="N291" s="628">
        <f t="shared" si="394"/>
        <v>0</v>
      </c>
      <c r="O291" s="629">
        <f t="shared" si="394"/>
        <v>0</v>
      </c>
      <c r="P291" s="630"/>
    </row>
    <row r="292" spans="1:16" s="405" customFormat="1" ht="13.5" hidden="1" thickTop="1" thickBot="1" x14ac:dyDescent="0.3">
      <c r="A292" s="520" t="s">
        <v>312</v>
      </c>
      <c r="B292" s="520" t="s">
        <v>313</v>
      </c>
      <c r="C292" s="521">
        <f t="shared" si="371"/>
        <v>0</v>
      </c>
      <c r="D292" s="522">
        <f t="shared" ref="D292:O292" si="395">D21-D286</f>
        <v>0</v>
      </c>
      <c r="E292" s="523">
        <f t="shared" si="395"/>
        <v>0</v>
      </c>
      <c r="F292" s="524">
        <f t="shared" si="395"/>
        <v>0</v>
      </c>
      <c r="G292" s="522">
        <f t="shared" si="395"/>
        <v>0</v>
      </c>
      <c r="H292" s="523">
        <f t="shared" si="395"/>
        <v>0</v>
      </c>
      <c r="I292" s="524">
        <f t="shared" si="395"/>
        <v>0</v>
      </c>
      <c r="J292" s="522">
        <f t="shared" si="395"/>
        <v>0</v>
      </c>
      <c r="K292" s="523">
        <f t="shared" si="395"/>
        <v>0</v>
      </c>
      <c r="L292" s="524">
        <f t="shared" si="395"/>
        <v>0</v>
      </c>
      <c r="M292" s="522">
        <f t="shared" si="395"/>
        <v>0</v>
      </c>
      <c r="N292" s="523">
        <f t="shared" si="395"/>
        <v>0</v>
      </c>
      <c r="O292" s="524">
        <f t="shared" si="395"/>
        <v>0</v>
      </c>
      <c r="P292" s="412"/>
    </row>
    <row r="293" spans="1:16" s="405" customFormat="1" ht="12.75" hidden="1" thickTop="1" x14ac:dyDescent="0.25">
      <c r="A293" s="631" t="s">
        <v>314</v>
      </c>
      <c r="B293" s="631" t="s">
        <v>315</v>
      </c>
      <c r="C293" s="626">
        <f t="shared" si="371"/>
        <v>0</v>
      </c>
      <c r="D293" s="627">
        <f t="shared" ref="D293:O293" si="396">SUM(D294,D296,D298)-SUM(D295,D297,D299)</f>
        <v>0</v>
      </c>
      <c r="E293" s="628">
        <f t="shared" si="396"/>
        <v>0</v>
      </c>
      <c r="F293" s="629">
        <f t="shared" si="396"/>
        <v>0</v>
      </c>
      <c r="G293" s="627">
        <f t="shared" si="396"/>
        <v>0</v>
      </c>
      <c r="H293" s="628">
        <f t="shared" si="396"/>
        <v>0</v>
      </c>
      <c r="I293" s="629">
        <f t="shared" si="396"/>
        <v>0</v>
      </c>
      <c r="J293" s="627">
        <f t="shared" si="396"/>
        <v>0</v>
      </c>
      <c r="K293" s="628">
        <f t="shared" si="396"/>
        <v>0</v>
      </c>
      <c r="L293" s="629">
        <f t="shared" si="396"/>
        <v>0</v>
      </c>
      <c r="M293" s="627">
        <f t="shared" si="396"/>
        <v>0</v>
      </c>
      <c r="N293" s="628">
        <f t="shared" si="396"/>
        <v>0</v>
      </c>
      <c r="O293" s="629">
        <f t="shared" si="396"/>
        <v>0</v>
      </c>
      <c r="P293" s="630"/>
    </row>
    <row r="294" spans="1:16" ht="12" hidden="1" customHeight="1" x14ac:dyDescent="0.25">
      <c r="A294" s="632" t="s">
        <v>316</v>
      </c>
      <c r="B294" s="514" t="s">
        <v>317</v>
      </c>
      <c r="C294" s="470">
        <f t="shared" si="371"/>
        <v>0</v>
      </c>
      <c r="D294" s="603"/>
      <c r="E294" s="604"/>
      <c r="F294" s="605">
        <f t="shared" ref="F294:F301" si="397">D294+E294</f>
        <v>0</v>
      </c>
      <c r="G294" s="474"/>
      <c r="H294" s="475"/>
      <c r="I294" s="605">
        <f t="shared" ref="I294:I301" si="398">G294+H294</f>
        <v>0</v>
      </c>
      <c r="J294" s="474"/>
      <c r="K294" s="475"/>
      <c r="L294" s="605">
        <f t="shared" ref="L294:L301" si="399">K294+J294</f>
        <v>0</v>
      </c>
      <c r="M294" s="474"/>
      <c r="N294" s="475"/>
      <c r="O294" s="605">
        <f t="shared" ref="O294:O301" si="400">N294+M294</f>
        <v>0</v>
      </c>
      <c r="P294" s="479"/>
    </row>
    <row r="295" spans="1:16" ht="24" hidden="1" customHeight="1" x14ac:dyDescent="0.25">
      <c r="A295" s="567" t="s">
        <v>318</v>
      </c>
      <c r="B295" s="424" t="s">
        <v>319</v>
      </c>
      <c r="C295" s="462">
        <f t="shared" si="371"/>
        <v>0</v>
      </c>
      <c r="D295" s="555"/>
      <c r="E295" s="556"/>
      <c r="F295" s="429">
        <f t="shared" si="397"/>
        <v>0</v>
      </c>
      <c r="G295" s="427"/>
      <c r="H295" s="428"/>
      <c r="I295" s="429">
        <f t="shared" si="398"/>
        <v>0</v>
      </c>
      <c r="J295" s="427"/>
      <c r="K295" s="428"/>
      <c r="L295" s="429">
        <f t="shared" si="399"/>
        <v>0</v>
      </c>
      <c r="M295" s="427"/>
      <c r="N295" s="428"/>
      <c r="O295" s="429">
        <f t="shared" si="400"/>
        <v>0</v>
      </c>
      <c r="P295" s="431"/>
    </row>
    <row r="296" spans="1:16" ht="12" hidden="1" customHeight="1" x14ac:dyDescent="0.25">
      <c r="A296" s="567" t="s">
        <v>320</v>
      </c>
      <c r="B296" s="424" t="s">
        <v>321</v>
      </c>
      <c r="C296" s="462">
        <f t="shared" si="371"/>
        <v>0</v>
      </c>
      <c r="D296" s="555"/>
      <c r="E296" s="556"/>
      <c r="F296" s="429">
        <f t="shared" si="397"/>
        <v>0</v>
      </c>
      <c r="G296" s="427"/>
      <c r="H296" s="428"/>
      <c r="I296" s="429">
        <f t="shared" si="398"/>
        <v>0</v>
      </c>
      <c r="J296" s="427"/>
      <c r="K296" s="428"/>
      <c r="L296" s="429">
        <f t="shared" si="399"/>
        <v>0</v>
      </c>
      <c r="M296" s="427"/>
      <c r="N296" s="428"/>
      <c r="O296" s="429">
        <f t="shared" si="400"/>
        <v>0</v>
      </c>
      <c r="P296" s="431"/>
    </row>
    <row r="297" spans="1:16" ht="24" hidden="1" customHeight="1" x14ac:dyDescent="0.25">
      <c r="A297" s="567" t="s">
        <v>322</v>
      </c>
      <c r="B297" s="424" t="s">
        <v>323</v>
      </c>
      <c r="C297" s="462">
        <f t="shared" si="371"/>
        <v>0</v>
      </c>
      <c r="D297" s="555"/>
      <c r="E297" s="556"/>
      <c r="F297" s="429">
        <f t="shared" si="397"/>
        <v>0</v>
      </c>
      <c r="G297" s="427"/>
      <c r="H297" s="428"/>
      <c r="I297" s="429">
        <f t="shared" si="398"/>
        <v>0</v>
      </c>
      <c r="J297" s="427"/>
      <c r="K297" s="428"/>
      <c r="L297" s="429">
        <f t="shared" si="399"/>
        <v>0</v>
      </c>
      <c r="M297" s="427"/>
      <c r="N297" s="428"/>
      <c r="O297" s="429">
        <f t="shared" si="400"/>
        <v>0</v>
      </c>
      <c r="P297" s="431"/>
    </row>
    <row r="298" spans="1:16" ht="12" hidden="1" customHeight="1" x14ac:dyDescent="0.25">
      <c r="A298" s="567" t="s">
        <v>324</v>
      </c>
      <c r="B298" s="424" t="s">
        <v>325</v>
      </c>
      <c r="C298" s="462">
        <f t="shared" si="371"/>
        <v>0</v>
      </c>
      <c r="D298" s="555"/>
      <c r="E298" s="556"/>
      <c r="F298" s="429">
        <f t="shared" si="397"/>
        <v>0</v>
      </c>
      <c r="G298" s="427"/>
      <c r="H298" s="428"/>
      <c r="I298" s="429">
        <f t="shared" si="398"/>
        <v>0</v>
      </c>
      <c r="J298" s="427"/>
      <c r="K298" s="428"/>
      <c r="L298" s="429">
        <f t="shared" si="399"/>
        <v>0</v>
      </c>
      <c r="M298" s="427"/>
      <c r="N298" s="428"/>
      <c r="O298" s="429">
        <f t="shared" si="400"/>
        <v>0</v>
      </c>
      <c r="P298" s="431"/>
    </row>
    <row r="299" spans="1:16" ht="24.75" hidden="1" customHeight="1" thickBot="1" x14ac:dyDescent="0.3">
      <c r="A299" s="633" t="s">
        <v>326</v>
      </c>
      <c r="B299" s="634" t="s">
        <v>327</v>
      </c>
      <c r="C299" s="575">
        <f t="shared" si="371"/>
        <v>0</v>
      </c>
      <c r="D299" s="577"/>
      <c r="E299" s="578"/>
      <c r="F299" s="579">
        <f t="shared" si="397"/>
        <v>0</v>
      </c>
      <c r="G299" s="580"/>
      <c r="H299" s="581"/>
      <c r="I299" s="579">
        <f t="shared" si="398"/>
        <v>0</v>
      </c>
      <c r="J299" s="580"/>
      <c r="K299" s="581"/>
      <c r="L299" s="579">
        <f t="shared" si="399"/>
        <v>0</v>
      </c>
      <c r="M299" s="580"/>
      <c r="N299" s="581"/>
      <c r="O299" s="579">
        <f t="shared" si="400"/>
        <v>0</v>
      </c>
      <c r="P299" s="582"/>
    </row>
    <row r="300" spans="1:16" s="405" customFormat="1" ht="13.5" hidden="1" customHeight="1" thickTop="1" thickBot="1" x14ac:dyDescent="0.3">
      <c r="A300" s="635" t="s">
        <v>328</v>
      </c>
      <c r="B300" s="635" t="s">
        <v>329</v>
      </c>
      <c r="C300" s="621">
        <f t="shared" si="371"/>
        <v>0</v>
      </c>
      <c r="D300" s="636"/>
      <c r="E300" s="637"/>
      <c r="F300" s="624">
        <f t="shared" si="397"/>
        <v>0</v>
      </c>
      <c r="G300" s="636"/>
      <c r="H300" s="637"/>
      <c r="I300" s="638">
        <f t="shared" si="398"/>
        <v>0</v>
      </c>
      <c r="J300" s="636"/>
      <c r="K300" s="637"/>
      <c r="L300" s="638">
        <f t="shared" si="399"/>
        <v>0</v>
      </c>
      <c r="M300" s="636"/>
      <c r="N300" s="637"/>
      <c r="O300" s="638">
        <f t="shared" si="400"/>
        <v>0</v>
      </c>
      <c r="P300" s="639"/>
    </row>
    <row r="301" spans="1:16" s="405" customFormat="1" ht="48.75" hidden="1" customHeight="1" thickTop="1" x14ac:dyDescent="0.25">
      <c r="A301" s="631" t="s">
        <v>330</v>
      </c>
      <c r="B301" s="640" t="s">
        <v>331</v>
      </c>
      <c r="C301" s="626">
        <f t="shared" si="371"/>
        <v>0</v>
      </c>
      <c r="D301" s="571"/>
      <c r="E301" s="572"/>
      <c r="F301" s="445">
        <f t="shared" si="397"/>
        <v>0</v>
      </c>
      <c r="G301" s="571"/>
      <c r="H301" s="572"/>
      <c r="I301" s="445">
        <f t="shared" si="398"/>
        <v>0</v>
      </c>
      <c r="J301" s="571"/>
      <c r="K301" s="572"/>
      <c r="L301" s="445">
        <f t="shared" si="399"/>
        <v>0</v>
      </c>
      <c r="M301" s="571"/>
      <c r="N301" s="572"/>
      <c r="O301" s="445">
        <f t="shared" si="400"/>
        <v>0</v>
      </c>
      <c r="P301" s="449"/>
    </row>
    <row r="302" spans="1:16" ht="12.75" thickTop="1" x14ac:dyDescent="0.25"/>
  </sheetData>
  <sheetProtection algorithmName="SHA-512" hashValue="ROoKtD3CYCYzCr1s42Ld/Q9yFyuq17ESfS6Z0fzhR+Oxha1dCbas3TqUwbNJFXzY00M0v9QpIZH1G2XbUPRiLQ==" saltValue="xw/9Zg3kYl5vU8GBkgaWow==" spinCount="100000" sheet="1" objects="1" scenarios="1" formatCells="0" formatColumns="0" formatRows="0" deleteColumns="0"/>
  <autoFilter ref="A18:P301">
    <filterColumn colId="2">
      <filters>
        <filter val="1 835"/>
        <filter val="10 527"/>
        <filter val="117 570"/>
        <filter val="12 991"/>
        <filter val="14 060"/>
        <filter val="190"/>
        <filter val="2 179"/>
        <filter val="2 793"/>
        <filter val="204"/>
        <filter val="240"/>
        <filter val="282"/>
        <filter val="3 533"/>
        <filter val="38 726"/>
        <filter val="41 519"/>
        <filter val="419"/>
        <filter val="45"/>
        <filter val="450"/>
        <filter val="49 000"/>
        <filter val="5 343"/>
        <filter val="5 918"/>
        <filter val="500"/>
        <filter val="53"/>
        <filter val="539"/>
        <filter val="55 579"/>
        <filter val="6 388"/>
        <filter val="6 883"/>
        <filter val="68 570"/>
        <filter val="78"/>
        <filter val="85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18.aprīļa saistošajiem noteikumiem Nr.16
(protokols Nr.4, 26.punkts)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R14" sqref="R13:R1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v>
      </c>
      <c r="D3" s="1562"/>
      <c r="E3" s="1562"/>
      <c r="F3" s="1562"/>
      <c r="G3" s="1562"/>
      <c r="H3" s="1562"/>
      <c r="I3" s="1562"/>
      <c r="J3" s="1562"/>
      <c r="K3" s="1562"/>
      <c r="L3" s="1562"/>
      <c r="M3" s="1562"/>
      <c r="N3" s="1562"/>
      <c r="O3" s="1562"/>
      <c r="P3" s="1563"/>
      <c r="Q3" s="273"/>
    </row>
    <row r="4" spans="1:17" ht="12.75" customHeight="1" x14ac:dyDescent="0.25">
      <c r="A4" s="5" t="s">
        <v>4</v>
      </c>
      <c r="B4" s="6"/>
      <c r="C4" s="1562" t="s">
        <v>5</v>
      </c>
      <c r="D4" s="1562"/>
      <c r="E4" s="1562"/>
      <c r="F4" s="1562"/>
      <c r="G4" s="1562"/>
      <c r="H4" s="1562"/>
      <c r="I4" s="1562"/>
      <c r="J4" s="1562"/>
      <c r="K4" s="1562"/>
      <c r="L4" s="1562"/>
      <c r="M4" s="1562"/>
      <c r="N4" s="1562"/>
      <c r="O4" s="1562"/>
      <c r="P4" s="1563"/>
      <c r="Q4" s="273"/>
    </row>
    <row r="5" spans="1:17" ht="12.75" customHeight="1" x14ac:dyDescent="0.25">
      <c r="A5" s="7" t="s">
        <v>6</v>
      </c>
      <c r="B5" s="8"/>
      <c r="C5" s="1557" t="s">
        <v>7</v>
      </c>
      <c r="D5" s="1557"/>
      <c r="E5" s="1557"/>
      <c r="F5" s="1557"/>
      <c r="G5" s="1557"/>
      <c r="H5" s="1557"/>
      <c r="I5" s="1557"/>
      <c r="J5" s="1557"/>
      <c r="K5" s="1557"/>
      <c r="L5" s="1557"/>
      <c r="M5" s="1557"/>
      <c r="N5" s="1557"/>
      <c r="O5" s="1557"/>
      <c r="P5" s="1558"/>
      <c r="Q5" s="273"/>
    </row>
    <row r="6" spans="1:17" ht="12.75" customHeight="1" x14ac:dyDescent="0.25">
      <c r="A6" s="7" t="s">
        <v>8</v>
      </c>
      <c r="B6" s="8"/>
      <c r="C6" s="1557" t="s">
        <v>9</v>
      </c>
      <c r="D6" s="1557"/>
      <c r="E6" s="1557"/>
      <c r="F6" s="1557"/>
      <c r="G6" s="1557"/>
      <c r="H6" s="1557"/>
      <c r="I6" s="1557"/>
      <c r="J6" s="1557"/>
      <c r="K6" s="1557"/>
      <c r="L6" s="1557"/>
      <c r="M6" s="1557"/>
      <c r="N6" s="1557"/>
      <c r="O6" s="1557"/>
      <c r="P6" s="1558"/>
      <c r="Q6" s="273"/>
    </row>
    <row r="7" spans="1:17" ht="26.25" customHeight="1" x14ac:dyDescent="0.25">
      <c r="A7" s="7" t="s">
        <v>10</v>
      </c>
      <c r="B7" s="8"/>
      <c r="C7" s="1562" t="s">
        <v>11</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14</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18</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2483050</v>
      </c>
      <c r="D20" s="32">
        <f>SUM(D21,D24,D25,D41,D43)</f>
        <v>2452059</v>
      </c>
      <c r="E20" s="33">
        <f t="shared" ref="E20:F20" si="1">SUM(E21,E24,E25,E41,E43)</f>
        <v>0</v>
      </c>
      <c r="F20" s="34">
        <f t="shared" si="1"/>
        <v>2452059</v>
      </c>
      <c r="G20" s="32">
        <f>SUM(G21,G24,G43)</f>
        <v>0</v>
      </c>
      <c r="H20" s="33">
        <f t="shared" ref="H20:I20" si="2">SUM(H21,H24,H43)</f>
        <v>0</v>
      </c>
      <c r="I20" s="34">
        <f t="shared" si="2"/>
        <v>0</v>
      </c>
      <c r="J20" s="32">
        <f>SUM(J21,J26,J43)</f>
        <v>30991</v>
      </c>
      <c r="K20" s="33">
        <f t="shared" ref="K20:L20" si="3">SUM(K21,K26,K43)</f>
        <v>0</v>
      </c>
      <c r="L20" s="34">
        <f t="shared" si="3"/>
        <v>30991</v>
      </c>
      <c r="M20" s="32">
        <f>SUM(M21,M45)</f>
        <v>0</v>
      </c>
      <c r="N20" s="33">
        <f t="shared" ref="N20:O20" si="4">SUM(N21,N45)</f>
        <v>0</v>
      </c>
      <c r="O20" s="34">
        <f t="shared" si="4"/>
        <v>0</v>
      </c>
      <c r="P20" s="35"/>
    </row>
    <row r="21" spans="1:16" ht="12.75" thickTop="1" x14ac:dyDescent="0.25">
      <c r="A21" s="36"/>
      <c r="B21" s="37" t="s">
        <v>40</v>
      </c>
      <c r="C21" s="38">
        <f t="shared" si="0"/>
        <v>4445</v>
      </c>
      <c r="D21" s="39">
        <f>SUM(D22:D23)</f>
        <v>0</v>
      </c>
      <c r="E21" s="40">
        <f t="shared" ref="E21:F21" si="5">SUM(E22:E23)</f>
        <v>0</v>
      </c>
      <c r="F21" s="41">
        <f t="shared" si="5"/>
        <v>0</v>
      </c>
      <c r="G21" s="39">
        <f>SUM(G22:G23)</f>
        <v>0</v>
      </c>
      <c r="H21" s="40">
        <f t="shared" ref="H21:I21" si="6">SUM(H22:H23)</f>
        <v>0</v>
      </c>
      <c r="I21" s="41">
        <f t="shared" si="6"/>
        <v>0</v>
      </c>
      <c r="J21" s="39">
        <f>SUM(J22:J23)</f>
        <v>4445</v>
      </c>
      <c r="K21" s="40">
        <f t="shared" ref="K21:L21" si="7">SUM(K22:K23)</f>
        <v>0</v>
      </c>
      <c r="L21" s="41">
        <f t="shared" si="7"/>
        <v>4445</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4445</v>
      </c>
      <c r="D23" s="53"/>
      <c r="E23" s="54"/>
      <c r="F23" s="55">
        <f t="shared" ref="F23:F25" si="9">D23+E23</f>
        <v>0</v>
      </c>
      <c r="G23" s="53"/>
      <c r="H23" s="54"/>
      <c r="I23" s="55">
        <f t="shared" ref="I23:I24" si="10">G23+H23</f>
        <v>0</v>
      </c>
      <c r="J23" s="53">
        <v>4445</v>
      </c>
      <c r="K23" s="54"/>
      <c r="L23" s="56">
        <f>K23+J23</f>
        <v>4445</v>
      </c>
      <c r="M23" s="53"/>
      <c r="N23" s="54"/>
      <c r="O23" s="55">
        <f>N23+M23</f>
        <v>0</v>
      </c>
      <c r="P23" s="57"/>
    </row>
    <row r="24" spans="1:16" s="28" customFormat="1" ht="24.75" customHeight="1" thickBot="1" x14ac:dyDescent="0.3">
      <c r="A24" s="58">
        <v>19300</v>
      </c>
      <c r="B24" s="58" t="s">
        <v>43</v>
      </c>
      <c r="C24" s="59">
        <f>F24+I24</f>
        <v>2452059</v>
      </c>
      <c r="D24" s="60">
        <v>2452059</v>
      </c>
      <c r="E24" s="61"/>
      <c r="F24" s="62">
        <f t="shared" si="9"/>
        <v>2452059</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21276</v>
      </c>
      <c r="D26" s="72" t="s">
        <v>44</v>
      </c>
      <c r="E26" s="73" t="s">
        <v>44</v>
      </c>
      <c r="F26" s="74" t="s">
        <v>44</v>
      </c>
      <c r="G26" s="72" t="s">
        <v>44</v>
      </c>
      <c r="H26" s="73" t="s">
        <v>44</v>
      </c>
      <c r="I26" s="74" t="s">
        <v>44</v>
      </c>
      <c r="J26" s="76">
        <f>SUM(J27,J31,J33,J36)</f>
        <v>21276</v>
      </c>
      <c r="K26" s="77">
        <f t="shared" ref="K26:L26" si="11">SUM(K27,K31,K33,K36)</f>
        <v>0</v>
      </c>
      <c r="L26" s="78">
        <f t="shared" si="11"/>
        <v>21276</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21276</v>
      </c>
      <c r="D36" s="72" t="s">
        <v>44</v>
      </c>
      <c r="E36" s="73" t="s">
        <v>44</v>
      </c>
      <c r="F36" s="74" t="s">
        <v>44</v>
      </c>
      <c r="G36" s="72" t="s">
        <v>44</v>
      </c>
      <c r="H36" s="73" t="s">
        <v>44</v>
      </c>
      <c r="I36" s="74" t="s">
        <v>44</v>
      </c>
      <c r="J36" s="76">
        <f>SUM(J37:J40)</f>
        <v>21276</v>
      </c>
      <c r="K36" s="77">
        <f t="shared" ref="K36:L36" si="19">SUM(K37:K40)</f>
        <v>0</v>
      </c>
      <c r="L36" s="78">
        <f t="shared" si="19"/>
        <v>21276</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21276</v>
      </c>
      <c r="D40" s="109" t="s">
        <v>44</v>
      </c>
      <c r="E40" s="110" t="s">
        <v>44</v>
      </c>
      <c r="F40" s="111" t="s">
        <v>44</v>
      </c>
      <c r="G40" s="109" t="s">
        <v>44</v>
      </c>
      <c r="H40" s="110" t="s">
        <v>44</v>
      </c>
      <c r="I40" s="111" t="s">
        <v>44</v>
      </c>
      <c r="J40" s="112">
        <v>21276</v>
      </c>
      <c r="K40" s="113"/>
      <c r="L40" s="114">
        <f t="shared" si="20"/>
        <v>21276</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5270</v>
      </c>
      <c r="D43" s="76">
        <f>D44</f>
        <v>0</v>
      </c>
      <c r="E43" s="77">
        <f t="shared" ref="E43:L43" si="22">E44</f>
        <v>0</v>
      </c>
      <c r="F43" s="78">
        <f t="shared" si="22"/>
        <v>0</v>
      </c>
      <c r="G43" s="76">
        <f t="shared" si="22"/>
        <v>0</v>
      </c>
      <c r="H43" s="77">
        <f t="shared" si="22"/>
        <v>0</v>
      </c>
      <c r="I43" s="78">
        <f t="shared" si="22"/>
        <v>0</v>
      </c>
      <c r="J43" s="76">
        <f t="shared" si="22"/>
        <v>5270</v>
      </c>
      <c r="K43" s="77">
        <f t="shared" si="22"/>
        <v>0</v>
      </c>
      <c r="L43" s="78">
        <f t="shared" si="22"/>
        <v>5270</v>
      </c>
      <c r="M43" s="76" t="s">
        <v>44</v>
      </c>
      <c r="N43" s="77" t="s">
        <v>44</v>
      </c>
      <c r="O43" s="78" t="s">
        <v>44</v>
      </c>
      <c r="P43" s="75"/>
    </row>
    <row r="44" spans="1:16" s="28" customFormat="1" ht="24" customHeight="1" x14ac:dyDescent="0.25">
      <c r="A44" s="51">
        <v>21499</v>
      </c>
      <c r="B44" s="87" t="s">
        <v>64</v>
      </c>
      <c r="C44" s="131">
        <f>F44+I44+L44</f>
        <v>5270</v>
      </c>
      <c r="D44" s="46"/>
      <c r="E44" s="47"/>
      <c r="F44" s="132">
        <f>D44+E44</f>
        <v>0</v>
      </c>
      <c r="G44" s="46"/>
      <c r="H44" s="47"/>
      <c r="I44" s="132">
        <f>G44+H44</f>
        <v>0</v>
      </c>
      <c r="J44" s="46">
        <v>5270</v>
      </c>
      <c r="K44" s="47"/>
      <c r="L44" s="48">
        <f>K44+J44</f>
        <v>5270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2483050</v>
      </c>
      <c r="D50" s="157">
        <f>SUM(D51,D286)</f>
        <v>2452059</v>
      </c>
      <c r="E50" s="158">
        <f t="shared" ref="E50:F50" si="26">SUM(E51,E286)</f>
        <v>0</v>
      </c>
      <c r="F50" s="159">
        <f t="shared" si="26"/>
        <v>2452059</v>
      </c>
      <c r="G50" s="157">
        <f>SUM(G51,G286)</f>
        <v>0</v>
      </c>
      <c r="H50" s="158">
        <f>SUM(H51,H286)</f>
        <v>0</v>
      </c>
      <c r="I50" s="159">
        <f t="shared" ref="I50" si="27">SUM(I51,I286)</f>
        <v>0</v>
      </c>
      <c r="J50" s="32">
        <f>SUM(J51,J286)</f>
        <v>30991</v>
      </c>
      <c r="K50" s="33">
        <f t="shared" ref="K50:L50" si="28">SUM(K51,K286)</f>
        <v>0</v>
      </c>
      <c r="L50" s="34">
        <f t="shared" si="28"/>
        <v>30991</v>
      </c>
      <c r="M50" s="32">
        <f>SUM(M51,M286)</f>
        <v>0</v>
      </c>
      <c r="N50" s="33">
        <f t="shared" ref="N50:O50" si="29">SUM(N51,N286)</f>
        <v>0</v>
      </c>
      <c r="O50" s="34">
        <f t="shared" si="29"/>
        <v>0</v>
      </c>
      <c r="P50" s="35"/>
    </row>
    <row r="51" spans="1:16" s="28" customFormat="1" ht="36.75" thickTop="1" x14ac:dyDescent="0.25">
      <c r="A51" s="160"/>
      <c r="B51" s="161" t="s">
        <v>70</v>
      </c>
      <c r="C51" s="162">
        <f t="shared" si="0"/>
        <v>2483050</v>
      </c>
      <c r="D51" s="163">
        <f>SUM(D52,D194)</f>
        <v>2452059</v>
      </c>
      <c r="E51" s="164">
        <f t="shared" ref="E51:F51" si="30">SUM(E52,E194)</f>
        <v>0</v>
      </c>
      <c r="F51" s="165">
        <f t="shared" si="30"/>
        <v>2452059</v>
      </c>
      <c r="G51" s="163">
        <f>SUM(G52,G194)</f>
        <v>0</v>
      </c>
      <c r="H51" s="164">
        <f t="shared" ref="H51:I51" si="31">SUM(H52,H194)</f>
        <v>0</v>
      </c>
      <c r="I51" s="165">
        <f t="shared" si="31"/>
        <v>0</v>
      </c>
      <c r="J51" s="166">
        <f>SUM(J52,J194)</f>
        <v>30991</v>
      </c>
      <c r="K51" s="167">
        <f t="shared" ref="K51:L51" si="32">SUM(K52,K194)</f>
        <v>0</v>
      </c>
      <c r="L51" s="168">
        <f t="shared" si="32"/>
        <v>30991</v>
      </c>
      <c r="M51" s="166">
        <f>SUM(M52,M194)</f>
        <v>0</v>
      </c>
      <c r="N51" s="167">
        <f t="shared" ref="N51:O51" si="33">SUM(N52,N194)</f>
        <v>0</v>
      </c>
      <c r="O51" s="168">
        <f t="shared" si="33"/>
        <v>0</v>
      </c>
      <c r="P51" s="169"/>
    </row>
    <row r="52" spans="1:16" s="28" customFormat="1" ht="24" x14ac:dyDescent="0.25">
      <c r="A52" s="24"/>
      <c r="B52" s="22" t="s">
        <v>71</v>
      </c>
      <c r="C52" s="170">
        <f t="shared" si="0"/>
        <v>2474850</v>
      </c>
      <c r="D52" s="171">
        <f>SUM(D53,D75,D173,D187)</f>
        <v>2449059</v>
      </c>
      <c r="E52" s="172">
        <f t="shared" ref="E52:F52" si="34">SUM(E53,E75,E173,E187)</f>
        <v>0</v>
      </c>
      <c r="F52" s="173">
        <f t="shared" si="34"/>
        <v>2449059</v>
      </c>
      <c r="G52" s="171">
        <f>SUM(G53,G75,G173,G187)</f>
        <v>0</v>
      </c>
      <c r="H52" s="172">
        <f t="shared" ref="H52:I52" si="35">SUM(H53,H75,H173,H187)</f>
        <v>0</v>
      </c>
      <c r="I52" s="173">
        <f t="shared" si="35"/>
        <v>0</v>
      </c>
      <c r="J52" s="171">
        <f>SUM(J53,J75,J173,J187)</f>
        <v>25791</v>
      </c>
      <c r="K52" s="172">
        <f t="shared" ref="K52:L52" si="36">SUM(K53,K75,K173,K187)</f>
        <v>0</v>
      </c>
      <c r="L52" s="173">
        <f t="shared" si="36"/>
        <v>25791</v>
      </c>
      <c r="M52" s="171">
        <f>SUM(M53,M75,M173,M187)</f>
        <v>0</v>
      </c>
      <c r="N52" s="172">
        <f t="shared" ref="N52:O52" si="37">SUM(N53,N75,N173,N187)</f>
        <v>0</v>
      </c>
      <c r="O52" s="173">
        <f t="shared" si="37"/>
        <v>0</v>
      </c>
      <c r="P52" s="174"/>
    </row>
    <row r="53" spans="1:16" s="28" customFormat="1" x14ac:dyDescent="0.25">
      <c r="A53" s="175">
        <v>1000</v>
      </c>
      <c r="B53" s="175" t="s">
        <v>72</v>
      </c>
      <c r="C53" s="176">
        <f t="shared" si="0"/>
        <v>2097130</v>
      </c>
      <c r="D53" s="177">
        <f>SUM(D54,D67)</f>
        <v>2092007</v>
      </c>
      <c r="E53" s="178">
        <f t="shared" ref="E53:F53" si="38">SUM(E54,E67)</f>
        <v>0</v>
      </c>
      <c r="F53" s="179">
        <f t="shared" si="38"/>
        <v>2092007</v>
      </c>
      <c r="G53" s="177">
        <f>SUM(G54,G67)</f>
        <v>0</v>
      </c>
      <c r="H53" s="178">
        <f t="shared" ref="H53:I53" si="39">SUM(H54,H67)</f>
        <v>0</v>
      </c>
      <c r="I53" s="179">
        <f t="shared" si="39"/>
        <v>0</v>
      </c>
      <c r="J53" s="177">
        <f>SUM(J54,J67)</f>
        <v>5123</v>
      </c>
      <c r="K53" s="178">
        <f t="shared" ref="K53:L53" si="40">SUM(K54,K67)</f>
        <v>0</v>
      </c>
      <c r="L53" s="179">
        <f t="shared" si="40"/>
        <v>5123</v>
      </c>
      <c r="M53" s="177">
        <f>SUM(M54,M67)</f>
        <v>0</v>
      </c>
      <c r="N53" s="178">
        <f t="shared" ref="N53:O53" si="41">SUM(N54,N67)</f>
        <v>0</v>
      </c>
      <c r="O53" s="179">
        <f t="shared" si="41"/>
        <v>0</v>
      </c>
      <c r="P53" s="180"/>
    </row>
    <row r="54" spans="1:16" x14ac:dyDescent="0.25">
      <c r="A54" s="67">
        <v>1100</v>
      </c>
      <c r="B54" s="181" t="s">
        <v>73</v>
      </c>
      <c r="C54" s="68">
        <f t="shared" si="0"/>
        <v>1547113</v>
      </c>
      <c r="D54" s="182">
        <f>SUM(D55,D58,D66)</f>
        <v>1543485</v>
      </c>
      <c r="E54" s="183">
        <f t="shared" ref="E54:F54" si="42">SUM(E55,E58,E66)</f>
        <v>-500</v>
      </c>
      <c r="F54" s="71">
        <f t="shared" si="42"/>
        <v>1542985</v>
      </c>
      <c r="G54" s="182">
        <f>SUM(G55,G58,G66)</f>
        <v>0</v>
      </c>
      <c r="H54" s="183">
        <f t="shared" ref="H54:I54" si="43">SUM(H55,H58,H66)</f>
        <v>0</v>
      </c>
      <c r="I54" s="71">
        <f t="shared" si="43"/>
        <v>0</v>
      </c>
      <c r="J54" s="182">
        <f>SUM(J55,J58,J66)</f>
        <v>4128</v>
      </c>
      <c r="K54" s="183">
        <f t="shared" ref="K54:L54" si="44">SUM(K55,K58,K66)</f>
        <v>0</v>
      </c>
      <c r="L54" s="71">
        <f t="shared" si="44"/>
        <v>4128</v>
      </c>
      <c r="M54" s="182">
        <f>SUM(M55,M58,M66)</f>
        <v>0</v>
      </c>
      <c r="N54" s="183">
        <f t="shared" ref="N54:O54" si="45">SUM(N55,N58,N66)</f>
        <v>0</v>
      </c>
      <c r="O54" s="71">
        <f t="shared" si="45"/>
        <v>0</v>
      </c>
      <c r="P54" s="75"/>
    </row>
    <row r="55" spans="1:16" x14ac:dyDescent="0.25">
      <c r="A55" s="184">
        <v>1110</v>
      </c>
      <c r="B55" s="136" t="s">
        <v>74</v>
      </c>
      <c r="C55" s="141">
        <f t="shared" si="0"/>
        <v>1304968</v>
      </c>
      <c r="D55" s="185">
        <f>SUM(D56:D57)</f>
        <v>1301340</v>
      </c>
      <c r="E55" s="186">
        <f t="shared" ref="E55:F55" si="46">SUM(E56:E57)</f>
        <v>-500</v>
      </c>
      <c r="F55" s="139">
        <f t="shared" si="46"/>
        <v>1300840</v>
      </c>
      <c r="G55" s="185">
        <f>SUM(G56:G57)</f>
        <v>0</v>
      </c>
      <c r="H55" s="186">
        <f t="shared" ref="H55:I55" si="47">SUM(H56:H57)</f>
        <v>0</v>
      </c>
      <c r="I55" s="139">
        <f t="shared" si="47"/>
        <v>0</v>
      </c>
      <c r="J55" s="185">
        <f>SUM(J56:J57)</f>
        <v>4128</v>
      </c>
      <c r="K55" s="186">
        <f t="shared" ref="K55:L55" si="48">SUM(K56:K57)</f>
        <v>0</v>
      </c>
      <c r="L55" s="139">
        <f t="shared" si="48"/>
        <v>4128</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1304968</v>
      </c>
      <c r="D57" s="53">
        <v>1301340</v>
      </c>
      <c r="E57" s="54">
        <f>-250-250</f>
        <v>-500</v>
      </c>
      <c r="F57" s="55">
        <f t="shared" si="50"/>
        <v>1300840</v>
      </c>
      <c r="G57" s="53"/>
      <c r="H57" s="54"/>
      <c r="I57" s="55">
        <f t="shared" si="51"/>
        <v>0</v>
      </c>
      <c r="J57" s="53">
        <v>4128</v>
      </c>
      <c r="K57" s="54"/>
      <c r="L57" s="55">
        <f t="shared" si="52"/>
        <v>4128</v>
      </c>
      <c r="M57" s="53"/>
      <c r="N57" s="54"/>
      <c r="O57" s="55">
        <f t="shared" si="53"/>
        <v>0</v>
      </c>
      <c r="P57" s="57" t="s">
        <v>77</v>
      </c>
    </row>
    <row r="58" spans="1:16" x14ac:dyDescent="0.25">
      <c r="A58" s="187">
        <v>1140</v>
      </c>
      <c r="B58" s="87" t="s">
        <v>78</v>
      </c>
      <c r="C58" s="88">
        <f t="shared" si="0"/>
        <v>242145</v>
      </c>
      <c r="D58" s="188">
        <f>SUM(D59:D65)</f>
        <v>242145</v>
      </c>
      <c r="E58" s="189">
        <f>SUM(E59:E65)</f>
        <v>0</v>
      </c>
      <c r="F58" s="55">
        <f t="shared" ref="F58" si="54">SUM(F59:F65)</f>
        <v>242145</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53520</v>
      </c>
      <c r="D59" s="53">
        <v>53520</v>
      </c>
      <c r="E59" s="54"/>
      <c r="F59" s="55">
        <f t="shared" ref="F59:F66" si="58">D59+E59</f>
        <v>53520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94879</v>
      </c>
      <c r="D60" s="53">
        <v>94879</v>
      </c>
      <c r="E60" s="54"/>
      <c r="F60" s="55">
        <f t="shared" si="58"/>
        <v>94879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30074</v>
      </c>
      <c r="D63" s="53">
        <v>30074</v>
      </c>
      <c r="E63" s="54"/>
      <c r="F63" s="55">
        <f t="shared" si="58"/>
        <v>30074</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63672</v>
      </c>
      <c r="D64" s="53">
        <v>63672</v>
      </c>
      <c r="E64" s="54"/>
      <c r="F64" s="55">
        <f t="shared" si="58"/>
        <v>63672</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550017</v>
      </c>
      <c r="D67" s="182">
        <f>SUM(D68:D69)</f>
        <v>548522</v>
      </c>
      <c r="E67" s="183">
        <f t="shared" ref="E67:F67" si="62">SUM(E68:E69)</f>
        <v>500</v>
      </c>
      <c r="F67" s="71">
        <f t="shared" si="62"/>
        <v>549022</v>
      </c>
      <c r="G67" s="182">
        <f>SUM(G68:G69)</f>
        <v>0</v>
      </c>
      <c r="H67" s="183">
        <f t="shared" ref="H67:I67" si="63">SUM(H68:H69)</f>
        <v>0</v>
      </c>
      <c r="I67" s="71">
        <f t="shared" si="63"/>
        <v>0</v>
      </c>
      <c r="J67" s="182">
        <f>SUM(J68:J69)</f>
        <v>995</v>
      </c>
      <c r="K67" s="183">
        <f t="shared" ref="K67:L67" si="64">SUM(K68:K69)</f>
        <v>0</v>
      </c>
      <c r="L67" s="71">
        <f t="shared" si="64"/>
        <v>995</v>
      </c>
      <c r="M67" s="182">
        <f>SUM(M68:M69)</f>
        <v>0</v>
      </c>
      <c r="N67" s="183">
        <f t="shared" ref="N67:O67" si="65">SUM(N68:N69)</f>
        <v>0</v>
      </c>
      <c r="O67" s="71">
        <f t="shared" si="65"/>
        <v>0</v>
      </c>
      <c r="P67" s="75"/>
    </row>
    <row r="68" spans="1:16" ht="43.5" customHeight="1" x14ac:dyDescent="0.25">
      <c r="A68" s="190">
        <v>1210</v>
      </c>
      <c r="B68" s="80" t="s">
        <v>88</v>
      </c>
      <c r="C68" s="81">
        <f t="shared" si="0"/>
        <v>389879</v>
      </c>
      <c r="D68" s="46">
        <v>388884</v>
      </c>
      <c r="E68" s="47">
        <v>0</v>
      </c>
      <c r="F68" s="132">
        <f>D68+E68</f>
        <v>388884</v>
      </c>
      <c r="G68" s="46"/>
      <c r="H68" s="47"/>
      <c r="I68" s="132">
        <f>G68+H68</f>
        <v>0</v>
      </c>
      <c r="J68" s="46">
        <v>995</v>
      </c>
      <c r="K68" s="47"/>
      <c r="L68" s="132">
        <f>K68+J68</f>
        <v>995</v>
      </c>
      <c r="M68" s="46"/>
      <c r="N68" s="47"/>
      <c r="O68" s="132">
        <f>N68+M68</f>
        <v>0</v>
      </c>
      <c r="P68" s="49"/>
    </row>
    <row r="69" spans="1:16" ht="24" x14ac:dyDescent="0.25">
      <c r="A69" s="187">
        <v>1220</v>
      </c>
      <c r="B69" s="87" t="s">
        <v>89</v>
      </c>
      <c r="C69" s="88">
        <f t="shared" si="0"/>
        <v>160138</v>
      </c>
      <c r="D69" s="188">
        <f>SUM(D70:D74)</f>
        <v>159638</v>
      </c>
      <c r="E69" s="189">
        <f t="shared" ref="E69:F69" si="66">SUM(E70:E74)</f>
        <v>500</v>
      </c>
      <c r="F69" s="55">
        <f t="shared" si="66"/>
        <v>160138</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90</v>
      </c>
      <c r="C70" s="88">
        <f t="shared" si="0"/>
        <v>70620</v>
      </c>
      <c r="D70" s="53">
        <v>70620</v>
      </c>
      <c r="E70" s="54">
        <v>0</v>
      </c>
      <c r="F70" s="55">
        <f t="shared" ref="F70:F74" si="70">D70+E70</f>
        <v>70620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16.5" customHeight="1" x14ac:dyDescent="0.25">
      <c r="A72" s="51">
        <v>1225</v>
      </c>
      <c r="B72" s="87" t="s">
        <v>92</v>
      </c>
      <c r="C72" s="88">
        <f t="shared" si="0"/>
        <v>63000</v>
      </c>
      <c r="D72" s="53">
        <v>63000</v>
      </c>
      <c r="E72" s="54"/>
      <c r="F72" s="55">
        <f t="shared" si="70"/>
        <v>63000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25018</v>
      </c>
      <c r="D73" s="53">
        <v>25018</v>
      </c>
      <c r="E73" s="54"/>
      <c r="F73" s="55">
        <f t="shared" si="70"/>
        <v>25018</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1500</v>
      </c>
      <c r="D74" s="53">
        <v>1000</v>
      </c>
      <c r="E74" s="54">
        <f>250+250</f>
        <v>500</v>
      </c>
      <c r="F74" s="55">
        <f t="shared" si="70"/>
        <v>1500</v>
      </c>
      <c r="G74" s="53"/>
      <c r="H74" s="54"/>
      <c r="I74" s="55">
        <f t="shared" si="71"/>
        <v>0</v>
      </c>
      <c r="J74" s="53"/>
      <c r="K74" s="54"/>
      <c r="L74" s="55">
        <f t="shared" si="72"/>
        <v>0</v>
      </c>
      <c r="M74" s="53"/>
      <c r="N74" s="54"/>
      <c r="O74" s="55">
        <f t="shared" si="73"/>
        <v>0</v>
      </c>
      <c r="P74" s="57" t="s">
        <v>332</v>
      </c>
    </row>
    <row r="75" spans="1:16" x14ac:dyDescent="0.25">
      <c r="A75" s="175">
        <v>2000</v>
      </c>
      <c r="B75" s="175" t="s">
        <v>95</v>
      </c>
      <c r="C75" s="176">
        <f t="shared" si="0"/>
        <v>377720</v>
      </c>
      <c r="D75" s="177">
        <f>SUM(D76,D83,D130,D164,D165,D172)</f>
        <v>357052</v>
      </c>
      <c r="E75" s="178">
        <f t="shared" ref="E75:F75" si="74">SUM(E76,E83,E130,E164,E165,E172)</f>
        <v>0</v>
      </c>
      <c r="F75" s="179">
        <f t="shared" si="74"/>
        <v>357052</v>
      </c>
      <c r="G75" s="177">
        <f>SUM(G76,G83,G130,G164,G165,G172)</f>
        <v>0</v>
      </c>
      <c r="H75" s="178">
        <f t="shared" ref="H75:I75" si="75">SUM(H76,H83,H130,H164,H165,H172)</f>
        <v>0</v>
      </c>
      <c r="I75" s="179">
        <f t="shared" si="75"/>
        <v>0</v>
      </c>
      <c r="J75" s="177">
        <f>SUM(J76,J83,J130,J164,J165,J172)</f>
        <v>20668</v>
      </c>
      <c r="K75" s="178">
        <f t="shared" ref="K75:L75" si="76">SUM(K76,K83,K130,K164,K165,K172)</f>
        <v>0</v>
      </c>
      <c r="L75" s="179">
        <f t="shared" si="76"/>
        <v>20668</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90">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271374</v>
      </c>
      <c r="D83" s="182">
        <f>SUM(D84,D89,D95,D103,D112,D116,D122,D128)</f>
        <v>262369</v>
      </c>
      <c r="E83" s="183">
        <f t="shared" ref="E83:F83" si="98">SUM(E84,E89,E95,E103,E112,E116,E122,E128)</f>
        <v>0</v>
      </c>
      <c r="F83" s="71">
        <f t="shared" si="98"/>
        <v>262369</v>
      </c>
      <c r="G83" s="182">
        <f>SUM(G84,G89,G95,G103,G112,G116,G122,G128)</f>
        <v>0</v>
      </c>
      <c r="H83" s="183">
        <f t="shared" ref="H83:I83" si="99">SUM(H84,H89,H95,H103,H112,H116,H122,H128)</f>
        <v>0</v>
      </c>
      <c r="I83" s="71">
        <f t="shared" si="99"/>
        <v>0</v>
      </c>
      <c r="J83" s="182">
        <f>SUM(J84,J89,J95,J103,J112,J116,J122,J128)</f>
        <v>9005</v>
      </c>
      <c r="K83" s="183">
        <f t="shared" ref="K83:L83" si="100">SUM(K84,K89,K95,K103,K112,K116,K122,K128)</f>
        <v>0</v>
      </c>
      <c r="L83" s="71">
        <f t="shared" si="100"/>
        <v>9005</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61728</v>
      </c>
      <c r="D84" s="185">
        <f>SUM(D85:D88)</f>
        <v>61658</v>
      </c>
      <c r="E84" s="186">
        <f t="shared" ref="E84:F84" si="103">SUM(E85:E88)</f>
        <v>0</v>
      </c>
      <c r="F84" s="139">
        <f t="shared" si="103"/>
        <v>61658</v>
      </c>
      <c r="G84" s="185">
        <f>SUM(G85:G88)</f>
        <v>0</v>
      </c>
      <c r="H84" s="186">
        <f t="shared" ref="H84:I84" si="104">SUM(H85:H88)</f>
        <v>0</v>
      </c>
      <c r="I84" s="139">
        <f t="shared" si="104"/>
        <v>0</v>
      </c>
      <c r="J84" s="185">
        <f>SUM(J85:J88)</f>
        <v>70</v>
      </c>
      <c r="K84" s="186">
        <f t="shared" ref="K84:L84" si="105">SUM(K85:K88)</f>
        <v>0</v>
      </c>
      <c r="L84" s="139">
        <f t="shared" si="105"/>
        <v>70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4484</v>
      </c>
      <c r="D86" s="193">
        <v>4464</v>
      </c>
      <c r="E86" s="194"/>
      <c r="F86" s="55">
        <f t="shared" si="107"/>
        <v>4464</v>
      </c>
      <c r="G86" s="53"/>
      <c r="H86" s="54"/>
      <c r="I86" s="55">
        <f t="shared" si="108"/>
        <v>0</v>
      </c>
      <c r="J86" s="53">
        <v>20</v>
      </c>
      <c r="K86" s="54"/>
      <c r="L86" s="55">
        <f t="shared" si="109"/>
        <v>20</v>
      </c>
      <c r="M86" s="53"/>
      <c r="N86" s="54"/>
      <c r="O86" s="55">
        <f t="shared" si="110"/>
        <v>0</v>
      </c>
      <c r="P86" s="57"/>
    </row>
    <row r="87" spans="1:16" ht="24" customHeight="1" x14ac:dyDescent="0.25">
      <c r="A87" s="51">
        <v>2214</v>
      </c>
      <c r="B87" s="87" t="s">
        <v>105</v>
      </c>
      <c r="C87" s="88">
        <f t="shared" si="102"/>
        <v>1627</v>
      </c>
      <c r="D87" s="193">
        <v>1577</v>
      </c>
      <c r="E87" s="194"/>
      <c r="F87" s="55">
        <f t="shared" si="107"/>
        <v>1577</v>
      </c>
      <c r="G87" s="53"/>
      <c r="H87" s="54"/>
      <c r="I87" s="55">
        <f t="shared" si="108"/>
        <v>0</v>
      </c>
      <c r="J87" s="53">
        <v>50</v>
      </c>
      <c r="K87" s="54"/>
      <c r="L87" s="55">
        <f t="shared" si="109"/>
        <v>50</v>
      </c>
      <c r="M87" s="53"/>
      <c r="N87" s="54"/>
      <c r="O87" s="55">
        <f t="shared" si="110"/>
        <v>0</v>
      </c>
      <c r="P87" s="57"/>
    </row>
    <row r="88" spans="1:16" ht="12" customHeight="1" x14ac:dyDescent="0.25">
      <c r="A88" s="51">
        <v>2219</v>
      </c>
      <c r="B88" s="87" t="s">
        <v>106</v>
      </c>
      <c r="C88" s="88">
        <f t="shared" si="102"/>
        <v>55617</v>
      </c>
      <c r="D88" s="193">
        <v>55617</v>
      </c>
      <c r="E88" s="194"/>
      <c r="F88" s="55">
        <f t="shared" si="107"/>
        <v>55617</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51697</v>
      </c>
      <c r="D89" s="188">
        <f>SUM(D90:D94)</f>
        <v>43083</v>
      </c>
      <c r="E89" s="189">
        <f t="shared" ref="E89:F89" si="111">SUM(E90:E94)</f>
        <v>0</v>
      </c>
      <c r="F89" s="55">
        <f t="shared" si="111"/>
        <v>43083</v>
      </c>
      <c r="G89" s="188">
        <f>SUM(G90:G94)</f>
        <v>0</v>
      </c>
      <c r="H89" s="189">
        <f t="shared" ref="H89:I89" si="112">SUM(H90:H94)</f>
        <v>0</v>
      </c>
      <c r="I89" s="55">
        <f t="shared" si="112"/>
        <v>0</v>
      </c>
      <c r="J89" s="188">
        <f>SUM(J90:J94)</f>
        <v>8614</v>
      </c>
      <c r="K89" s="189">
        <f t="shared" ref="K89:L89" si="113">SUM(K90:K94)</f>
        <v>0</v>
      </c>
      <c r="L89" s="55">
        <f t="shared" si="113"/>
        <v>8614</v>
      </c>
      <c r="M89" s="188">
        <f>SUM(M90:M94)</f>
        <v>0</v>
      </c>
      <c r="N89" s="189">
        <f t="shared" ref="N89:O89" si="114">SUM(N90:N94)</f>
        <v>0</v>
      </c>
      <c r="O89" s="55">
        <f t="shared" si="114"/>
        <v>0</v>
      </c>
      <c r="P89" s="57"/>
    </row>
    <row r="90" spans="1:16" ht="24" customHeight="1" x14ac:dyDescent="0.25">
      <c r="A90" s="51">
        <v>2221</v>
      </c>
      <c r="B90" s="87" t="s">
        <v>108</v>
      </c>
      <c r="C90" s="88">
        <f t="shared" si="102"/>
        <v>16480</v>
      </c>
      <c r="D90" s="193">
        <v>16480</v>
      </c>
      <c r="E90" s="194"/>
      <c r="F90" s="55">
        <f t="shared" ref="F90:F94" si="115">D90+E90</f>
        <v>16480</v>
      </c>
      <c r="G90" s="53"/>
      <c r="H90" s="54"/>
      <c r="I90" s="55">
        <f t="shared" ref="I90:I94" si="116">G90+H90</f>
        <v>0</v>
      </c>
      <c r="J90" s="53"/>
      <c r="K90" s="54"/>
      <c r="L90" s="55">
        <f t="shared" ref="L90:L94" si="117">K90+J90</f>
        <v>0</v>
      </c>
      <c r="M90" s="53"/>
      <c r="N90" s="54"/>
      <c r="O90" s="55">
        <f t="shared" ref="O90:O94" si="118">N90+M90</f>
        <v>0</v>
      </c>
      <c r="P90" s="57"/>
    </row>
    <row r="91" spans="1:16" ht="51" customHeight="1" x14ac:dyDescent="0.25">
      <c r="A91" s="51">
        <v>2222</v>
      </c>
      <c r="B91" s="87" t="s">
        <v>109</v>
      </c>
      <c r="C91" s="88">
        <f t="shared" si="102"/>
        <v>5066</v>
      </c>
      <c r="D91" s="193">
        <v>2015</v>
      </c>
      <c r="E91" s="194"/>
      <c r="F91" s="55">
        <f t="shared" si="115"/>
        <v>2015</v>
      </c>
      <c r="G91" s="53"/>
      <c r="H91" s="54"/>
      <c r="I91" s="55">
        <f t="shared" si="116"/>
        <v>0</v>
      </c>
      <c r="J91" s="53">
        <v>3051</v>
      </c>
      <c r="K91" s="54"/>
      <c r="L91" s="55">
        <f t="shared" si="117"/>
        <v>3051</v>
      </c>
      <c r="M91" s="53"/>
      <c r="N91" s="54"/>
      <c r="O91" s="55">
        <f t="shared" si="118"/>
        <v>0</v>
      </c>
      <c r="P91" s="57"/>
    </row>
    <row r="92" spans="1:16" ht="12" customHeight="1" x14ac:dyDescent="0.25">
      <c r="A92" s="51">
        <v>2223</v>
      </c>
      <c r="B92" s="87" t="s">
        <v>110</v>
      </c>
      <c r="C92" s="88">
        <f t="shared" si="102"/>
        <v>29274</v>
      </c>
      <c r="D92" s="193">
        <v>23911</v>
      </c>
      <c r="E92" s="194"/>
      <c r="F92" s="55">
        <f t="shared" si="115"/>
        <v>23911</v>
      </c>
      <c r="G92" s="53"/>
      <c r="H92" s="54"/>
      <c r="I92" s="55">
        <f t="shared" si="116"/>
        <v>0</v>
      </c>
      <c r="J92" s="53">
        <v>5363</v>
      </c>
      <c r="K92" s="54"/>
      <c r="L92" s="55">
        <f t="shared" si="117"/>
        <v>5363</v>
      </c>
      <c r="M92" s="53"/>
      <c r="N92" s="54"/>
      <c r="O92" s="55">
        <f t="shared" si="118"/>
        <v>0</v>
      </c>
      <c r="P92" s="57"/>
    </row>
    <row r="93" spans="1:16" ht="48" customHeight="1" x14ac:dyDescent="0.25">
      <c r="A93" s="51">
        <v>2224</v>
      </c>
      <c r="B93" s="87" t="s">
        <v>111</v>
      </c>
      <c r="C93" s="88">
        <f t="shared" si="102"/>
        <v>877</v>
      </c>
      <c r="D93" s="193">
        <v>677</v>
      </c>
      <c r="E93" s="194"/>
      <c r="F93" s="55">
        <f t="shared" si="115"/>
        <v>677</v>
      </c>
      <c r="G93" s="53"/>
      <c r="H93" s="54"/>
      <c r="I93" s="55">
        <f t="shared" si="116"/>
        <v>0</v>
      </c>
      <c r="J93" s="53">
        <v>200</v>
      </c>
      <c r="K93" s="54"/>
      <c r="L93" s="55">
        <f t="shared" si="117"/>
        <v>200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2315</v>
      </c>
      <c r="D95" s="188">
        <f>SUM(D96:D102)</f>
        <v>2315</v>
      </c>
      <c r="E95" s="189">
        <f t="shared" ref="E95:F95" si="119">SUM(E96:E102)</f>
        <v>0</v>
      </c>
      <c r="F95" s="55">
        <f t="shared" si="119"/>
        <v>2315</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customHeight="1" x14ac:dyDescent="0.25">
      <c r="A98" s="44">
        <v>2233</v>
      </c>
      <c r="B98" s="80" t="s">
        <v>116</v>
      </c>
      <c r="C98" s="81">
        <f t="shared" si="102"/>
        <v>320</v>
      </c>
      <c r="D98" s="195">
        <v>320</v>
      </c>
      <c r="E98" s="196"/>
      <c r="F98" s="132">
        <f t="shared" si="123"/>
        <v>320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1995</v>
      </c>
      <c r="D102" s="193">
        <v>1995</v>
      </c>
      <c r="E102" s="194"/>
      <c r="F102" s="55">
        <f t="shared" si="123"/>
        <v>1995</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43747</v>
      </c>
      <c r="D103" s="188">
        <f>SUM(D104:D111)</f>
        <v>43604</v>
      </c>
      <c r="E103" s="189">
        <f t="shared" ref="E103:F103" si="127">SUM(E104:E111)</f>
        <v>0</v>
      </c>
      <c r="F103" s="55">
        <f t="shared" si="127"/>
        <v>43604</v>
      </c>
      <c r="G103" s="188">
        <f>SUM(G104:G111)</f>
        <v>0</v>
      </c>
      <c r="H103" s="189">
        <f t="shared" ref="H103:I103" si="128">SUM(H104:H111)</f>
        <v>0</v>
      </c>
      <c r="I103" s="55">
        <f t="shared" si="128"/>
        <v>0</v>
      </c>
      <c r="J103" s="188">
        <f>SUM(J104:J111)</f>
        <v>143</v>
      </c>
      <c r="K103" s="189">
        <f t="shared" ref="K103:L103" si="129">SUM(K104:K111)</f>
        <v>0</v>
      </c>
      <c r="L103" s="55">
        <f t="shared" si="129"/>
        <v>143</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123</v>
      </c>
      <c r="C105" s="88">
        <f t="shared" si="102"/>
        <v>28895</v>
      </c>
      <c r="D105" s="193">
        <v>28895</v>
      </c>
      <c r="E105" s="194"/>
      <c r="F105" s="55">
        <f t="shared" si="131"/>
        <v>28895</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3687</v>
      </c>
      <c r="D106" s="193">
        <v>3687</v>
      </c>
      <c r="E106" s="194"/>
      <c r="F106" s="55">
        <f t="shared" si="131"/>
        <v>3687</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10759</v>
      </c>
      <c r="D107" s="193">
        <v>10616</v>
      </c>
      <c r="E107" s="194"/>
      <c r="F107" s="55">
        <f t="shared" si="131"/>
        <v>10616</v>
      </c>
      <c r="G107" s="53"/>
      <c r="H107" s="54"/>
      <c r="I107" s="55">
        <f t="shared" si="132"/>
        <v>0</v>
      </c>
      <c r="J107" s="53">
        <v>143</v>
      </c>
      <c r="K107" s="54"/>
      <c r="L107" s="55">
        <f t="shared" si="133"/>
        <v>143</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7" t="s">
        <v>127</v>
      </c>
      <c r="C109" s="88">
        <f t="shared" si="102"/>
        <v>336</v>
      </c>
      <c r="D109" s="193">
        <v>336</v>
      </c>
      <c r="E109" s="194"/>
      <c r="F109" s="55">
        <f t="shared" si="131"/>
        <v>336</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129</v>
      </c>
      <c r="C111" s="88">
        <f t="shared" si="102"/>
        <v>70</v>
      </c>
      <c r="D111" s="193">
        <v>70</v>
      </c>
      <c r="E111" s="194"/>
      <c r="F111" s="55">
        <f t="shared" si="131"/>
        <v>70</v>
      </c>
      <c r="G111" s="53"/>
      <c r="H111" s="54"/>
      <c r="I111" s="55">
        <f t="shared" si="132"/>
        <v>0</v>
      </c>
      <c r="J111" s="53"/>
      <c r="K111" s="54"/>
      <c r="L111" s="55">
        <f t="shared" si="133"/>
        <v>0</v>
      </c>
      <c r="M111" s="53"/>
      <c r="N111" s="54"/>
      <c r="O111" s="55">
        <f t="shared" si="134"/>
        <v>0</v>
      </c>
      <c r="P111" s="57"/>
    </row>
    <row r="112" spans="1:16" x14ac:dyDescent="0.25">
      <c r="A112" s="187">
        <v>2250</v>
      </c>
      <c r="B112" s="87" t="s">
        <v>130</v>
      </c>
      <c r="C112" s="88">
        <f t="shared" si="102"/>
        <v>1035</v>
      </c>
      <c r="D112" s="188">
        <f>SUM(D113:D115)</f>
        <v>1035</v>
      </c>
      <c r="E112" s="189">
        <f t="shared" ref="E112:F112" si="135">SUM(E113:E115)</f>
        <v>0</v>
      </c>
      <c r="F112" s="55">
        <f t="shared" si="135"/>
        <v>1035</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131</v>
      </c>
      <c r="C113" s="88">
        <f t="shared" si="102"/>
        <v>454</v>
      </c>
      <c r="D113" s="193">
        <v>454</v>
      </c>
      <c r="E113" s="194"/>
      <c r="F113" s="55">
        <f t="shared" ref="F113:F115" si="139">D113+E113</f>
        <v>454</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581</v>
      </c>
      <c r="D115" s="193">
        <v>581</v>
      </c>
      <c r="E115" s="194"/>
      <c r="F115" s="55">
        <f t="shared" si="139"/>
        <v>581</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110752</v>
      </c>
      <c r="D116" s="188">
        <f>SUM(D117:D121)</f>
        <v>110674</v>
      </c>
      <c r="E116" s="189">
        <f t="shared" ref="E116:F116" si="143">SUM(E117:E121)</f>
        <v>0</v>
      </c>
      <c r="F116" s="55">
        <f t="shared" si="143"/>
        <v>110674</v>
      </c>
      <c r="G116" s="188">
        <f>SUM(G117:G121)</f>
        <v>0</v>
      </c>
      <c r="H116" s="189">
        <f t="shared" ref="H116:I116" si="144">SUM(H117:H121)</f>
        <v>0</v>
      </c>
      <c r="I116" s="55">
        <f t="shared" si="144"/>
        <v>0</v>
      </c>
      <c r="J116" s="188">
        <f>SUM(J117:J121)</f>
        <v>78</v>
      </c>
      <c r="K116" s="189">
        <f t="shared" ref="K116:L116" si="145">SUM(K117:K121)</f>
        <v>0</v>
      </c>
      <c r="L116" s="55">
        <f t="shared" si="145"/>
        <v>78</v>
      </c>
      <c r="M116" s="188">
        <f>SUM(M117:M121)</f>
        <v>0</v>
      </c>
      <c r="N116" s="189">
        <f t="shared" ref="N116:O116" si="146">SUM(N117:N121)</f>
        <v>0</v>
      </c>
      <c r="O116" s="55">
        <f t="shared" si="146"/>
        <v>0</v>
      </c>
      <c r="P116" s="57"/>
    </row>
    <row r="117" spans="1:16" ht="12" customHeight="1" x14ac:dyDescent="0.25">
      <c r="A117" s="51">
        <v>2261</v>
      </c>
      <c r="B117" s="87" t="s">
        <v>135</v>
      </c>
      <c r="C117" s="88">
        <f t="shared" si="102"/>
        <v>105547</v>
      </c>
      <c r="D117" s="193">
        <v>105547</v>
      </c>
      <c r="E117" s="194"/>
      <c r="F117" s="55">
        <f t="shared" ref="F117:F121" si="147">D117+E117</f>
        <v>105547</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7" t="s">
        <v>137</v>
      </c>
      <c r="C119" s="88">
        <f t="shared" si="102"/>
        <v>2721</v>
      </c>
      <c r="D119" s="193">
        <v>2721</v>
      </c>
      <c r="E119" s="194"/>
      <c r="F119" s="55">
        <f t="shared" si="147"/>
        <v>2721</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139</v>
      </c>
      <c r="C121" s="88">
        <f t="shared" si="102"/>
        <v>2484</v>
      </c>
      <c r="D121" s="193">
        <v>2406</v>
      </c>
      <c r="E121" s="194"/>
      <c r="F121" s="55">
        <f t="shared" si="147"/>
        <v>2406</v>
      </c>
      <c r="G121" s="53"/>
      <c r="H121" s="54"/>
      <c r="I121" s="55">
        <f t="shared" si="148"/>
        <v>0</v>
      </c>
      <c r="J121" s="53">
        <v>78</v>
      </c>
      <c r="K121" s="54"/>
      <c r="L121" s="55">
        <f t="shared" si="149"/>
        <v>78</v>
      </c>
      <c r="M121" s="53"/>
      <c r="N121" s="54"/>
      <c r="O121" s="55">
        <f t="shared" si="150"/>
        <v>0</v>
      </c>
      <c r="P121" s="57"/>
    </row>
    <row r="122" spans="1:16" x14ac:dyDescent="0.25">
      <c r="A122" s="187">
        <v>2270</v>
      </c>
      <c r="B122" s="87" t="s">
        <v>140</v>
      </c>
      <c r="C122" s="88">
        <f t="shared" si="102"/>
        <v>100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100</v>
      </c>
      <c r="K122" s="189">
        <f t="shared" ref="K122:L122" si="153">SUM(K123:K127)</f>
        <v>0</v>
      </c>
      <c r="L122" s="55">
        <f t="shared" si="153"/>
        <v>100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100</v>
      </c>
      <c r="D127" s="193"/>
      <c r="E127" s="194"/>
      <c r="F127" s="55">
        <f t="shared" si="155"/>
        <v>0</v>
      </c>
      <c r="G127" s="53"/>
      <c r="H127" s="54"/>
      <c r="I127" s="55">
        <f t="shared" si="156"/>
        <v>0</v>
      </c>
      <c r="J127" s="53">
        <v>100</v>
      </c>
      <c r="K127" s="54"/>
      <c r="L127" s="55">
        <f t="shared" si="157"/>
        <v>100</v>
      </c>
      <c r="M127" s="53"/>
      <c r="N127" s="54"/>
      <c r="O127" s="55">
        <f t="shared" si="158"/>
        <v>0</v>
      </c>
      <c r="P127" s="57"/>
    </row>
    <row r="128" spans="1:16" ht="48" hidden="1" x14ac:dyDescent="0.25">
      <c r="A128" s="190">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75428</v>
      </c>
      <c r="D130" s="182">
        <f>SUM(D131,D136,D140,D141,D144,D151,D159,D160,D163)</f>
        <v>69765</v>
      </c>
      <c r="E130" s="183">
        <f t="shared" ref="E130:F130" si="160">SUM(E131,E136,E140,E141,E144,E151,E159,E160,E163)</f>
        <v>0</v>
      </c>
      <c r="F130" s="71">
        <f t="shared" si="160"/>
        <v>69765</v>
      </c>
      <c r="G130" s="182">
        <f>SUM(G131,G136,G140,G141,G144,G151,G159,G160,G163)</f>
        <v>0</v>
      </c>
      <c r="H130" s="183">
        <f t="shared" ref="H130:I130" si="161">SUM(H131,H136,H140,H141,H144,H151,H159,H160,H163)</f>
        <v>0</v>
      </c>
      <c r="I130" s="71">
        <f t="shared" si="161"/>
        <v>0</v>
      </c>
      <c r="J130" s="182">
        <f>SUM(J131,J136,J140,J141,J144,J151,J159,J160,J163)</f>
        <v>5663</v>
      </c>
      <c r="K130" s="183">
        <f t="shared" ref="K130:L130" si="162">SUM(K131,K136,K140,K141,K144,K151,K159,K160,K163)</f>
        <v>0</v>
      </c>
      <c r="L130" s="71">
        <f t="shared" si="162"/>
        <v>5663</v>
      </c>
      <c r="M130" s="182">
        <f>SUM(M131,M136,M140,M141,M144,M151,M159,M160,M163)</f>
        <v>0</v>
      </c>
      <c r="N130" s="183">
        <f t="shared" ref="N130:O130" si="163">SUM(N131,N136,N140,N141,N144,N151,N159,N160,N163)</f>
        <v>0</v>
      </c>
      <c r="O130" s="71">
        <f t="shared" si="163"/>
        <v>0</v>
      </c>
      <c r="P130" s="75"/>
    </row>
    <row r="131" spans="1:16" ht="24" x14ac:dyDescent="0.25">
      <c r="A131" s="190">
        <v>2310</v>
      </c>
      <c r="B131" s="80" t="s">
        <v>149</v>
      </c>
      <c r="C131" s="81">
        <f t="shared" si="102"/>
        <v>15656</v>
      </c>
      <c r="D131" s="191">
        <f t="shared" ref="D131:O131" si="164">SUM(D132:D135)</f>
        <v>15156</v>
      </c>
      <c r="E131" s="192">
        <f t="shared" si="164"/>
        <v>0</v>
      </c>
      <c r="F131" s="132">
        <f t="shared" si="164"/>
        <v>15156</v>
      </c>
      <c r="G131" s="191">
        <f t="shared" si="164"/>
        <v>0</v>
      </c>
      <c r="H131" s="192">
        <f t="shared" si="164"/>
        <v>0</v>
      </c>
      <c r="I131" s="132">
        <f t="shared" si="164"/>
        <v>0</v>
      </c>
      <c r="J131" s="191">
        <f t="shared" si="164"/>
        <v>500</v>
      </c>
      <c r="K131" s="192">
        <f t="shared" si="164"/>
        <v>0</v>
      </c>
      <c r="L131" s="132">
        <f t="shared" si="164"/>
        <v>500</v>
      </c>
      <c r="M131" s="191">
        <f t="shared" si="164"/>
        <v>0</v>
      </c>
      <c r="N131" s="192">
        <f t="shared" si="164"/>
        <v>0</v>
      </c>
      <c r="O131" s="132">
        <f t="shared" si="164"/>
        <v>0</v>
      </c>
      <c r="P131" s="49"/>
    </row>
    <row r="132" spans="1:16" ht="12" customHeight="1" x14ac:dyDescent="0.25">
      <c r="A132" s="51">
        <v>2311</v>
      </c>
      <c r="B132" s="87" t="s">
        <v>150</v>
      </c>
      <c r="C132" s="88">
        <f t="shared" si="102"/>
        <v>11709</v>
      </c>
      <c r="D132" s="193">
        <v>11209</v>
      </c>
      <c r="E132" s="194"/>
      <c r="F132" s="55">
        <f t="shared" ref="F132:F135" si="165">D132+E132</f>
        <v>11209</v>
      </c>
      <c r="G132" s="53"/>
      <c r="H132" s="54"/>
      <c r="I132" s="55">
        <f t="shared" ref="I132:I135" si="166">G132+H132</f>
        <v>0</v>
      </c>
      <c r="J132" s="53">
        <v>500</v>
      </c>
      <c r="K132" s="54"/>
      <c r="L132" s="55">
        <f t="shared" ref="L132:L135" si="167">K132+J132</f>
        <v>500</v>
      </c>
      <c r="M132" s="53"/>
      <c r="N132" s="54"/>
      <c r="O132" s="55">
        <f t="shared" ref="O132:O135" si="168">N132+M132</f>
        <v>0</v>
      </c>
      <c r="P132" s="57"/>
    </row>
    <row r="133" spans="1:16" ht="12" customHeight="1" x14ac:dyDescent="0.25">
      <c r="A133" s="51">
        <v>2312</v>
      </c>
      <c r="B133" s="87" t="s">
        <v>151</v>
      </c>
      <c r="C133" s="88">
        <f t="shared" si="102"/>
        <v>1915</v>
      </c>
      <c r="D133" s="193">
        <v>1915</v>
      </c>
      <c r="E133" s="194"/>
      <c r="F133" s="55">
        <f t="shared" si="165"/>
        <v>1915</v>
      </c>
      <c r="G133" s="53"/>
      <c r="H133" s="54"/>
      <c r="I133" s="55">
        <f t="shared" si="166"/>
        <v>0</v>
      </c>
      <c r="J133" s="53"/>
      <c r="K133" s="54"/>
      <c r="L133" s="55">
        <f t="shared" si="167"/>
        <v>0</v>
      </c>
      <c r="M133" s="53"/>
      <c r="N133" s="54"/>
      <c r="O133" s="55">
        <f t="shared" si="168"/>
        <v>0</v>
      </c>
      <c r="P133" s="57"/>
    </row>
    <row r="134" spans="1:16" ht="12" customHeight="1" x14ac:dyDescent="0.25">
      <c r="A134" s="51">
        <v>2313</v>
      </c>
      <c r="B134" s="87" t="s">
        <v>152</v>
      </c>
      <c r="C134" s="88">
        <f t="shared" si="102"/>
        <v>1682</v>
      </c>
      <c r="D134" s="193">
        <v>1682</v>
      </c>
      <c r="E134" s="194"/>
      <c r="F134" s="55">
        <f t="shared" si="165"/>
        <v>1682</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350</v>
      </c>
      <c r="D135" s="193">
        <v>350</v>
      </c>
      <c r="E135" s="194"/>
      <c r="F135" s="55">
        <f t="shared" si="165"/>
        <v>350</v>
      </c>
      <c r="G135" s="53"/>
      <c r="H135" s="54"/>
      <c r="I135" s="55">
        <f t="shared" si="166"/>
        <v>0</v>
      </c>
      <c r="J135" s="53"/>
      <c r="K135" s="54"/>
      <c r="L135" s="55">
        <f t="shared" si="167"/>
        <v>0</v>
      </c>
      <c r="M135" s="53"/>
      <c r="N135" s="54"/>
      <c r="O135" s="55">
        <f t="shared" si="168"/>
        <v>0</v>
      </c>
      <c r="P135" s="57"/>
    </row>
    <row r="136" spans="1:16" x14ac:dyDescent="0.25">
      <c r="A136" s="187">
        <v>2320</v>
      </c>
      <c r="B136" s="87" t="s">
        <v>154</v>
      </c>
      <c r="C136" s="88">
        <f t="shared" si="102"/>
        <v>37204</v>
      </c>
      <c r="D136" s="188">
        <f>SUM(D137:D139)</f>
        <v>32041</v>
      </c>
      <c r="E136" s="189">
        <f t="shared" ref="E136:F136" si="169">SUM(E137:E139)</f>
        <v>0</v>
      </c>
      <c r="F136" s="55">
        <f t="shared" si="169"/>
        <v>32041</v>
      </c>
      <c r="G136" s="188">
        <f>SUM(G137:G139)</f>
        <v>0</v>
      </c>
      <c r="H136" s="189">
        <f t="shared" ref="H136:I136" si="170">SUM(H137:H139)</f>
        <v>0</v>
      </c>
      <c r="I136" s="55">
        <f t="shared" si="170"/>
        <v>0</v>
      </c>
      <c r="J136" s="188">
        <f>SUM(J137:J139)</f>
        <v>5163</v>
      </c>
      <c r="K136" s="189">
        <f t="shared" ref="K136:L136" si="171">SUM(K137:K139)</f>
        <v>0</v>
      </c>
      <c r="L136" s="55">
        <f t="shared" si="171"/>
        <v>5163</v>
      </c>
      <c r="M136" s="188">
        <f>SUM(M137:M139)</f>
        <v>0</v>
      </c>
      <c r="N136" s="189">
        <f t="shared" ref="N136:O136" si="172">SUM(N137:N139)</f>
        <v>0</v>
      </c>
      <c r="O136" s="55">
        <f t="shared" si="172"/>
        <v>0</v>
      </c>
      <c r="P136" s="57"/>
    </row>
    <row r="137" spans="1:16" ht="12" customHeight="1" x14ac:dyDescent="0.25">
      <c r="A137" s="51">
        <v>2321</v>
      </c>
      <c r="B137" s="87" t="s">
        <v>155</v>
      </c>
      <c r="C137" s="88">
        <f t="shared" si="102"/>
        <v>8582</v>
      </c>
      <c r="D137" s="193">
        <v>5023</v>
      </c>
      <c r="E137" s="194"/>
      <c r="F137" s="55">
        <f t="shared" ref="F137:F140" si="173">D137+E137</f>
        <v>5023</v>
      </c>
      <c r="G137" s="53"/>
      <c r="H137" s="54"/>
      <c r="I137" s="55">
        <f t="shared" ref="I137:I140" si="174">G137+H137</f>
        <v>0</v>
      </c>
      <c r="J137" s="53">
        <v>3559</v>
      </c>
      <c r="K137" s="54"/>
      <c r="L137" s="55">
        <f t="shared" ref="L137:L140" si="175">K137+J137</f>
        <v>3559</v>
      </c>
      <c r="M137" s="53"/>
      <c r="N137" s="54"/>
      <c r="O137" s="55">
        <f t="shared" ref="O137:O140" si="176">N137+M137</f>
        <v>0</v>
      </c>
      <c r="P137" s="57"/>
    </row>
    <row r="138" spans="1:16" ht="14.25" customHeight="1" x14ac:dyDescent="0.25">
      <c r="A138" s="51">
        <v>2322</v>
      </c>
      <c r="B138" s="87" t="s">
        <v>156</v>
      </c>
      <c r="C138" s="88">
        <f t="shared" si="102"/>
        <v>28622</v>
      </c>
      <c r="D138" s="193">
        <v>27018</v>
      </c>
      <c r="E138" s="194"/>
      <c r="F138" s="55">
        <f t="shared" si="173"/>
        <v>27018</v>
      </c>
      <c r="G138" s="53"/>
      <c r="H138" s="54"/>
      <c r="I138" s="55">
        <f t="shared" si="174"/>
        <v>0</v>
      </c>
      <c r="J138" s="53">
        <v>1604</v>
      </c>
      <c r="K138" s="54"/>
      <c r="L138" s="55">
        <f t="shared" si="175"/>
        <v>1604</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159</v>
      </c>
      <c r="C141" s="88">
        <f t="shared" si="102"/>
        <v>500</v>
      </c>
      <c r="D141" s="188">
        <f>SUM(D142:D143)</f>
        <v>500</v>
      </c>
      <c r="E141" s="189">
        <f t="shared" ref="E141:F141" si="177">SUM(E142:E143)</f>
        <v>0</v>
      </c>
      <c r="F141" s="55">
        <f t="shared" si="177"/>
        <v>500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160</v>
      </c>
      <c r="C142" s="88">
        <f t="shared" si="102"/>
        <v>500</v>
      </c>
      <c r="D142" s="193">
        <v>500</v>
      </c>
      <c r="E142" s="194"/>
      <c r="F142" s="55">
        <f t="shared" ref="F142:F143" si="181">D142+E142</f>
        <v>500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8042</v>
      </c>
      <c r="D144" s="185">
        <f>SUM(D145:D150)</f>
        <v>8042</v>
      </c>
      <c r="E144" s="186">
        <f t="shared" ref="E144:F144" si="185">SUM(E145:E150)</f>
        <v>0</v>
      </c>
      <c r="F144" s="139">
        <f t="shared" si="185"/>
        <v>8042</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163</v>
      </c>
      <c r="C145" s="81">
        <f t="shared" si="102"/>
        <v>815</v>
      </c>
      <c r="D145" s="195">
        <v>815</v>
      </c>
      <c r="E145" s="196"/>
      <c r="F145" s="132">
        <f t="shared" ref="F145:F150" si="189">D145+E145</f>
        <v>815</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164</v>
      </c>
      <c r="C146" s="88">
        <f t="shared" si="102"/>
        <v>3459</v>
      </c>
      <c r="D146" s="193">
        <v>3459</v>
      </c>
      <c r="E146" s="194"/>
      <c r="F146" s="55">
        <f t="shared" si="189"/>
        <v>3459</v>
      </c>
      <c r="G146" s="53"/>
      <c r="H146" s="54"/>
      <c r="I146" s="55">
        <f t="shared" si="190"/>
        <v>0</v>
      </c>
      <c r="J146" s="53"/>
      <c r="K146" s="54"/>
      <c r="L146" s="55">
        <f t="shared" si="191"/>
        <v>0</v>
      </c>
      <c r="M146" s="53"/>
      <c r="N146" s="54"/>
      <c r="O146" s="55">
        <f t="shared" si="192"/>
        <v>0</v>
      </c>
      <c r="P146" s="57"/>
    </row>
    <row r="147" spans="1:16" ht="24" customHeight="1" x14ac:dyDescent="0.25">
      <c r="A147" s="51">
        <v>2353</v>
      </c>
      <c r="B147" s="87" t="s">
        <v>165</v>
      </c>
      <c r="C147" s="88">
        <f t="shared" si="102"/>
        <v>102</v>
      </c>
      <c r="D147" s="193">
        <v>102</v>
      </c>
      <c r="E147" s="194"/>
      <c r="F147" s="55">
        <f t="shared" si="189"/>
        <v>102</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166</v>
      </c>
      <c r="C148" s="88">
        <f t="shared" ref="C148:C211" si="193">F148+I148+L148+O148</f>
        <v>3666</v>
      </c>
      <c r="D148" s="193">
        <v>3666</v>
      </c>
      <c r="E148" s="194"/>
      <c r="F148" s="55">
        <f t="shared" si="189"/>
        <v>3666</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169</v>
      </c>
      <c r="C151" s="88">
        <f t="shared" si="193"/>
        <v>13466</v>
      </c>
      <c r="D151" s="188">
        <f>SUM(D152:D158)</f>
        <v>13466</v>
      </c>
      <c r="E151" s="189">
        <f t="shared" ref="E151:F151" si="194">SUM(E152:E158)</f>
        <v>0</v>
      </c>
      <c r="F151" s="55">
        <f t="shared" si="194"/>
        <v>13466</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customHeight="1" x14ac:dyDescent="0.25">
      <c r="A152" s="50">
        <v>2361</v>
      </c>
      <c r="B152" s="87" t="s">
        <v>170</v>
      </c>
      <c r="C152" s="88">
        <f t="shared" si="193"/>
        <v>160</v>
      </c>
      <c r="D152" s="193">
        <v>160</v>
      </c>
      <c r="E152" s="194"/>
      <c r="F152" s="55">
        <f t="shared" ref="F152:F159" si="198">D152+E152</f>
        <v>160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customHeight="1" x14ac:dyDescent="0.25">
      <c r="A155" s="50">
        <v>2364</v>
      </c>
      <c r="B155" s="87" t="s">
        <v>173</v>
      </c>
      <c r="C155" s="88">
        <f t="shared" si="193"/>
        <v>13061</v>
      </c>
      <c r="D155" s="193">
        <v>13061</v>
      </c>
      <c r="E155" s="194"/>
      <c r="F155" s="55">
        <f t="shared" si="198"/>
        <v>13061</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customHeight="1" x14ac:dyDescent="0.25">
      <c r="A158" s="50">
        <v>2369</v>
      </c>
      <c r="B158" s="87" t="s">
        <v>176</v>
      </c>
      <c r="C158" s="88">
        <f t="shared" si="193"/>
        <v>245</v>
      </c>
      <c r="D158" s="193">
        <v>245</v>
      </c>
      <c r="E158" s="194"/>
      <c r="F158" s="55">
        <f t="shared" si="198"/>
        <v>245</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x14ac:dyDescent="0.25">
      <c r="A160" s="184">
        <v>2380</v>
      </c>
      <c r="B160" s="136" t="s">
        <v>178</v>
      </c>
      <c r="C160" s="141">
        <f t="shared" si="193"/>
        <v>560</v>
      </c>
      <c r="D160" s="185">
        <f>SUM(D161:D162)</f>
        <v>560</v>
      </c>
      <c r="E160" s="186">
        <f t="shared" ref="E160:F160" si="202">SUM(E161:E162)</f>
        <v>0</v>
      </c>
      <c r="F160" s="139">
        <f t="shared" si="202"/>
        <v>560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customHeight="1" x14ac:dyDescent="0.25">
      <c r="A162" s="50">
        <v>2389</v>
      </c>
      <c r="B162" s="87" t="s">
        <v>180</v>
      </c>
      <c r="C162" s="88">
        <f t="shared" si="193"/>
        <v>560</v>
      </c>
      <c r="D162" s="193">
        <v>560</v>
      </c>
      <c r="E162" s="194"/>
      <c r="F162" s="55">
        <f t="shared" si="206"/>
        <v>560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183</v>
      </c>
      <c r="C165" s="68">
        <f t="shared" si="193"/>
        <v>30918</v>
      </c>
      <c r="D165" s="182">
        <f>SUM(D166,D171)</f>
        <v>24918</v>
      </c>
      <c r="E165" s="183">
        <f t="shared" ref="E165:O165" si="210">SUM(E166,E171)</f>
        <v>0</v>
      </c>
      <c r="F165" s="71">
        <f t="shared" si="210"/>
        <v>24918</v>
      </c>
      <c r="G165" s="182">
        <f t="shared" si="210"/>
        <v>0</v>
      </c>
      <c r="H165" s="183">
        <f t="shared" si="210"/>
        <v>0</v>
      </c>
      <c r="I165" s="71">
        <f t="shared" si="210"/>
        <v>0</v>
      </c>
      <c r="J165" s="182">
        <f t="shared" si="210"/>
        <v>6000</v>
      </c>
      <c r="K165" s="183">
        <f t="shared" si="210"/>
        <v>0</v>
      </c>
      <c r="L165" s="71">
        <f t="shared" si="210"/>
        <v>6000</v>
      </c>
      <c r="M165" s="182">
        <f t="shared" si="210"/>
        <v>0</v>
      </c>
      <c r="N165" s="183">
        <f t="shared" si="210"/>
        <v>0</v>
      </c>
      <c r="O165" s="71">
        <f t="shared" si="210"/>
        <v>0</v>
      </c>
      <c r="P165" s="75"/>
    </row>
    <row r="166" spans="1:16" ht="16.5" customHeight="1" x14ac:dyDescent="0.25">
      <c r="A166" s="190">
        <v>2510</v>
      </c>
      <c r="B166" s="80" t="s">
        <v>184</v>
      </c>
      <c r="C166" s="81">
        <f t="shared" si="193"/>
        <v>30918</v>
      </c>
      <c r="D166" s="191">
        <f>SUM(D167:D170)</f>
        <v>24918</v>
      </c>
      <c r="E166" s="192">
        <f t="shared" ref="E166:O166" si="211">SUM(E167:E170)</f>
        <v>0</v>
      </c>
      <c r="F166" s="132">
        <f t="shared" si="211"/>
        <v>24918</v>
      </c>
      <c r="G166" s="191">
        <f t="shared" si="211"/>
        <v>0</v>
      </c>
      <c r="H166" s="192">
        <f t="shared" si="211"/>
        <v>0</v>
      </c>
      <c r="I166" s="132">
        <f t="shared" si="211"/>
        <v>0</v>
      </c>
      <c r="J166" s="191">
        <f t="shared" si="211"/>
        <v>6000</v>
      </c>
      <c r="K166" s="192">
        <f t="shared" si="211"/>
        <v>0</v>
      </c>
      <c r="L166" s="132">
        <f t="shared" si="211"/>
        <v>6000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customHeight="1" x14ac:dyDescent="0.25">
      <c r="A168" s="51">
        <v>2513</v>
      </c>
      <c r="B168" s="87" t="s">
        <v>186</v>
      </c>
      <c r="C168" s="88">
        <f t="shared" si="193"/>
        <v>290</v>
      </c>
      <c r="D168" s="193">
        <v>290</v>
      </c>
      <c r="E168" s="194"/>
      <c r="F168" s="55">
        <f t="shared" si="212"/>
        <v>290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188</v>
      </c>
      <c r="C170" s="88">
        <f t="shared" si="193"/>
        <v>30628</v>
      </c>
      <c r="D170" s="193">
        <v>24628</v>
      </c>
      <c r="E170" s="194"/>
      <c r="F170" s="55">
        <f t="shared" si="212"/>
        <v>24628</v>
      </c>
      <c r="G170" s="53"/>
      <c r="H170" s="54"/>
      <c r="I170" s="55">
        <f t="shared" si="213"/>
        <v>0</v>
      </c>
      <c r="J170" s="53">
        <v>6000</v>
      </c>
      <c r="K170" s="54"/>
      <c r="L170" s="55">
        <f t="shared" si="214"/>
        <v>6000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90">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0">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90">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90">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8200</v>
      </c>
      <c r="D194" s="171">
        <f t="shared" ref="D194:O194" si="259">SUM(D195,D230,D269,D283)</f>
        <v>3000</v>
      </c>
      <c r="E194" s="172">
        <f t="shared" si="259"/>
        <v>0</v>
      </c>
      <c r="F194" s="173">
        <f t="shared" si="259"/>
        <v>3000</v>
      </c>
      <c r="G194" s="171">
        <f t="shared" si="259"/>
        <v>0</v>
      </c>
      <c r="H194" s="172">
        <f t="shared" si="259"/>
        <v>0</v>
      </c>
      <c r="I194" s="173">
        <f t="shared" si="259"/>
        <v>0</v>
      </c>
      <c r="J194" s="171">
        <f t="shared" si="259"/>
        <v>5200</v>
      </c>
      <c r="K194" s="172">
        <f t="shared" si="259"/>
        <v>0</v>
      </c>
      <c r="L194" s="173">
        <f t="shared" si="259"/>
        <v>5200</v>
      </c>
      <c r="M194" s="171">
        <f t="shared" si="259"/>
        <v>0</v>
      </c>
      <c r="N194" s="172">
        <f t="shared" si="259"/>
        <v>0</v>
      </c>
      <c r="O194" s="173">
        <f t="shared" si="259"/>
        <v>0</v>
      </c>
      <c r="P194" s="174"/>
    </row>
    <row r="195" spans="1:16" x14ac:dyDescent="0.25">
      <c r="A195" s="175">
        <v>5000</v>
      </c>
      <c r="B195" s="175" t="s">
        <v>213</v>
      </c>
      <c r="C195" s="176">
        <f t="shared" si="193"/>
        <v>3000</v>
      </c>
      <c r="D195" s="177">
        <f>D196+D204</f>
        <v>3000</v>
      </c>
      <c r="E195" s="178">
        <f t="shared" ref="E195:F195" si="260">E196+E204</f>
        <v>0</v>
      </c>
      <c r="F195" s="179">
        <f t="shared" si="260"/>
        <v>3000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90">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3000</v>
      </c>
      <c r="D204" s="182">
        <f>D205+D215+D216+D225+D226+D227+D229</f>
        <v>3000</v>
      </c>
      <c r="E204" s="183">
        <f t="shared" ref="E204:F204" si="276">E205+E215+E216+E225+E226+E227+E229</f>
        <v>0</v>
      </c>
      <c r="F204" s="71">
        <f t="shared" si="276"/>
        <v>3000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3000</v>
      </c>
      <c r="D216" s="188">
        <f>SUM(D217:D224)</f>
        <v>3000</v>
      </c>
      <c r="E216" s="189">
        <f t="shared" ref="E216:F216" si="289">SUM(E217:E224)</f>
        <v>0</v>
      </c>
      <c r="F216" s="55">
        <f t="shared" si="289"/>
        <v>3000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241</v>
      </c>
      <c r="C223" s="88">
        <f t="shared" si="288"/>
        <v>3000</v>
      </c>
      <c r="D223" s="193">
        <v>3000</v>
      </c>
      <c r="E223" s="194"/>
      <c r="F223" s="55">
        <f t="shared" si="293"/>
        <v>3000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248</v>
      </c>
      <c r="C230" s="176">
        <f t="shared" si="288"/>
        <v>1000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1000</v>
      </c>
      <c r="K230" s="178">
        <f t="shared" ref="K230:L230" si="307">K231+K251+K259</f>
        <v>0</v>
      </c>
      <c r="L230" s="179">
        <f t="shared" si="307"/>
        <v>1000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90">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0">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90">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x14ac:dyDescent="0.25">
      <c r="A259" s="67">
        <v>6400</v>
      </c>
      <c r="B259" s="181" t="s">
        <v>277</v>
      </c>
      <c r="C259" s="68">
        <f t="shared" si="288"/>
        <v>1000</v>
      </c>
      <c r="D259" s="182">
        <f>SUM(D260,D264)</f>
        <v>0</v>
      </c>
      <c r="E259" s="183">
        <f t="shared" ref="E259:O259" si="341">SUM(E260,E264)</f>
        <v>0</v>
      </c>
      <c r="F259" s="71">
        <f t="shared" si="341"/>
        <v>0</v>
      </c>
      <c r="G259" s="182">
        <f t="shared" si="341"/>
        <v>0</v>
      </c>
      <c r="H259" s="183">
        <f t="shared" si="341"/>
        <v>0</v>
      </c>
      <c r="I259" s="71">
        <f t="shared" si="341"/>
        <v>0</v>
      </c>
      <c r="J259" s="182">
        <f t="shared" si="341"/>
        <v>1000</v>
      </c>
      <c r="K259" s="183">
        <f t="shared" si="341"/>
        <v>0</v>
      </c>
      <c r="L259" s="71">
        <f t="shared" si="341"/>
        <v>1000</v>
      </c>
      <c r="M259" s="182">
        <f t="shared" si="341"/>
        <v>0</v>
      </c>
      <c r="N259" s="183">
        <f t="shared" si="341"/>
        <v>0</v>
      </c>
      <c r="O259" s="71">
        <f t="shared" si="341"/>
        <v>0</v>
      </c>
      <c r="P259" s="75"/>
    </row>
    <row r="260" spans="1:16" ht="24" hidden="1" x14ac:dyDescent="0.25">
      <c r="A260" s="190">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x14ac:dyDescent="0.25">
      <c r="A264" s="187">
        <v>6420</v>
      </c>
      <c r="B264" s="87" t="s">
        <v>282</v>
      </c>
      <c r="C264" s="88">
        <f t="shared" si="288"/>
        <v>1000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1000</v>
      </c>
      <c r="K264" s="189">
        <f t="shared" ref="K264:L264" si="349">SUM(K265:K268)</f>
        <v>0</v>
      </c>
      <c r="L264" s="55">
        <f t="shared" si="349"/>
        <v>1000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customHeight="1" x14ac:dyDescent="0.25">
      <c r="A268" s="51">
        <v>6424</v>
      </c>
      <c r="B268" s="87" t="s">
        <v>286</v>
      </c>
      <c r="C268" s="88">
        <f t="shared" si="288"/>
        <v>1000</v>
      </c>
      <c r="D268" s="193"/>
      <c r="E268" s="194"/>
      <c r="F268" s="55">
        <f t="shared" si="351"/>
        <v>0</v>
      </c>
      <c r="G268" s="53"/>
      <c r="H268" s="54"/>
      <c r="I268" s="55">
        <f t="shared" si="352"/>
        <v>0</v>
      </c>
      <c r="J268" s="53">
        <v>1000</v>
      </c>
      <c r="K268" s="54"/>
      <c r="L268" s="55">
        <f t="shared" si="353"/>
        <v>1000</v>
      </c>
      <c r="M268" s="53"/>
      <c r="N268" s="54"/>
      <c r="O268" s="55">
        <f t="shared" si="354"/>
        <v>0</v>
      </c>
      <c r="P268" s="57"/>
    </row>
    <row r="269" spans="1:16" ht="48" x14ac:dyDescent="0.25">
      <c r="A269" s="224">
        <v>7000</v>
      </c>
      <c r="B269" s="224" t="s">
        <v>287</v>
      </c>
      <c r="C269" s="225">
        <f t="shared" si="288"/>
        <v>4200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4200</v>
      </c>
      <c r="K269" s="227">
        <f t="shared" ref="K269:L269" si="357">SUM(K270,K281)</f>
        <v>0</v>
      </c>
      <c r="L269" s="228">
        <f t="shared" si="357"/>
        <v>4200</v>
      </c>
      <c r="M269" s="226">
        <f>SUM(M270,M281)</f>
        <v>0</v>
      </c>
      <c r="N269" s="227">
        <f t="shared" ref="N269:O269" si="358">SUM(N270,N281)</f>
        <v>0</v>
      </c>
      <c r="O269" s="228">
        <f t="shared" si="358"/>
        <v>0</v>
      </c>
      <c r="P269" s="229"/>
    </row>
    <row r="270" spans="1:16" ht="24" x14ac:dyDescent="0.25">
      <c r="A270" s="67">
        <v>7200</v>
      </c>
      <c r="B270" s="181" t="s">
        <v>288</v>
      </c>
      <c r="C270" s="68">
        <f t="shared" si="288"/>
        <v>4200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4200</v>
      </c>
      <c r="K270" s="183">
        <f t="shared" ref="K270:L270" si="361">SUM(K271,K272,K275,K276,K280)</f>
        <v>0</v>
      </c>
      <c r="L270" s="71">
        <f t="shared" si="361"/>
        <v>4200</v>
      </c>
      <c r="M270" s="182">
        <f>SUM(M271,M272,M275,M276,M280)</f>
        <v>0</v>
      </c>
      <c r="N270" s="183">
        <f t="shared" ref="N270:O270" si="362">SUM(N271,N272,N275,N276,N280)</f>
        <v>0</v>
      </c>
      <c r="O270" s="71">
        <f t="shared" si="362"/>
        <v>0</v>
      </c>
      <c r="P270" s="75"/>
    </row>
    <row r="271" spans="1:16" ht="24" hidden="1" customHeight="1" x14ac:dyDescent="0.25">
      <c r="A271" s="190">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7">
        <v>7230</v>
      </c>
      <c r="B275" s="87" t="s">
        <v>293</v>
      </c>
      <c r="C275" s="88">
        <f t="shared" si="288"/>
        <v>4200</v>
      </c>
      <c r="D275" s="193"/>
      <c r="E275" s="194"/>
      <c r="F275" s="55">
        <f t="shared" si="367"/>
        <v>0</v>
      </c>
      <c r="G275" s="53"/>
      <c r="H275" s="54"/>
      <c r="I275" s="55">
        <f t="shared" si="368"/>
        <v>0</v>
      </c>
      <c r="J275" s="53">
        <v>4200</v>
      </c>
      <c r="K275" s="54"/>
      <c r="L275" s="55">
        <f t="shared" si="369"/>
        <v>4200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0">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2483050</v>
      </c>
      <c r="D289" s="248">
        <f t="shared" ref="D289:O289" si="389">SUM(D286,D269,D230,D195,D187,D173,D75,D53,D283)</f>
        <v>2452059</v>
      </c>
      <c r="E289" s="249">
        <f t="shared" si="389"/>
        <v>0</v>
      </c>
      <c r="F289" s="250">
        <f t="shared" si="389"/>
        <v>2452059</v>
      </c>
      <c r="G289" s="248">
        <f t="shared" si="389"/>
        <v>0</v>
      </c>
      <c r="H289" s="249">
        <f t="shared" si="389"/>
        <v>0</v>
      </c>
      <c r="I289" s="250">
        <f t="shared" si="389"/>
        <v>0</v>
      </c>
      <c r="J289" s="248">
        <f t="shared" si="389"/>
        <v>30991</v>
      </c>
      <c r="K289" s="249">
        <f t="shared" si="389"/>
        <v>0</v>
      </c>
      <c r="L289" s="250">
        <f t="shared" si="389"/>
        <v>30991</v>
      </c>
      <c r="M289" s="248">
        <f t="shared" si="389"/>
        <v>0</v>
      </c>
      <c r="N289" s="249">
        <f t="shared" si="389"/>
        <v>0</v>
      </c>
      <c r="O289" s="250">
        <f t="shared" si="389"/>
        <v>0</v>
      </c>
      <c r="P289" s="251"/>
    </row>
    <row r="290" spans="1:16" s="28" customFormat="1" ht="13.5" thickTop="1" thickBot="1" x14ac:dyDescent="0.3">
      <c r="A290" s="1589" t="s">
        <v>310</v>
      </c>
      <c r="B290" s="1590"/>
      <c r="C290" s="252">
        <f t="shared" si="371"/>
        <v>-4445</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-4445</v>
      </c>
      <c r="K290" s="254">
        <f t="shared" ref="K290:L290" si="392">(K26+K43)-K51</f>
        <v>0</v>
      </c>
      <c r="L290" s="255">
        <f t="shared" si="392"/>
        <v>-4445</v>
      </c>
      <c r="M290" s="253">
        <f>M45-M51</f>
        <v>0</v>
      </c>
      <c r="N290" s="254">
        <f t="shared" ref="N290:O290" si="393">N45-N51</f>
        <v>0</v>
      </c>
      <c r="O290" s="255">
        <f t="shared" si="393"/>
        <v>0</v>
      </c>
      <c r="P290" s="256"/>
    </row>
    <row r="291" spans="1:16" s="28" customFormat="1" ht="12.75" thickTop="1" x14ac:dyDescent="0.25">
      <c r="A291" s="1591" t="s">
        <v>311</v>
      </c>
      <c r="B291" s="1592"/>
      <c r="C291" s="257">
        <f t="shared" si="371"/>
        <v>4445</v>
      </c>
      <c r="D291" s="258">
        <f t="shared" ref="D291:O291" si="394">SUM(D292,D293)-D300+D301</f>
        <v>0</v>
      </c>
      <c r="E291" s="259">
        <f t="shared" si="394"/>
        <v>0</v>
      </c>
      <c r="F291" s="260">
        <f t="shared" si="394"/>
        <v>0</v>
      </c>
      <c r="G291" s="258">
        <f t="shared" si="394"/>
        <v>0</v>
      </c>
      <c r="H291" s="259">
        <f t="shared" si="394"/>
        <v>0</v>
      </c>
      <c r="I291" s="260">
        <f t="shared" si="394"/>
        <v>0</v>
      </c>
      <c r="J291" s="258">
        <f t="shared" si="394"/>
        <v>4445</v>
      </c>
      <c r="K291" s="259">
        <f t="shared" si="394"/>
        <v>0</v>
      </c>
      <c r="L291" s="260">
        <f t="shared" si="394"/>
        <v>4445</v>
      </c>
      <c r="M291" s="258">
        <f t="shared" si="394"/>
        <v>0</v>
      </c>
      <c r="N291" s="259">
        <f t="shared" si="394"/>
        <v>0</v>
      </c>
      <c r="O291" s="260">
        <f t="shared" si="394"/>
        <v>0</v>
      </c>
      <c r="P291" s="261"/>
    </row>
    <row r="292" spans="1:16" s="28" customFormat="1" ht="12.75" thickBot="1" x14ac:dyDescent="0.3">
      <c r="A292" s="155" t="s">
        <v>312</v>
      </c>
      <c r="B292" s="155" t="s">
        <v>313</v>
      </c>
      <c r="C292" s="156">
        <f t="shared" si="371"/>
        <v>4445</v>
      </c>
      <c r="D292" s="157">
        <f t="shared" ref="D292:O292" si="395">D21-D286</f>
        <v>0</v>
      </c>
      <c r="E292" s="158">
        <f t="shared" si="395"/>
        <v>0</v>
      </c>
      <c r="F292" s="159">
        <f t="shared" si="395"/>
        <v>0</v>
      </c>
      <c r="G292" s="157">
        <f t="shared" si="395"/>
        <v>0</v>
      </c>
      <c r="H292" s="158">
        <f t="shared" si="395"/>
        <v>0</v>
      </c>
      <c r="I292" s="159">
        <f t="shared" si="395"/>
        <v>0</v>
      </c>
      <c r="J292" s="157">
        <f t="shared" si="395"/>
        <v>4445</v>
      </c>
      <c r="K292" s="158">
        <f t="shared" si="395"/>
        <v>0</v>
      </c>
      <c r="L292" s="159">
        <f t="shared" si="395"/>
        <v>4445</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cxBWqt8QRJaEv3bxymKd5jPlG6gmwpcEw0noQKxXIS9FPGhTSjhF1gNhHUe8yMO/jAMpya9uZBYpjX5vcMdMWA==" saltValue="3In0gfVKipwRKEAqaZcMsA==" spinCount="100000" sheet="1" objects="1" scenarios="1" formatCells="0" formatColumns="0" formatRows="0" deleteColumns="0"/>
  <autoFilter ref="A18:P301">
    <filterColumn colId="2">
      <filters>
        <filter val="1 000"/>
        <filter val="1 035"/>
        <filter val="1 250"/>
        <filter val="1 305 218"/>
        <filter val="1 547 363"/>
        <filter val="1 627"/>
        <filter val="1 682"/>
        <filter val="1 915"/>
        <filter val="1 995"/>
        <filter val="10 759"/>
        <filter val="100"/>
        <filter val="102"/>
        <filter val="105 547"/>
        <filter val="11 709"/>
        <filter val="110 752"/>
        <filter val="13 061"/>
        <filter val="13 466"/>
        <filter val="15 656"/>
        <filter val="159 888"/>
        <filter val="16 480"/>
        <filter val="160"/>
        <filter val="2 097 130"/>
        <filter val="2 315"/>
        <filter val="2 452 059"/>
        <filter val="2 474 850"/>
        <filter val="2 483 050"/>
        <filter val="2 484"/>
        <filter val="2 721"/>
        <filter val="21 276"/>
        <filter val="242 145"/>
        <filter val="245"/>
        <filter val="25 018"/>
        <filter val="271 374"/>
        <filter val="28 622"/>
        <filter val="28 895"/>
        <filter val="29 274"/>
        <filter val="290"/>
        <filter val="3 000"/>
        <filter val="3 459"/>
        <filter val="3 666"/>
        <filter val="3 687"/>
        <filter val="30 074"/>
        <filter val="30 628"/>
        <filter val="30 918"/>
        <filter val="320"/>
        <filter val="336"/>
        <filter val="350"/>
        <filter val="37 204"/>
        <filter val="377 720"/>
        <filter val="389 879"/>
        <filter val="4 200"/>
        <filter val="4 445"/>
        <filter val="-4 445"/>
        <filter val="4 484"/>
        <filter val="43 747"/>
        <filter val="454"/>
        <filter val="5 066"/>
        <filter val="5 270"/>
        <filter val="500"/>
        <filter val="51 697"/>
        <filter val="53 520"/>
        <filter val="549 767"/>
        <filter val="55 617"/>
        <filter val="560"/>
        <filter val="581"/>
        <filter val="61 728"/>
        <filter val="63 000"/>
        <filter val="63 672"/>
        <filter val="70"/>
        <filter val="70 620"/>
        <filter val="75 428"/>
        <filter val="8 042"/>
        <filter val="8 200"/>
        <filter val="8 582"/>
        <filter val="815"/>
        <filter val="877"/>
        <filter val="94 87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4.pielikums Jūrmalas pilsētas domes
2019.gada 18.aprīļa saistošajiem noteikumiem Nr.16
(protokols Nr.4, 26.punkts)
 </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64"/>
  <sheetViews>
    <sheetView view="pageLayout" topLeftCell="A3" zoomScaleNormal="100" workbookViewId="0">
      <selection activeCell="V7" sqref="V7:W7"/>
    </sheetView>
  </sheetViews>
  <sheetFormatPr defaultColWidth="9.140625" defaultRowHeight="15.75" outlineLevelCol="1" x14ac:dyDescent="0.25"/>
  <cols>
    <col min="1" max="1" width="3.42578125" style="694" customWidth="1"/>
    <col min="2" max="2" width="29.85546875" style="695" customWidth="1"/>
    <col min="3" max="3" width="8.28515625" style="695" customWidth="1"/>
    <col min="4" max="4" width="6.28515625" style="695" customWidth="1"/>
    <col min="5" max="5" width="6" style="696" customWidth="1"/>
    <col min="6" max="6" width="8.28515625" style="696" hidden="1" customWidth="1"/>
    <col min="7" max="7" width="9.7109375" style="697" hidden="1" customWidth="1"/>
    <col min="8" max="8" width="8.7109375" style="697" customWidth="1"/>
    <col min="9" max="9" width="8.28515625" style="697" hidden="1" customWidth="1"/>
    <col min="10" max="10" width="8.140625" style="697" hidden="1" customWidth="1"/>
    <col min="11" max="11" width="12.85546875" style="697" hidden="1" customWidth="1" outlineLevel="1"/>
    <col min="12" max="12" width="9.85546875" style="697" hidden="1" customWidth="1" outlineLevel="1"/>
    <col min="13" max="13" width="12.42578125" style="697" customWidth="1" collapsed="1"/>
    <col min="14" max="14" width="8.140625" style="697" hidden="1" customWidth="1"/>
    <col min="15" max="15" width="8" style="697" hidden="1" customWidth="1"/>
    <col min="16" max="16" width="13.7109375" style="700" hidden="1" customWidth="1" outlineLevel="1"/>
    <col min="17" max="17" width="10.140625" style="697" hidden="1" customWidth="1" outlineLevel="1"/>
    <col min="18" max="18" width="12" style="700" customWidth="1" collapsed="1"/>
    <col min="19" max="19" width="37.140625" style="700" hidden="1" customWidth="1" outlineLevel="1"/>
    <col min="20" max="20" width="8.5703125" style="695" customWidth="1" collapsed="1"/>
    <col min="21" max="21" width="9.42578125" style="695" customWidth="1"/>
    <col min="22" max="22" width="7.140625" style="695" customWidth="1"/>
    <col min="23" max="23" width="9.42578125" style="695" customWidth="1"/>
    <col min="24" max="24" width="17.7109375" style="695" customWidth="1"/>
    <col min="25" max="25" width="0" style="695" hidden="1" customWidth="1"/>
    <col min="26" max="32" width="9.140625" style="695" hidden="1" customWidth="1"/>
    <col min="33" max="33" width="0" style="695" hidden="1" customWidth="1"/>
    <col min="34" max="16384" width="9.140625" style="695"/>
  </cols>
  <sheetData>
    <row r="1" spans="1:34" hidden="1" x14ac:dyDescent="0.25">
      <c r="J1" s="698" t="s">
        <v>550</v>
      </c>
      <c r="K1" s="699">
        <f>1547148+64932+209383+21379</f>
        <v>1842842</v>
      </c>
      <c r="L1" s="698"/>
      <c r="M1" s="699">
        <f>1547148+64932+209383+21379</f>
        <v>1842842</v>
      </c>
      <c r="X1" s="701" t="s">
        <v>551</v>
      </c>
    </row>
    <row r="2" spans="1:34" ht="13.5" hidden="1" customHeight="1" x14ac:dyDescent="0.25">
      <c r="A2" s="702"/>
      <c r="B2" s="703"/>
      <c r="C2" s="703"/>
      <c r="D2" s="703"/>
      <c r="E2" s="703"/>
      <c r="F2" s="703"/>
      <c r="G2" s="704"/>
      <c r="H2" s="704"/>
      <c r="I2" s="704"/>
      <c r="J2" s="704"/>
      <c r="K2" s="705">
        <f>K1-K9</f>
        <v>-33077</v>
      </c>
      <c r="L2" s="704"/>
      <c r="M2" s="705">
        <f>M1-M9</f>
        <v>-33077</v>
      </c>
      <c r="N2" s="704"/>
      <c r="O2" s="704"/>
      <c r="P2" s="704"/>
      <c r="Q2" s="704"/>
      <c r="R2" s="704"/>
      <c r="S2" s="704"/>
      <c r="T2" s="703"/>
      <c r="U2" s="1635"/>
      <c r="V2" s="1635"/>
      <c r="W2" s="703"/>
      <c r="X2" s="703"/>
    </row>
    <row r="3" spans="1:34" ht="13.5" customHeight="1" x14ac:dyDescent="0.25">
      <c r="A3" s="702"/>
      <c r="B3" s="703"/>
      <c r="C3" s="703"/>
      <c r="D3" s="703"/>
      <c r="E3" s="703"/>
      <c r="F3" s="703"/>
      <c r="G3" s="704"/>
      <c r="H3" s="704"/>
      <c r="I3" s="704"/>
      <c r="J3" s="704"/>
      <c r="K3" s="706"/>
      <c r="L3" s="707"/>
      <c r="M3" s="706"/>
      <c r="N3" s="704"/>
      <c r="O3" s="704"/>
      <c r="P3" s="704"/>
      <c r="Q3" s="704"/>
      <c r="R3" s="704"/>
      <c r="S3" s="704"/>
      <c r="T3" s="703"/>
      <c r="U3" s="1636" t="s">
        <v>552</v>
      </c>
      <c r="V3" s="1636"/>
      <c r="W3" s="1636"/>
      <c r="X3" s="1636"/>
    </row>
    <row r="4" spans="1:34" ht="13.5" customHeight="1" x14ac:dyDescent="0.25">
      <c r="A4" s="702"/>
      <c r="B4" s="703"/>
      <c r="C4" s="703"/>
      <c r="D4" s="703"/>
      <c r="E4" s="703"/>
      <c r="F4" s="703"/>
      <c r="G4" s="704"/>
      <c r="H4" s="704"/>
      <c r="I4" s="704"/>
      <c r="J4" s="704"/>
      <c r="K4" s="706"/>
      <c r="L4" s="707"/>
      <c r="M4" s="706"/>
      <c r="N4" s="704"/>
      <c r="O4" s="704"/>
      <c r="P4" s="704"/>
      <c r="Q4" s="704"/>
      <c r="R4" s="704"/>
      <c r="S4" s="704"/>
      <c r="T4" s="703"/>
      <c r="U4" s="1636" t="s">
        <v>508</v>
      </c>
      <c r="V4" s="1636"/>
      <c r="W4" s="1636"/>
      <c r="X4" s="1636"/>
    </row>
    <row r="5" spans="1:34" s="700" customFormat="1" ht="15.75" customHeight="1" x14ac:dyDescent="0.3">
      <c r="A5" s="708"/>
      <c r="B5" s="709"/>
      <c r="C5" s="1637" t="s">
        <v>549</v>
      </c>
      <c r="D5" s="1637"/>
      <c r="E5" s="1637"/>
      <c r="F5" s="1637"/>
      <c r="G5" s="1637"/>
      <c r="H5" s="1637"/>
      <c r="I5" s="1637"/>
      <c r="J5" s="1637"/>
      <c r="K5" s="1637"/>
      <c r="L5" s="1637"/>
      <c r="M5" s="1637"/>
      <c r="N5" s="1637"/>
      <c r="O5" s="1637"/>
      <c r="P5" s="1637"/>
      <c r="Q5" s="1637"/>
      <c r="R5" s="1637"/>
      <c r="S5" s="1637"/>
      <c r="T5" s="1637"/>
      <c r="U5" s="1637"/>
      <c r="V5" s="1637"/>
      <c r="Z5" s="710" t="s">
        <v>553</v>
      </c>
      <c r="AA5" s="710"/>
      <c r="AB5" s="710"/>
      <c r="AC5" s="710"/>
      <c r="AD5" s="710"/>
      <c r="AE5" s="710"/>
    </row>
    <row r="6" spans="1:34" s="700" customFormat="1" ht="10.5" customHeight="1" x14ac:dyDescent="0.25">
      <c r="A6" s="711"/>
      <c r="B6" s="712"/>
      <c r="C6" s="713"/>
      <c r="D6" s="713"/>
      <c r="E6" s="714"/>
      <c r="F6" s="714"/>
      <c r="G6" s="714"/>
      <c r="H6" s="714"/>
      <c r="I6" s="714"/>
      <c r="J6" s="714"/>
      <c r="K6" s="715"/>
      <c r="L6" s="714"/>
      <c r="M6" s="715"/>
      <c r="N6" s="716"/>
      <c r="O6" s="716"/>
      <c r="P6" s="712"/>
      <c r="Q6" s="716"/>
      <c r="R6" s="712"/>
      <c r="S6" s="712"/>
      <c r="T6" s="717"/>
      <c r="U6" s="717"/>
      <c r="V6" s="717"/>
      <c r="X6" s="718"/>
    </row>
    <row r="7" spans="1:34" s="719" customFormat="1" ht="48" customHeight="1" x14ac:dyDescent="0.2">
      <c r="A7" s="1621" t="s">
        <v>353</v>
      </c>
      <c r="B7" s="1623" t="s">
        <v>554</v>
      </c>
      <c r="C7" s="1625" t="s">
        <v>555</v>
      </c>
      <c r="D7" s="1627" t="s">
        <v>556</v>
      </c>
      <c r="E7" s="1629" t="s">
        <v>557</v>
      </c>
      <c r="F7" s="1638" t="s">
        <v>558</v>
      </c>
      <c r="G7" s="1627"/>
      <c r="H7" s="1629"/>
      <c r="I7" s="1638" t="s">
        <v>559</v>
      </c>
      <c r="J7" s="1627"/>
      <c r="K7" s="1641"/>
      <c r="L7" s="1641"/>
      <c r="M7" s="1629"/>
      <c r="N7" s="1638" t="s">
        <v>560</v>
      </c>
      <c r="O7" s="1627"/>
      <c r="P7" s="1641"/>
      <c r="Q7" s="1641"/>
      <c r="R7" s="1629"/>
      <c r="S7" s="1642" t="s">
        <v>36</v>
      </c>
      <c r="T7" s="1631" t="s">
        <v>561</v>
      </c>
      <c r="U7" s="1632"/>
      <c r="V7" s="1631" t="s">
        <v>562</v>
      </c>
      <c r="W7" s="1632"/>
      <c r="X7" s="1633" t="s">
        <v>359</v>
      </c>
    </row>
    <row r="8" spans="1:34" s="719" customFormat="1" ht="48.75" customHeight="1" x14ac:dyDescent="0.2">
      <c r="A8" s="1622"/>
      <c r="B8" s="1624"/>
      <c r="C8" s="1626"/>
      <c r="D8" s="1628"/>
      <c r="E8" s="1630"/>
      <c r="F8" s="720" t="s">
        <v>563</v>
      </c>
      <c r="G8" s="721" t="s">
        <v>564</v>
      </c>
      <c r="H8" s="722" t="s">
        <v>565</v>
      </c>
      <c r="I8" s="720" t="s">
        <v>566</v>
      </c>
      <c r="J8" s="723" t="s">
        <v>563</v>
      </c>
      <c r="K8" s="721" t="s">
        <v>567</v>
      </c>
      <c r="L8" s="721" t="s">
        <v>568</v>
      </c>
      <c r="M8" s="722" t="s">
        <v>358</v>
      </c>
      <c r="N8" s="720" t="s">
        <v>566</v>
      </c>
      <c r="O8" s="723" t="s">
        <v>563</v>
      </c>
      <c r="P8" s="721" t="s">
        <v>567</v>
      </c>
      <c r="Q8" s="721" t="s">
        <v>568</v>
      </c>
      <c r="R8" s="722" t="s">
        <v>358</v>
      </c>
      <c r="S8" s="1643"/>
      <c r="T8" s="720" t="s">
        <v>555</v>
      </c>
      <c r="U8" s="722" t="s">
        <v>569</v>
      </c>
      <c r="V8" s="720" t="s">
        <v>555</v>
      </c>
      <c r="W8" s="722" t="s">
        <v>570</v>
      </c>
      <c r="X8" s="1634"/>
    </row>
    <row r="9" spans="1:34" s="719" customFormat="1" ht="15" customHeight="1" x14ac:dyDescent="0.2">
      <c r="A9" s="724"/>
      <c r="B9" s="725"/>
      <c r="C9" s="1648" t="s">
        <v>571</v>
      </c>
      <c r="D9" s="1648"/>
      <c r="E9" s="1649"/>
      <c r="F9" s="726">
        <f t="shared" ref="F9:R9" si="0">SUM(F11,F43,F47)</f>
        <v>5342201</v>
      </c>
      <c r="G9" s="727">
        <f t="shared" si="0"/>
        <v>10619410</v>
      </c>
      <c r="H9" s="728">
        <f t="shared" si="0"/>
        <v>10646640</v>
      </c>
      <c r="I9" s="729">
        <f t="shared" si="0"/>
        <v>1675244</v>
      </c>
      <c r="J9" s="729">
        <f t="shared" si="0"/>
        <v>1264800</v>
      </c>
      <c r="K9" s="730">
        <f t="shared" si="0"/>
        <v>1875919</v>
      </c>
      <c r="L9" s="730">
        <f t="shared" si="0"/>
        <v>0</v>
      </c>
      <c r="M9" s="728">
        <f t="shared" si="0"/>
        <v>1875919</v>
      </c>
      <c r="N9" s="728">
        <f t="shared" si="0"/>
        <v>4268056</v>
      </c>
      <c r="O9" s="728">
        <f t="shared" si="0"/>
        <v>4077401</v>
      </c>
      <c r="P9" s="730">
        <f t="shared" si="0"/>
        <v>8737467</v>
      </c>
      <c r="Q9" s="730">
        <f t="shared" si="0"/>
        <v>33254</v>
      </c>
      <c r="R9" s="728">
        <f t="shared" si="0"/>
        <v>8770721</v>
      </c>
      <c r="S9" s="731"/>
      <c r="T9" s="726"/>
      <c r="U9" s="728">
        <f>SUM(U11,U43,U47)</f>
        <v>11379937</v>
      </c>
      <c r="V9" s="726"/>
      <c r="W9" s="728">
        <f>SUM(W11,W43,W47)</f>
        <v>10522263</v>
      </c>
      <c r="X9" s="732"/>
      <c r="AD9" s="733">
        <f>SUM(AD13:AD41)</f>
        <v>4924140</v>
      </c>
      <c r="AE9" s="733">
        <f>SUM(AE13:AE41)</f>
        <v>1903305</v>
      </c>
      <c r="AF9" s="733">
        <f>SUM(AF13:AF41)</f>
        <v>90694</v>
      </c>
      <c r="AH9" s="734"/>
    </row>
    <row r="10" spans="1:34" s="719" customFormat="1" ht="34.5" customHeight="1" x14ac:dyDescent="0.2">
      <c r="A10" s="1650" t="s">
        <v>572</v>
      </c>
      <c r="B10" s="1651"/>
      <c r="C10" s="735"/>
      <c r="D10" s="735"/>
      <c r="E10" s="736"/>
      <c r="F10" s="737"/>
      <c r="G10" s="738"/>
      <c r="H10" s="739"/>
      <c r="I10" s="737"/>
      <c r="J10" s="738"/>
      <c r="K10" s="723"/>
      <c r="L10" s="721"/>
      <c r="M10" s="740"/>
      <c r="N10" s="737"/>
      <c r="O10" s="738"/>
      <c r="P10" s="723"/>
      <c r="Q10" s="721"/>
      <c r="R10" s="740"/>
      <c r="S10" s="738"/>
      <c r="T10" s="737"/>
      <c r="U10" s="741"/>
      <c r="V10" s="737"/>
      <c r="W10" s="740"/>
      <c r="X10" s="742"/>
      <c r="AD10" s="743" t="s">
        <v>573</v>
      </c>
      <c r="AE10" s="743" t="s">
        <v>574</v>
      </c>
      <c r="AF10" s="744" t="s">
        <v>575</v>
      </c>
    </row>
    <row r="11" spans="1:34" s="719" customFormat="1" ht="12" x14ac:dyDescent="0.2">
      <c r="A11" s="1652"/>
      <c r="B11" s="1653"/>
      <c r="C11" s="745"/>
      <c r="D11" s="745"/>
      <c r="E11" s="746" t="s">
        <v>576</v>
      </c>
      <c r="F11" s="747">
        <f t="shared" ref="F11:R11" si="1">SUM(F12,F22,F27,F35,F40)</f>
        <v>3509327</v>
      </c>
      <c r="G11" s="748">
        <f t="shared" si="1"/>
        <v>8389964</v>
      </c>
      <c r="H11" s="749">
        <f t="shared" si="1"/>
        <v>8417194</v>
      </c>
      <c r="I11" s="749">
        <f t="shared" si="1"/>
        <v>828172</v>
      </c>
      <c r="J11" s="749">
        <f t="shared" si="1"/>
        <v>572183</v>
      </c>
      <c r="K11" s="750">
        <f t="shared" si="1"/>
        <v>1015537</v>
      </c>
      <c r="L11" s="748">
        <f t="shared" si="1"/>
        <v>0</v>
      </c>
      <c r="M11" s="749">
        <f t="shared" si="1"/>
        <v>1015537</v>
      </c>
      <c r="N11" s="749">
        <f t="shared" si="1"/>
        <v>3042020</v>
      </c>
      <c r="O11" s="749">
        <f t="shared" si="1"/>
        <v>2937144</v>
      </c>
      <c r="P11" s="750">
        <f t="shared" si="1"/>
        <v>7368403</v>
      </c>
      <c r="Q11" s="748">
        <f t="shared" si="1"/>
        <v>33254</v>
      </c>
      <c r="R11" s="749">
        <f t="shared" si="1"/>
        <v>7401657</v>
      </c>
      <c r="S11" s="751"/>
      <c r="T11" s="726"/>
      <c r="U11" s="728">
        <f>SUM(U12,U22,U27,U35,U40)</f>
        <v>9874443</v>
      </c>
      <c r="V11" s="726"/>
      <c r="W11" s="728">
        <f>SUM(W12,W22,W27,W35,W40)</f>
        <v>9017069</v>
      </c>
      <c r="X11" s="752"/>
    </row>
    <row r="12" spans="1:34" s="719" customFormat="1" ht="12" x14ac:dyDescent="0.2">
      <c r="A12" s="753">
        <v>1</v>
      </c>
      <c r="B12" s="754" t="s">
        <v>577</v>
      </c>
      <c r="C12" s="755"/>
      <c r="D12" s="755"/>
      <c r="E12" s="756"/>
      <c r="F12" s="757">
        <f t="shared" ref="F12:R12" si="2">SUM(F13:F21)</f>
        <v>2949799</v>
      </c>
      <c r="G12" s="758">
        <f t="shared" si="2"/>
        <v>7384624</v>
      </c>
      <c r="H12" s="759">
        <f t="shared" si="2"/>
        <v>7385181</v>
      </c>
      <c r="I12" s="757">
        <f t="shared" si="2"/>
        <v>206892</v>
      </c>
      <c r="J12" s="760">
        <f t="shared" si="2"/>
        <v>36881</v>
      </c>
      <c r="K12" s="760">
        <f t="shared" si="2"/>
        <v>176479</v>
      </c>
      <c r="L12" s="758">
        <f t="shared" si="2"/>
        <v>0</v>
      </c>
      <c r="M12" s="761">
        <f t="shared" si="2"/>
        <v>176479</v>
      </c>
      <c r="N12" s="757">
        <f t="shared" si="2"/>
        <v>2993584</v>
      </c>
      <c r="O12" s="760">
        <f t="shared" si="2"/>
        <v>2912918</v>
      </c>
      <c r="P12" s="760">
        <f t="shared" si="2"/>
        <v>7208702</v>
      </c>
      <c r="Q12" s="758">
        <f t="shared" si="2"/>
        <v>0</v>
      </c>
      <c r="R12" s="761">
        <f t="shared" si="2"/>
        <v>7208702</v>
      </c>
      <c r="S12" s="762"/>
      <c r="T12" s="757"/>
      <c r="U12" s="759">
        <f>SUM(U13:U21)</f>
        <v>9278968</v>
      </c>
      <c r="V12" s="757"/>
      <c r="W12" s="759">
        <f>SUM(W13:W21)</f>
        <v>8415100</v>
      </c>
      <c r="X12" s="742"/>
    </row>
    <row r="13" spans="1:34" s="719" customFormat="1" ht="12" x14ac:dyDescent="0.2">
      <c r="A13" s="763">
        <v>1.1000000000000001</v>
      </c>
      <c r="B13" s="764" t="s">
        <v>578</v>
      </c>
      <c r="C13" s="765" t="s">
        <v>579</v>
      </c>
      <c r="D13" s="766" t="s">
        <v>580</v>
      </c>
      <c r="E13" s="756" t="s">
        <v>412</v>
      </c>
      <c r="F13" s="767">
        <f t="shared" ref="F13:F21" si="3">SUM(J13+O13)</f>
        <v>1367682</v>
      </c>
      <c r="G13" s="768">
        <v>2374955</v>
      </c>
      <c r="H13" s="769">
        <f>SUM(M13+R13)</f>
        <v>2374955</v>
      </c>
      <c r="I13" s="767"/>
      <c r="J13" s="770"/>
      <c r="K13" s="770">
        <f>33404</f>
        <v>33404</v>
      </c>
      <c r="L13" s="768"/>
      <c r="M13" s="771">
        <f>K13+L13</f>
        <v>33404</v>
      </c>
      <c r="N13" s="767">
        <v>1411512</v>
      </c>
      <c r="O13" s="770">
        <v>1367682</v>
      </c>
      <c r="P13" s="770">
        <f>1677115+664436</f>
        <v>2341551</v>
      </c>
      <c r="Q13" s="768"/>
      <c r="R13" s="771">
        <f>P13+Q13</f>
        <v>2341551</v>
      </c>
      <c r="S13" s="772"/>
      <c r="T13" s="773" t="s">
        <v>581</v>
      </c>
      <c r="U13" s="774">
        <v>2861000</v>
      </c>
      <c r="V13" s="773" t="s">
        <v>582</v>
      </c>
      <c r="W13" s="774">
        <v>1636000</v>
      </c>
      <c r="X13" s="780" t="s">
        <v>583</v>
      </c>
      <c r="AD13" s="734">
        <v>1677115</v>
      </c>
      <c r="AE13" s="734">
        <v>664436</v>
      </c>
      <c r="AF13" s="734">
        <v>33404</v>
      </c>
    </row>
    <row r="14" spans="1:34" s="719" customFormat="1" ht="48" x14ac:dyDescent="0.2">
      <c r="A14" s="775">
        <v>1.2</v>
      </c>
      <c r="B14" s="776" t="s">
        <v>584</v>
      </c>
      <c r="C14" s="777" t="s">
        <v>585</v>
      </c>
      <c r="D14" s="777" t="s">
        <v>580</v>
      </c>
      <c r="E14" s="756" t="s">
        <v>412</v>
      </c>
      <c r="F14" s="767">
        <f t="shared" si="3"/>
        <v>569730</v>
      </c>
      <c r="G14" s="768">
        <v>1555700</v>
      </c>
      <c r="H14" s="769">
        <f>SUM(M14+R14)</f>
        <v>1556257</v>
      </c>
      <c r="I14" s="767"/>
      <c r="J14" s="770"/>
      <c r="K14" s="770">
        <f>6875</f>
        <v>6875</v>
      </c>
      <c r="L14" s="758"/>
      <c r="M14" s="771">
        <f>K14+L14</f>
        <v>6875</v>
      </c>
      <c r="N14" s="767">
        <v>576771</v>
      </c>
      <c r="O14" s="770">
        <v>569730</v>
      </c>
      <c r="P14" s="770">
        <v>1549382</v>
      </c>
      <c r="Q14" s="758"/>
      <c r="R14" s="771">
        <f>P14+Q14</f>
        <v>1549382</v>
      </c>
      <c r="S14" s="778"/>
      <c r="T14" s="773" t="s">
        <v>586</v>
      </c>
      <c r="U14" s="774">
        <v>1690968</v>
      </c>
      <c r="V14" s="773" t="s">
        <v>587</v>
      </c>
      <c r="W14" s="774">
        <v>896000</v>
      </c>
      <c r="X14" s="1181" t="s">
        <v>588</v>
      </c>
      <c r="AD14" s="734">
        <v>1267500</v>
      </c>
      <c r="AE14" s="734">
        <v>281325</v>
      </c>
      <c r="AF14" s="734">
        <v>6875</v>
      </c>
    </row>
    <row r="15" spans="1:34" s="719" customFormat="1" ht="24" x14ac:dyDescent="0.2">
      <c r="A15" s="775">
        <v>1.3</v>
      </c>
      <c r="B15" s="779" t="s">
        <v>589</v>
      </c>
      <c r="C15" s="777" t="s">
        <v>590</v>
      </c>
      <c r="D15" s="777" t="s">
        <v>580</v>
      </c>
      <c r="E15" s="756" t="s">
        <v>412</v>
      </c>
      <c r="F15" s="767">
        <f>SUM(J15+O15)</f>
        <v>115915</v>
      </c>
      <c r="G15" s="768">
        <v>350700</v>
      </c>
      <c r="H15" s="769">
        <f t="shared" ref="H15:H21" si="4">SUM(M15+R15)</f>
        <v>350700</v>
      </c>
      <c r="I15" s="767"/>
      <c r="J15" s="770"/>
      <c r="K15" s="768">
        <v>0</v>
      </c>
      <c r="L15" s="768"/>
      <c r="M15" s="769">
        <f t="shared" ref="M15:M20" si="5">K15+L15</f>
        <v>0</v>
      </c>
      <c r="N15" s="767">
        <v>115918</v>
      </c>
      <c r="O15" s="770">
        <v>115915</v>
      </c>
      <c r="P15" s="770">
        <v>350700</v>
      </c>
      <c r="Q15" s="768"/>
      <c r="R15" s="771">
        <f t="shared" ref="R15:R21" si="6">P15+Q15</f>
        <v>350700</v>
      </c>
      <c r="S15" s="772"/>
      <c r="T15" s="773" t="s">
        <v>591</v>
      </c>
      <c r="U15" s="774">
        <v>333000</v>
      </c>
      <c r="V15" s="773"/>
      <c r="W15" s="774">
        <v>0</v>
      </c>
      <c r="X15" s="780" t="s">
        <v>583</v>
      </c>
      <c r="AD15" s="734"/>
      <c r="AE15" s="734"/>
      <c r="AF15" s="734"/>
    </row>
    <row r="16" spans="1:34" s="719" customFormat="1" ht="24" x14ac:dyDescent="0.2">
      <c r="A16" s="775">
        <v>1.4</v>
      </c>
      <c r="B16" s="779" t="s">
        <v>592</v>
      </c>
      <c r="C16" s="777" t="s">
        <v>590</v>
      </c>
      <c r="D16" s="777" t="s">
        <v>580</v>
      </c>
      <c r="E16" s="756" t="s">
        <v>412</v>
      </c>
      <c r="F16" s="767">
        <f t="shared" si="3"/>
        <v>145359</v>
      </c>
      <c r="G16" s="768">
        <v>589500</v>
      </c>
      <c r="H16" s="769">
        <f t="shared" si="4"/>
        <v>589500</v>
      </c>
      <c r="I16" s="767"/>
      <c r="J16" s="770"/>
      <c r="K16" s="768">
        <v>0</v>
      </c>
      <c r="L16" s="768"/>
      <c r="M16" s="769">
        <f t="shared" si="5"/>
        <v>0</v>
      </c>
      <c r="N16" s="767">
        <v>145359</v>
      </c>
      <c r="O16" s="770">
        <v>145359</v>
      </c>
      <c r="P16" s="768">
        <f>62000+527500</f>
        <v>589500</v>
      </c>
      <c r="Q16" s="768"/>
      <c r="R16" s="769">
        <f t="shared" si="6"/>
        <v>589500</v>
      </c>
      <c r="S16" s="772"/>
      <c r="T16" s="773" t="s">
        <v>593</v>
      </c>
      <c r="U16" s="774">
        <v>125000</v>
      </c>
      <c r="V16" s="773" t="s">
        <v>594</v>
      </c>
      <c r="W16" s="774">
        <v>160000</v>
      </c>
      <c r="X16" s="780" t="s">
        <v>595</v>
      </c>
      <c r="AD16" s="734">
        <v>62000</v>
      </c>
      <c r="AE16" s="734">
        <v>527500</v>
      </c>
      <c r="AF16" s="734"/>
    </row>
    <row r="17" spans="1:32" s="719" customFormat="1" ht="12" x14ac:dyDescent="0.2">
      <c r="A17" s="775">
        <v>1.5</v>
      </c>
      <c r="B17" s="779" t="s">
        <v>596</v>
      </c>
      <c r="C17" s="777" t="s">
        <v>597</v>
      </c>
      <c r="D17" s="777" t="s">
        <v>580</v>
      </c>
      <c r="E17" s="756" t="s">
        <v>598</v>
      </c>
      <c r="F17" s="767">
        <f t="shared" si="3"/>
        <v>30468</v>
      </c>
      <c r="G17" s="768">
        <v>227881</v>
      </c>
      <c r="H17" s="769">
        <f t="shared" si="4"/>
        <v>227881</v>
      </c>
      <c r="I17" s="767">
        <v>160600</v>
      </c>
      <c r="J17" s="770">
        <v>30468</v>
      </c>
      <c r="K17" s="768">
        <v>0</v>
      </c>
      <c r="L17" s="768"/>
      <c r="M17" s="769">
        <f t="shared" si="5"/>
        <v>0</v>
      </c>
      <c r="N17" s="767"/>
      <c r="O17" s="770"/>
      <c r="P17" s="768">
        <f>114726+113155</f>
        <v>227881</v>
      </c>
      <c r="Q17" s="768"/>
      <c r="R17" s="769">
        <f t="shared" si="6"/>
        <v>227881</v>
      </c>
      <c r="S17" s="772"/>
      <c r="T17" s="773" t="s">
        <v>599</v>
      </c>
      <c r="U17" s="774">
        <v>92000</v>
      </c>
      <c r="V17" s="773" t="s">
        <v>600</v>
      </c>
      <c r="W17" s="774">
        <v>250000</v>
      </c>
      <c r="X17" s="780" t="s">
        <v>583</v>
      </c>
      <c r="AD17" s="734">
        <v>114726</v>
      </c>
      <c r="AE17" s="734">
        <v>113155</v>
      </c>
      <c r="AF17" s="734"/>
    </row>
    <row r="18" spans="1:32" s="719" customFormat="1" ht="12" x14ac:dyDescent="0.2">
      <c r="A18" s="781">
        <v>1.6</v>
      </c>
      <c r="B18" s="779" t="s">
        <v>601</v>
      </c>
      <c r="C18" s="777" t="s">
        <v>602</v>
      </c>
      <c r="D18" s="777" t="s">
        <v>580</v>
      </c>
      <c r="E18" s="756" t="s">
        <v>412</v>
      </c>
      <c r="F18" s="767">
        <f t="shared" si="3"/>
        <v>720524</v>
      </c>
      <c r="G18" s="768">
        <v>1673848</v>
      </c>
      <c r="H18" s="769">
        <f t="shared" si="4"/>
        <v>1673848</v>
      </c>
      <c r="I18" s="767">
        <v>6292</v>
      </c>
      <c r="J18" s="770">
        <v>6292</v>
      </c>
      <c r="K18" s="768">
        <f>31200</f>
        <v>31200</v>
      </c>
      <c r="L18" s="768"/>
      <c r="M18" s="769">
        <f t="shared" si="5"/>
        <v>31200</v>
      </c>
      <c r="N18" s="767">
        <v>731984</v>
      </c>
      <c r="O18" s="770">
        <v>714232</v>
      </c>
      <c r="P18" s="768">
        <f>1349105+293543</f>
        <v>1642648</v>
      </c>
      <c r="Q18" s="768"/>
      <c r="R18" s="769">
        <f t="shared" si="6"/>
        <v>1642648</v>
      </c>
      <c r="S18" s="772"/>
      <c r="T18" s="773" t="s">
        <v>603</v>
      </c>
      <c r="U18" s="774">
        <v>1786500</v>
      </c>
      <c r="V18" s="773" t="s">
        <v>604</v>
      </c>
      <c r="W18" s="774">
        <v>1318600</v>
      </c>
      <c r="X18" s="780" t="s">
        <v>583</v>
      </c>
      <c r="AD18" s="734">
        <v>1349105</v>
      </c>
      <c r="AE18" s="734">
        <v>293543</v>
      </c>
      <c r="AF18" s="734">
        <v>31200</v>
      </c>
    </row>
    <row r="19" spans="1:32" s="719" customFormat="1" ht="12" x14ac:dyDescent="0.2">
      <c r="A19" s="781">
        <v>1.7</v>
      </c>
      <c r="B19" s="779" t="s">
        <v>605</v>
      </c>
      <c r="C19" s="777" t="s">
        <v>606</v>
      </c>
      <c r="D19" s="777" t="s">
        <v>580</v>
      </c>
      <c r="E19" s="756" t="s">
        <v>412</v>
      </c>
      <c r="F19" s="767">
        <f>SUM(J19+O19)</f>
        <v>121</v>
      </c>
      <c r="G19" s="768">
        <v>125000</v>
      </c>
      <c r="H19" s="769">
        <f t="shared" si="4"/>
        <v>125000</v>
      </c>
      <c r="I19" s="767">
        <v>40000</v>
      </c>
      <c r="J19" s="770">
        <v>121</v>
      </c>
      <c r="K19" s="768">
        <v>95000</v>
      </c>
      <c r="L19" s="768"/>
      <c r="M19" s="769">
        <f t="shared" si="5"/>
        <v>95000</v>
      </c>
      <c r="N19" s="767"/>
      <c r="O19" s="770"/>
      <c r="P19" s="768">
        <v>30000</v>
      </c>
      <c r="Q19" s="768"/>
      <c r="R19" s="769">
        <f t="shared" si="6"/>
        <v>30000</v>
      </c>
      <c r="S19" s="772"/>
      <c r="T19" s="773" t="s">
        <v>607</v>
      </c>
      <c r="U19" s="774">
        <v>2052000</v>
      </c>
      <c r="V19" s="773" t="s">
        <v>608</v>
      </c>
      <c r="W19" s="774">
        <v>2512000</v>
      </c>
      <c r="X19" s="780" t="s">
        <v>583</v>
      </c>
      <c r="AD19" s="734"/>
      <c r="AE19" s="734"/>
      <c r="AF19" s="734"/>
    </row>
    <row r="20" spans="1:32" s="719" customFormat="1" ht="12" x14ac:dyDescent="0.2">
      <c r="A20" s="781">
        <v>1.8</v>
      </c>
      <c r="B20" s="779" t="s">
        <v>609</v>
      </c>
      <c r="C20" s="777" t="s">
        <v>610</v>
      </c>
      <c r="D20" s="777"/>
      <c r="E20" s="756" t="s">
        <v>598</v>
      </c>
      <c r="F20" s="767"/>
      <c r="G20" s="768">
        <v>10000</v>
      </c>
      <c r="H20" s="769">
        <f t="shared" si="4"/>
        <v>10000</v>
      </c>
      <c r="I20" s="767"/>
      <c r="J20" s="770"/>
      <c r="K20" s="768">
        <v>10000</v>
      </c>
      <c r="L20" s="768"/>
      <c r="M20" s="769">
        <f t="shared" si="5"/>
        <v>10000</v>
      </c>
      <c r="N20" s="767"/>
      <c r="O20" s="770"/>
      <c r="P20" s="768"/>
      <c r="Q20" s="768"/>
      <c r="R20" s="769">
        <f t="shared" si="6"/>
        <v>0</v>
      </c>
      <c r="S20" s="772"/>
      <c r="T20" s="773" t="s">
        <v>611</v>
      </c>
      <c r="U20" s="774">
        <v>182500</v>
      </c>
      <c r="V20" s="773" t="s">
        <v>611</v>
      </c>
      <c r="W20" s="774">
        <v>827500</v>
      </c>
      <c r="X20" s="780" t="s">
        <v>583</v>
      </c>
      <c r="AD20" s="734"/>
      <c r="AE20" s="734"/>
      <c r="AF20" s="734"/>
    </row>
    <row r="21" spans="1:32" s="719" customFormat="1" ht="25.5" customHeight="1" x14ac:dyDescent="0.2">
      <c r="A21" s="782">
        <v>1.9</v>
      </c>
      <c r="B21" s="783" t="s">
        <v>612</v>
      </c>
      <c r="C21" s="766" t="s">
        <v>613</v>
      </c>
      <c r="D21" s="766" t="s">
        <v>580</v>
      </c>
      <c r="E21" s="756" t="s">
        <v>598</v>
      </c>
      <c r="F21" s="767">
        <f t="shared" si="3"/>
        <v>0</v>
      </c>
      <c r="G21" s="768">
        <v>477040</v>
      </c>
      <c r="H21" s="769">
        <f t="shared" si="4"/>
        <v>477040</v>
      </c>
      <c r="I21" s="767"/>
      <c r="J21" s="770"/>
      <c r="K21" s="768"/>
      <c r="L21" s="768"/>
      <c r="M21" s="769"/>
      <c r="N21" s="767">
        <v>12040</v>
      </c>
      <c r="O21" s="770">
        <v>0</v>
      </c>
      <c r="P21" s="768">
        <f>453694+23346</f>
        <v>477040</v>
      </c>
      <c r="Q21" s="768"/>
      <c r="R21" s="769">
        <f t="shared" si="6"/>
        <v>477040</v>
      </c>
      <c r="S21" s="784"/>
      <c r="T21" s="785" t="s">
        <v>597</v>
      </c>
      <c r="U21" s="786">
        <v>156000</v>
      </c>
      <c r="V21" s="785" t="s">
        <v>614</v>
      </c>
      <c r="W21" s="786">
        <v>815000</v>
      </c>
      <c r="X21" s="780" t="s">
        <v>615</v>
      </c>
      <c r="AD21" s="734">
        <v>453694</v>
      </c>
      <c r="AE21" s="734">
        <v>23346</v>
      </c>
      <c r="AF21" s="734"/>
    </row>
    <row r="22" spans="1:32" s="719" customFormat="1" ht="12" x14ac:dyDescent="0.2">
      <c r="A22" s="753">
        <v>2</v>
      </c>
      <c r="B22" s="754" t="s">
        <v>616</v>
      </c>
      <c r="C22" s="755"/>
      <c r="D22" s="755"/>
      <c r="E22" s="756"/>
      <c r="F22" s="757">
        <f t="shared" ref="F22:O22" si="7">SUM(F23:F26)</f>
        <v>318105</v>
      </c>
      <c r="G22" s="758">
        <f t="shared" si="7"/>
        <v>388000</v>
      </c>
      <c r="H22" s="759">
        <f t="shared" si="7"/>
        <v>354642</v>
      </c>
      <c r="I22" s="757">
        <f t="shared" si="7"/>
        <v>294952</v>
      </c>
      <c r="J22" s="760">
        <f t="shared" si="7"/>
        <v>293879</v>
      </c>
      <c r="K22" s="758">
        <f>SUM(K23:K26)</f>
        <v>244941</v>
      </c>
      <c r="L22" s="758">
        <f t="shared" ref="L22:M22" si="8">SUM(L23:L26)</f>
        <v>0</v>
      </c>
      <c r="M22" s="759">
        <f t="shared" si="8"/>
        <v>244941</v>
      </c>
      <c r="N22" s="757">
        <f t="shared" si="7"/>
        <v>24585</v>
      </c>
      <c r="O22" s="760">
        <f t="shared" si="7"/>
        <v>24226</v>
      </c>
      <c r="P22" s="758">
        <f>SUM(P23:P26)</f>
        <v>109701</v>
      </c>
      <c r="Q22" s="758">
        <f t="shared" ref="Q22:R22" si="9">SUM(Q23:Q26)</f>
        <v>0</v>
      </c>
      <c r="R22" s="759">
        <f t="shared" si="9"/>
        <v>109701</v>
      </c>
      <c r="S22" s="762"/>
      <c r="T22" s="787"/>
      <c r="U22" s="788">
        <f>SUM(U23:U26)</f>
        <v>407400</v>
      </c>
      <c r="V22" s="787"/>
      <c r="W22" s="788">
        <f>SUM(W23:W26)</f>
        <v>407400</v>
      </c>
      <c r="X22" s="780"/>
      <c r="AD22" s="734"/>
      <c r="AE22" s="734"/>
      <c r="AF22" s="734"/>
    </row>
    <row r="23" spans="1:32" s="719" customFormat="1" ht="12" x14ac:dyDescent="0.2">
      <c r="A23" s="775">
        <v>2.1</v>
      </c>
      <c r="B23" s="789" t="s">
        <v>617</v>
      </c>
      <c r="C23" s="777" t="s">
        <v>618</v>
      </c>
      <c r="D23" s="777" t="s">
        <v>580</v>
      </c>
      <c r="E23" s="756" t="s">
        <v>619</v>
      </c>
      <c r="F23" s="767">
        <f>SUM(J23+O23)</f>
        <v>141927</v>
      </c>
      <c r="G23" s="768">
        <v>208000</v>
      </c>
      <c r="H23" s="769">
        <f>SUM(M23+R23)</f>
        <v>208000</v>
      </c>
      <c r="I23" s="767">
        <v>143000</v>
      </c>
      <c r="J23" s="770">
        <v>141927</v>
      </c>
      <c r="K23" s="768">
        <v>143000</v>
      </c>
      <c r="L23" s="768"/>
      <c r="M23" s="769">
        <f>K23+L23</f>
        <v>143000</v>
      </c>
      <c r="N23" s="767"/>
      <c r="O23" s="770"/>
      <c r="P23" s="768">
        <v>65000</v>
      </c>
      <c r="Q23" s="768"/>
      <c r="R23" s="769">
        <f>P23+Q23</f>
        <v>65000</v>
      </c>
      <c r="S23" s="772"/>
      <c r="T23" s="773" t="s">
        <v>620</v>
      </c>
      <c r="U23" s="774">
        <v>218400</v>
      </c>
      <c r="V23" s="773" t="s">
        <v>621</v>
      </c>
      <c r="W23" s="774">
        <v>218400</v>
      </c>
      <c r="X23" s="780" t="s">
        <v>583</v>
      </c>
      <c r="AD23" s="734"/>
      <c r="AE23" s="734"/>
      <c r="AF23" s="734"/>
    </row>
    <row r="24" spans="1:32" s="719" customFormat="1" ht="27" customHeight="1" x14ac:dyDescent="0.2">
      <c r="A24" s="775">
        <v>2.2000000000000002</v>
      </c>
      <c r="B24" s="789" t="s">
        <v>622</v>
      </c>
      <c r="C24" s="777" t="s">
        <v>623</v>
      </c>
      <c r="D24" s="777" t="s">
        <v>580</v>
      </c>
      <c r="E24" s="756" t="s">
        <v>619</v>
      </c>
      <c r="F24" s="767">
        <f>SUM(J24+O24)</f>
        <v>159536</v>
      </c>
      <c r="G24" s="768">
        <v>160000</v>
      </c>
      <c r="H24" s="769">
        <f>SUM(M24+R24)</f>
        <v>130000</v>
      </c>
      <c r="I24" s="767">
        <v>151952</v>
      </c>
      <c r="J24" s="770">
        <v>151952</v>
      </c>
      <c r="K24" s="768">
        <f>130000-28059</f>
        <v>101941</v>
      </c>
      <c r="L24" s="768"/>
      <c r="M24" s="769">
        <f t="shared" ref="M24:M25" si="10">K24+L24</f>
        <v>101941</v>
      </c>
      <c r="N24" s="767">
        <v>7585</v>
      </c>
      <c r="O24" s="770">
        <v>7584</v>
      </c>
      <c r="P24" s="768">
        <v>28059</v>
      </c>
      <c r="Q24" s="768"/>
      <c r="R24" s="769">
        <f t="shared" ref="R24:R25" si="11">P24+Q24</f>
        <v>28059</v>
      </c>
      <c r="S24" s="772"/>
      <c r="T24" s="773" t="s">
        <v>623</v>
      </c>
      <c r="U24" s="774">
        <v>168000</v>
      </c>
      <c r="V24" s="773" t="s">
        <v>623</v>
      </c>
      <c r="W24" s="774">
        <v>168000</v>
      </c>
      <c r="X24" s="780" t="s">
        <v>583</v>
      </c>
      <c r="AD24" s="734"/>
      <c r="AE24" s="734"/>
      <c r="AF24" s="734"/>
    </row>
    <row r="25" spans="1:32" s="719" customFormat="1" ht="12" x14ac:dyDescent="0.2">
      <c r="A25" s="775">
        <v>2.2999999999999998</v>
      </c>
      <c r="B25" s="776" t="s">
        <v>624</v>
      </c>
      <c r="C25" s="777" t="s">
        <v>625</v>
      </c>
      <c r="D25" s="777" t="s">
        <v>580</v>
      </c>
      <c r="E25" s="756" t="s">
        <v>619</v>
      </c>
      <c r="F25" s="767">
        <f>SUM(J25+O25)</f>
        <v>16642</v>
      </c>
      <c r="G25" s="768">
        <v>20000</v>
      </c>
      <c r="H25" s="769">
        <f>SUM(M25+R25)</f>
        <v>16642</v>
      </c>
      <c r="I25" s="767"/>
      <c r="J25" s="770"/>
      <c r="K25" s="768">
        <v>0</v>
      </c>
      <c r="L25" s="768"/>
      <c r="M25" s="769">
        <f t="shared" si="10"/>
        <v>0</v>
      </c>
      <c r="N25" s="767">
        <v>17000</v>
      </c>
      <c r="O25" s="770">
        <v>16642</v>
      </c>
      <c r="P25" s="768">
        <v>16642</v>
      </c>
      <c r="Q25" s="768"/>
      <c r="R25" s="769">
        <f t="shared" si="11"/>
        <v>16642</v>
      </c>
      <c r="S25" s="772"/>
      <c r="T25" s="773" t="s">
        <v>625</v>
      </c>
      <c r="U25" s="774">
        <v>21000</v>
      </c>
      <c r="V25" s="773" t="s">
        <v>625</v>
      </c>
      <c r="W25" s="774">
        <v>21000</v>
      </c>
      <c r="X25" s="780" t="s">
        <v>583</v>
      </c>
      <c r="AD25" s="734"/>
      <c r="AE25" s="734"/>
      <c r="AF25" s="734"/>
    </row>
    <row r="26" spans="1:32" s="719" customFormat="1" ht="15" customHeight="1" x14ac:dyDescent="0.2">
      <c r="A26" s="790"/>
      <c r="B26" s="791"/>
      <c r="C26" s="777"/>
      <c r="D26" s="777"/>
      <c r="E26" s="756"/>
      <c r="F26" s="767"/>
      <c r="G26" s="768"/>
      <c r="H26" s="769"/>
      <c r="I26" s="767"/>
      <c r="J26" s="770"/>
      <c r="K26" s="768"/>
      <c r="L26" s="768"/>
      <c r="M26" s="769"/>
      <c r="N26" s="767"/>
      <c r="O26" s="770"/>
      <c r="P26" s="768"/>
      <c r="Q26" s="768"/>
      <c r="R26" s="769"/>
      <c r="S26" s="772"/>
      <c r="T26" s="792"/>
      <c r="U26" s="774"/>
      <c r="V26" s="792"/>
      <c r="W26" s="774"/>
      <c r="X26" s="780"/>
      <c r="AD26" s="734"/>
      <c r="AE26" s="734"/>
      <c r="AF26" s="734"/>
    </row>
    <row r="27" spans="1:32" s="719" customFormat="1" ht="12" x14ac:dyDescent="0.2">
      <c r="A27" s="753">
        <v>3</v>
      </c>
      <c r="B27" s="754" t="s">
        <v>626</v>
      </c>
      <c r="C27" s="755"/>
      <c r="D27" s="755"/>
      <c r="E27" s="756"/>
      <c r="F27" s="757">
        <f>SUM(F28:F34)</f>
        <v>170143</v>
      </c>
      <c r="G27" s="758">
        <f t="shared" ref="G27:R27" si="12">SUM(G28:G34)</f>
        <v>271700</v>
      </c>
      <c r="H27" s="759">
        <f t="shared" si="12"/>
        <v>304954</v>
      </c>
      <c r="I27" s="757">
        <f t="shared" si="12"/>
        <v>175071</v>
      </c>
      <c r="J27" s="760">
        <f t="shared" si="12"/>
        <v>170143</v>
      </c>
      <c r="K27" s="758">
        <f>SUM(K28:K34)</f>
        <v>271700</v>
      </c>
      <c r="L27" s="758">
        <f t="shared" ref="L27:M27" si="13">SUM(L28:L34)</f>
        <v>0</v>
      </c>
      <c r="M27" s="759">
        <f t="shared" si="13"/>
        <v>271700</v>
      </c>
      <c r="N27" s="757">
        <f t="shared" si="12"/>
        <v>0</v>
      </c>
      <c r="O27" s="760">
        <f t="shared" si="12"/>
        <v>0</v>
      </c>
      <c r="P27" s="758">
        <f t="shared" si="12"/>
        <v>0</v>
      </c>
      <c r="Q27" s="758">
        <f t="shared" si="12"/>
        <v>33254</v>
      </c>
      <c r="R27" s="759">
        <f t="shared" si="12"/>
        <v>33254</v>
      </c>
      <c r="S27" s="762"/>
      <c r="T27" s="787"/>
      <c r="U27" s="788">
        <f>SUM(U28:U34)</f>
        <v>188075</v>
      </c>
      <c r="V27" s="787"/>
      <c r="W27" s="788">
        <f>SUM(W28:W34)</f>
        <v>194569</v>
      </c>
      <c r="X27" s="780"/>
      <c r="AD27" s="734"/>
      <c r="AE27" s="734"/>
      <c r="AF27" s="734"/>
    </row>
    <row r="28" spans="1:32" s="719" customFormat="1" ht="12" x14ac:dyDescent="0.2">
      <c r="A28" s="775">
        <v>3.1</v>
      </c>
      <c r="B28" s="776" t="s">
        <v>627</v>
      </c>
      <c r="C28" s="793" t="s">
        <v>628</v>
      </c>
      <c r="D28" s="777" t="s">
        <v>580</v>
      </c>
      <c r="E28" s="756" t="s">
        <v>619</v>
      </c>
      <c r="F28" s="767">
        <f t="shared" ref="F28:F41" si="14">SUM(J28+O28)</f>
        <v>68556</v>
      </c>
      <c r="G28" s="768">
        <v>130000</v>
      </c>
      <c r="H28" s="769">
        <f t="shared" ref="H28:H34" si="15">SUM(M28+R28)</f>
        <v>130000</v>
      </c>
      <c r="I28" s="767">
        <v>70000</v>
      </c>
      <c r="J28" s="770">
        <v>68556</v>
      </c>
      <c r="K28" s="768">
        <v>130000</v>
      </c>
      <c r="L28" s="768"/>
      <c r="M28" s="769">
        <f>K28+L28</f>
        <v>130000</v>
      </c>
      <c r="N28" s="767"/>
      <c r="O28" s="770"/>
      <c r="P28" s="768"/>
      <c r="Q28" s="768"/>
      <c r="R28" s="769">
        <f>P28+Q28</f>
        <v>0</v>
      </c>
      <c r="S28" s="772"/>
      <c r="T28" s="794" t="s">
        <v>629</v>
      </c>
      <c r="U28" s="774">
        <v>104000</v>
      </c>
      <c r="V28" s="794" t="s">
        <v>630</v>
      </c>
      <c r="W28" s="774">
        <v>108000</v>
      </c>
      <c r="X28" s="780" t="s">
        <v>583</v>
      </c>
      <c r="AD28" s="734"/>
      <c r="AE28" s="734"/>
      <c r="AF28" s="734"/>
    </row>
    <row r="29" spans="1:32" s="719" customFormat="1" ht="48" x14ac:dyDescent="0.2">
      <c r="A29" s="775">
        <v>3.2</v>
      </c>
      <c r="B29" s="789" t="s">
        <v>631</v>
      </c>
      <c r="C29" s="721" t="s">
        <v>632</v>
      </c>
      <c r="D29" s="777" t="s">
        <v>580</v>
      </c>
      <c r="E29" s="756" t="s">
        <v>619</v>
      </c>
      <c r="F29" s="792">
        <f t="shared" si="14"/>
        <v>46512</v>
      </c>
      <c r="G29" s="795">
        <v>47500</v>
      </c>
      <c r="H29" s="774">
        <f t="shared" si="15"/>
        <v>47500</v>
      </c>
      <c r="I29" s="792">
        <v>47500</v>
      </c>
      <c r="J29" s="796">
        <v>46512</v>
      </c>
      <c r="K29" s="795">
        <v>47500</v>
      </c>
      <c r="L29" s="795"/>
      <c r="M29" s="769">
        <f t="shared" ref="M29:M34" si="16">K29+L29</f>
        <v>47500</v>
      </c>
      <c r="N29" s="792"/>
      <c r="O29" s="796"/>
      <c r="P29" s="795"/>
      <c r="Q29" s="795"/>
      <c r="R29" s="769">
        <f t="shared" ref="R29:R34" si="17">P29+Q29</f>
        <v>0</v>
      </c>
      <c r="S29" s="772"/>
      <c r="T29" s="720" t="s">
        <v>633</v>
      </c>
      <c r="U29" s="774">
        <v>49875</v>
      </c>
      <c r="V29" s="720" t="s">
        <v>633</v>
      </c>
      <c r="W29" s="774">
        <v>52369</v>
      </c>
      <c r="X29" s="780" t="s">
        <v>583</v>
      </c>
      <c r="AD29" s="734"/>
      <c r="AE29" s="734"/>
      <c r="AF29" s="734"/>
    </row>
    <row r="30" spans="1:32" s="719" customFormat="1" ht="12" x14ac:dyDescent="0.2">
      <c r="A30" s="775">
        <v>3.3</v>
      </c>
      <c r="B30" s="789" t="s">
        <v>634</v>
      </c>
      <c r="C30" s="777" t="s">
        <v>635</v>
      </c>
      <c r="D30" s="777" t="s">
        <v>580</v>
      </c>
      <c r="E30" s="756" t="s">
        <v>619</v>
      </c>
      <c r="F30" s="767">
        <f t="shared" si="14"/>
        <v>1199</v>
      </c>
      <c r="G30" s="768">
        <v>1200</v>
      </c>
      <c r="H30" s="769">
        <f t="shared" si="15"/>
        <v>1200</v>
      </c>
      <c r="I30" s="767">
        <v>1200</v>
      </c>
      <c r="J30" s="770">
        <v>1199</v>
      </c>
      <c r="K30" s="768">
        <v>1200</v>
      </c>
      <c r="L30" s="768"/>
      <c r="M30" s="769">
        <f t="shared" si="16"/>
        <v>1200</v>
      </c>
      <c r="N30" s="767"/>
      <c r="O30" s="770"/>
      <c r="P30" s="768"/>
      <c r="Q30" s="768"/>
      <c r="R30" s="769">
        <f t="shared" si="17"/>
        <v>0</v>
      </c>
      <c r="S30" s="772"/>
      <c r="T30" s="773" t="s">
        <v>636</v>
      </c>
      <c r="U30" s="774">
        <v>1200</v>
      </c>
      <c r="V30" s="773" t="s">
        <v>636</v>
      </c>
      <c r="W30" s="774">
        <v>1200</v>
      </c>
      <c r="X30" s="780" t="s">
        <v>583</v>
      </c>
      <c r="AD30" s="734"/>
      <c r="AE30" s="734"/>
      <c r="AF30" s="734"/>
    </row>
    <row r="31" spans="1:32" s="719" customFormat="1" ht="13.5" customHeight="1" x14ac:dyDescent="0.2">
      <c r="A31" s="775">
        <v>3.4</v>
      </c>
      <c r="B31" s="789" t="s">
        <v>637</v>
      </c>
      <c r="C31" s="777" t="s">
        <v>638</v>
      </c>
      <c r="D31" s="777" t="s">
        <v>580</v>
      </c>
      <c r="E31" s="756" t="s">
        <v>639</v>
      </c>
      <c r="F31" s="767">
        <f t="shared" si="14"/>
        <v>23070</v>
      </c>
      <c r="G31" s="768">
        <v>65000</v>
      </c>
      <c r="H31" s="769">
        <f t="shared" si="15"/>
        <v>65000</v>
      </c>
      <c r="I31" s="767">
        <v>23071</v>
      </c>
      <c r="J31" s="770">
        <v>23070</v>
      </c>
      <c r="K31" s="768">
        <v>65000</v>
      </c>
      <c r="L31" s="768"/>
      <c r="M31" s="769">
        <f t="shared" si="16"/>
        <v>65000</v>
      </c>
      <c r="N31" s="767"/>
      <c r="O31" s="770"/>
      <c r="P31" s="768"/>
      <c r="Q31" s="768"/>
      <c r="R31" s="769">
        <f t="shared" si="17"/>
        <v>0</v>
      </c>
      <c r="S31" s="772"/>
      <c r="T31" s="773" t="s">
        <v>635</v>
      </c>
      <c r="U31" s="774">
        <v>5000</v>
      </c>
      <c r="V31" s="773" t="s">
        <v>635</v>
      </c>
      <c r="W31" s="774">
        <v>5000</v>
      </c>
      <c r="X31" s="780" t="s">
        <v>583</v>
      </c>
      <c r="AD31" s="734"/>
      <c r="AE31" s="734"/>
      <c r="AF31" s="734"/>
    </row>
    <row r="32" spans="1:32" s="719" customFormat="1" ht="21.75" customHeight="1" x14ac:dyDescent="0.2">
      <c r="A32" s="1654">
        <v>3.5</v>
      </c>
      <c r="B32" s="1655" t="s">
        <v>640</v>
      </c>
      <c r="C32" s="777" t="s">
        <v>641</v>
      </c>
      <c r="D32" s="777" t="s">
        <v>580</v>
      </c>
      <c r="E32" s="756" t="s">
        <v>619</v>
      </c>
      <c r="F32" s="767">
        <f t="shared" si="14"/>
        <v>12300</v>
      </c>
      <c r="G32" s="768">
        <v>13000</v>
      </c>
      <c r="H32" s="769">
        <f t="shared" si="15"/>
        <v>14981</v>
      </c>
      <c r="I32" s="767">
        <v>12500</v>
      </c>
      <c r="J32" s="770">
        <v>12300</v>
      </c>
      <c r="K32" s="768">
        <v>13000</v>
      </c>
      <c r="L32" s="768"/>
      <c r="M32" s="769">
        <f t="shared" si="16"/>
        <v>13000</v>
      </c>
      <c r="N32" s="767"/>
      <c r="O32" s="770"/>
      <c r="P32" s="768"/>
      <c r="Q32" s="797">
        <v>1981</v>
      </c>
      <c r="R32" s="769">
        <f t="shared" si="17"/>
        <v>1981</v>
      </c>
      <c r="S32" s="1639" t="s">
        <v>642</v>
      </c>
      <c r="T32" s="773" t="s">
        <v>641</v>
      </c>
      <c r="U32" s="774">
        <v>13000</v>
      </c>
      <c r="V32" s="773" t="s">
        <v>641</v>
      </c>
      <c r="W32" s="774">
        <v>13000</v>
      </c>
      <c r="X32" s="780" t="s">
        <v>583</v>
      </c>
      <c r="AD32" s="734"/>
      <c r="AE32" s="734"/>
      <c r="AF32" s="734"/>
    </row>
    <row r="33" spans="1:32" s="719" customFormat="1" ht="20.25" customHeight="1" x14ac:dyDescent="0.2">
      <c r="A33" s="1654"/>
      <c r="B33" s="1655"/>
      <c r="C33" s="777" t="s">
        <v>643</v>
      </c>
      <c r="D33" s="777" t="s">
        <v>580</v>
      </c>
      <c r="E33" s="756" t="s">
        <v>644</v>
      </c>
      <c r="F33" s="767">
        <f t="shared" si="14"/>
        <v>17540</v>
      </c>
      <c r="G33" s="768">
        <v>14000</v>
      </c>
      <c r="H33" s="769">
        <f t="shared" si="15"/>
        <v>45273</v>
      </c>
      <c r="I33" s="767">
        <v>18800</v>
      </c>
      <c r="J33" s="770">
        <v>17540</v>
      </c>
      <c r="K33" s="768">
        <v>14000</v>
      </c>
      <c r="L33" s="768"/>
      <c r="M33" s="769">
        <f t="shared" si="16"/>
        <v>14000</v>
      </c>
      <c r="N33" s="767"/>
      <c r="O33" s="770"/>
      <c r="P33" s="768"/>
      <c r="Q33" s="797">
        <v>31273</v>
      </c>
      <c r="R33" s="769">
        <f t="shared" si="17"/>
        <v>31273</v>
      </c>
      <c r="S33" s="1640"/>
      <c r="T33" s="773" t="s">
        <v>643</v>
      </c>
      <c r="U33" s="774">
        <v>14000</v>
      </c>
      <c r="V33" s="773" t="s">
        <v>645</v>
      </c>
      <c r="W33" s="774">
        <v>14000</v>
      </c>
      <c r="X33" s="780" t="s">
        <v>583</v>
      </c>
      <c r="AD33" s="734"/>
      <c r="AE33" s="734"/>
      <c r="AF33" s="734"/>
    </row>
    <row r="34" spans="1:32" s="719" customFormat="1" ht="15" customHeight="1" x14ac:dyDescent="0.2">
      <c r="A34" s="1654"/>
      <c r="B34" s="1655"/>
      <c r="C34" s="777" t="s">
        <v>646</v>
      </c>
      <c r="D34" s="777" t="s">
        <v>580</v>
      </c>
      <c r="E34" s="756" t="s">
        <v>639</v>
      </c>
      <c r="F34" s="767">
        <f t="shared" si="14"/>
        <v>966</v>
      </c>
      <c r="G34" s="768">
        <v>1000</v>
      </c>
      <c r="H34" s="769">
        <f t="shared" si="15"/>
        <v>1000</v>
      </c>
      <c r="I34" s="767">
        <v>2000</v>
      </c>
      <c r="J34" s="770">
        <v>966</v>
      </c>
      <c r="K34" s="768">
        <v>1000</v>
      </c>
      <c r="L34" s="768"/>
      <c r="M34" s="769">
        <f t="shared" si="16"/>
        <v>1000</v>
      </c>
      <c r="N34" s="767"/>
      <c r="O34" s="770"/>
      <c r="P34" s="768"/>
      <c r="Q34" s="768"/>
      <c r="R34" s="769">
        <f t="shared" si="17"/>
        <v>0</v>
      </c>
      <c r="S34" s="772"/>
      <c r="T34" s="773" t="s">
        <v>646</v>
      </c>
      <c r="U34" s="774">
        <v>1000</v>
      </c>
      <c r="V34" s="773" t="s">
        <v>646</v>
      </c>
      <c r="W34" s="774">
        <v>1000</v>
      </c>
      <c r="X34" s="780" t="s">
        <v>583</v>
      </c>
      <c r="AD34" s="734"/>
      <c r="AE34" s="734"/>
      <c r="AF34" s="734"/>
    </row>
    <row r="35" spans="1:32" s="719" customFormat="1" ht="12" x14ac:dyDescent="0.2">
      <c r="A35" s="753">
        <v>4</v>
      </c>
      <c r="B35" s="754" t="s">
        <v>647</v>
      </c>
      <c r="C35" s="798"/>
      <c r="D35" s="798"/>
      <c r="E35" s="756"/>
      <c r="F35" s="757">
        <f t="shared" ref="F35:R35" si="18">SUM(F36:F39)</f>
        <v>71280</v>
      </c>
      <c r="G35" s="758">
        <f t="shared" si="18"/>
        <v>252581</v>
      </c>
      <c r="H35" s="759">
        <f t="shared" si="18"/>
        <v>279358</v>
      </c>
      <c r="I35" s="757">
        <f t="shared" si="18"/>
        <v>151257</v>
      </c>
      <c r="J35" s="760">
        <f t="shared" si="18"/>
        <v>71280</v>
      </c>
      <c r="K35" s="758">
        <f t="shared" si="18"/>
        <v>229358</v>
      </c>
      <c r="L35" s="758">
        <f t="shared" si="18"/>
        <v>0</v>
      </c>
      <c r="M35" s="759">
        <f t="shared" si="18"/>
        <v>229358</v>
      </c>
      <c r="N35" s="757">
        <f t="shared" si="18"/>
        <v>23851</v>
      </c>
      <c r="O35" s="760">
        <f t="shared" si="18"/>
        <v>0</v>
      </c>
      <c r="P35" s="758">
        <f t="shared" si="18"/>
        <v>50000</v>
      </c>
      <c r="Q35" s="758">
        <f t="shared" si="18"/>
        <v>0</v>
      </c>
      <c r="R35" s="759">
        <f t="shared" si="18"/>
        <v>50000</v>
      </c>
      <c r="S35" s="762"/>
      <c r="T35" s="757"/>
      <c r="U35" s="759">
        <f>SUM(U36:U39)</f>
        <v>0</v>
      </c>
      <c r="V35" s="757"/>
      <c r="W35" s="759">
        <f>SUM(W36:W39)</f>
        <v>0</v>
      </c>
      <c r="X35" s="780" t="s">
        <v>583</v>
      </c>
      <c r="AD35" s="734"/>
      <c r="AE35" s="734"/>
      <c r="AF35" s="734"/>
    </row>
    <row r="36" spans="1:32" s="719" customFormat="1" ht="12" x14ac:dyDescent="0.2">
      <c r="A36" s="775">
        <v>4.0999999999999996</v>
      </c>
      <c r="B36" s="776" t="s">
        <v>648</v>
      </c>
      <c r="C36" s="799" t="s">
        <v>649</v>
      </c>
      <c r="D36" s="799" t="s">
        <v>580</v>
      </c>
      <c r="E36" s="756" t="s">
        <v>619</v>
      </c>
      <c r="F36" s="767">
        <f t="shared" si="14"/>
        <v>11229</v>
      </c>
      <c r="G36" s="768">
        <v>6300</v>
      </c>
      <c r="H36" s="769">
        <f>SUM(M36+R36)</f>
        <v>4000</v>
      </c>
      <c r="I36" s="767">
        <v>11229</v>
      </c>
      <c r="J36" s="770">
        <v>11229</v>
      </c>
      <c r="K36" s="768">
        <v>4000</v>
      </c>
      <c r="L36" s="758"/>
      <c r="M36" s="769">
        <f>K36+L36</f>
        <v>4000</v>
      </c>
      <c r="N36" s="767"/>
      <c r="O36" s="770"/>
      <c r="P36" s="768"/>
      <c r="Q36" s="758"/>
      <c r="R36" s="769">
        <f>P36+Q36</f>
        <v>0</v>
      </c>
      <c r="S36" s="778"/>
      <c r="T36" s="792"/>
      <c r="U36" s="774"/>
      <c r="V36" s="792"/>
      <c r="W36" s="774"/>
      <c r="X36" s="780" t="s">
        <v>583</v>
      </c>
      <c r="Y36" s="800"/>
      <c r="AD36" s="734"/>
      <c r="AE36" s="734"/>
      <c r="AF36" s="734"/>
    </row>
    <row r="37" spans="1:32" s="719" customFormat="1" ht="24.75" customHeight="1" x14ac:dyDescent="0.2">
      <c r="A37" s="775">
        <v>4.2</v>
      </c>
      <c r="B37" s="776" t="s">
        <v>650</v>
      </c>
      <c r="C37" s="799"/>
      <c r="D37" s="799" t="s">
        <v>580</v>
      </c>
      <c r="E37" s="756" t="s">
        <v>412</v>
      </c>
      <c r="F37" s="767">
        <f t="shared" si="14"/>
        <v>0</v>
      </c>
      <c r="G37" s="768">
        <v>50000</v>
      </c>
      <c r="H37" s="769">
        <f>SUM(M37+R37)</f>
        <v>50000</v>
      </c>
      <c r="I37" s="792"/>
      <c r="J37" s="796"/>
      <c r="K37" s="795">
        <v>0</v>
      </c>
      <c r="L37" s="795"/>
      <c r="M37" s="769">
        <f t="shared" ref="M37:M39" si="19">K37+L37</f>
        <v>0</v>
      </c>
      <c r="N37" s="792"/>
      <c r="O37" s="796"/>
      <c r="P37" s="795">
        <v>50000</v>
      </c>
      <c r="Q37" s="795"/>
      <c r="R37" s="769">
        <f t="shared" ref="R37:R39" si="20">P37+Q37</f>
        <v>50000</v>
      </c>
      <c r="S37" s="772"/>
      <c r="T37" s="792"/>
      <c r="U37" s="774"/>
      <c r="V37" s="792"/>
      <c r="W37" s="774"/>
      <c r="X37" s="780" t="s">
        <v>583</v>
      </c>
      <c r="Y37" s="800"/>
      <c r="AD37" s="734"/>
      <c r="AE37" s="734"/>
      <c r="AF37" s="734"/>
    </row>
    <row r="38" spans="1:32" s="719" customFormat="1" ht="27" customHeight="1" x14ac:dyDescent="0.2">
      <c r="A38" s="775">
        <v>4.3</v>
      </c>
      <c r="B38" s="776" t="s">
        <v>651</v>
      </c>
      <c r="C38" s="799"/>
      <c r="D38" s="799" t="s">
        <v>580</v>
      </c>
      <c r="E38" s="756" t="s">
        <v>598</v>
      </c>
      <c r="F38" s="767">
        <f t="shared" si="14"/>
        <v>60051</v>
      </c>
      <c r="G38" s="768">
        <v>177066</v>
      </c>
      <c r="H38" s="769">
        <f>SUM(M38+R38)</f>
        <v>206143</v>
      </c>
      <c r="I38" s="767">
        <v>118828</v>
      </c>
      <c r="J38" s="770">
        <v>60051</v>
      </c>
      <c r="K38" s="768">
        <v>206143</v>
      </c>
      <c r="L38" s="758"/>
      <c r="M38" s="769">
        <f t="shared" si="19"/>
        <v>206143</v>
      </c>
      <c r="N38" s="767">
        <v>22641</v>
      </c>
      <c r="O38" s="770"/>
      <c r="P38" s="768"/>
      <c r="Q38" s="768"/>
      <c r="R38" s="769">
        <f t="shared" si="20"/>
        <v>0</v>
      </c>
      <c r="S38" s="778"/>
      <c r="T38" s="773"/>
      <c r="U38" s="774"/>
      <c r="V38" s="773"/>
      <c r="W38" s="774"/>
      <c r="X38" s="780" t="s">
        <v>583</v>
      </c>
      <c r="Y38" s="800"/>
      <c r="AD38" s="734"/>
      <c r="AE38" s="734"/>
      <c r="AF38" s="734"/>
    </row>
    <row r="39" spans="1:32" s="719" customFormat="1" ht="35.25" customHeight="1" x14ac:dyDescent="0.2">
      <c r="A39" s="775">
        <v>4.4000000000000004</v>
      </c>
      <c r="B39" s="801" t="s">
        <v>652</v>
      </c>
      <c r="C39" s="802"/>
      <c r="D39" s="799" t="s">
        <v>580</v>
      </c>
      <c r="E39" s="756" t="s">
        <v>412</v>
      </c>
      <c r="F39" s="767">
        <f t="shared" si="14"/>
        <v>0</v>
      </c>
      <c r="G39" s="768">
        <v>19215</v>
      </c>
      <c r="H39" s="769">
        <f>SUM(M39+R39)</f>
        <v>19215</v>
      </c>
      <c r="I39" s="792">
        <v>21200</v>
      </c>
      <c r="J39" s="796">
        <v>0</v>
      </c>
      <c r="K39" s="795">
        <v>19215</v>
      </c>
      <c r="L39" s="795"/>
      <c r="M39" s="769">
        <f t="shared" si="19"/>
        <v>19215</v>
      </c>
      <c r="N39" s="792">
        <v>1210</v>
      </c>
      <c r="O39" s="796">
        <v>0</v>
      </c>
      <c r="P39" s="795"/>
      <c r="Q39" s="795"/>
      <c r="R39" s="769">
        <f t="shared" si="20"/>
        <v>0</v>
      </c>
      <c r="S39" s="772"/>
      <c r="T39" s="792"/>
      <c r="U39" s="774"/>
      <c r="V39" s="792"/>
      <c r="W39" s="774"/>
      <c r="X39" s="780" t="s">
        <v>583</v>
      </c>
      <c r="Y39" s="800"/>
      <c r="AD39" s="803"/>
      <c r="AE39" s="734"/>
      <c r="AF39" s="734">
        <v>19215</v>
      </c>
    </row>
    <row r="40" spans="1:32" s="719" customFormat="1" ht="12" x14ac:dyDescent="0.2">
      <c r="A40" s="753">
        <v>5</v>
      </c>
      <c r="B40" s="804" t="s">
        <v>653</v>
      </c>
      <c r="C40" s="802"/>
      <c r="D40" s="799"/>
      <c r="E40" s="756"/>
      <c r="F40" s="757">
        <f>SUM(F41)</f>
        <v>0</v>
      </c>
      <c r="G40" s="758">
        <f>SUM(G41)</f>
        <v>93059</v>
      </c>
      <c r="H40" s="759">
        <f>SUM(H41)</f>
        <v>93059</v>
      </c>
      <c r="I40" s="757">
        <f t="shared" ref="I40:W40" si="21">SUM(I41)</f>
        <v>0</v>
      </c>
      <c r="J40" s="760">
        <f t="shared" si="21"/>
        <v>0</v>
      </c>
      <c r="K40" s="758">
        <f t="shared" si="21"/>
        <v>93059</v>
      </c>
      <c r="L40" s="758">
        <f t="shared" si="21"/>
        <v>0</v>
      </c>
      <c r="M40" s="759">
        <f t="shared" si="21"/>
        <v>93059</v>
      </c>
      <c r="N40" s="757">
        <f t="shared" si="21"/>
        <v>0</v>
      </c>
      <c r="O40" s="760">
        <f t="shared" si="21"/>
        <v>0</v>
      </c>
      <c r="P40" s="758">
        <f t="shared" si="21"/>
        <v>0</v>
      </c>
      <c r="Q40" s="758">
        <f t="shared" si="21"/>
        <v>0</v>
      </c>
      <c r="R40" s="759">
        <f t="shared" si="21"/>
        <v>0</v>
      </c>
      <c r="S40" s="762"/>
      <c r="T40" s="757">
        <f t="shared" si="21"/>
        <v>0</v>
      </c>
      <c r="U40" s="759">
        <f t="shared" si="21"/>
        <v>0</v>
      </c>
      <c r="V40" s="757">
        <f t="shared" si="21"/>
        <v>0</v>
      </c>
      <c r="W40" s="759">
        <f t="shared" si="21"/>
        <v>0</v>
      </c>
      <c r="X40" s="805"/>
      <c r="Y40" s="800"/>
      <c r="AD40" s="734"/>
      <c r="AE40" s="734"/>
      <c r="AF40" s="734"/>
    </row>
    <row r="41" spans="1:32" s="719" customFormat="1" ht="50.25" customHeight="1" x14ac:dyDescent="0.2">
      <c r="A41" s="806">
        <v>5.0999999999999996</v>
      </c>
      <c r="B41" s="807" t="s">
        <v>654</v>
      </c>
      <c r="C41" s="808"/>
      <c r="D41" s="809" t="s">
        <v>655</v>
      </c>
      <c r="E41" s="810" t="s">
        <v>598</v>
      </c>
      <c r="F41" s="811">
        <f t="shared" si="14"/>
        <v>0</v>
      </c>
      <c r="G41" s="812">
        <v>93059</v>
      </c>
      <c r="H41" s="813">
        <f>SUM(M41+R41)</f>
        <v>93059</v>
      </c>
      <c r="I41" s="814"/>
      <c r="J41" s="815"/>
      <c r="K41" s="816">
        <v>93059</v>
      </c>
      <c r="L41" s="765"/>
      <c r="M41" s="786">
        <f>K41+L41</f>
        <v>93059</v>
      </c>
      <c r="N41" s="817"/>
      <c r="O41" s="818"/>
      <c r="P41" s="765"/>
      <c r="Q41" s="765"/>
      <c r="R41" s="786">
        <f>P41+Q41</f>
        <v>0</v>
      </c>
      <c r="S41" s="819"/>
      <c r="T41" s="814"/>
      <c r="U41" s="820"/>
      <c r="V41" s="814"/>
      <c r="W41" s="820"/>
      <c r="X41" s="780" t="s">
        <v>656</v>
      </c>
      <c r="AD41" s="734"/>
      <c r="AE41" s="734"/>
      <c r="AF41" s="734"/>
    </row>
    <row r="42" spans="1:32" s="719" customFormat="1" ht="28.5" customHeight="1" x14ac:dyDescent="0.2">
      <c r="A42" s="1644" t="s">
        <v>657</v>
      </c>
      <c r="B42" s="1645"/>
      <c r="C42" s="821"/>
      <c r="D42" s="821"/>
      <c r="E42" s="822"/>
      <c r="F42" s="823"/>
      <c r="G42" s="824"/>
      <c r="H42" s="825"/>
      <c r="I42" s="826"/>
      <c r="J42" s="824"/>
      <c r="K42" s="827"/>
      <c r="L42" s="828"/>
      <c r="M42" s="829"/>
      <c r="N42" s="826"/>
      <c r="O42" s="824"/>
      <c r="P42" s="828"/>
      <c r="Q42" s="828"/>
      <c r="R42" s="829"/>
      <c r="S42" s="824"/>
      <c r="T42" s="826"/>
      <c r="U42" s="830"/>
      <c r="V42" s="826"/>
      <c r="W42" s="822"/>
      <c r="X42" s="831"/>
    </row>
    <row r="43" spans="1:32" s="719" customFormat="1" ht="12" x14ac:dyDescent="0.2">
      <c r="A43" s="1646"/>
      <c r="B43" s="1647"/>
      <c r="C43" s="1647"/>
      <c r="D43" s="832"/>
      <c r="E43" s="833" t="s">
        <v>576</v>
      </c>
      <c r="F43" s="834">
        <f>SUM(F44)</f>
        <v>1181113</v>
      </c>
      <c r="G43" s="835">
        <f>SUM(G44)</f>
        <v>1421347</v>
      </c>
      <c r="H43" s="836">
        <f>SUM(H44)</f>
        <v>1421347</v>
      </c>
      <c r="I43" s="834">
        <f>SUM(I44)</f>
        <v>625382</v>
      </c>
      <c r="J43" s="837">
        <f t="shared" ref="J43:W43" si="22">SUM(J44)</f>
        <v>470927</v>
      </c>
      <c r="K43" s="834">
        <f t="shared" si="22"/>
        <v>625382</v>
      </c>
      <c r="L43" s="835">
        <f t="shared" si="22"/>
        <v>0</v>
      </c>
      <c r="M43" s="836">
        <f t="shared" si="22"/>
        <v>625382</v>
      </c>
      <c r="N43" s="834">
        <f t="shared" si="22"/>
        <v>795965</v>
      </c>
      <c r="O43" s="837">
        <f t="shared" si="22"/>
        <v>710186</v>
      </c>
      <c r="P43" s="835">
        <f>SUM(P44)</f>
        <v>795965</v>
      </c>
      <c r="Q43" s="835">
        <f t="shared" ref="Q43:R43" si="23">SUM(Q44)</f>
        <v>0</v>
      </c>
      <c r="R43" s="836">
        <f t="shared" si="23"/>
        <v>795965</v>
      </c>
      <c r="S43" s="838"/>
      <c r="T43" s="839">
        <f t="shared" si="22"/>
        <v>0</v>
      </c>
      <c r="U43" s="840">
        <f t="shared" si="22"/>
        <v>1505494</v>
      </c>
      <c r="V43" s="839">
        <f t="shared" si="22"/>
        <v>0</v>
      </c>
      <c r="W43" s="841">
        <f t="shared" si="22"/>
        <v>1505194</v>
      </c>
      <c r="X43" s="780"/>
    </row>
    <row r="44" spans="1:32" s="719" customFormat="1" ht="12" x14ac:dyDescent="0.2">
      <c r="A44" s="753">
        <v>1</v>
      </c>
      <c r="B44" s="754" t="s">
        <v>658</v>
      </c>
      <c r="C44" s="755"/>
      <c r="D44" s="755"/>
      <c r="E44" s="756"/>
      <c r="F44" s="757">
        <f t="shared" ref="F44:W44" si="24">SUM(F45:F45)</f>
        <v>1181113</v>
      </c>
      <c r="G44" s="758">
        <f t="shared" si="24"/>
        <v>1421347</v>
      </c>
      <c r="H44" s="759">
        <f t="shared" si="24"/>
        <v>1421347</v>
      </c>
      <c r="I44" s="757">
        <f t="shared" si="24"/>
        <v>625382</v>
      </c>
      <c r="J44" s="760">
        <f t="shared" si="24"/>
        <v>470927</v>
      </c>
      <c r="K44" s="757">
        <f t="shared" si="24"/>
        <v>625382</v>
      </c>
      <c r="L44" s="758">
        <f t="shared" si="24"/>
        <v>0</v>
      </c>
      <c r="M44" s="759">
        <f t="shared" si="24"/>
        <v>625382</v>
      </c>
      <c r="N44" s="757">
        <f t="shared" si="24"/>
        <v>795965</v>
      </c>
      <c r="O44" s="760">
        <f t="shared" si="24"/>
        <v>710186</v>
      </c>
      <c r="P44" s="758">
        <f>SUM(P45:P45)</f>
        <v>795965</v>
      </c>
      <c r="Q44" s="758">
        <f t="shared" ref="Q44:R44" si="25">SUM(Q45:Q45)</f>
        <v>0</v>
      </c>
      <c r="R44" s="759">
        <f t="shared" si="25"/>
        <v>795965</v>
      </c>
      <c r="S44" s="762"/>
      <c r="T44" s="787"/>
      <c r="U44" s="788">
        <f t="shared" si="24"/>
        <v>1505494</v>
      </c>
      <c r="V44" s="787"/>
      <c r="W44" s="788">
        <f t="shared" si="24"/>
        <v>1505194</v>
      </c>
      <c r="X44" s="780"/>
    </row>
    <row r="45" spans="1:32" s="719" customFormat="1" ht="39" customHeight="1" x14ac:dyDescent="0.2">
      <c r="A45" s="806">
        <v>1.1000000000000001</v>
      </c>
      <c r="B45" s="842" t="s">
        <v>659</v>
      </c>
      <c r="C45" s="843" t="s">
        <v>660</v>
      </c>
      <c r="D45" s="843" t="s">
        <v>661</v>
      </c>
      <c r="E45" s="810" t="s">
        <v>662</v>
      </c>
      <c r="F45" s="811">
        <f>SUM(J45+O45)</f>
        <v>1181113</v>
      </c>
      <c r="G45" s="844">
        <v>1421347</v>
      </c>
      <c r="H45" s="813">
        <f>SUM(M45+R45)</f>
        <v>1421347</v>
      </c>
      <c r="I45" s="811">
        <v>625382</v>
      </c>
      <c r="J45" s="845">
        <v>470927</v>
      </c>
      <c r="K45" s="811">
        <v>625382</v>
      </c>
      <c r="L45" s="844"/>
      <c r="M45" s="813">
        <f>K45+L45</f>
        <v>625382</v>
      </c>
      <c r="N45" s="811">
        <v>795965</v>
      </c>
      <c r="O45" s="845">
        <v>710186</v>
      </c>
      <c r="P45" s="844">
        <v>795965</v>
      </c>
      <c r="Q45" s="844"/>
      <c r="R45" s="813">
        <f>P45+Q45</f>
        <v>795965</v>
      </c>
      <c r="S45" s="846"/>
      <c r="T45" s="806" t="s">
        <v>660</v>
      </c>
      <c r="U45" s="847">
        <v>1505494</v>
      </c>
      <c r="V45" s="806" t="s">
        <v>660</v>
      </c>
      <c r="W45" s="847">
        <v>1505194</v>
      </c>
      <c r="X45" s="848" t="s">
        <v>583</v>
      </c>
    </row>
    <row r="46" spans="1:32" x14ac:dyDescent="0.25">
      <c r="A46" s="849" t="s">
        <v>663</v>
      </c>
      <c r="B46" s="850"/>
      <c r="C46" s="821"/>
      <c r="D46" s="821"/>
      <c r="E46" s="822"/>
      <c r="F46" s="823"/>
      <c r="G46" s="824"/>
      <c r="H46" s="825"/>
      <c r="I46" s="826"/>
      <c r="J46" s="824"/>
      <c r="K46" s="827"/>
      <c r="L46" s="828"/>
      <c r="M46" s="829"/>
      <c r="N46" s="826"/>
      <c r="O46" s="824"/>
      <c r="P46" s="828"/>
      <c r="Q46" s="828"/>
      <c r="R46" s="829"/>
      <c r="S46" s="824"/>
      <c r="T46" s="826"/>
      <c r="U46" s="830"/>
      <c r="V46" s="826"/>
      <c r="W46" s="822"/>
      <c r="X46" s="851"/>
    </row>
    <row r="47" spans="1:32" ht="14.25" customHeight="1" x14ac:dyDescent="0.25">
      <c r="A47" s="1646"/>
      <c r="B47" s="1647"/>
      <c r="C47" s="1647"/>
      <c r="D47" s="832"/>
      <c r="E47" s="833" t="s">
        <v>576</v>
      </c>
      <c r="F47" s="834">
        <f t="shared" ref="F47:W47" si="26">SUM(F48:F48)</f>
        <v>651761</v>
      </c>
      <c r="G47" s="835">
        <f t="shared" si="26"/>
        <v>808099</v>
      </c>
      <c r="H47" s="836">
        <f t="shared" si="26"/>
        <v>808099</v>
      </c>
      <c r="I47" s="834">
        <f t="shared" si="26"/>
        <v>221690</v>
      </c>
      <c r="J47" s="837">
        <f t="shared" si="26"/>
        <v>221690</v>
      </c>
      <c r="K47" s="834">
        <f t="shared" si="26"/>
        <v>235000</v>
      </c>
      <c r="L47" s="835">
        <f t="shared" si="26"/>
        <v>0</v>
      </c>
      <c r="M47" s="836">
        <f t="shared" si="26"/>
        <v>235000</v>
      </c>
      <c r="N47" s="834">
        <f t="shared" si="26"/>
        <v>430071</v>
      </c>
      <c r="O47" s="837">
        <f t="shared" si="26"/>
        <v>430071</v>
      </c>
      <c r="P47" s="835">
        <f t="shared" si="26"/>
        <v>573099</v>
      </c>
      <c r="Q47" s="835">
        <f t="shared" si="26"/>
        <v>0</v>
      </c>
      <c r="R47" s="836">
        <f t="shared" si="26"/>
        <v>573099</v>
      </c>
      <c r="S47" s="838"/>
      <c r="T47" s="834">
        <f t="shared" si="26"/>
        <v>0</v>
      </c>
      <c r="U47" s="836">
        <f t="shared" si="26"/>
        <v>0</v>
      </c>
      <c r="V47" s="834">
        <f t="shared" si="26"/>
        <v>0</v>
      </c>
      <c r="W47" s="836">
        <f t="shared" si="26"/>
        <v>0</v>
      </c>
      <c r="X47" s="742"/>
    </row>
    <row r="48" spans="1:32" ht="25.5" customHeight="1" x14ac:dyDescent="0.25">
      <c r="A48" s="806">
        <v>1</v>
      </c>
      <c r="B48" s="842" t="s">
        <v>664</v>
      </c>
      <c r="C48" s="852"/>
      <c r="D48" s="852"/>
      <c r="E48" s="810"/>
      <c r="F48" s="811">
        <f>SUM(J48+O48)</f>
        <v>651761</v>
      </c>
      <c r="G48" s="844">
        <v>808099</v>
      </c>
      <c r="H48" s="813">
        <f>SUM(M48+R48)</f>
        <v>808099</v>
      </c>
      <c r="I48" s="811">
        <v>221690</v>
      </c>
      <c r="J48" s="845">
        <v>221690</v>
      </c>
      <c r="K48" s="811">
        <v>235000</v>
      </c>
      <c r="L48" s="844"/>
      <c r="M48" s="813">
        <f>K48+L48</f>
        <v>235000</v>
      </c>
      <c r="N48" s="811">
        <v>430071</v>
      </c>
      <c r="O48" s="845">
        <v>430071</v>
      </c>
      <c r="P48" s="844">
        <v>573099</v>
      </c>
      <c r="Q48" s="844"/>
      <c r="R48" s="813">
        <f>P48+Q48</f>
        <v>573099</v>
      </c>
      <c r="S48" s="846"/>
      <c r="T48" s="853"/>
      <c r="U48" s="847"/>
      <c r="V48" s="853"/>
      <c r="W48" s="847"/>
      <c r="X48" s="854"/>
    </row>
    <row r="49" spans="1:13" ht="6.75" customHeight="1" x14ac:dyDescent="0.25"/>
    <row r="50" spans="1:13" x14ac:dyDescent="0.25">
      <c r="A50" s="689" t="s">
        <v>665</v>
      </c>
    </row>
    <row r="51" spans="1:13" x14ac:dyDescent="0.25">
      <c r="A51" s="855" t="s">
        <v>666</v>
      </c>
      <c r="B51" s="855"/>
      <c r="C51" s="855"/>
      <c r="D51" s="856"/>
      <c r="E51" s="856"/>
      <c r="F51" s="857"/>
      <c r="G51" s="857"/>
      <c r="H51" s="857"/>
      <c r="I51" s="858"/>
      <c r="J51" s="858"/>
      <c r="L51" s="858"/>
    </row>
    <row r="52" spans="1:13" x14ac:dyDescent="0.25">
      <c r="A52" s="855"/>
      <c r="B52" s="855" t="s">
        <v>667</v>
      </c>
      <c r="C52" s="855"/>
      <c r="D52" s="856"/>
      <c r="E52" s="856"/>
      <c r="F52" s="857"/>
      <c r="G52" s="857"/>
      <c r="H52" s="857"/>
      <c r="I52" s="858"/>
      <c r="J52" s="858"/>
      <c r="L52" s="858"/>
    </row>
    <row r="53" spans="1:13" x14ac:dyDescent="0.25">
      <c r="A53" s="859"/>
      <c r="B53" s="855" t="s">
        <v>668</v>
      </c>
      <c r="C53" s="855"/>
      <c r="D53" s="860"/>
      <c r="E53" s="860"/>
      <c r="F53" s="860"/>
      <c r="G53" s="860"/>
      <c r="H53" s="860"/>
      <c r="I53" s="860"/>
    </row>
    <row r="54" spans="1:13" x14ac:dyDescent="0.25">
      <c r="A54" s="855"/>
      <c r="B54" s="855" t="s">
        <v>669</v>
      </c>
      <c r="C54" s="855"/>
      <c r="D54" s="856"/>
      <c r="E54" s="856"/>
      <c r="F54" s="857"/>
      <c r="G54" s="857"/>
      <c r="H54" s="857"/>
      <c r="I54" s="858"/>
      <c r="J54" s="858"/>
      <c r="L54" s="858"/>
    </row>
    <row r="55" spans="1:13" x14ac:dyDescent="0.25">
      <c r="A55" s="855"/>
      <c r="B55" s="855" t="s">
        <v>670</v>
      </c>
      <c r="C55" s="861"/>
      <c r="D55" s="859"/>
      <c r="E55" s="859"/>
      <c r="F55" s="859"/>
      <c r="G55" s="859"/>
      <c r="H55" s="859"/>
      <c r="J55" s="862"/>
      <c r="L55" s="862"/>
    </row>
    <row r="56" spans="1:13" x14ac:dyDescent="0.25">
      <c r="A56" s="855"/>
      <c r="B56" s="855" t="s">
        <v>671</v>
      </c>
      <c r="C56" s="861"/>
      <c r="D56" s="859"/>
      <c r="E56" s="859"/>
      <c r="F56" s="859"/>
      <c r="G56" s="859"/>
      <c r="H56" s="859"/>
      <c r="J56" s="862"/>
      <c r="L56" s="862"/>
    </row>
    <row r="57" spans="1:13" x14ac:dyDescent="0.25">
      <c r="A57" s="855"/>
      <c r="B57" s="855" t="s">
        <v>672</v>
      </c>
      <c r="C57" s="861"/>
      <c r="D57" s="859"/>
      <c r="E57" s="859"/>
      <c r="F57" s="859"/>
      <c r="G57" s="859"/>
      <c r="H57" s="859"/>
      <c r="J57" s="862"/>
      <c r="L57" s="862"/>
    </row>
    <row r="58" spans="1:13" x14ac:dyDescent="0.25">
      <c r="A58" s="855"/>
      <c r="B58" s="855" t="s">
        <v>673</v>
      </c>
      <c r="C58" s="855"/>
      <c r="D58" s="856"/>
      <c r="E58" s="856"/>
      <c r="F58" s="857"/>
      <c r="G58" s="857"/>
      <c r="H58" s="857"/>
      <c r="I58" s="858"/>
      <c r="J58" s="858"/>
      <c r="L58" s="858"/>
    </row>
    <row r="59" spans="1:13" x14ac:dyDescent="0.25">
      <c r="A59" s="855"/>
      <c r="B59" s="855" t="s">
        <v>674</v>
      </c>
      <c r="C59" s="861"/>
      <c r="D59" s="861"/>
      <c r="E59" s="861"/>
      <c r="F59" s="861"/>
      <c r="G59" s="861"/>
      <c r="H59" s="861"/>
      <c r="I59" s="861"/>
      <c r="J59" s="861"/>
      <c r="K59" s="861"/>
      <c r="L59" s="861"/>
      <c r="M59" s="861"/>
    </row>
    <row r="60" spans="1:13" x14ac:dyDescent="0.25">
      <c r="B60" s="689" t="s">
        <v>675</v>
      </c>
    </row>
    <row r="61" spans="1:13" x14ac:dyDescent="0.25">
      <c r="B61" s="855" t="s">
        <v>673</v>
      </c>
      <c r="C61" s="282"/>
    </row>
    <row r="62" spans="1:13" x14ac:dyDescent="0.25">
      <c r="B62" s="855" t="s">
        <v>676</v>
      </c>
    </row>
    <row r="64" spans="1:13" x14ac:dyDescent="0.25">
      <c r="A64" s="863"/>
    </row>
  </sheetData>
  <sheetProtection algorithmName="SHA-512" hashValue="4eb/dNQUX1M5c4Wzq/IYG1sf3kMQf8ATwJzgC3++eFfP23BKveyw+I++yf2lzyRGxlrsT2rCbXna95bEKMph9A==" saltValue="bEpkeZ6DU2wZJvLwnwh4Gw==" spinCount="100000" sheet="1" objects="1" scenarios="1"/>
  <mergeCells count="25">
    <mergeCell ref="A42:B42"/>
    <mergeCell ref="A43:C43"/>
    <mergeCell ref="A47:C47"/>
    <mergeCell ref="C9:E9"/>
    <mergeCell ref="A10:B10"/>
    <mergeCell ref="A11:B11"/>
    <mergeCell ref="A32:A34"/>
    <mergeCell ref="B32:B34"/>
    <mergeCell ref="S32:S33"/>
    <mergeCell ref="I7:M7"/>
    <mergeCell ref="N7:R7"/>
    <mergeCell ref="S7:S8"/>
    <mergeCell ref="T7:U7"/>
    <mergeCell ref="V7:W7"/>
    <mergeCell ref="X7:X8"/>
    <mergeCell ref="U2:V2"/>
    <mergeCell ref="U3:X3"/>
    <mergeCell ref="U4:X4"/>
    <mergeCell ref="C5:V5"/>
    <mergeCell ref="F7:H7"/>
    <mergeCell ref="A7:A8"/>
    <mergeCell ref="B7:B8"/>
    <mergeCell ref="C7:C8"/>
    <mergeCell ref="D7:D8"/>
    <mergeCell ref="E7:E8"/>
  </mergeCells>
  <pageMargins left="0.59055118110236227" right="0.19685039370078741" top="0.85708333333333331" bottom="0.39370078740157483" header="0.23622047244094491" footer="0.23622047244094491"/>
  <pageSetup paperSize="9" scale="68" orientation="portrait" r:id="rId1"/>
  <headerFooter differentFirst="1">
    <oddFooter>&amp;L&amp;"Times New Roman,Regular"&amp;9&amp;D; &amp;T&amp;R&amp;"Times New Roman,Regular"&amp;9&amp;P (&amp;N)</oddFooter>
    <firstHeader xml:space="preserve">&amp;R&amp;"Times New Roman,Regular"&amp;9 22.pielikums Jūrmalas pilsētas domes
2019.gada 18.aprīļa saistošajiem noteikumiem Nr.16
(protokols Nr.4, 26.punkts)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149"/>
  <sheetViews>
    <sheetView view="pageLayout" zoomScaleNormal="100" workbookViewId="0">
      <selection activeCell="O9" sqref="O9"/>
    </sheetView>
  </sheetViews>
  <sheetFormatPr defaultRowHeight="12" outlineLevelCol="1" x14ac:dyDescent="0.2"/>
  <cols>
    <col min="1" max="1" width="4.85546875" style="687" customWidth="1"/>
    <col min="2" max="2" width="26.85546875" style="687" customWidth="1"/>
    <col min="3" max="3" width="10.42578125" style="687" customWidth="1"/>
    <col min="4" max="4" width="10.7109375" style="687" hidden="1" customWidth="1" outlineLevel="1"/>
    <col min="5" max="5" width="9.5703125" style="687" hidden="1" customWidth="1" outlineLevel="1"/>
    <col min="6" max="6" width="12.42578125" style="687" hidden="1" customWidth="1" outlineLevel="1"/>
    <col min="7" max="7" width="9.5703125" style="687" hidden="1" customWidth="1" outlineLevel="1"/>
    <col min="8" max="8" width="10.5703125" style="687" customWidth="1" collapsed="1"/>
    <col min="9" max="9" width="9.5703125" style="687" customWidth="1"/>
    <col min="10" max="10" width="41.28515625" style="687" hidden="1" customWidth="1" outlineLevel="1"/>
    <col min="11" max="11" width="19.42578125" style="687" customWidth="1" collapsed="1"/>
    <col min="12" max="16384" width="9.140625" style="687"/>
  </cols>
  <sheetData>
    <row r="1" spans="1:11" ht="12.75" customHeight="1" x14ac:dyDescent="0.2">
      <c r="A1" s="866" t="s">
        <v>685</v>
      </c>
      <c r="B1" s="867"/>
      <c r="C1" s="868" t="s">
        <v>333</v>
      </c>
      <c r="D1" s="868"/>
      <c r="E1" s="868"/>
      <c r="F1" s="868"/>
      <c r="G1" s="868"/>
      <c r="H1" s="868"/>
      <c r="I1" s="868"/>
      <c r="J1" s="868"/>
      <c r="K1" s="868"/>
    </row>
    <row r="2" spans="1:11" ht="12.75" customHeight="1" x14ac:dyDescent="0.2">
      <c r="A2" s="866" t="s">
        <v>686</v>
      </c>
      <c r="B2" s="867"/>
      <c r="C2" s="869">
        <v>90000056357</v>
      </c>
      <c r="D2" s="869"/>
      <c r="E2" s="869"/>
      <c r="F2" s="869"/>
      <c r="G2" s="869"/>
      <c r="H2" s="869"/>
      <c r="I2" s="869"/>
      <c r="J2" s="869"/>
      <c r="K2" s="869"/>
    </row>
    <row r="3" spans="1:11" ht="12.75" customHeight="1" x14ac:dyDescent="0.2">
      <c r="A3" s="866"/>
      <c r="B3" s="867"/>
      <c r="C3" s="870"/>
      <c r="D3" s="870"/>
      <c r="E3" s="870"/>
      <c r="F3" s="870"/>
      <c r="G3" s="870"/>
      <c r="H3" s="870"/>
      <c r="I3" s="870"/>
      <c r="J3" s="870"/>
      <c r="K3" s="871"/>
    </row>
    <row r="4" spans="1:11" ht="15.75" x14ac:dyDescent="0.25">
      <c r="A4" s="1672" t="s">
        <v>687</v>
      </c>
      <c r="B4" s="1672"/>
      <c r="C4" s="1672"/>
      <c r="D4" s="1672"/>
      <c r="E4" s="1672"/>
      <c r="F4" s="1672"/>
      <c r="G4" s="1672"/>
      <c r="H4" s="1672"/>
      <c r="I4" s="1672"/>
      <c r="J4" s="1672"/>
      <c r="K4" s="1672"/>
    </row>
    <row r="5" spans="1:11" ht="10.5" customHeight="1" x14ac:dyDescent="0.25">
      <c r="A5" s="872"/>
      <c r="B5" s="872"/>
      <c r="C5" s="872"/>
      <c r="D5" s="872"/>
      <c r="E5" s="872"/>
      <c r="F5" s="872"/>
      <c r="G5" s="872"/>
      <c r="H5" s="872"/>
      <c r="I5" s="872"/>
      <c r="J5" s="872"/>
      <c r="K5" s="872"/>
    </row>
    <row r="6" spans="1:11" ht="17.25" customHeight="1" x14ac:dyDescent="0.25">
      <c r="A6" s="1673" t="s">
        <v>688</v>
      </c>
      <c r="B6" s="1673"/>
      <c r="C6" s="873" t="s">
        <v>689</v>
      </c>
      <c r="D6" s="873"/>
      <c r="E6" s="873"/>
      <c r="F6" s="873"/>
      <c r="G6" s="873"/>
      <c r="H6" s="873"/>
      <c r="I6" s="873"/>
      <c r="J6" s="873"/>
      <c r="K6" s="873"/>
    </row>
    <row r="7" spans="1:11" ht="12.75" customHeight="1" x14ac:dyDescent="0.2">
      <c r="A7" s="866" t="s">
        <v>349</v>
      </c>
      <c r="B7" s="866"/>
      <c r="C7" s="868" t="s">
        <v>683</v>
      </c>
      <c r="D7" s="868"/>
      <c r="E7" s="868"/>
      <c r="F7" s="868"/>
      <c r="G7" s="868"/>
      <c r="H7" s="868"/>
      <c r="I7" s="868"/>
      <c r="J7" s="868"/>
      <c r="K7" s="868"/>
    </row>
    <row r="8" spans="1:11" ht="12.75" customHeight="1" x14ac:dyDescent="0.2">
      <c r="A8" s="874" t="s">
        <v>351</v>
      </c>
      <c r="B8" s="874"/>
      <c r="C8" s="875" t="s">
        <v>548</v>
      </c>
      <c r="D8" s="875"/>
      <c r="E8" s="875"/>
      <c r="F8" s="875"/>
      <c r="G8" s="875"/>
      <c r="H8" s="875"/>
      <c r="I8" s="875"/>
      <c r="J8" s="875"/>
      <c r="K8" s="875"/>
    </row>
    <row r="9" spans="1:11" ht="25.5" customHeight="1" x14ac:dyDescent="0.2">
      <c r="A9" s="1662" t="s">
        <v>353</v>
      </c>
      <c r="B9" s="1662" t="s">
        <v>354</v>
      </c>
      <c r="C9" s="1662" t="s">
        <v>355</v>
      </c>
      <c r="D9" s="1661" t="s">
        <v>356</v>
      </c>
      <c r="E9" s="1661"/>
      <c r="F9" s="1661" t="s">
        <v>357</v>
      </c>
      <c r="G9" s="1661"/>
      <c r="H9" s="1661" t="s">
        <v>358</v>
      </c>
      <c r="I9" s="1661"/>
      <c r="J9" s="1661" t="s">
        <v>36</v>
      </c>
      <c r="K9" s="1662" t="s">
        <v>359</v>
      </c>
    </row>
    <row r="10" spans="1:11" ht="24" x14ac:dyDescent="0.2">
      <c r="A10" s="1662"/>
      <c r="B10" s="1662"/>
      <c r="C10" s="1662"/>
      <c r="D10" s="876" t="s">
        <v>690</v>
      </c>
      <c r="E10" s="876" t="s">
        <v>691</v>
      </c>
      <c r="F10" s="876" t="s">
        <v>690</v>
      </c>
      <c r="G10" s="876" t="s">
        <v>691</v>
      </c>
      <c r="H10" s="876" t="s">
        <v>690</v>
      </c>
      <c r="I10" s="876" t="s">
        <v>691</v>
      </c>
      <c r="J10" s="1661"/>
      <c r="K10" s="1662"/>
    </row>
    <row r="11" spans="1:11" ht="17.25" customHeight="1" x14ac:dyDescent="0.2">
      <c r="A11" s="1663" t="s">
        <v>692</v>
      </c>
      <c r="B11" s="1663"/>
      <c r="C11" s="877"/>
      <c r="D11" s="878">
        <f>SUM(D12:D24)</f>
        <v>2299120</v>
      </c>
      <c r="E11" s="878">
        <f t="shared" ref="E11:I11" si="0">SUM(E12:E24)</f>
        <v>5896</v>
      </c>
      <c r="F11" s="878">
        <f t="shared" si="0"/>
        <v>0</v>
      </c>
      <c r="G11" s="878">
        <f t="shared" si="0"/>
        <v>0</v>
      </c>
      <c r="H11" s="878">
        <f t="shared" si="0"/>
        <v>2299120</v>
      </c>
      <c r="I11" s="878">
        <f t="shared" si="0"/>
        <v>5896</v>
      </c>
      <c r="J11" s="878"/>
      <c r="K11" s="879"/>
    </row>
    <row r="12" spans="1:11" ht="57.75" customHeight="1" x14ac:dyDescent="0.2">
      <c r="A12" s="880">
        <v>1</v>
      </c>
      <c r="B12" s="881" t="s">
        <v>693</v>
      </c>
      <c r="C12" s="882">
        <v>3320</v>
      </c>
      <c r="D12" s="883">
        <v>1760000</v>
      </c>
      <c r="E12" s="884"/>
      <c r="F12" s="884"/>
      <c r="G12" s="884"/>
      <c r="H12" s="884">
        <f>D12+F12</f>
        <v>1760000</v>
      </c>
      <c r="I12" s="884">
        <f>E12+G12</f>
        <v>0</v>
      </c>
      <c r="J12" s="884"/>
      <c r="K12" s="885" t="s">
        <v>694</v>
      </c>
    </row>
    <row r="13" spans="1:11" ht="51.75" customHeight="1" x14ac:dyDescent="0.2">
      <c r="A13" s="880">
        <v>2</v>
      </c>
      <c r="B13" s="881" t="s">
        <v>695</v>
      </c>
      <c r="C13" s="882">
        <v>3310</v>
      </c>
      <c r="D13" s="883">
        <v>187000</v>
      </c>
      <c r="E13" s="884"/>
      <c r="F13" s="884"/>
      <c r="G13" s="884"/>
      <c r="H13" s="884">
        <f t="shared" ref="H13:I24" si="1">D13+F13</f>
        <v>187000</v>
      </c>
      <c r="I13" s="884">
        <f t="shared" si="1"/>
        <v>0</v>
      </c>
      <c r="J13" s="884"/>
      <c r="K13" s="885" t="s">
        <v>696</v>
      </c>
    </row>
    <row r="14" spans="1:11" ht="25.5" customHeight="1" x14ac:dyDescent="0.2">
      <c r="A14" s="880">
        <v>3</v>
      </c>
      <c r="B14" s="881" t="s">
        <v>697</v>
      </c>
      <c r="C14" s="882">
        <v>2232</v>
      </c>
      <c r="D14" s="883">
        <v>0</v>
      </c>
      <c r="E14" s="884"/>
      <c r="F14" s="886"/>
      <c r="G14" s="884"/>
      <c r="H14" s="884">
        <f t="shared" si="1"/>
        <v>0</v>
      </c>
      <c r="I14" s="884">
        <f t="shared" si="1"/>
        <v>0</v>
      </c>
      <c r="J14" s="884"/>
      <c r="K14" s="887" t="s">
        <v>696</v>
      </c>
    </row>
    <row r="15" spans="1:11" ht="24" x14ac:dyDescent="0.2">
      <c r="A15" s="880">
        <v>4</v>
      </c>
      <c r="B15" s="881" t="s">
        <v>698</v>
      </c>
      <c r="C15" s="888">
        <v>2314</v>
      </c>
      <c r="D15" s="883">
        <v>14338</v>
      </c>
      <c r="E15" s="884"/>
      <c r="F15" s="886"/>
      <c r="G15" s="884"/>
      <c r="H15" s="884">
        <f t="shared" si="1"/>
        <v>14338</v>
      </c>
      <c r="I15" s="884">
        <f t="shared" si="1"/>
        <v>0</v>
      </c>
      <c r="J15" s="885"/>
      <c r="K15" s="885" t="s">
        <v>696</v>
      </c>
    </row>
    <row r="16" spans="1:11" ht="29.25" customHeight="1" x14ac:dyDescent="0.2">
      <c r="A16" s="880">
        <v>5</v>
      </c>
      <c r="B16" s="881" t="s">
        <v>136</v>
      </c>
      <c r="C16" s="889">
        <v>2262</v>
      </c>
      <c r="D16" s="883">
        <v>114400</v>
      </c>
      <c r="E16" s="884"/>
      <c r="F16" s="890"/>
      <c r="G16" s="884"/>
      <c r="H16" s="884">
        <f t="shared" si="1"/>
        <v>114400</v>
      </c>
      <c r="I16" s="884">
        <f t="shared" si="1"/>
        <v>0</v>
      </c>
      <c r="J16" s="884"/>
      <c r="K16" s="891" t="s">
        <v>699</v>
      </c>
    </row>
    <row r="17" spans="1:11" ht="22.5" customHeight="1" x14ac:dyDescent="0.2">
      <c r="A17" s="880">
        <v>6</v>
      </c>
      <c r="B17" s="881" t="s">
        <v>700</v>
      </c>
      <c r="C17" s="889">
        <v>2279</v>
      </c>
      <c r="D17" s="883">
        <v>7582</v>
      </c>
      <c r="E17" s="884"/>
      <c r="F17" s="886"/>
      <c r="G17" s="884"/>
      <c r="H17" s="884">
        <f t="shared" si="1"/>
        <v>7582</v>
      </c>
      <c r="I17" s="884">
        <f t="shared" si="1"/>
        <v>0</v>
      </c>
      <c r="J17" s="884"/>
      <c r="K17" s="892" t="s">
        <v>696</v>
      </c>
    </row>
    <row r="18" spans="1:11" ht="14.25" customHeight="1" x14ac:dyDescent="0.2">
      <c r="A18" s="1669">
        <v>7</v>
      </c>
      <c r="B18" s="1658" t="s">
        <v>701</v>
      </c>
      <c r="C18" s="882">
        <v>5240</v>
      </c>
      <c r="D18" s="883">
        <v>43616</v>
      </c>
      <c r="E18" s="884"/>
      <c r="F18" s="884"/>
      <c r="G18" s="884"/>
      <c r="H18" s="884">
        <f t="shared" si="1"/>
        <v>43616</v>
      </c>
      <c r="I18" s="884">
        <f t="shared" si="1"/>
        <v>0</v>
      </c>
      <c r="J18" s="884"/>
      <c r="K18" s="1668" t="s">
        <v>702</v>
      </c>
    </row>
    <row r="19" spans="1:11" ht="15.75" customHeight="1" x14ac:dyDescent="0.2">
      <c r="A19" s="1669"/>
      <c r="B19" s="1658"/>
      <c r="C19" s="882">
        <v>2390</v>
      </c>
      <c r="D19" s="883">
        <v>43504</v>
      </c>
      <c r="E19" s="884">
        <v>5896</v>
      </c>
      <c r="F19" s="893">
        <v>-2695</v>
      </c>
      <c r="G19" s="884"/>
      <c r="H19" s="884">
        <f t="shared" si="1"/>
        <v>40809</v>
      </c>
      <c r="I19" s="884">
        <f t="shared" si="1"/>
        <v>5896</v>
      </c>
      <c r="J19" s="885" t="s">
        <v>703</v>
      </c>
      <c r="K19" s="1671"/>
    </row>
    <row r="20" spans="1:11" ht="18" customHeight="1" x14ac:dyDescent="0.2">
      <c r="A20" s="1669"/>
      <c r="B20" s="1658"/>
      <c r="C20" s="882">
        <v>5239</v>
      </c>
      <c r="D20" s="883">
        <v>0</v>
      </c>
      <c r="E20" s="884"/>
      <c r="F20" s="893">
        <v>2695</v>
      </c>
      <c r="G20" s="884"/>
      <c r="H20" s="884">
        <f t="shared" si="1"/>
        <v>2695</v>
      </c>
      <c r="I20" s="884">
        <f t="shared" si="1"/>
        <v>0</v>
      </c>
      <c r="J20" s="885" t="s">
        <v>704</v>
      </c>
      <c r="K20" s="1671"/>
    </row>
    <row r="21" spans="1:11" ht="15" customHeight="1" x14ac:dyDescent="0.2">
      <c r="A21" s="1669"/>
      <c r="B21" s="1658"/>
      <c r="C21" s="882">
        <v>2259</v>
      </c>
      <c r="D21" s="883">
        <v>84358</v>
      </c>
      <c r="E21" s="884"/>
      <c r="F21" s="884"/>
      <c r="G21" s="884"/>
      <c r="H21" s="884">
        <f t="shared" si="1"/>
        <v>84358</v>
      </c>
      <c r="I21" s="884">
        <f t="shared" si="1"/>
        <v>0</v>
      </c>
      <c r="J21" s="884"/>
      <c r="K21" s="1671"/>
    </row>
    <row r="22" spans="1:11" ht="15" customHeight="1" x14ac:dyDescent="0.2">
      <c r="A22" s="1669"/>
      <c r="B22" s="1658"/>
      <c r="C22" s="882">
        <v>2279</v>
      </c>
      <c r="D22" s="883">
        <v>38000</v>
      </c>
      <c r="E22" s="884"/>
      <c r="F22" s="884"/>
      <c r="G22" s="884"/>
      <c r="H22" s="884">
        <f t="shared" si="1"/>
        <v>38000</v>
      </c>
      <c r="I22" s="884">
        <f t="shared" si="1"/>
        <v>0</v>
      </c>
      <c r="J22" s="884"/>
      <c r="K22" s="1671"/>
    </row>
    <row r="23" spans="1:11" ht="14.25" customHeight="1" x14ac:dyDescent="0.2">
      <c r="A23" s="1669"/>
      <c r="B23" s="1658"/>
      <c r="C23" s="882">
        <v>1150</v>
      </c>
      <c r="D23" s="883">
        <v>5095</v>
      </c>
      <c r="E23" s="884"/>
      <c r="F23" s="884"/>
      <c r="G23" s="884"/>
      <c r="H23" s="884">
        <f t="shared" si="1"/>
        <v>5095</v>
      </c>
      <c r="I23" s="884">
        <f t="shared" si="1"/>
        <v>0</v>
      </c>
      <c r="J23" s="884"/>
      <c r="K23" s="1671"/>
    </row>
    <row r="24" spans="1:11" ht="14.25" customHeight="1" x14ac:dyDescent="0.2">
      <c r="A24" s="1669"/>
      <c r="B24" s="1658"/>
      <c r="C24" s="882">
        <v>1210</v>
      </c>
      <c r="D24" s="883">
        <v>1227</v>
      </c>
      <c r="E24" s="884"/>
      <c r="F24" s="884"/>
      <c r="G24" s="884"/>
      <c r="H24" s="884">
        <f t="shared" si="1"/>
        <v>1227</v>
      </c>
      <c r="I24" s="884">
        <f t="shared" si="1"/>
        <v>0</v>
      </c>
      <c r="J24" s="884"/>
      <c r="K24" s="1671"/>
    </row>
    <row r="25" spans="1:11" x14ac:dyDescent="0.2">
      <c r="A25" s="894"/>
      <c r="B25" s="895"/>
      <c r="C25" s="896"/>
      <c r="D25" s="897"/>
      <c r="E25" s="898"/>
      <c r="F25" s="898"/>
      <c r="G25" s="898"/>
      <c r="H25" s="898"/>
      <c r="I25" s="898"/>
      <c r="J25" s="898"/>
      <c r="K25" s="899"/>
    </row>
    <row r="26" spans="1:11" s="866" customFormat="1" x14ac:dyDescent="0.2">
      <c r="A26" s="866" t="s">
        <v>349</v>
      </c>
      <c r="C26" s="868" t="s">
        <v>705</v>
      </c>
      <c r="D26" s="868"/>
      <c r="E26" s="868"/>
      <c r="F26" s="868"/>
      <c r="G26" s="868"/>
      <c r="H26" s="868"/>
      <c r="I26" s="868"/>
      <c r="J26" s="868"/>
      <c r="K26" s="868"/>
    </row>
    <row r="27" spans="1:11" s="866" customFormat="1" x14ac:dyDescent="0.2">
      <c r="A27" s="874" t="s">
        <v>351</v>
      </c>
      <c r="B27" s="874"/>
      <c r="C27" s="900" t="s">
        <v>706</v>
      </c>
      <c r="D27" s="900"/>
      <c r="E27" s="900"/>
      <c r="F27" s="900"/>
      <c r="G27" s="900"/>
      <c r="H27" s="900"/>
      <c r="I27" s="900"/>
      <c r="J27" s="900"/>
      <c r="K27" s="900"/>
    </row>
    <row r="28" spans="1:11" s="866" customFormat="1" ht="27" customHeight="1" x14ac:dyDescent="0.2">
      <c r="A28" s="1662" t="s">
        <v>353</v>
      </c>
      <c r="B28" s="1662" t="s">
        <v>354</v>
      </c>
      <c r="C28" s="1662" t="s">
        <v>355</v>
      </c>
      <c r="D28" s="1661" t="s">
        <v>356</v>
      </c>
      <c r="E28" s="1661"/>
      <c r="F28" s="1661" t="s">
        <v>357</v>
      </c>
      <c r="G28" s="1661"/>
      <c r="H28" s="1661" t="s">
        <v>358</v>
      </c>
      <c r="I28" s="1661"/>
      <c r="J28" s="1661" t="s">
        <v>36</v>
      </c>
      <c r="K28" s="1662" t="s">
        <v>359</v>
      </c>
    </row>
    <row r="29" spans="1:11" s="866" customFormat="1" ht="31.5" customHeight="1" x14ac:dyDescent="0.2">
      <c r="A29" s="1662"/>
      <c r="B29" s="1662"/>
      <c r="C29" s="1662"/>
      <c r="D29" s="876" t="s">
        <v>690</v>
      </c>
      <c r="E29" s="876" t="s">
        <v>691</v>
      </c>
      <c r="F29" s="876" t="s">
        <v>690</v>
      </c>
      <c r="G29" s="876" t="s">
        <v>691</v>
      </c>
      <c r="H29" s="876" t="s">
        <v>690</v>
      </c>
      <c r="I29" s="876" t="s">
        <v>691</v>
      </c>
      <c r="J29" s="1661"/>
      <c r="K29" s="1662"/>
    </row>
    <row r="30" spans="1:11" s="866" customFormat="1" x14ac:dyDescent="0.2">
      <c r="A30" s="1663" t="s">
        <v>692</v>
      </c>
      <c r="B30" s="1663"/>
      <c r="C30" s="878"/>
      <c r="D30" s="878">
        <f>SUM(D31:D46)</f>
        <v>153248</v>
      </c>
      <c r="E30" s="878">
        <f t="shared" ref="E30:I30" si="2">SUM(E31:E46)</f>
        <v>0</v>
      </c>
      <c r="F30" s="878">
        <f t="shared" si="2"/>
        <v>0</v>
      </c>
      <c r="G30" s="878">
        <f t="shared" si="2"/>
        <v>0</v>
      </c>
      <c r="H30" s="878">
        <f t="shared" si="2"/>
        <v>153248</v>
      </c>
      <c r="I30" s="878">
        <f t="shared" si="2"/>
        <v>0</v>
      </c>
      <c r="J30" s="878"/>
      <c r="K30" s="879"/>
    </row>
    <row r="31" spans="1:11" s="866" customFormat="1" ht="22.5" customHeight="1" x14ac:dyDescent="0.2">
      <c r="A31" s="1669">
        <v>1</v>
      </c>
      <c r="B31" s="1670" t="s">
        <v>707</v>
      </c>
      <c r="C31" s="882">
        <v>2279</v>
      </c>
      <c r="D31" s="883">
        <v>16800</v>
      </c>
      <c r="E31" s="883"/>
      <c r="F31" s="901"/>
      <c r="G31" s="883"/>
      <c r="H31" s="884">
        <f t="shared" ref="H31:I44" si="3">D31+F31</f>
        <v>16800</v>
      </c>
      <c r="I31" s="884">
        <f t="shared" si="3"/>
        <v>0</v>
      </c>
      <c r="J31" s="885"/>
      <c r="K31" s="1668" t="s">
        <v>708</v>
      </c>
    </row>
    <row r="32" spans="1:11" s="866" customFormat="1" ht="22.5" customHeight="1" x14ac:dyDescent="0.2">
      <c r="A32" s="1669"/>
      <c r="B32" s="1670"/>
      <c r="C32" s="888">
        <v>1150</v>
      </c>
      <c r="D32" s="883">
        <v>0</v>
      </c>
      <c r="E32" s="883"/>
      <c r="F32" s="901"/>
      <c r="G32" s="883"/>
      <c r="H32" s="884">
        <f t="shared" si="3"/>
        <v>0</v>
      </c>
      <c r="I32" s="884">
        <f t="shared" si="3"/>
        <v>0</v>
      </c>
      <c r="J32" s="883"/>
      <c r="K32" s="1668"/>
    </row>
    <row r="33" spans="1:11" s="866" customFormat="1" ht="26.25" customHeight="1" x14ac:dyDescent="0.2">
      <c r="A33" s="1669">
        <v>2</v>
      </c>
      <c r="B33" s="1667" t="s">
        <v>709</v>
      </c>
      <c r="C33" s="882">
        <v>2121</v>
      </c>
      <c r="D33" s="883">
        <v>330</v>
      </c>
      <c r="E33" s="883"/>
      <c r="F33" s="902"/>
      <c r="G33" s="883"/>
      <c r="H33" s="884">
        <f t="shared" si="3"/>
        <v>330</v>
      </c>
      <c r="I33" s="884">
        <f t="shared" si="3"/>
        <v>0</v>
      </c>
      <c r="J33" s="883"/>
      <c r="K33" s="1668" t="s">
        <v>710</v>
      </c>
    </row>
    <row r="34" spans="1:11" s="866" customFormat="1" ht="24" customHeight="1" x14ac:dyDescent="0.2">
      <c r="A34" s="1669"/>
      <c r="B34" s="1667"/>
      <c r="C34" s="882">
        <v>2279</v>
      </c>
      <c r="D34" s="883">
        <v>500</v>
      </c>
      <c r="E34" s="883"/>
      <c r="F34" s="901"/>
      <c r="G34" s="883"/>
      <c r="H34" s="884">
        <f t="shared" si="3"/>
        <v>500</v>
      </c>
      <c r="I34" s="884">
        <f t="shared" si="3"/>
        <v>0</v>
      </c>
      <c r="J34" s="885"/>
      <c r="K34" s="1668"/>
    </row>
    <row r="35" spans="1:11" s="866" customFormat="1" ht="21" customHeight="1" x14ac:dyDescent="0.2">
      <c r="A35" s="1669"/>
      <c r="B35" s="1667"/>
      <c r="C35" s="882">
        <v>2122</v>
      </c>
      <c r="D35" s="883">
        <v>1200</v>
      </c>
      <c r="E35" s="883"/>
      <c r="F35" s="883"/>
      <c r="G35" s="883"/>
      <c r="H35" s="884">
        <f t="shared" si="3"/>
        <v>1200</v>
      </c>
      <c r="I35" s="884">
        <f t="shared" si="3"/>
        <v>0</v>
      </c>
      <c r="J35" s="883"/>
      <c r="K35" s="1668"/>
    </row>
    <row r="36" spans="1:11" s="866" customFormat="1" ht="41.25" customHeight="1" x14ac:dyDescent="0.2">
      <c r="A36" s="903">
        <v>3</v>
      </c>
      <c r="B36" s="904" t="s">
        <v>711</v>
      </c>
      <c r="C36" s="882">
        <v>2279</v>
      </c>
      <c r="D36" s="883">
        <v>25000</v>
      </c>
      <c r="E36" s="883"/>
      <c r="F36" s="883">
        <v>-10100</v>
      </c>
      <c r="G36" s="883"/>
      <c r="H36" s="884">
        <f t="shared" si="3"/>
        <v>14900</v>
      </c>
      <c r="I36" s="884">
        <f t="shared" si="3"/>
        <v>0</v>
      </c>
      <c r="J36" s="914" t="s">
        <v>972</v>
      </c>
      <c r="K36" s="891" t="s">
        <v>712</v>
      </c>
    </row>
    <row r="37" spans="1:11" s="866" customFormat="1" ht="49.5" customHeight="1" x14ac:dyDescent="0.2">
      <c r="A37" s="903">
        <v>4</v>
      </c>
      <c r="B37" s="904" t="s">
        <v>713</v>
      </c>
      <c r="C37" s="882">
        <v>2121</v>
      </c>
      <c r="D37" s="883">
        <v>174</v>
      </c>
      <c r="E37" s="883"/>
      <c r="F37" s="883"/>
      <c r="G37" s="883"/>
      <c r="H37" s="884">
        <f t="shared" si="3"/>
        <v>174</v>
      </c>
      <c r="I37" s="884">
        <f t="shared" si="3"/>
        <v>0</v>
      </c>
      <c r="J37" s="883"/>
      <c r="K37" s="891" t="s">
        <v>714</v>
      </c>
    </row>
    <row r="38" spans="1:11" s="866" customFormat="1" ht="47.25" customHeight="1" x14ac:dyDescent="0.2">
      <c r="A38" s="1666">
        <v>5</v>
      </c>
      <c r="B38" s="1667" t="s">
        <v>715</v>
      </c>
      <c r="C38" s="882">
        <v>2239</v>
      </c>
      <c r="D38" s="883">
        <v>1400</v>
      </c>
      <c r="E38" s="883"/>
      <c r="F38" s="883"/>
      <c r="G38" s="883"/>
      <c r="H38" s="884">
        <f t="shared" si="3"/>
        <v>1400</v>
      </c>
      <c r="I38" s="884">
        <f t="shared" si="3"/>
        <v>0</v>
      </c>
      <c r="J38" s="883"/>
      <c r="K38" s="1668" t="s">
        <v>716</v>
      </c>
    </row>
    <row r="39" spans="1:11" s="866" customFormat="1" ht="37.5" customHeight="1" x14ac:dyDescent="0.2">
      <c r="A39" s="1666"/>
      <c r="B39" s="1667"/>
      <c r="C39" s="882">
        <v>2231</v>
      </c>
      <c r="D39" s="883">
        <v>600</v>
      </c>
      <c r="E39" s="883"/>
      <c r="F39" s="883"/>
      <c r="G39" s="883"/>
      <c r="H39" s="884">
        <f t="shared" si="3"/>
        <v>600</v>
      </c>
      <c r="I39" s="884">
        <f t="shared" si="3"/>
        <v>0</v>
      </c>
      <c r="J39" s="883"/>
      <c r="K39" s="1668"/>
    </row>
    <row r="40" spans="1:11" s="866" customFormat="1" ht="27" customHeight="1" x14ac:dyDescent="0.2">
      <c r="A40" s="880">
        <v>7</v>
      </c>
      <c r="B40" s="904" t="s">
        <v>717</v>
      </c>
      <c r="C40" s="882">
        <v>2279</v>
      </c>
      <c r="D40" s="883">
        <v>150</v>
      </c>
      <c r="E40" s="883"/>
      <c r="F40" s="883"/>
      <c r="G40" s="883"/>
      <c r="H40" s="884">
        <f t="shared" si="3"/>
        <v>150</v>
      </c>
      <c r="I40" s="884">
        <f t="shared" si="3"/>
        <v>0</v>
      </c>
      <c r="J40" s="883"/>
      <c r="K40" s="892" t="s">
        <v>718</v>
      </c>
    </row>
    <row r="41" spans="1:11" s="866" customFormat="1" ht="26.25" customHeight="1" x14ac:dyDescent="0.2">
      <c r="A41" s="1669">
        <v>8</v>
      </c>
      <c r="B41" s="1667" t="s">
        <v>719</v>
      </c>
      <c r="C41" s="882">
        <v>2279</v>
      </c>
      <c r="D41" s="883">
        <v>81400</v>
      </c>
      <c r="E41" s="883"/>
      <c r="F41" s="883"/>
      <c r="G41" s="883"/>
      <c r="H41" s="884">
        <f t="shared" si="3"/>
        <v>81400</v>
      </c>
      <c r="I41" s="884">
        <f t="shared" si="3"/>
        <v>0</v>
      </c>
      <c r="J41" s="883"/>
      <c r="K41" s="1668" t="s">
        <v>720</v>
      </c>
    </row>
    <row r="42" spans="1:11" s="866" customFormat="1" ht="24" customHeight="1" x14ac:dyDescent="0.2">
      <c r="A42" s="1669"/>
      <c r="B42" s="1667"/>
      <c r="C42" s="888">
        <v>2222</v>
      </c>
      <c r="D42" s="883">
        <v>1500</v>
      </c>
      <c r="E42" s="883"/>
      <c r="F42" s="883"/>
      <c r="G42" s="883"/>
      <c r="H42" s="884">
        <f t="shared" si="3"/>
        <v>1500</v>
      </c>
      <c r="I42" s="884">
        <f t="shared" si="3"/>
        <v>0</v>
      </c>
      <c r="J42" s="883"/>
      <c r="K42" s="1668"/>
    </row>
    <row r="43" spans="1:11" s="866" customFormat="1" ht="24.75" customHeight="1" x14ac:dyDescent="0.2">
      <c r="A43" s="1669"/>
      <c r="B43" s="1667"/>
      <c r="C43" s="888">
        <v>2223</v>
      </c>
      <c r="D43" s="883">
        <v>18500</v>
      </c>
      <c r="E43" s="883"/>
      <c r="F43" s="883"/>
      <c r="G43" s="883"/>
      <c r="H43" s="884">
        <f t="shared" si="3"/>
        <v>18500</v>
      </c>
      <c r="I43" s="884">
        <f t="shared" si="3"/>
        <v>0</v>
      </c>
      <c r="J43" s="883"/>
      <c r="K43" s="1668"/>
    </row>
    <row r="44" spans="1:11" s="866" customFormat="1" ht="32.25" customHeight="1" x14ac:dyDescent="0.2">
      <c r="A44" s="880">
        <v>9</v>
      </c>
      <c r="B44" s="905" t="s">
        <v>721</v>
      </c>
      <c r="C44" s="882">
        <v>2279</v>
      </c>
      <c r="D44" s="883">
        <v>4254</v>
      </c>
      <c r="E44" s="883"/>
      <c r="F44" s="883"/>
      <c r="G44" s="883"/>
      <c r="H44" s="884">
        <f t="shared" si="3"/>
        <v>4254</v>
      </c>
      <c r="I44" s="884">
        <f t="shared" si="3"/>
        <v>0</v>
      </c>
      <c r="J44" s="883"/>
      <c r="K44" s="906" t="s">
        <v>722</v>
      </c>
    </row>
    <row r="45" spans="1:11" s="866" customFormat="1" ht="43.5" customHeight="1" x14ac:dyDescent="0.2">
      <c r="A45" s="995">
        <v>10</v>
      </c>
      <c r="B45" s="885" t="s">
        <v>723</v>
      </c>
      <c r="C45" s="882">
        <v>3263</v>
      </c>
      <c r="D45" s="883">
        <v>1440</v>
      </c>
      <c r="E45" s="883"/>
      <c r="F45" s="883"/>
      <c r="G45" s="883"/>
      <c r="H45" s="884">
        <f t="shared" ref="H45:H46" si="4">D45+F45</f>
        <v>1440</v>
      </c>
      <c r="I45" s="884">
        <f t="shared" ref="I45" si="5">E45+G45</f>
        <v>0</v>
      </c>
      <c r="J45" s="883"/>
      <c r="K45" s="906" t="s">
        <v>724</v>
      </c>
    </row>
    <row r="46" spans="1:11" s="866" customFormat="1" ht="39" customHeight="1" x14ac:dyDescent="0.2">
      <c r="A46" s="892">
        <v>11</v>
      </c>
      <c r="B46" s="885" t="s">
        <v>973</v>
      </c>
      <c r="C46" s="882">
        <v>2279</v>
      </c>
      <c r="D46" s="883">
        <v>0</v>
      </c>
      <c r="E46" s="883"/>
      <c r="F46" s="997">
        <v>10100</v>
      </c>
      <c r="G46" s="883"/>
      <c r="H46" s="884">
        <f t="shared" si="4"/>
        <v>10100</v>
      </c>
      <c r="I46" s="884"/>
      <c r="J46" s="914" t="s">
        <v>974</v>
      </c>
      <c r="K46" s="891" t="s">
        <v>975</v>
      </c>
    </row>
    <row r="47" spans="1:11" s="866" customFormat="1" x14ac:dyDescent="0.2">
      <c r="A47" s="1665"/>
      <c r="B47" s="1665"/>
      <c r="C47" s="1665"/>
      <c r="D47" s="1665"/>
      <c r="E47" s="1665"/>
      <c r="F47" s="1665"/>
      <c r="G47" s="1665"/>
      <c r="H47" s="1665"/>
      <c r="I47" s="1665"/>
      <c r="J47" s="1665"/>
      <c r="K47" s="1665"/>
    </row>
    <row r="48" spans="1:11" s="866" customFormat="1" x14ac:dyDescent="0.2">
      <c r="A48" s="896"/>
      <c r="B48" s="907"/>
      <c r="C48" s="896"/>
      <c r="D48" s="896"/>
      <c r="E48" s="896"/>
      <c r="F48" s="896"/>
      <c r="G48" s="896"/>
      <c r="H48" s="896"/>
      <c r="I48" s="896"/>
      <c r="J48" s="896"/>
      <c r="K48" s="896"/>
    </row>
    <row r="49" spans="1:11" s="866" customFormat="1" ht="12" customHeight="1" x14ac:dyDescent="0.2">
      <c r="A49" s="908" t="s">
        <v>349</v>
      </c>
      <c r="B49" s="908"/>
      <c r="C49" s="908" t="s">
        <v>725</v>
      </c>
      <c r="D49" s="908"/>
      <c r="E49" s="908"/>
      <c r="F49" s="908"/>
      <c r="G49" s="908"/>
      <c r="H49" s="908"/>
      <c r="I49" s="908"/>
      <c r="J49" s="908"/>
      <c r="K49" s="908"/>
    </row>
    <row r="50" spans="1:11" s="866" customFormat="1" x14ac:dyDescent="0.2">
      <c r="A50" s="908" t="s">
        <v>351</v>
      </c>
      <c r="B50" s="908"/>
      <c r="C50" s="909" t="s">
        <v>726</v>
      </c>
      <c r="D50" s="909"/>
      <c r="E50" s="909"/>
      <c r="F50" s="909"/>
      <c r="G50" s="909"/>
      <c r="H50" s="909"/>
      <c r="I50" s="909"/>
      <c r="J50" s="909"/>
      <c r="K50" s="909"/>
    </row>
    <row r="51" spans="1:11" s="866" customFormat="1" ht="25.5" customHeight="1" x14ac:dyDescent="0.2">
      <c r="A51" s="1662" t="s">
        <v>353</v>
      </c>
      <c r="B51" s="1662" t="s">
        <v>354</v>
      </c>
      <c r="C51" s="1662" t="s">
        <v>355</v>
      </c>
      <c r="D51" s="1661" t="s">
        <v>356</v>
      </c>
      <c r="E51" s="1661"/>
      <c r="F51" s="1661" t="s">
        <v>357</v>
      </c>
      <c r="G51" s="1661"/>
      <c r="H51" s="1661" t="s">
        <v>358</v>
      </c>
      <c r="I51" s="1661"/>
      <c r="J51" s="1661" t="s">
        <v>36</v>
      </c>
      <c r="K51" s="1662" t="s">
        <v>359</v>
      </c>
    </row>
    <row r="52" spans="1:11" s="866" customFormat="1" ht="26.25" customHeight="1" x14ac:dyDescent="0.2">
      <c r="A52" s="1662"/>
      <c r="B52" s="1662"/>
      <c r="C52" s="1662"/>
      <c r="D52" s="876" t="s">
        <v>690</v>
      </c>
      <c r="E52" s="876" t="s">
        <v>691</v>
      </c>
      <c r="F52" s="876" t="s">
        <v>690</v>
      </c>
      <c r="G52" s="876" t="s">
        <v>691</v>
      </c>
      <c r="H52" s="876" t="s">
        <v>690</v>
      </c>
      <c r="I52" s="876" t="s">
        <v>691</v>
      </c>
      <c r="J52" s="1661"/>
      <c r="K52" s="1662"/>
    </row>
    <row r="53" spans="1:11" s="866" customFormat="1" ht="12" customHeight="1" x14ac:dyDescent="0.2">
      <c r="A53" s="1663" t="s">
        <v>692</v>
      </c>
      <c r="B53" s="1663"/>
      <c r="C53" s="879"/>
      <c r="D53" s="878">
        <f>SUM(D54:D62)</f>
        <v>240609</v>
      </c>
      <c r="E53" s="878">
        <f t="shared" ref="E53:I53" si="6">SUM(E54:E62)</f>
        <v>0</v>
      </c>
      <c r="F53" s="878">
        <f t="shared" si="6"/>
        <v>0</v>
      </c>
      <c r="G53" s="878">
        <f t="shared" si="6"/>
        <v>0</v>
      </c>
      <c r="H53" s="878">
        <f t="shared" si="6"/>
        <v>240609</v>
      </c>
      <c r="I53" s="878">
        <f t="shared" si="6"/>
        <v>0</v>
      </c>
      <c r="J53" s="878"/>
      <c r="K53" s="879"/>
    </row>
    <row r="54" spans="1:11" s="911" customFormat="1" ht="25.5" customHeight="1" x14ac:dyDescent="0.25">
      <c r="A54" s="1656">
        <v>1</v>
      </c>
      <c r="B54" s="1658" t="s">
        <v>727</v>
      </c>
      <c r="C54" s="888">
        <v>2279</v>
      </c>
      <c r="D54" s="910">
        <v>38000</v>
      </c>
      <c r="E54" s="910"/>
      <c r="F54" s="910"/>
      <c r="G54" s="910"/>
      <c r="H54" s="884">
        <f t="shared" ref="H54:I62" si="7">D54+F54</f>
        <v>38000</v>
      </c>
      <c r="I54" s="884">
        <f t="shared" si="7"/>
        <v>0</v>
      </c>
      <c r="J54" s="910"/>
      <c r="K54" s="1659" t="s">
        <v>728</v>
      </c>
    </row>
    <row r="55" spans="1:11" s="866" customFormat="1" ht="21" customHeight="1" x14ac:dyDescent="0.2">
      <c r="A55" s="1664"/>
      <c r="B55" s="1658"/>
      <c r="C55" s="888">
        <v>3262</v>
      </c>
      <c r="D55" s="912">
        <v>33421</v>
      </c>
      <c r="E55" s="878"/>
      <c r="F55" s="878"/>
      <c r="G55" s="878"/>
      <c r="H55" s="884">
        <f t="shared" si="7"/>
        <v>33421</v>
      </c>
      <c r="I55" s="884">
        <f t="shared" si="7"/>
        <v>0</v>
      </c>
      <c r="J55" s="878"/>
      <c r="K55" s="1659"/>
    </row>
    <row r="56" spans="1:11" s="866" customFormat="1" ht="27.75" customHeight="1" x14ac:dyDescent="0.2">
      <c r="A56" s="1657"/>
      <c r="B56" s="1658"/>
      <c r="C56" s="888">
        <v>2231</v>
      </c>
      <c r="D56" s="912">
        <v>12500</v>
      </c>
      <c r="E56" s="912"/>
      <c r="F56" s="912"/>
      <c r="G56" s="912"/>
      <c r="H56" s="884">
        <f t="shared" si="7"/>
        <v>12500</v>
      </c>
      <c r="I56" s="884">
        <f t="shared" si="7"/>
        <v>0</v>
      </c>
      <c r="J56" s="912"/>
      <c r="K56" s="1659"/>
    </row>
    <row r="57" spans="1:11" s="866" customFormat="1" ht="15" customHeight="1" x14ac:dyDescent="0.2">
      <c r="A57" s="1656">
        <v>2</v>
      </c>
      <c r="B57" s="1658" t="s">
        <v>729</v>
      </c>
      <c r="C57" s="888">
        <v>3262</v>
      </c>
      <c r="D57" s="912">
        <v>8600</v>
      </c>
      <c r="E57" s="878"/>
      <c r="F57" s="878"/>
      <c r="G57" s="878"/>
      <c r="H57" s="884">
        <f t="shared" si="7"/>
        <v>8600</v>
      </c>
      <c r="I57" s="884">
        <f t="shared" si="7"/>
        <v>0</v>
      </c>
      <c r="J57" s="878"/>
      <c r="K57" s="1659" t="s">
        <v>730</v>
      </c>
    </row>
    <row r="58" spans="1:11" s="866" customFormat="1" ht="15" customHeight="1" x14ac:dyDescent="0.2">
      <c r="A58" s="1657"/>
      <c r="B58" s="1658"/>
      <c r="C58" s="888">
        <v>2279</v>
      </c>
      <c r="D58" s="912">
        <v>8000</v>
      </c>
      <c r="E58" s="878"/>
      <c r="F58" s="878"/>
      <c r="G58" s="878"/>
      <c r="H58" s="884">
        <f t="shared" si="7"/>
        <v>8000</v>
      </c>
      <c r="I58" s="884">
        <f t="shared" si="7"/>
        <v>0</v>
      </c>
      <c r="J58" s="878"/>
      <c r="K58" s="1659"/>
    </row>
    <row r="59" spans="1:11" s="866" customFormat="1" ht="27" customHeight="1" x14ac:dyDescent="0.2">
      <c r="A59" s="913">
        <v>3</v>
      </c>
      <c r="B59" s="881" t="s">
        <v>731</v>
      </c>
      <c r="C59" s="888">
        <v>2261</v>
      </c>
      <c r="D59" s="912">
        <v>3300</v>
      </c>
      <c r="E59" s="878"/>
      <c r="F59" s="878"/>
      <c r="G59" s="878"/>
      <c r="H59" s="884">
        <f t="shared" si="7"/>
        <v>3300</v>
      </c>
      <c r="I59" s="884">
        <f t="shared" si="7"/>
        <v>0</v>
      </c>
      <c r="J59" s="878"/>
      <c r="K59" s="914" t="s">
        <v>732</v>
      </c>
    </row>
    <row r="60" spans="1:11" s="866" customFormat="1" ht="35.25" customHeight="1" x14ac:dyDescent="0.2">
      <c r="A60" s="913">
        <v>4</v>
      </c>
      <c r="B60" s="881" t="s">
        <v>733</v>
      </c>
      <c r="C60" s="888">
        <v>2262</v>
      </c>
      <c r="D60" s="912">
        <v>2000</v>
      </c>
      <c r="E60" s="878"/>
      <c r="F60" s="878"/>
      <c r="G60" s="878"/>
      <c r="H60" s="884">
        <f t="shared" si="7"/>
        <v>2000</v>
      </c>
      <c r="I60" s="884">
        <f t="shared" si="7"/>
        <v>0</v>
      </c>
      <c r="J60" s="878"/>
      <c r="K60" s="915" t="s">
        <v>734</v>
      </c>
    </row>
    <row r="61" spans="1:11" s="866" customFormat="1" ht="37.5" customHeight="1" x14ac:dyDescent="0.2">
      <c r="A61" s="916">
        <v>5</v>
      </c>
      <c r="B61" s="904" t="s">
        <v>735</v>
      </c>
      <c r="C61" s="888">
        <v>5250</v>
      </c>
      <c r="D61" s="912">
        <v>57000</v>
      </c>
      <c r="E61" s="878"/>
      <c r="F61" s="878"/>
      <c r="G61" s="878"/>
      <c r="H61" s="884">
        <f t="shared" si="7"/>
        <v>57000</v>
      </c>
      <c r="I61" s="884">
        <f t="shared" si="7"/>
        <v>0</v>
      </c>
      <c r="J61" s="878"/>
      <c r="K61" s="312" t="s">
        <v>736</v>
      </c>
    </row>
    <row r="62" spans="1:11" s="866" customFormat="1" ht="36" x14ac:dyDescent="0.2">
      <c r="A62" s="916">
        <v>6</v>
      </c>
      <c r="B62" s="904" t="s">
        <v>737</v>
      </c>
      <c r="C62" s="917">
        <v>5240</v>
      </c>
      <c r="D62" s="912">
        <v>77788</v>
      </c>
      <c r="E62" s="878"/>
      <c r="F62" s="918"/>
      <c r="G62" s="878"/>
      <c r="H62" s="884">
        <f t="shared" si="7"/>
        <v>77788</v>
      </c>
      <c r="I62" s="884">
        <f t="shared" si="7"/>
        <v>0</v>
      </c>
      <c r="J62" s="919"/>
      <c r="K62" s="906" t="s">
        <v>738</v>
      </c>
    </row>
    <row r="63" spans="1:11" x14ac:dyDescent="0.2">
      <c r="A63" s="687" t="s">
        <v>448</v>
      </c>
      <c r="D63" s="920"/>
      <c r="E63" s="866"/>
      <c r="F63" s="866"/>
      <c r="G63" s="866"/>
      <c r="H63" s="866"/>
      <c r="I63" s="866"/>
      <c r="J63" s="866"/>
      <c r="K63" s="866"/>
    </row>
    <row r="64" spans="1:11" x14ac:dyDescent="0.2">
      <c r="A64" s="687" t="s">
        <v>739</v>
      </c>
      <c r="D64" s="920"/>
      <c r="E64" s="866"/>
      <c r="F64" s="866"/>
      <c r="G64" s="866"/>
      <c r="H64" s="866"/>
      <c r="I64" s="866"/>
      <c r="J64" s="866"/>
      <c r="K64" s="866"/>
    </row>
    <row r="65" spans="1:11" x14ac:dyDescent="0.2">
      <c r="B65" s="921" t="s">
        <v>666</v>
      </c>
      <c r="D65" s="869"/>
      <c r="E65" s="922"/>
      <c r="F65" s="922"/>
      <c r="G65" s="922"/>
      <c r="H65" s="922"/>
      <c r="I65" s="922"/>
      <c r="J65" s="922"/>
      <c r="K65" s="922"/>
    </row>
    <row r="66" spans="1:11" x14ac:dyDescent="0.2">
      <c r="B66" s="921" t="s">
        <v>740</v>
      </c>
      <c r="D66" s="923"/>
      <c r="E66" s="923"/>
      <c r="F66" s="923"/>
      <c r="G66" s="923"/>
      <c r="H66" s="923"/>
      <c r="I66" s="923"/>
      <c r="J66" s="923"/>
      <c r="K66" s="923"/>
    </row>
    <row r="67" spans="1:11" x14ac:dyDescent="0.2">
      <c r="A67" s="923"/>
      <c r="B67" s="924" t="s">
        <v>741</v>
      </c>
      <c r="C67" s="923"/>
      <c r="D67" s="923"/>
      <c r="E67" s="923"/>
      <c r="F67" s="923"/>
      <c r="G67" s="923"/>
      <c r="H67" s="923"/>
      <c r="I67" s="923"/>
      <c r="J67" s="923"/>
      <c r="K67" s="923"/>
    </row>
    <row r="68" spans="1:11" x14ac:dyDescent="0.2">
      <c r="A68" s="923"/>
      <c r="B68" s="924" t="s">
        <v>742</v>
      </c>
      <c r="C68" s="923"/>
      <c r="D68" s="923"/>
      <c r="E68" s="923"/>
      <c r="F68" s="923"/>
      <c r="G68" s="923"/>
      <c r="H68" s="923"/>
      <c r="I68" s="923"/>
      <c r="J68" s="923"/>
      <c r="K68" s="923"/>
    </row>
    <row r="69" spans="1:11" x14ac:dyDescent="0.2">
      <c r="A69" s="923"/>
      <c r="B69" s="921" t="s">
        <v>743</v>
      </c>
      <c r="C69" s="923"/>
      <c r="D69" s="923"/>
      <c r="E69" s="923"/>
      <c r="F69" s="923"/>
      <c r="G69" s="923"/>
      <c r="H69" s="923"/>
      <c r="I69" s="923"/>
      <c r="J69" s="923"/>
      <c r="K69" s="923"/>
    </row>
    <row r="70" spans="1:11" x14ac:dyDescent="0.2">
      <c r="A70" s="923"/>
      <c r="B70" s="924" t="s">
        <v>744</v>
      </c>
      <c r="C70" s="923"/>
      <c r="D70" s="923"/>
      <c r="E70" s="923"/>
      <c r="F70" s="923"/>
      <c r="G70" s="923"/>
      <c r="H70" s="923"/>
      <c r="I70" s="923"/>
      <c r="J70" s="923"/>
      <c r="K70" s="923"/>
    </row>
    <row r="71" spans="1:11" x14ac:dyDescent="0.2">
      <c r="A71" s="923"/>
      <c r="B71" s="924" t="s">
        <v>745</v>
      </c>
      <c r="C71" s="923"/>
      <c r="D71" s="923"/>
      <c r="E71" s="923"/>
      <c r="F71" s="923"/>
      <c r="G71" s="923"/>
      <c r="H71" s="923"/>
      <c r="I71" s="923"/>
      <c r="J71" s="923"/>
      <c r="K71" s="923"/>
    </row>
    <row r="72" spans="1:11" x14ac:dyDescent="0.2">
      <c r="A72" s="923"/>
      <c r="B72" s="921" t="s">
        <v>746</v>
      </c>
      <c r="C72" s="923"/>
      <c r="D72" s="923"/>
      <c r="E72" s="923"/>
      <c r="F72" s="923"/>
      <c r="G72" s="923"/>
      <c r="H72" s="923"/>
      <c r="I72" s="923"/>
      <c r="J72" s="923"/>
      <c r="K72" s="923"/>
    </row>
    <row r="73" spans="1:11" x14ac:dyDescent="0.2">
      <c r="A73" s="923"/>
      <c r="B73" s="924" t="s">
        <v>747</v>
      </c>
      <c r="C73" s="923"/>
      <c r="D73" s="923"/>
      <c r="E73" s="923"/>
      <c r="F73" s="923"/>
      <c r="G73" s="923"/>
      <c r="H73" s="923"/>
      <c r="I73" s="923"/>
      <c r="J73" s="923"/>
      <c r="K73" s="923"/>
    </row>
    <row r="74" spans="1:11" x14ac:dyDescent="0.2">
      <c r="A74" s="923"/>
      <c r="B74" s="924" t="s">
        <v>748</v>
      </c>
      <c r="C74" s="923"/>
      <c r="D74" s="923"/>
      <c r="E74" s="923"/>
      <c r="F74" s="923"/>
      <c r="G74" s="923"/>
      <c r="H74" s="923"/>
      <c r="I74" s="923"/>
      <c r="J74" s="923"/>
      <c r="K74" s="923"/>
    </row>
    <row r="75" spans="1:11" x14ac:dyDescent="0.2">
      <c r="A75" s="923"/>
      <c r="B75" s="921" t="s">
        <v>749</v>
      </c>
      <c r="C75" s="923"/>
      <c r="D75" s="923"/>
      <c r="E75" s="923"/>
      <c r="F75" s="923"/>
      <c r="G75" s="923"/>
      <c r="H75" s="923"/>
      <c r="I75" s="923"/>
      <c r="J75" s="923"/>
      <c r="K75" s="923"/>
    </row>
    <row r="76" spans="1:11" x14ac:dyDescent="0.2">
      <c r="A76" s="923"/>
      <c r="B76" s="924" t="s">
        <v>750</v>
      </c>
      <c r="C76" s="923"/>
      <c r="D76" s="923"/>
      <c r="E76" s="923"/>
      <c r="F76" s="923"/>
      <c r="G76" s="923"/>
      <c r="H76" s="923"/>
      <c r="I76" s="923"/>
      <c r="J76" s="923"/>
      <c r="K76" s="923"/>
    </row>
    <row r="77" spans="1:11" x14ac:dyDescent="0.2">
      <c r="A77" s="923"/>
      <c r="B77" s="924" t="s">
        <v>751</v>
      </c>
      <c r="C77" s="923"/>
      <c r="D77" s="923"/>
      <c r="E77" s="923"/>
      <c r="F77" s="923"/>
      <c r="G77" s="923"/>
      <c r="H77" s="923"/>
      <c r="I77" s="923"/>
      <c r="J77" s="923"/>
      <c r="K77" s="923"/>
    </row>
    <row r="78" spans="1:11" x14ac:dyDescent="0.2">
      <c r="A78" s="923"/>
      <c r="B78" s="921" t="s">
        <v>752</v>
      </c>
      <c r="C78" s="923"/>
      <c r="D78" s="923"/>
      <c r="E78" s="923"/>
      <c r="F78" s="923"/>
      <c r="G78" s="923"/>
      <c r="H78" s="923"/>
      <c r="I78" s="923"/>
      <c r="J78" s="923"/>
      <c r="K78" s="923"/>
    </row>
    <row r="79" spans="1:11" x14ac:dyDescent="0.2">
      <c r="B79" s="924" t="s">
        <v>753</v>
      </c>
      <c r="D79" s="923"/>
      <c r="E79" s="923"/>
      <c r="F79" s="923"/>
      <c r="G79" s="923"/>
      <c r="H79" s="923"/>
      <c r="I79" s="923"/>
      <c r="J79" s="923"/>
      <c r="K79" s="923"/>
    </row>
    <row r="80" spans="1:11" x14ac:dyDescent="0.2">
      <c r="B80" s="924" t="s">
        <v>754</v>
      </c>
      <c r="D80" s="923"/>
      <c r="E80" s="923"/>
      <c r="F80" s="923"/>
      <c r="G80" s="923"/>
      <c r="H80" s="923"/>
      <c r="I80" s="923"/>
      <c r="J80" s="923"/>
      <c r="K80" s="923"/>
    </row>
    <row r="81" spans="2:2" x14ac:dyDescent="0.2">
      <c r="B81" s="921" t="s">
        <v>755</v>
      </c>
    </row>
    <row r="82" spans="2:2" x14ac:dyDescent="0.2">
      <c r="B82" s="381" t="s">
        <v>756</v>
      </c>
    </row>
    <row r="83" spans="2:2" x14ac:dyDescent="0.2">
      <c r="B83" s="381" t="s">
        <v>757</v>
      </c>
    </row>
    <row r="84" spans="2:2" x14ac:dyDescent="0.2">
      <c r="B84" s="921" t="s">
        <v>758</v>
      </c>
    </row>
    <row r="85" spans="2:2" x14ac:dyDescent="0.2">
      <c r="B85" s="924" t="s">
        <v>759</v>
      </c>
    </row>
    <row r="86" spans="2:2" x14ac:dyDescent="0.2">
      <c r="B86" s="924" t="s">
        <v>760</v>
      </c>
    </row>
    <row r="87" spans="2:2" x14ac:dyDescent="0.2">
      <c r="B87" s="921" t="s">
        <v>761</v>
      </c>
    </row>
    <row r="88" spans="2:2" x14ac:dyDescent="0.2">
      <c r="B88" s="924" t="s">
        <v>762</v>
      </c>
    </row>
    <row r="89" spans="2:2" x14ac:dyDescent="0.2">
      <c r="B89" s="924" t="s">
        <v>763</v>
      </c>
    </row>
    <row r="90" spans="2:2" x14ac:dyDescent="0.2">
      <c r="B90" s="924" t="s">
        <v>764</v>
      </c>
    </row>
    <row r="91" spans="2:2" x14ac:dyDescent="0.2">
      <c r="B91" s="924" t="s">
        <v>765</v>
      </c>
    </row>
    <row r="92" spans="2:2" x14ac:dyDescent="0.2">
      <c r="B92" s="924" t="s">
        <v>766</v>
      </c>
    </row>
    <row r="93" spans="2:2" x14ac:dyDescent="0.2">
      <c r="B93" s="924" t="s">
        <v>767</v>
      </c>
    </row>
    <row r="94" spans="2:2" x14ac:dyDescent="0.2">
      <c r="B94" s="924" t="s">
        <v>768</v>
      </c>
    </row>
    <row r="95" spans="2:2" x14ac:dyDescent="0.2">
      <c r="B95" s="924" t="s">
        <v>769</v>
      </c>
    </row>
    <row r="96" spans="2:2" x14ac:dyDescent="0.2">
      <c r="B96" s="925"/>
    </row>
    <row r="97" spans="2:3" x14ac:dyDescent="0.2">
      <c r="B97" s="921" t="s">
        <v>770</v>
      </c>
    </row>
    <row r="98" spans="2:3" x14ac:dyDescent="0.2">
      <c r="B98" s="921" t="s">
        <v>771</v>
      </c>
    </row>
    <row r="99" spans="2:3" x14ac:dyDescent="0.2">
      <c r="B99" s="924" t="s">
        <v>772</v>
      </c>
    </row>
    <row r="100" spans="2:3" x14ac:dyDescent="0.2">
      <c r="B100" s="921" t="s">
        <v>773</v>
      </c>
    </row>
    <row r="101" spans="2:3" x14ac:dyDescent="0.2">
      <c r="B101" s="924" t="s">
        <v>774</v>
      </c>
    </row>
    <row r="102" spans="2:3" x14ac:dyDescent="0.2">
      <c r="B102" s="921" t="s">
        <v>775</v>
      </c>
    </row>
    <row r="103" spans="2:3" x14ac:dyDescent="0.2">
      <c r="B103" s="924" t="s">
        <v>776</v>
      </c>
    </row>
    <row r="104" spans="2:3" x14ac:dyDescent="0.2">
      <c r="B104" s="924" t="s">
        <v>777</v>
      </c>
    </row>
    <row r="105" spans="2:3" x14ac:dyDescent="0.2">
      <c r="B105" s="926" t="s">
        <v>778</v>
      </c>
    </row>
    <row r="106" spans="2:3" ht="12" customHeight="1" x14ac:dyDescent="0.2">
      <c r="B106" s="927" t="s">
        <v>779</v>
      </c>
    </row>
    <row r="107" spans="2:3" x14ac:dyDescent="0.2">
      <c r="B107" s="928" t="s">
        <v>780</v>
      </c>
    </row>
    <row r="108" spans="2:3" x14ac:dyDescent="0.2">
      <c r="B108" s="925" t="s">
        <v>781</v>
      </c>
    </row>
    <row r="109" spans="2:3" x14ac:dyDescent="0.2">
      <c r="B109" s="928" t="s">
        <v>782</v>
      </c>
    </row>
    <row r="110" spans="2:3" ht="12" customHeight="1" x14ac:dyDescent="0.2">
      <c r="B110" s="929" t="s">
        <v>783</v>
      </c>
    </row>
    <row r="111" spans="2:3" ht="12" customHeight="1" x14ac:dyDescent="0.2">
      <c r="B111" s="930" t="s">
        <v>784</v>
      </c>
      <c r="C111" s="931"/>
    </row>
    <row r="112" spans="2:3" ht="12" customHeight="1" x14ac:dyDescent="0.2">
      <c r="B112" s="930" t="s">
        <v>785</v>
      </c>
      <c r="C112" s="931"/>
    </row>
    <row r="113" spans="2:3" ht="12" customHeight="1" x14ac:dyDescent="0.2">
      <c r="B113" s="932" t="s">
        <v>786</v>
      </c>
      <c r="C113" s="931"/>
    </row>
    <row r="114" spans="2:3" ht="12" customHeight="1" x14ac:dyDescent="0.2">
      <c r="B114" s="929" t="s">
        <v>787</v>
      </c>
      <c r="C114" s="931"/>
    </row>
    <row r="115" spans="2:3" ht="12" customHeight="1" x14ac:dyDescent="0.2">
      <c r="B115" s="929" t="s">
        <v>788</v>
      </c>
      <c r="C115" s="931"/>
    </row>
    <row r="116" spans="2:3" ht="12" customHeight="1" x14ac:dyDescent="0.2">
      <c r="B116" s="933" t="s">
        <v>789</v>
      </c>
      <c r="C116" s="931"/>
    </row>
    <row r="117" spans="2:3" ht="12" customHeight="1" x14ac:dyDescent="0.2">
      <c r="B117" s="930" t="s">
        <v>790</v>
      </c>
      <c r="C117" s="931"/>
    </row>
    <row r="118" spans="2:3" ht="12" customHeight="1" x14ac:dyDescent="0.2">
      <c r="B118" s="930" t="s">
        <v>791</v>
      </c>
      <c r="C118" s="931"/>
    </row>
    <row r="119" spans="2:3" ht="12" customHeight="1" x14ac:dyDescent="0.2">
      <c r="B119" s="934" t="s">
        <v>792</v>
      </c>
      <c r="C119" s="931"/>
    </row>
    <row r="120" spans="2:3" ht="12" customHeight="1" x14ac:dyDescent="0.2">
      <c r="B120" s="930" t="s">
        <v>793</v>
      </c>
      <c r="C120" s="931"/>
    </row>
    <row r="121" spans="2:3" ht="12" customHeight="1" x14ac:dyDescent="0.2">
      <c r="B121" s="934" t="s">
        <v>794</v>
      </c>
      <c r="C121" s="931"/>
    </row>
    <row r="122" spans="2:3" ht="12" customHeight="1" x14ac:dyDescent="0.2">
      <c r="B122" s="930" t="s">
        <v>795</v>
      </c>
      <c r="C122" s="931"/>
    </row>
    <row r="123" spans="2:3" ht="12" customHeight="1" x14ac:dyDescent="0.2">
      <c r="B123" s="934" t="s">
        <v>796</v>
      </c>
      <c r="C123" s="931"/>
    </row>
    <row r="124" spans="2:3" ht="12" customHeight="1" x14ac:dyDescent="0.2">
      <c r="B124" s="930" t="s">
        <v>797</v>
      </c>
      <c r="C124" s="927"/>
    </row>
    <row r="125" spans="2:3" x14ac:dyDescent="0.2">
      <c r="B125" s="921" t="s">
        <v>798</v>
      </c>
    </row>
    <row r="126" spans="2:3" ht="12" customHeight="1" x14ac:dyDescent="0.2">
      <c r="B126" s="935" t="s">
        <v>799</v>
      </c>
    </row>
    <row r="127" spans="2:3" ht="12" customHeight="1" x14ac:dyDescent="0.2">
      <c r="B127" s="936" t="s">
        <v>800</v>
      </c>
    </row>
    <row r="128" spans="2:3" ht="12" customHeight="1" x14ac:dyDescent="0.2">
      <c r="B128" s="930" t="s">
        <v>801</v>
      </c>
      <c r="C128" s="937"/>
    </row>
    <row r="129" spans="2:11" ht="12" customHeight="1" x14ac:dyDescent="0.2">
      <c r="B129" s="930" t="s">
        <v>802</v>
      </c>
      <c r="C129" s="937"/>
    </row>
    <row r="130" spans="2:11" x14ac:dyDescent="0.2">
      <c r="B130" s="908"/>
    </row>
    <row r="131" spans="2:11" ht="11.25" customHeight="1" x14ac:dyDescent="0.2">
      <c r="B131" s="938" t="s">
        <v>803</v>
      </c>
    </row>
    <row r="132" spans="2:11" x14ac:dyDescent="0.2">
      <c r="B132" s="939" t="s">
        <v>804</v>
      </c>
    </row>
    <row r="133" spans="2:11" x14ac:dyDescent="0.2">
      <c r="B133" s="908" t="s">
        <v>805</v>
      </c>
    </row>
    <row r="135" spans="2:11" x14ac:dyDescent="0.2">
      <c r="B135" s="926" t="s">
        <v>806</v>
      </c>
    </row>
    <row r="136" spans="2:11" x14ac:dyDescent="0.2">
      <c r="B136" s="926" t="s">
        <v>807</v>
      </c>
    </row>
    <row r="137" spans="2:11" x14ac:dyDescent="0.2">
      <c r="B137" s="687" t="s">
        <v>808</v>
      </c>
    </row>
    <row r="138" spans="2:11" x14ac:dyDescent="0.2">
      <c r="B138" s="687" t="s">
        <v>809</v>
      </c>
    </row>
    <row r="139" spans="2:11" x14ac:dyDescent="0.2">
      <c r="B139" s="687" t="s">
        <v>810</v>
      </c>
    </row>
    <row r="140" spans="2:11" x14ac:dyDescent="0.2">
      <c r="B140" s="687" t="s">
        <v>811</v>
      </c>
    </row>
    <row r="142" spans="2:11" x14ac:dyDescent="0.2">
      <c r="B142" s="940" t="s">
        <v>812</v>
      </c>
    </row>
    <row r="143" spans="2:11" ht="9.75" customHeight="1" x14ac:dyDescent="0.2">
      <c r="B143" s="1660" t="s">
        <v>813</v>
      </c>
      <c r="C143" s="1660"/>
      <c r="D143" s="1660"/>
      <c r="E143" s="1660"/>
      <c r="F143" s="1660"/>
      <c r="G143" s="1660"/>
      <c r="H143" s="1660"/>
      <c r="I143" s="1660"/>
      <c r="J143" s="1660"/>
      <c r="K143" s="1660"/>
    </row>
    <row r="144" spans="2:11" ht="15" customHeight="1" x14ac:dyDescent="0.2">
      <c r="B144" s="1660"/>
      <c r="C144" s="1660"/>
      <c r="D144" s="1660"/>
      <c r="E144" s="1660"/>
      <c r="F144" s="1660"/>
      <c r="G144" s="1660"/>
      <c r="H144" s="1660"/>
      <c r="I144" s="1660"/>
      <c r="J144" s="1660"/>
      <c r="K144" s="1660"/>
    </row>
    <row r="145" spans="2:2" x14ac:dyDescent="0.2">
      <c r="B145" s="285" t="s">
        <v>814</v>
      </c>
    </row>
    <row r="146" spans="2:2" x14ac:dyDescent="0.2">
      <c r="B146" s="687" t="s">
        <v>815</v>
      </c>
    </row>
    <row r="148" spans="2:2" x14ac:dyDescent="0.2">
      <c r="B148" s="941" t="s">
        <v>816</v>
      </c>
    </row>
    <row r="149" spans="2:2" x14ac:dyDescent="0.2">
      <c r="B149" s="942" t="s">
        <v>817</v>
      </c>
    </row>
  </sheetData>
  <sheetProtection algorithmName="SHA-512" hashValue="nXZM7kzMIERnu0D7OrMqTCXcq6A0ADN0nA42HHO9tvFxy6WMT/mztvLuhCcLBmiwofGZ1Mmu8uRBAw+Kcd/Ltw==" saltValue="dKLbIgZ3Q4VhZJsoO5VK/w==" spinCount="100000" sheet="1" objects="1" scenarios="1"/>
  <mergeCells count="52">
    <mergeCell ref="A4:K4"/>
    <mergeCell ref="A6:B6"/>
    <mergeCell ref="A9:A10"/>
    <mergeCell ref="B9:B10"/>
    <mergeCell ref="C9:C10"/>
    <mergeCell ref="D9:E9"/>
    <mergeCell ref="F9:G9"/>
    <mergeCell ref="H9:I9"/>
    <mergeCell ref="J9:J10"/>
    <mergeCell ref="K9:K10"/>
    <mergeCell ref="A11:B11"/>
    <mergeCell ref="A18:A24"/>
    <mergeCell ref="B18:B24"/>
    <mergeCell ref="K18:K24"/>
    <mergeCell ref="A28:A29"/>
    <mergeCell ref="B28:B29"/>
    <mergeCell ref="C28:C29"/>
    <mergeCell ref="D28:E28"/>
    <mergeCell ref="F28:G28"/>
    <mergeCell ref="H28:I28"/>
    <mergeCell ref="J28:J29"/>
    <mergeCell ref="K28:K29"/>
    <mergeCell ref="A30:B30"/>
    <mergeCell ref="A31:A32"/>
    <mergeCell ref="B31:B32"/>
    <mergeCell ref="K31:K32"/>
    <mergeCell ref="A33:A35"/>
    <mergeCell ref="B33:B35"/>
    <mergeCell ref="K33:K35"/>
    <mergeCell ref="A38:A39"/>
    <mergeCell ref="B38:B39"/>
    <mergeCell ref="K38:K39"/>
    <mergeCell ref="A41:A43"/>
    <mergeCell ref="B41:B43"/>
    <mergeCell ref="K41:K43"/>
    <mergeCell ref="A47:K47"/>
    <mergeCell ref="A51:A52"/>
    <mergeCell ref="B51:B52"/>
    <mergeCell ref="C51:C52"/>
    <mergeCell ref="D51:E51"/>
    <mergeCell ref="F51:G51"/>
    <mergeCell ref="H51:I51"/>
    <mergeCell ref="A57:A58"/>
    <mergeCell ref="B57:B58"/>
    <mergeCell ref="K57:K58"/>
    <mergeCell ref="B143:K144"/>
    <mergeCell ref="J51:J52"/>
    <mergeCell ref="K51:K52"/>
    <mergeCell ref="A53:B53"/>
    <mergeCell ref="A54:A56"/>
    <mergeCell ref="B54:B56"/>
    <mergeCell ref="K54:K5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23.pielikums Jūrmalas pilsētas domes
2019.gada 18.aprīļa saistošajiem noteikumiem Nr.16
(protokols Nr.4, 26.punkts)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1"/>
  <sheetViews>
    <sheetView view="pageLayout" zoomScaleNormal="100" workbookViewId="0">
      <selection activeCell="M5" sqref="M5"/>
    </sheetView>
  </sheetViews>
  <sheetFormatPr defaultColWidth="9.140625" defaultRowHeight="12" outlineLevelCol="1" x14ac:dyDescent="0.2"/>
  <cols>
    <col min="1" max="1" width="6.140625" style="282" customWidth="1"/>
    <col min="2" max="2" width="17.28515625" style="282" customWidth="1"/>
    <col min="3" max="3" width="18.28515625" style="282" customWidth="1"/>
    <col min="4" max="4" width="10.5703125" style="282" customWidth="1"/>
    <col min="5" max="6" width="12.5703125" style="282" hidden="1" customWidth="1" outlineLevel="1"/>
    <col min="7" max="7" width="14.140625" style="282" customWidth="1" collapsed="1"/>
    <col min="8" max="8" width="29.85546875" style="282" hidden="1" customWidth="1" outlineLevel="1"/>
    <col min="9" max="9" width="17.85546875" style="282" customWidth="1" collapsed="1"/>
    <col min="10" max="10" width="11.7109375" style="282" customWidth="1"/>
    <col min="11" max="16384" width="9.140625" style="282"/>
  </cols>
  <sheetData>
    <row r="1" spans="1:10" x14ac:dyDescent="0.2">
      <c r="A1" s="1674" t="s">
        <v>2</v>
      </c>
      <c r="B1" s="1674"/>
      <c r="C1" s="281" t="s">
        <v>333</v>
      </c>
      <c r="D1" s="1679"/>
      <c r="E1" s="1679"/>
      <c r="F1" s="1679"/>
      <c r="G1" s="1679"/>
      <c r="H1" s="1679"/>
      <c r="I1" s="1679"/>
    </row>
    <row r="2" spans="1:10" x14ac:dyDescent="0.2">
      <c r="A2" s="1674" t="s">
        <v>4</v>
      </c>
      <c r="B2" s="1674"/>
      <c r="C2" s="1674">
        <v>90000056357</v>
      </c>
      <c r="D2" s="1674"/>
      <c r="E2" s="1674"/>
      <c r="F2" s="1674"/>
      <c r="G2" s="1674"/>
      <c r="H2" s="1674"/>
      <c r="I2" s="1674"/>
    </row>
    <row r="3" spans="1:10" x14ac:dyDescent="0.2">
      <c r="A3" s="281"/>
      <c r="B3" s="281"/>
      <c r="C3" s="281"/>
      <c r="D3" s="281"/>
      <c r="E3" s="281"/>
      <c r="F3" s="281"/>
      <c r="G3" s="281"/>
      <c r="H3" s="281"/>
      <c r="I3" s="281"/>
    </row>
    <row r="4" spans="1:10" ht="15.75" x14ac:dyDescent="0.25">
      <c r="A4" s="1680" t="s">
        <v>346</v>
      </c>
      <c r="B4" s="1680"/>
      <c r="C4" s="1680"/>
      <c r="D4" s="1680"/>
      <c r="E4" s="1680"/>
      <c r="F4" s="1680"/>
      <c r="G4" s="1680"/>
      <c r="H4" s="1680"/>
      <c r="I4" s="1680"/>
    </row>
    <row r="5" spans="1:10" ht="15.75" x14ac:dyDescent="0.25">
      <c r="A5" s="283"/>
      <c r="B5" s="283"/>
      <c r="C5" s="283"/>
      <c r="D5" s="283"/>
      <c r="E5" s="283"/>
      <c r="F5" s="283"/>
      <c r="G5" s="283"/>
      <c r="H5" s="283"/>
      <c r="I5" s="283"/>
    </row>
    <row r="6" spans="1:10" ht="15.75" x14ac:dyDescent="0.25">
      <c r="A6" s="1674" t="s">
        <v>347</v>
      </c>
      <c r="B6" s="1674"/>
      <c r="C6" s="284" t="s">
        <v>348</v>
      </c>
      <c r="D6" s="284"/>
      <c r="E6" s="284"/>
      <c r="F6" s="284"/>
      <c r="G6" s="284"/>
      <c r="H6" s="284"/>
      <c r="I6" s="284"/>
    </row>
    <row r="7" spans="1:10" x14ac:dyDescent="0.2">
      <c r="A7" s="1674" t="s">
        <v>349</v>
      </c>
      <c r="B7" s="1674"/>
      <c r="C7" s="285" t="s">
        <v>350</v>
      </c>
      <c r="D7" s="285"/>
      <c r="E7" s="285"/>
      <c r="F7" s="285"/>
      <c r="G7" s="285"/>
      <c r="H7" s="285"/>
      <c r="I7" s="285"/>
    </row>
    <row r="8" spans="1:10" x14ac:dyDescent="0.2">
      <c r="A8" s="1674" t="s">
        <v>351</v>
      </c>
      <c r="B8" s="1674"/>
      <c r="C8" s="286" t="s">
        <v>352</v>
      </c>
      <c r="D8" s="287"/>
      <c r="E8" s="287"/>
      <c r="F8" s="287"/>
      <c r="G8" s="287"/>
      <c r="H8" s="287"/>
      <c r="I8" s="287"/>
    </row>
    <row r="9" spans="1:10" ht="48" customHeight="1" x14ac:dyDescent="0.2">
      <c r="A9" s="288" t="s">
        <v>353</v>
      </c>
      <c r="B9" s="1675" t="s">
        <v>354</v>
      </c>
      <c r="C9" s="1675"/>
      <c r="D9" s="288" t="s">
        <v>355</v>
      </c>
      <c r="E9" s="288" t="s">
        <v>356</v>
      </c>
      <c r="F9" s="288" t="s">
        <v>357</v>
      </c>
      <c r="G9" s="288" t="s">
        <v>358</v>
      </c>
      <c r="H9" s="288" t="s">
        <v>36</v>
      </c>
      <c r="I9" s="288" t="s">
        <v>359</v>
      </c>
    </row>
    <row r="10" spans="1:10" ht="12" customHeight="1" x14ac:dyDescent="0.2">
      <c r="A10" s="1676" t="s">
        <v>360</v>
      </c>
      <c r="B10" s="1676"/>
      <c r="C10" s="1676"/>
      <c r="D10" s="289"/>
      <c r="E10" s="290">
        <f>SUM(E11:E12)</f>
        <v>297580</v>
      </c>
      <c r="F10" s="290">
        <f>SUM(F11:F12)</f>
        <v>1998</v>
      </c>
      <c r="G10" s="290">
        <f>SUM(G11:G12)</f>
        <v>299578</v>
      </c>
      <c r="H10" s="290"/>
      <c r="I10" s="291"/>
    </row>
    <row r="11" spans="1:10" ht="28.5" customHeight="1" x14ac:dyDescent="0.2">
      <c r="A11" s="1677">
        <v>1</v>
      </c>
      <c r="B11" s="1678" t="s">
        <v>361</v>
      </c>
      <c r="C11" s="1678"/>
      <c r="D11" s="292">
        <v>5250</v>
      </c>
      <c r="E11" s="293">
        <v>285371</v>
      </c>
      <c r="F11" s="294">
        <f>1714+284</f>
        <v>1998</v>
      </c>
      <c r="G11" s="293">
        <f>E11+F11</f>
        <v>287369</v>
      </c>
      <c r="H11" s="293" t="s">
        <v>1090</v>
      </c>
      <c r="I11" s="1682" t="s">
        <v>362</v>
      </c>
      <c r="J11" s="295"/>
    </row>
    <row r="12" spans="1:10" ht="12" customHeight="1" x14ac:dyDescent="0.2">
      <c r="A12" s="1677"/>
      <c r="B12" s="1678"/>
      <c r="C12" s="1678"/>
      <c r="D12" s="292">
        <v>2241</v>
      </c>
      <c r="E12" s="293">
        <f>12000+209</f>
        <v>12209</v>
      </c>
      <c r="F12" s="293"/>
      <c r="G12" s="293">
        <f>E12+F12</f>
        <v>12209</v>
      </c>
      <c r="H12" s="293"/>
      <c r="I12" s="1682"/>
    </row>
    <row r="13" spans="1:10" x14ac:dyDescent="0.2">
      <c r="A13" s="296"/>
      <c r="B13" s="297"/>
      <c r="C13" s="297"/>
      <c r="D13" s="298"/>
      <c r="E13" s="299"/>
      <c r="F13" s="299"/>
      <c r="G13" s="299"/>
      <c r="H13" s="299"/>
      <c r="I13" s="300"/>
    </row>
    <row r="14" spans="1:10" x14ac:dyDescent="0.2">
      <c r="A14" s="1681" t="s">
        <v>349</v>
      </c>
      <c r="B14" s="1681"/>
      <c r="C14" s="301" t="s">
        <v>363</v>
      </c>
      <c r="D14" s="302"/>
      <c r="E14" s="303"/>
      <c r="F14" s="303"/>
      <c r="G14" s="303"/>
      <c r="H14" s="303"/>
      <c r="I14" s="301"/>
    </row>
    <row r="15" spans="1:10" x14ac:dyDescent="0.2">
      <c r="A15" s="1681" t="s">
        <v>351</v>
      </c>
      <c r="B15" s="1681"/>
      <c r="C15" s="304" t="s">
        <v>9</v>
      </c>
      <c r="D15" s="305"/>
      <c r="E15" s="306"/>
      <c r="F15" s="306"/>
      <c r="G15" s="306"/>
      <c r="H15" s="306"/>
      <c r="I15" s="307"/>
    </row>
    <row r="16" spans="1:10" ht="48" x14ac:dyDescent="0.2">
      <c r="A16" s="288" t="s">
        <v>353</v>
      </c>
      <c r="B16" s="1675" t="s">
        <v>354</v>
      </c>
      <c r="C16" s="1675"/>
      <c r="D16" s="308" t="s">
        <v>355</v>
      </c>
      <c r="E16" s="288" t="s">
        <v>356</v>
      </c>
      <c r="F16" s="288" t="s">
        <v>357</v>
      </c>
      <c r="G16" s="288" t="s">
        <v>358</v>
      </c>
      <c r="H16" s="288" t="s">
        <v>36</v>
      </c>
      <c r="I16" s="288" t="s">
        <v>359</v>
      </c>
    </row>
    <row r="17" spans="1:9" x14ac:dyDescent="0.2">
      <c r="A17" s="1676" t="s">
        <v>360</v>
      </c>
      <c r="B17" s="1676"/>
      <c r="C17" s="1676"/>
      <c r="D17" s="309"/>
      <c r="E17" s="310">
        <f>SUM(E18)</f>
        <v>66505</v>
      </c>
      <c r="F17" s="310">
        <f t="shared" ref="F17:G17" si="0">SUM(F18)</f>
        <v>0</v>
      </c>
      <c r="G17" s="310">
        <f t="shared" si="0"/>
        <v>66505</v>
      </c>
      <c r="H17" s="310"/>
      <c r="I17" s="293"/>
    </row>
    <row r="18" spans="1:9" ht="21.75" customHeight="1" x14ac:dyDescent="0.2">
      <c r="A18" s="311">
        <v>1</v>
      </c>
      <c r="B18" s="1678" t="s">
        <v>364</v>
      </c>
      <c r="C18" s="1678"/>
      <c r="D18" s="292">
        <v>5250</v>
      </c>
      <c r="E18" s="293">
        <v>66505</v>
      </c>
      <c r="F18" s="294"/>
      <c r="G18" s="293">
        <f>E18+F18</f>
        <v>66505</v>
      </c>
      <c r="H18" s="293"/>
      <c r="I18" s="312" t="s">
        <v>365</v>
      </c>
    </row>
    <row r="19" spans="1:9" x14ac:dyDescent="0.2">
      <c r="A19" s="313"/>
      <c r="B19" s="314"/>
      <c r="C19" s="315"/>
      <c r="D19" s="316"/>
      <c r="E19" s="317"/>
      <c r="F19" s="317"/>
      <c r="G19" s="317"/>
      <c r="H19" s="317"/>
      <c r="I19" s="300"/>
    </row>
    <row r="20" spans="1:9" x14ac:dyDescent="0.2">
      <c r="A20" s="296"/>
      <c r="B20" s="297"/>
      <c r="C20" s="297"/>
      <c r="D20" s="298"/>
      <c r="E20" s="299"/>
      <c r="F20" s="299"/>
      <c r="G20" s="299"/>
      <c r="H20" s="299"/>
      <c r="I20" s="300"/>
    </row>
    <row r="21" spans="1:9" x14ac:dyDescent="0.2">
      <c r="A21" s="1681" t="s">
        <v>349</v>
      </c>
      <c r="B21" s="1681"/>
      <c r="C21" s="301" t="s">
        <v>366</v>
      </c>
      <c r="D21" s="302"/>
      <c r="E21" s="303"/>
      <c r="F21" s="303"/>
      <c r="G21" s="303"/>
      <c r="H21" s="303"/>
      <c r="I21" s="301"/>
    </row>
    <row r="22" spans="1:9" x14ac:dyDescent="0.2">
      <c r="A22" s="1681" t="s">
        <v>351</v>
      </c>
      <c r="B22" s="1681"/>
      <c r="C22" s="304" t="s">
        <v>367</v>
      </c>
      <c r="D22" s="305"/>
      <c r="E22" s="306"/>
      <c r="F22" s="306"/>
      <c r="G22" s="306"/>
      <c r="H22" s="306"/>
      <c r="I22" s="307"/>
    </row>
    <row r="23" spans="1:9" ht="48" x14ac:dyDescent="0.2">
      <c r="A23" s="288" t="s">
        <v>353</v>
      </c>
      <c r="B23" s="1675" t="s">
        <v>354</v>
      </c>
      <c r="C23" s="1675"/>
      <c r="D23" s="308" t="s">
        <v>355</v>
      </c>
      <c r="E23" s="288" t="s">
        <v>356</v>
      </c>
      <c r="F23" s="288" t="s">
        <v>357</v>
      </c>
      <c r="G23" s="288" t="s">
        <v>358</v>
      </c>
      <c r="H23" s="288" t="s">
        <v>36</v>
      </c>
      <c r="I23" s="288" t="s">
        <v>359</v>
      </c>
    </row>
    <row r="24" spans="1:9" x14ac:dyDescent="0.2">
      <c r="A24" s="1676" t="s">
        <v>360</v>
      </c>
      <c r="B24" s="1676"/>
      <c r="C24" s="1676"/>
      <c r="D24" s="309"/>
      <c r="E24" s="310">
        <f>SUM(E25)</f>
        <v>710</v>
      </c>
      <c r="F24" s="310">
        <f t="shared" ref="F24:G24" si="1">SUM(F25)</f>
        <v>0</v>
      </c>
      <c r="G24" s="310">
        <f t="shared" si="1"/>
        <v>710</v>
      </c>
      <c r="H24" s="310"/>
      <c r="I24" s="293"/>
    </row>
    <row r="25" spans="1:9" x14ac:dyDescent="0.2">
      <c r="A25" s="311">
        <v>1</v>
      </c>
      <c r="B25" s="1678" t="s">
        <v>368</v>
      </c>
      <c r="C25" s="1678"/>
      <c r="D25" s="292">
        <v>5250</v>
      </c>
      <c r="E25" s="293">
        <v>710</v>
      </c>
      <c r="F25" s="294"/>
      <c r="G25" s="293">
        <f>E25+F25</f>
        <v>710</v>
      </c>
      <c r="H25" s="293"/>
      <c r="I25" s="312"/>
    </row>
    <row r="26" spans="1:9" x14ac:dyDescent="0.2">
      <c r="A26" s="313"/>
      <c r="B26" s="314"/>
      <c r="C26" s="315"/>
      <c r="D26" s="316"/>
      <c r="E26" s="317"/>
      <c r="F26" s="317"/>
      <c r="G26" s="317"/>
      <c r="H26" s="317"/>
      <c r="I26" s="300"/>
    </row>
    <row r="27" spans="1:9" x14ac:dyDescent="0.2">
      <c r="A27" s="1681" t="s">
        <v>349</v>
      </c>
      <c r="B27" s="1681"/>
      <c r="C27" s="301" t="s">
        <v>369</v>
      </c>
      <c r="D27" s="318"/>
      <c r="E27" s="301"/>
      <c r="F27" s="301"/>
      <c r="G27" s="301"/>
      <c r="H27" s="301"/>
      <c r="I27" s="301"/>
    </row>
    <row r="28" spans="1:9" x14ac:dyDescent="0.2">
      <c r="A28" s="1681" t="s">
        <v>351</v>
      </c>
      <c r="B28" s="1681"/>
      <c r="C28" s="304" t="s">
        <v>370</v>
      </c>
      <c r="D28" s="319"/>
      <c r="E28" s="307"/>
      <c r="F28" s="307"/>
      <c r="G28" s="307"/>
      <c r="H28" s="307"/>
      <c r="I28" s="307"/>
    </row>
    <row r="29" spans="1:9" ht="48" x14ac:dyDescent="0.2">
      <c r="A29" s="288" t="s">
        <v>353</v>
      </c>
      <c r="B29" s="1675" t="s">
        <v>354</v>
      </c>
      <c r="C29" s="1675"/>
      <c r="D29" s="288" t="s">
        <v>355</v>
      </c>
      <c r="E29" s="288" t="s">
        <v>356</v>
      </c>
      <c r="F29" s="288" t="s">
        <v>357</v>
      </c>
      <c r="G29" s="288" t="s">
        <v>358</v>
      </c>
      <c r="H29" s="288" t="s">
        <v>36</v>
      </c>
      <c r="I29" s="288" t="s">
        <v>359</v>
      </c>
    </row>
    <row r="30" spans="1:9" x14ac:dyDescent="0.2">
      <c r="A30" s="1676" t="s">
        <v>360</v>
      </c>
      <c r="B30" s="1676"/>
      <c r="C30" s="1676"/>
      <c r="D30" s="320"/>
      <c r="E30" s="290">
        <f>SUM(E31:E44)</f>
        <v>238799</v>
      </c>
      <c r="F30" s="290">
        <f>SUM(F31:F44)</f>
        <v>56180</v>
      </c>
      <c r="G30" s="290">
        <f>SUM(G31:G44)</f>
        <v>294979</v>
      </c>
      <c r="H30" s="290"/>
      <c r="I30" s="291"/>
    </row>
    <row r="31" spans="1:9" ht="12" customHeight="1" x14ac:dyDescent="0.2">
      <c r="A31" s="1698">
        <v>1</v>
      </c>
      <c r="B31" s="1700" t="s">
        <v>371</v>
      </c>
      <c r="C31" s="1701"/>
      <c r="D31" s="292">
        <v>5240</v>
      </c>
      <c r="E31" s="293">
        <v>5350</v>
      </c>
      <c r="F31" s="293"/>
      <c r="G31" s="293">
        <f>E31+F31</f>
        <v>5350</v>
      </c>
      <c r="H31" s="293"/>
      <c r="I31" s="1683" t="s">
        <v>372</v>
      </c>
    </row>
    <row r="32" spans="1:9" ht="37.5" customHeight="1" x14ac:dyDescent="0.2">
      <c r="A32" s="1699"/>
      <c r="B32" s="1702"/>
      <c r="C32" s="1703"/>
      <c r="D32" s="292">
        <v>2241</v>
      </c>
      <c r="E32" s="293">
        <v>0</v>
      </c>
      <c r="F32" s="293">
        <v>1256</v>
      </c>
      <c r="G32" s="293">
        <f>E32+F32</f>
        <v>1256</v>
      </c>
      <c r="H32" s="293" t="s">
        <v>677</v>
      </c>
      <c r="I32" s="1704"/>
    </row>
    <row r="33" spans="1:9" ht="21.75" customHeight="1" x14ac:dyDescent="0.2">
      <c r="A33" s="1695">
        <v>2</v>
      </c>
      <c r="B33" s="1685" t="s">
        <v>373</v>
      </c>
      <c r="C33" s="1686"/>
      <c r="D33" s="292">
        <v>5250</v>
      </c>
      <c r="E33" s="293">
        <v>113586</v>
      </c>
      <c r="F33" s="293"/>
      <c r="G33" s="293">
        <f t="shared" ref="G33:G44" si="2">E33+F33</f>
        <v>113586</v>
      </c>
      <c r="H33" s="293"/>
      <c r="I33" s="1683" t="s">
        <v>374</v>
      </c>
    </row>
    <row r="34" spans="1:9" ht="22.5" customHeight="1" x14ac:dyDescent="0.2">
      <c r="A34" s="1695"/>
      <c r="B34" s="1696"/>
      <c r="C34" s="1697"/>
      <c r="D34" s="292">
        <v>2241</v>
      </c>
      <c r="E34" s="293">
        <v>11671</v>
      </c>
      <c r="F34" s="293"/>
      <c r="G34" s="293">
        <f t="shared" si="2"/>
        <v>11671</v>
      </c>
      <c r="H34" s="293"/>
      <c r="I34" s="1684"/>
    </row>
    <row r="35" spans="1:9" ht="24" customHeight="1" x14ac:dyDescent="0.2">
      <c r="A35" s="323">
        <v>3</v>
      </c>
      <c r="B35" s="1678" t="s">
        <v>375</v>
      </c>
      <c r="C35" s="1678"/>
      <c r="D35" s="292">
        <v>2241</v>
      </c>
      <c r="E35" s="293">
        <v>56328</v>
      </c>
      <c r="F35" s="294">
        <v>49963</v>
      </c>
      <c r="G35" s="293">
        <f t="shared" si="2"/>
        <v>106291</v>
      </c>
      <c r="H35" s="293" t="s">
        <v>677</v>
      </c>
      <c r="I35" s="312" t="s">
        <v>376</v>
      </c>
    </row>
    <row r="36" spans="1:9" ht="30.75" customHeight="1" x14ac:dyDescent="0.2">
      <c r="A36" s="323">
        <v>4</v>
      </c>
      <c r="B36" s="1670" t="s">
        <v>377</v>
      </c>
      <c r="C36" s="1670"/>
      <c r="D36" s="292">
        <v>5250</v>
      </c>
      <c r="E36" s="293">
        <v>9144</v>
      </c>
      <c r="F36" s="293"/>
      <c r="G36" s="293">
        <f t="shared" si="2"/>
        <v>9144</v>
      </c>
      <c r="H36" s="293"/>
      <c r="I36" s="312" t="s">
        <v>378</v>
      </c>
    </row>
    <row r="37" spans="1:9" ht="36.75" customHeight="1" x14ac:dyDescent="0.2">
      <c r="A37" s="311">
        <v>5</v>
      </c>
      <c r="B37" s="1685" t="s">
        <v>379</v>
      </c>
      <c r="C37" s="1686"/>
      <c r="D37" s="324">
        <v>5240</v>
      </c>
      <c r="E37" s="325">
        <v>3097</v>
      </c>
      <c r="F37" s="325"/>
      <c r="G37" s="293">
        <f t="shared" si="2"/>
        <v>3097</v>
      </c>
      <c r="H37" s="325"/>
      <c r="I37" s="326" t="s">
        <v>380</v>
      </c>
    </row>
    <row r="38" spans="1:9" ht="31.5" customHeight="1" x14ac:dyDescent="0.2">
      <c r="A38" s="1687">
        <v>6</v>
      </c>
      <c r="B38" s="1689" t="s">
        <v>381</v>
      </c>
      <c r="C38" s="1690"/>
      <c r="D38" s="324">
        <v>5250</v>
      </c>
      <c r="E38" s="325">
        <v>4036</v>
      </c>
      <c r="F38" s="325">
        <v>4961</v>
      </c>
      <c r="G38" s="293">
        <f t="shared" si="2"/>
        <v>8997</v>
      </c>
      <c r="H38" s="293" t="s">
        <v>677</v>
      </c>
      <c r="I38" s="1693" t="s">
        <v>382</v>
      </c>
    </row>
    <row r="39" spans="1:9" ht="26.25" customHeight="1" x14ac:dyDescent="0.2">
      <c r="A39" s="1688"/>
      <c r="B39" s="1691"/>
      <c r="C39" s="1692"/>
      <c r="D39" s="324">
        <v>2241</v>
      </c>
      <c r="E39" s="325">
        <v>10000</v>
      </c>
      <c r="F39" s="325"/>
      <c r="G39" s="293">
        <f t="shared" si="2"/>
        <v>10000</v>
      </c>
      <c r="H39" s="325"/>
      <c r="I39" s="1694"/>
    </row>
    <row r="40" spans="1:9" ht="30" customHeight="1" x14ac:dyDescent="0.2">
      <c r="A40" s="327">
        <v>7</v>
      </c>
      <c r="B40" s="1707" t="s">
        <v>383</v>
      </c>
      <c r="C40" s="1707"/>
      <c r="D40" s="324">
        <v>2241</v>
      </c>
      <c r="E40" s="325">
        <v>1671</v>
      </c>
      <c r="F40" s="294">
        <v>1716</v>
      </c>
      <c r="G40" s="293">
        <f t="shared" si="2"/>
        <v>3387</v>
      </c>
      <c r="H40" s="293" t="s">
        <v>677</v>
      </c>
      <c r="I40" s="328" t="s">
        <v>384</v>
      </c>
    </row>
    <row r="41" spans="1:9" ht="18.75" customHeight="1" x14ac:dyDescent="0.2">
      <c r="A41" s="311">
        <v>8</v>
      </c>
      <c r="B41" s="1708" t="s">
        <v>385</v>
      </c>
      <c r="C41" s="1708"/>
      <c r="D41" s="292">
        <v>5240</v>
      </c>
      <c r="E41" s="293">
        <v>3464</v>
      </c>
      <c r="F41" s="293"/>
      <c r="G41" s="293">
        <f t="shared" si="2"/>
        <v>3464</v>
      </c>
      <c r="H41" s="293"/>
      <c r="I41" s="312" t="s">
        <v>386</v>
      </c>
    </row>
    <row r="42" spans="1:9" ht="45" customHeight="1" x14ac:dyDescent="0.2">
      <c r="A42" s="321">
        <v>9</v>
      </c>
      <c r="B42" s="1678" t="s">
        <v>387</v>
      </c>
      <c r="C42" s="1678"/>
      <c r="D42" s="292">
        <v>2244</v>
      </c>
      <c r="E42" s="293">
        <v>8600</v>
      </c>
      <c r="F42" s="294">
        <v>-1716</v>
      </c>
      <c r="G42" s="293">
        <f t="shared" si="2"/>
        <v>6884</v>
      </c>
      <c r="H42" s="293" t="s">
        <v>677</v>
      </c>
      <c r="I42" s="312" t="s">
        <v>374</v>
      </c>
    </row>
    <row r="43" spans="1:9" ht="25.5" customHeight="1" x14ac:dyDescent="0.2">
      <c r="A43" s="311">
        <v>10</v>
      </c>
      <c r="B43" s="1678" t="s">
        <v>388</v>
      </c>
      <c r="C43" s="1678"/>
      <c r="D43" s="292">
        <v>2241</v>
      </c>
      <c r="E43" s="293">
        <v>3000</v>
      </c>
      <c r="F43" s="293"/>
      <c r="G43" s="293">
        <f t="shared" si="2"/>
        <v>3000</v>
      </c>
      <c r="H43" s="293"/>
      <c r="I43" s="312" t="s">
        <v>374</v>
      </c>
    </row>
    <row r="44" spans="1:9" ht="25.5" customHeight="1" x14ac:dyDescent="0.2">
      <c r="A44" s="311">
        <v>11</v>
      </c>
      <c r="B44" s="1678" t="s">
        <v>389</v>
      </c>
      <c r="C44" s="1678"/>
      <c r="D44" s="292">
        <v>2239</v>
      </c>
      <c r="E44" s="293">
        <v>8852</v>
      </c>
      <c r="F44" s="293"/>
      <c r="G44" s="293">
        <f t="shared" si="2"/>
        <v>8852</v>
      </c>
      <c r="H44" s="293"/>
      <c r="I44" s="328" t="s">
        <v>390</v>
      </c>
    </row>
    <row r="45" spans="1:9" x14ac:dyDescent="0.2">
      <c r="A45" s="329"/>
      <c r="B45" s="330"/>
      <c r="C45" s="330"/>
      <c r="D45" s="331"/>
      <c r="E45" s="332"/>
      <c r="F45" s="332"/>
      <c r="G45" s="332"/>
      <c r="H45" s="332"/>
      <c r="I45" s="332"/>
    </row>
    <row r="46" spans="1:9" x14ac:dyDescent="0.2">
      <c r="A46" s="1681" t="s">
        <v>349</v>
      </c>
      <c r="B46" s="1681"/>
      <c r="C46" s="333" t="s">
        <v>391</v>
      </c>
      <c r="D46" s="318"/>
      <c r="E46" s="333"/>
      <c r="F46" s="333"/>
      <c r="G46" s="333"/>
      <c r="H46" s="333"/>
      <c r="I46" s="333"/>
    </row>
    <row r="47" spans="1:9" x14ac:dyDescent="0.2">
      <c r="A47" s="1681" t="s">
        <v>351</v>
      </c>
      <c r="B47" s="1681"/>
      <c r="C47" s="304" t="s">
        <v>392</v>
      </c>
      <c r="D47" s="334"/>
      <c r="E47" s="335"/>
      <c r="F47" s="335"/>
      <c r="G47" s="335"/>
      <c r="H47" s="335"/>
      <c r="I47" s="335"/>
    </row>
    <row r="48" spans="1:9" ht="48" x14ac:dyDescent="0.2">
      <c r="A48" s="288" t="s">
        <v>353</v>
      </c>
      <c r="B48" s="1675" t="s">
        <v>354</v>
      </c>
      <c r="C48" s="1675"/>
      <c r="D48" s="288" t="s">
        <v>355</v>
      </c>
      <c r="E48" s="288" t="s">
        <v>356</v>
      </c>
      <c r="F48" s="288" t="s">
        <v>357</v>
      </c>
      <c r="G48" s="288" t="s">
        <v>358</v>
      </c>
      <c r="H48" s="288" t="s">
        <v>36</v>
      </c>
      <c r="I48" s="288" t="s">
        <v>359</v>
      </c>
    </row>
    <row r="49" spans="1:9" x14ac:dyDescent="0.2">
      <c r="A49" s="1676" t="s">
        <v>360</v>
      </c>
      <c r="B49" s="1676"/>
      <c r="C49" s="1676"/>
      <c r="D49" s="320"/>
      <c r="E49" s="290">
        <f>SUM(E50:E56)</f>
        <v>199934</v>
      </c>
      <c r="F49" s="290">
        <f t="shared" ref="F49:G49" si="3">SUM(F50:F56)</f>
        <v>0</v>
      </c>
      <c r="G49" s="290">
        <f t="shared" si="3"/>
        <v>199934</v>
      </c>
      <c r="H49" s="290"/>
      <c r="I49" s="336"/>
    </row>
    <row r="50" spans="1:9" x14ac:dyDescent="0.2">
      <c r="A50" s="311">
        <v>1</v>
      </c>
      <c r="B50" s="1670" t="s">
        <v>393</v>
      </c>
      <c r="C50" s="1670"/>
      <c r="D50" s="292">
        <v>5250</v>
      </c>
      <c r="E50" s="293">
        <v>5850</v>
      </c>
      <c r="F50" s="293"/>
      <c r="G50" s="293">
        <f t="shared" ref="G50:G56" si="4">E50+F50</f>
        <v>5850</v>
      </c>
      <c r="H50" s="293"/>
      <c r="I50" s="312" t="s">
        <v>394</v>
      </c>
    </row>
    <row r="51" spans="1:9" x14ac:dyDescent="0.2">
      <c r="A51" s="311">
        <v>2</v>
      </c>
      <c r="B51" s="1705" t="s">
        <v>395</v>
      </c>
      <c r="C51" s="1706"/>
      <c r="D51" s="292">
        <v>5250</v>
      </c>
      <c r="E51" s="293">
        <v>15113</v>
      </c>
      <c r="F51" s="294"/>
      <c r="G51" s="293">
        <f t="shared" si="4"/>
        <v>15113</v>
      </c>
      <c r="H51" s="293"/>
      <c r="I51" s="312" t="s">
        <v>396</v>
      </c>
    </row>
    <row r="52" spans="1:9" x14ac:dyDescent="0.2">
      <c r="A52" s="311">
        <v>3</v>
      </c>
      <c r="B52" s="1705" t="s">
        <v>397</v>
      </c>
      <c r="C52" s="1706"/>
      <c r="D52" s="292">
        <v>5250</v>
      </c>
      <c r="E52" s="293">
        <v>23892</v>
      </c>
      <c r="F52" s="293"/>
      <c r="G52" s="293">
        <f t="shared" si="4"/>
        <v>23892</v>
      </c>
      <c r="H52" s="293"/>
      <c r="I52" s="312" t="s">
        <v>396</v>
      </c>
    </row>
    <row r="53" spans="1:9" x14ac:dyDescent="0.2">
      <c r="A53" s="321">
        <v>4</v>
      </c>
      <c r="B53" s="1705" t="s">
        <v>398</v>
      </c>
      <c r="C53" s="1706"/>
      <c r="D53" s="292">
        <v>5250</v>
      </c>
      <c r="E53" s="293">
        <v>118349</v>
      </c>
      <c r="F53" s="293"/>
      <c r="G53" s="293">
        <f t="shared" si="4"/>
        <v>118349</v>
      </c>
      <c r="H53" s="293"/>
      <c r="I53" s="312" t="s">
        <v>396</v>
      </c>
    </row>
    <row r="54" spans="1:9" x14ac:dyDescent="0.2">
      <c r="A54" s="311">
        <v>5</v>
      </c>
      <c r="B54" s="1670" t="s">
        <v>399</v>
      </c>
      <c r="C54" s="1670"/>
      <c r="D54" s="292">
        <v>5250</v>
      </c>
      <c r="E54" s="293">
        <v>2730</v>
      </c>
      <c r="F54" s="337"/>
      <c r="G54" s="293">
        <f t="shared" si="4"/>
        <v>2730</v>
      </c>
      <c r="H54" s="337"/>
      <c r="I54" s="322" t="s">
        <v>386</v>
      </c>
    </row>
    <row r="55" spans="1:9" ht="26.25" customHeight="1" x14ac:dyDescent="0.2">
      <c r="A55" s="311">
        <v>6</v>
      </c>
      <c r="B55" s="1670" t="s">
        <v>400</v>
      </c>
      <c r="C55" s="1670"/>
      <c r="D55" s="292">
        <v>5250</v>
      </c>
      <c r="E55" s="293">
        <v>31000</v>
      </c>
      <c r="F55" s="293"/>
      <c r="G55" s="293">
        <f t="shared" si="4"/>
        <v>31000</v>
      </c>
      <c r="H55" s="293"/>
      <c r="I55" s="312" t="s">
        <v>401</v>
      </c>
    </row>
    <row r="56" spans="1:9" ht="12" customHeight="1" x14ac:dyDescent="0.2">
      <c r="A56" s="338">
        <v>7</v>
      </c>
      <c r="B56" s="1711" t="s">
        <v>402</v>
      </c>
      <c r="C56" s="1711"/>
      <c r="D56" s="292">
        <v>2241</v>
      </c>
      <c r="E56" s="293">
        <v>3000</v>
      </c>
      <c r="F56" s="293"/>
      <c r="G56" s="293">
        <f t="shared" si="4"/>
        <v>3000</v>
      </c>
      <c r="H56" s="293"/>
      <c r="I56" s="312" t="s">
        <v>403</v>
      </c>
    </row>
    <row r="57" spans="1:9" x14ac:dyDescent="0.2">
      <c r="A57" s="339"/>
      <c r="B57" s="339"/>
      <c r="C57" s="339"/>
      <c r="D57" s="340"/>
      <c r="E57" s="341"/>
      <c r="F57" s="341"/>
      <c r="G57" s="341"/>
      <c r="H57" s="341"/>
      <c r="I57" s="342"/>
    </row>
    <row r="58" spans="1:9" ht="15" customHeight="1" x14ac:dyDescent="0.2">
      <c r="A58" s="1681" t="s">
        <v>349</v>
      </c>
      <c r="B58" s="1681"/>
      <c r="C58" s="301" t="s">
        <v>337</v>
      </c>
      <c r="D58" s="302"/>
      <c r="E58" s="303"/>
      <c r="F58" s="303"/>
      <c r="G58" s="303"/>
      <c r="H58" s="303"/>
      <c r="I58" s="301"/>
    </row>
    <row r="59" spans="1:9" ht="15" customHeight="1" x14ac:dyDescent="0.2">
      <c r="A59" s="1681" t="s">
        <v>351</v>
      </c>
      <c r="B59" s="1681"/>
      <c r="C59" s="304" t="s">
        <v>336</v>
      </c>
      <c r="D59" s="305"/>
      <c r="E59" s="306"/>
      <c r="F59" s="306"/>
      <c r="G59" s="306"/>
      <c r="H59" s="306"/>
      <c r="I59" s="307"/>
    </row>
    <row r="60" spans="1:9" ht="48" x14ac:dyDescent="0.2">
      <c r="A60" s="288" t="s">
        <v>353</v>
      </c>
      <c r="B60" s="1675" t="s">
        <v>354</v>
      </c>
      <c r="C60" s="1675"/>
      <c r="D60" s="308" t="s">
        <v>355</v>
      </c>
      <c r="E60" s="288" t="s">
        <v>356</v>
      </c>
      <c r="F60" s="288" t="s">
        <v>357</v>
      </c>
      <c r="G60" s="288" t="s">
        <v>358</v>
      </c>
      <c r="H60" s="288" t="s">
        <v>36</v>
      </c>
      <c r="I60" s="288" t="s">
        <v>359</v>
      </c>
    </row>
    <row r="61" spans="1:9" x14ac:dyDescent="0.2">
      <c r="A61" s="1676" t="s">
        <v>360</v>
      </c>
      <c r="B61" s="1676"/>
      <c r="C61" s="1676"/>
      <c r="D61" s="309"/>
      <c r="E61" s="310">
        <f>SUM(E62)</f>
        <v>0</v>
      </c>
      <c r="F61" s="310">
        <f t="shared" ref="F61:G61" si="5">SUM(F62)</f>
        <v>1357</v>
      </c>
      <c r="G61" s="310">
        <f t="shared" si="5"/>
        <v>1357</v>
      </c>
      <c r="H61" s="310"/>
      <c r="I61" s="343"/>
    </row>
    <row r="62" spans="1:9" ht="15" customHeight="1" x14ac:dyDescent="0.2">
      <c r="A62" s="321">
        <v>1</v>
      </c>
      <c r="B62" s="1709" t="s">
        <v>404</v>
      </c>
      <c r="C62" s="1710"/>
      <c r="D62" s="336">
        <v>2241</v>
      </c>
      <c r="E62" s="344">
        <v>0</v>
      </c>
      <c r="F62" s="345">
        <f>996+361</f>
        <v>1357</v>
      </c>
      <c r="G62" s="293">
        <f t="shared" ref="G62" si="6">E62+F62</f>
        <v>1357</v>
      </c>
      <c r="H62" s="293" t="s">
        <v>405</v>
      </c>
      <c r="I62" s="322" t="s">
        <v>406</v>
      </c>
    </row>
    <row r="63" spans="1:9" x14ac:dyDescent="0.2">
      <c r="A63" s="346"/>
      <c r="B63" s="346"/>
      <c r="C63" s="346"/>
      <c r="D63" s="347"/>
      <c r="E63" s="346"/>
      <c r="F63" s="346"/>
      <c r="G63" s="346"/>
      <c r="H63" s="346"/>
      <c r="I63" s="346"/>
    </row>
    <row r="64" spans="1:9" ht="15" customHeight="1" x14ac:dyDescent="0.2">
      <c r="A64" s="1681" t="s">
        <v>349</v>
      </c>
      <c r="B64" s="1681"/>
      <c r="C64" s="301" t="s">
        <v>407</v>
      </c>
      <c r="D64" s="302"/>
      <c r="E64" s="303"/>
      <c r="F64" s="303"/>
      <c r="G64" s="303"/>
      <c r="H64" s="303"/>
      <c r="I64" s="301"/>
    </row>
    <row r="65" spans="1:10" ht="15" customHeight="1" x14ac:dyDescent="0.2">
      <c r="A65" s="1681" t="s">
        <v>351</v>
      </c>
      <c r="B65" s="1681"/>
      <c r="C65" s="304" t="s">
        <v>408</v>
      </c>
      <c r="D65" s="305"/>
      <c r="E65" s="306"/>
      <c r="F65" s="306"/>
      <c r="G65" s="306"/>
      <c r="H65" s="306"/>
      <c r="I65" s="307"/>
    </row>
    <row r="66" spans="1:10" ht="48" x14ac:dyDescent="0.2">
      <c r="A66" s="288" t="s">
        <v>353</v>
      </c>
      <c r="B66" s="1675" t="s">
        <v>354</v>
      </c>
      <c r="C66" s="1675"/>
      <c r="D66" s="308" t="s">
        <v>355</v>
      </c>
      <c r="E66" s="288" t="s">
        <v>356</v>
      </c>
      <c r="F66" s="288" t="s">
        <v>357</v>
      </c>
      <c r="G66" s="288" t="s">
        <v>358</v>
      </c>
      <c r="H66" s="288" t="s">
        <v>36</v>
      </c>
      <c r="I66" s="288" t="s">
        <v>359</v>
      </c>
    </row>
    <row r="67" spans="1:10" x14ac:dyDescent="0.2">
      <c r="A67" s="1676" t="s">
        <v>360</v>
      </c>
      <c r="B67" s="1676"/>
      <c r="C67" s="1676"/>
      <c r="D67" s="309"/>
      <c r="E67" s="310">
        <f>SUM(E68)</f>
        <v>304004</v>
      </c>
      <c r="F67" s="310">
        <f t="shared" ref="F67:G67" si="7">SUM(F68)</f>
        <v>0</v>
      </c>
      <c r="G67" s="310">
        <f t="shared" si="7"/>
        <v>304004</v>
      </c>
      <c r="H67" s="310"/>
      <c r="I67" s="343"/>
    </row>
    <row r="68" spans="1:10" ht="13.5" customHeight="1" x14ac:dyDescent="0.2">
      <c r="A68" s="321">
        <v>1</v>
      </c>
      <c r="B68" s="1709" t="s">
        <v>409</v>
      </c>
      <c r="C68" s="1710"/>
      <c r="D68" s="336">
        <v>5250</v>
      </c>
      <c r="E68" s="344">
        <v>304004</v>
      </c>
      <c r="F68" s="348"/>
      <c r="G68" s="293">
        <f t="shared" ref="G68" si="8">E68+F68</f>
        <v>304004</v>
      </c>
      <c r="H68" s="348"/>
      <c r="I68" s="322" t="s">
        <v>410</v>
      </c>
    </row>
    <row r="69" spans="1:10" x14ac:dyDescent="0.2">
      <c r="A69" s="346"/>
      <c r="B69" s="346"/>
      <c r="C69" s="346"/>
      <c r="D69" s="347"/>
      <c r="E69" s="346"/>
      <c r="F69" s="346"/>
      <c r="G69" s="346"/>
      <c r="H69" s="346"/>
      <c r="I69" s="346"/>
    </row>
    <row r="70" spans="1:10" x14ac:dyDescent="0.2">
      <c r="A70" s="1681" t="s">
        <v>349</v>
      </c>
      <c r="B70" s="1681"/>
      <c r="C70" s="301" t="s">
        <v>342</v>
      </c>
      <c r="D70" s="318"/>
      <c r="E70" s="301"/>
      <c r="F70" s="301"/>
      <c r="G70" s="301"/>
      <c r="H70" s="301"/>
      <c r="I70" s="301"/>
    </row>
    <row r="71" spans="1:10" x14ac:dyDescent="0.2">
      <c r="A71" s="1681" t="s">
        <v>351</v>
      </c>
      <c r="B71" s="1681"/>
      <c r="C71" s="304" t="s">
        <v>341</v>
      </c>
      <c r="D71" s="319"/>
      <c r="E71" s="307"/>
      <c r="F71" s="307"/>
      <c r="G71" s="307"/>
      <c r="H71" s="307"/>
      <c r="I71" s="307"/>
    </row>
    <row r="72" spans="1:10" ht="48" x14ac:dyDescent="0.2">
      <c r="A72" s="288" t="s">
        <v>353</v>
      </c>
      <c r="B72" s="1675" t="s">
        <v>354</v>
      </c>
      <c r="C72" s="1675"/>
      <c r="D72" s="288" t="s">
        <v>355</v>
      </c>
      <c r="E72" s="288" t="s">
        <v>356</v>
      </c>
      <c r="F72" s="288" t="s">
        <v>357</v>
      </c>
      <c r="G72" s="288" t="s">
        <v>358</v>
      </c>
      <c r="H72" s="288" t="s">
        <v>36</v>
      </c>
      <c r="I72" s="288" t="s">
        <v>359</v>
      </c>
    </row>
    <row r="73" spans="1:10" x14ac:dyDescent="0.2">
      <c r="A73" s="1676" t="s">
        <v>360</v>
      </c>
      <c r="B73" s="1676"/>
      <c r="C73" s="1676"/>
      <c r="D73" s="349"/>
      <c r="E73" s="310">
        <f>SUM(E74)</f>
        <v>51725</v>
      </c>
      <c r="F73" s="310">
        <f t="shared" ref="F73:G73" si="9">SUM(F74)</f>
        <v>13785</v>
      </c>
      <c r="G73" s="310">
        <f t="shared" si="9"/>
        <v>65510</v>
      </c>
      <c r="H73" s="310"/>
      <c r="I73" s="312"/>
    </row>
    <row r="74" spans="1:10" ht="15.75" customHeight="1" x14ac:dyDescent="0.2">
      <c r="A74" s="311">
        <v>1</v>
      </c>
      <c r="B74" s="1670" t="s">
        <v>411</v>
      </c>
      <c r="C74" s="1670"/>
      <c r="D74" s="350" t="s">
        <v>412</v>
      </c>
      <c r="E74" s="293">
        <v>51725</v>
      </c>
      <c r="F74" s="351">
        <v>13785</v>
      </c>
      <c r="G74" s="293">
        <f t="shared" ref="G74" si="10">E74+F74</f>
        <v>65510</v>
      </c>
      <c r="H74" s="293" t="s">
        <v>405</v>
      </c>
      <c r="I74" s="312" t="s">
        <v>410</v>
      </c>
    </row>
    <row r="75" spans="1:10" x14ac:dyDescent="0.2">
      <c r="A75" s="352"/>
      <c r="B75" s="353"/>
      <c r="C75" s="353"/>
      <c r="D75" s="331"/>
      <c r="E75" s="332"/>
      <c r="F75" s="332"/>
      <c r="G75" s="332"/>
      <c r="H75" s="332"/>
      <c r="I75" s="300"/>
    </row>
    <row r="76" spans="1:10" x14ac:dyDescent="0.2">
      <c r="A76" s="1681" t="s">
        <v>349</v>
      </c>
      <c r="B76" s="1681"/>
      <c r="C76" s="301" t="s">
        <v>413</v>
      </c>
      <c r="D76" s="318"/>
      <c r="E76" s="354"/>
      <c r="F76" s="354"/>
      <c r="G76" s="354"/>
      <c r="H76" s="354"/>
      <c r="I76" s="354"/>
    </row>
    <row r="77" spans="1:10" x14ac:dyDescent="0.2">
      <c r="A77" s="1681" t="s">
        <v>351</v>
      </c>
      <c r="B77" s="1681"/>
      <c r="C77" s="304" t="s">
        <v>344</v>
      </c>
      <c r="D77" s="319"/>
      <c r="E77" s="307"/>
      <c r="F77" s="307"/>
      <c r="G77" s="307"/>
      <c r="H77" s="307"/>
      <c r="I77" s="307"/>
    </row>
    <row r="78" spans="1:10" ht="48" x14ac:dyDescent="0.2">
      <c r="A78" s="288" t="s">
        <v>353</v>
      </c>
      <c r="B78" s="1675" t="s">
        <v>354</v>
      </c>
      <c r="C78" s="1675"/>
      <c r="D78" s="288" t="s">
        <v>355</v>
      </c>
      <c r="E78" s="288" t="s">
        <v>356</v>
      </c>
      <c r="F78" s="288" t="s">
        <v>357</v>
      </c>
      <c r="G78" s="288" t="s">
        <v>358</v>
      </c>
      <c r="H78" s="288" t="s">
        <v>36</v>
      </c>
      <c r="I78" s="288" t="s">
        <v>359</v>
      </c>
      <c r="J78" s="355"/>
    </row>
    <row r="79" spans="1:10" x14ac:dyDescent="0.2">
      <c r="A79" s="1676" t="s">
        <v>360</v>
      </c>
      <c r="B79" s="1676"/>
      <c r="C79" s="1676"/>
      <c r="D79" s="291"/>
      <c r="E79" s="290">
        <f>SUM(E80:E89)</f>
        <v>280370</v>
      </c>
      <c r="F79" s="290">
        <f t="shared" ref="F79:G79" si="11">SUM(F80:F89)</f>
        <v>12541</v>
      </c>
      <c r="G79" s="290">
        <f t="shared" si="11"/>
        <v>292911</v>
      </c>
      <c r="H79" s="290"/>
      <c r="I79" s="312"/>
      <c r="J79" s="356"/>
    </row>
    <row r="80" spans="1:10" x14ac:dyDescent="0.2">
      <c r="A80" s="288">
        <v>1</v>
      </c>
      <c r="B80" s="1678" t="s">
        <v>402</v>
      </c>
      <c r="C80" s="1678"/>
      <c r="D80" s="336">
        <v>2241</v>
      </c>
      <c r="E80" s="344">
        <v>25641</v>
      </c>
      <c r="F80" s="344"/>
      <c r="G80" s="293">
        <f t="shared" ref="G80:G89" si="12">E80+F80</f>
        <v>25641</v>
      </c>
      <c r="H80" s="344"/>
      <c r="I80" s="1659" t="s">
        <v>414</v>
      </c>
    </row>
    <row r="81" spans="1:10" ht="23.25" customHeight="1" x14ac:dyDescent="0.2">
      <c r="A81" s="288">
        <v>2</v>
      </c>
      <c r="B81" s="1678" t="s">
        <v>415</v>
      </c>
      <c r="C81" s="1678"/>
      <c r="D81" s="292">
        <v>5250</v>
      </c>
      <c r="E81" s="344">
        <v>30000</v>
      </c>
      <c r="F81" s="344"/>
      <c r="G81" s="293">
        <f t="shared" si="12"/>
        <v>30000</v>
      </c>
      <c r="H81" s="344"/>
      <c r="I81" s="1659"/>
    </row>
    <row r="82" spans="1:10" ht="15.75" customHeight="1" x14ac:dyDescent="0.2">
      <c r="A82" s="288">
        <v>3</v>
      </c>
      <c r="B82" s="1670" t="s">
        <v>416</v>
      </c>
      <c r="C82" s="1670"/>
      <c r="D82" s="292">
        <v>5250</v>
      </c>
      <c r="E82" s="344">
        <v>34518</v>
      </c>
      <c r="F82" s="357">
        <v>10907</v>
      </c>
      <c r="G82" s="293">
        <f t="shared" si="12"/>
        <v>45425</v>
      </c>
      <c r="H82" s="293" t="s">
        <v>405</v>
      </c>
      <c r="I82" s="1659"/>
    </row>
    <row r="83" spans="1:10" ht="13.5" customHeight="1" x14ac:dyDescent="0.2">
      <c r="A83" s="288">
        <v>4</v>
      </c>
      <c r="B83" s="1670" t="s">
        <v>417</v>
      </c>
      <c r="C83" s="1670"/>
      <c r="D83" s="292">
        <v>5250</v>
      </c>
      <c r="E83" s="344">
        <v>25046</v>
      </c>
      <c r="F83" s="344"/>
      <c r="G83" s="293">
        <f t="shared" si="12"/>
        <v>25046</v>
      </c>
      <c r="H83" s="344"/>
      <c r="I83" s="1659"/>
    </row>
    <row r="84" spans="1:10" ht="13.5" customHeight="1" x14ac:dyDescent="0.2">
      <c r="A84" s="327">
        <v>5</v>
      </c>
      <c r="B84" s="1707" t="s">
        <v>418</v>
      </c>
      <c r="C84" s="1707"/>
      <c r="D84" s="324">
        <v>5250</v>
      </c>
      <c r="E84" s="325">
        <v>29694</v>
      </c>
      <c r="F84" s="325"/>
      <c r="G84" s="293">
        <f t="shared" si="12"/>
        <v>29694</v>
      </c>
      <c r="H84" s="325"/>
      <c r="I84" s="1659"/>
    </row>
    <row r="85" spans="1:10" ht="12.75" customHeight="1" x14ac:dyDescent="0.2">
      <c r="A85" s="288">
        <v>6</v>
      </c>
      <c r="B85" s="1670" t="s">
        <v>419</v>
      </c>
      <c r="C85" s="1670"/>
      <c r="D85" s="292">
        <v>5250</v>
      </c>
      <c r="E85" s="344">
        <v>12990</v>
      </c>
      <c r="F85" s="344"/>
      <c r="G85" s="293">
        <f t="shared" si="12"/>
        <v>12990</v>
      </c>
      <c r="H85" s="344"/>
      <c r="I85" s="1659"/>
    </row>
    <row r="86" spans="1:10" ht="13.5" customHeight="1" x14ac:dyDescent="0.2">
      <c r="A86" s="311">
        <v>7</v>
      </c>
      <c r="B86" s="1670" t="s">
        <v>420</v>
      </c>
      <c r="C86" s="1670"/>
      <c r="D86" s="292">
        <v>5250</v>
      </c>
      <c r="E86" s="293">
        <v>28648</v>
      </c>
      <c r="F86" s="293"/>
      <c r="G86" s="293">
        <f t="shared" si="12"/>
        <v>28648</v>
      </c>
      <c r="H86" s="293"/>
      <c r="I86" s="1659"/>
    </row>
    <row r="87" spans="1:10" ht="13.5" customHeight="1" x14ac:dyDescent="0.2">
      <c r="A87" s="311">
        <v>8</v>
      </c>
      <c r="B87" s="1670" t="s">
        <v>421</v>
      </c>
      <c r="C87" s="1670"/>
      <c r="D87" s="292">
        <v>5250</v>
      </c>
      <c r="E87" s="293">
        <v>52945</v>
      </c>
      <c r="F87" s="351">
        <v>1634</v>
      </c>
      <c r="G87" s="293">
        <f t="shared" si="12"/>
        <v>54579</v>
      </c>
      <c r="H87" s="293" t="s">
        <v>405</v>
      </c>
      <c r="I87" s="1659"/>
    </row>
    <row r="88" spans="1:10" s="358" customFormat="1" ht="12" customHeight="1" x14ac:dyDescent="0.2">
      <c r="A88" s="288">
        <v>9</v>
      </c>
      <c r="B88" s="1670" t="s">
        <v>422</v>
      </c>
      <c r="C88" s="1670"/>
      <c r="D88" s="292">
        <v>5250</v>
      </c>
      <c r="E88" s="344">
        <v>16360</v>
      </c>
      <c r="F88" s="344"/>
      <c r="G88" s="293">
        <f t="shared" si="12"/>
        <v>16360</v>
      </c>
      <c r="H88" s="344"/>
      <c r="I88" s="1659"/>
    </row>
    <row r="89" spans="1:10" ht="12.75" customHeight="1" x14ac:dyDescent="0.2">
      <c r="A89" s="288">
        <v>10</v>
      </c>
      <c r="B89" s="1670" t="s">
        <v>423</v>
      </c>
      <c r="C89" s="1670"/>
      <c r="D89" s="292">
        <v>5250</v>
      </c>
      <c r="E89" s="344">
        <v>24528</v>
      </c>
      <c r="F89" s="344"/>
      <c r="G89" s="293">
        <f t="shared" si="12"/>
        <v>24528</v>
      </c>
      <c r="H89" s="344"/>
      <c r="I89" s="1659"/>
    </row>
    <row r="90" spans="1:10" ht="12" customHeight="1" x14ac:dyDescent="0.2">
      <c r="A90" s="359"/>
      <c r="B90" s="360"/>
      <c r="C90" s="360"/>
      <c r="D90" s="361"/>
      <c r="E90" s="362"/>
      <c r="F90" s="362"/>
      <c r="G90" s="362"/>
      <c r="H90" s="362"/>
      <c r="I90" s="363"/>
    </row>
    <row r="91" spans="1:10" x14ac:dyDescent="0.2">
      <c r="A91" s="1681" t="s">
        <v>349</v>
      </c>
      <c r="B91" s="1681"/>
      <c r="C91" s="301" t="s">
        <v>424</v>
      </c>
      <c r="D91" s="318"/>
      <c r="E91" s="301"/>
      <c r="F91" s="301"/>
      <c r="G91" s="301"/>
      <c r="H91" s="301"/>
      <c r="I91" s="364"/>
    </row>
    <row r="92" spans="1:10" x14ac:dyDescent="0.2">
      <c r="A92" s="1681" t="s">
        <v>351</v>
      </c>
      <c r="B92" s="1681"/>
      <c r="C92" s="304" t="s">
        <v>425</v>
      </c>
      <c r="D92" s="319"/>
      <c r="E92" s="307"/>
      <c r="F92" s="307"/>
      <c r="G92" s="307"/>
      <c r="H92" s="307"/>
      <c r="I92" s="364"/>
    </row>
    <row r="93" spans="1:10" ht="48" x14ac:dyDescent="0.2">
      <c r="A93" s="288" t="s">
        <v>353</v>
      </c>
      <c r="B93" s="1675" t="s">
        <v>354</v>
      </c>
      <c r="C93" s="1675"/>
      <c r="D93" s="288" t="s">
        <v>355</v>
      </c>
      <c r="E93" s="288" t="s">
        <v>356</v>
      </c>
      <c r="F93" s="288" t="s">
        <v>357</v>
      </c>
      <c r="G93" s="288" t="s">
        <v>358</v>
      </c>
      <c r="H93" s="288" t="s">
        <v>36</v>
      </c>
      <c r="I93" s="288" t="s">
        <v>359</v>
      </c>
      <c r="J93" s="355"/>
    </row>
    <row r="94" spans="1:10" x14ac:dyDescent="0.2">
      <c r="A94" s="1676" t="s">
        <v>360</v>
      </c>
      <c r="B94" s="1676"/>
      <c r="C94" s="1676"/>
      <c r="D94" s="320"/>
      <c r="E94" s="290">
        <f>SUM(E95:E105)</f>
        <v>863151</v>
      </c>
      <c r="F94" s="290">
        <f t="shared" ref="F94:G94" si="13">SUM(F95:F105)</f>
        <v>0</v>
      </c>
      <c r="G94" s="290">
        <f t="shared" si="13"/>
        <v>863151</v>
      </c>
      <c r="H94" s="290"/>
      <c r="I94" s="365"/>
      <c r="J94" s="366"/>
    </row>
    <row r="95" spans="1:10" ht="16.5" customHeight="1" x14ac:dyDescent="0.2">
      <c r="A95" s="288">
        <v>1</v>
      </c>
      <c r="B95" s="1678" t="s">
        <v>402</v>
      </c>
      <c r="C95" s="1678"/>
      <c r="D95" s="292">
        <v>2241</v>
      </c>
      <c r="E95" s="293">
        <v>80000</v>
      </c>
      <c r="F95" s="293"/>
      <c r="G95" s="293">
        <f t="shared" ref="G95:G105" si="14">E95+F95</f>
        <v>80000</v>
      </c>
      <c r="H95" s="293"/>
      <c r="I95" s="1682" t="s">
        <v>426</v>
      </c>
    </row>
    <row r="96" spans="1:10" x14ac:dyDescent="0.2">
      <c r="A96" s="288">
        <v>2</v>
      </c>
      <c r="B96" s="1670" t="s">
        <v>427</v>
      </c>
      <c r="C96" s="1670"/>
      <c r="D96" s="292">
        <v>5250</v>
      </c>
      <c r="E96" s="293">
        <v>72869</v>
      </c>
      <c r="F96" s="294"/>
      <c r="G96" s="293">
        <f t="shared" si="14"/>
        <v>72869</v>
      </c>
      <c r="H96" s="293"/>
      <c r="I96" s="1682"/>
    </row>
    <row r="97" spans="1:9" ht="16.5" customHeight="1" x14ac:dyDescent="0.2">
      <c r="A97" s="288">
        <v>3</v>
      </c>
      <c r="B97" s="1670" t="s">
        <v>428</v>
      </c>
      <c r="C97" s="1670"/>
      <c r="D97" s="292">
        <v>5250</v>
      </c>
      <c r="E97" s="293">
        <v>9015</v>
      </c>
      <c r="F97" s="293"/>
      <c r="G97" s="293">
        <f t="shared" si="14"/>
        <v>9015</v>
      </c>
      <c r="H97" s="293"/>
      <c r="I97" s="1682"/>
    </row>
    <row r="98" spans="1:9" ht="16.5" customHeight="1" x14ac:dyDescent="0.2">
      <c r="A98" s="288">
        <v>4</v>
      </c>
      <c r="B98" s="1670" t="s">
        <v>429</v>
      </c>
      <c r="C98" s="1670"/>
      <c r="D98" s="292">
        <v>5250</v>
      </c>
      <c r="E98" s="293">
        <v>71624</v>
      </c>
      <c r="F98" s="293"/>
      <c r="G98" s="293">
        <f t="shared" si="14"/>
        <v>71624</v>
      </c>
      <c r="H98" s="293"/>
      <c r="I98" s="1682"/>
    </row>
    <row r="99" spans="1:9" ht="16.5" customHeight="1" x14ac:dyDescent="0.2">
      <c r="A99" s="288">
        <v>5</v>
      </c>
      <c r="B99" s="1670" t="s">
        <v>430</v>
      </c>
      <c r="C99" s="1670"/>
      <c r="D99" s="292">
        <v>5250</v>
      </c>
      <c r="E99" s="293">
        <v>8000</v>
      </c>
      <c r="F99" s="293"/>
      <c r="G99" s="293">
        <f t="shared" si="14"/>
        <v>8000</v>
      </c>
      <c r="H99" s="293"/>
      <c r="I99" s="1682"/>
    </row>
    <row r="100" spans="1:9" ht="16.5" customHeight="1" x14ac:dyDescent="0.2">
      <c r="A100" s="288">
        <v>6</v>
      </c>
      <c r="B100" s="1670" t="s">
        <v>431</v>
      </c>
      <c r="C100" s="1670"/>
      <c r="D100" s="292">
        <v>5250</v>
      </c>
      <c r="E100" s="293">
        <v>388920</v>
      </c>
      <c r="F100" s="293"/>
      <c r="G100" s="293">
        <f t="shared" si="14"/>
        <v>388920</v>
      </c>
      <c r="H100" s="293"/>
      <c r="I100" s="1682"/>
    </row>
    <row r="101" spans="1:9" ht="16.5" customHeight="1" x14ac:dyDescent="0.2">
      <c r="A101" s="288">
        <v>7</v>
      </c>
      <c r="B101" s="1670" t="s">
        <v>432</v>
      </c>
      <c r="C101" s="1670"/>
      <c r="D101" s="292">
        <v>5250</v>
      </c>
      <c r="E101" s="293">
        <v>138424</v>
      </c>
      <c r="F101" s="293"/>
      <c r="G101" s="293">
        <f t="shared" si="14"/>
        <v>138424</v>
      </c>
      <c r="H101" s="293"/>
      <c r="I101" s="1682"/>
    </row>
    <row r="102" spans="1:9" ht="16.5" customHeight="1" x14ac:dyDescent="0.2">
      <c r="A102" s="288">
        <v>8</v>
      </c>
      <c r="B102" s="1670" t="s">
        <v>433</v>
      </c>
      <c r="C102" s="1670"/>
      <c r="D102" s="292">
        <v>5250</v>
      </c>
      <c r="E102" s="293">
        <v>46740</v>
      </c>
      <c r="F102" s="293"/>
      <c r="G102" s="293">
        <f t="shared" si="14"/>
        <v>46740</v>
      </c>
      <c r="H102" s="293"/>
      <c r="I102" s="1682"/>
    </row>
    <row r="103" spans="1:9" ht="16.5" customHeight="1" x14ac:dyDescent="0.2">
      <c r="A103" s="288">
        <v>9</v>
      </c>
      <c r="B103" s="1670" t="s">
        <v>434</v>
      </c>
      <c r="C103" s="1670"/>
      <c r="D103" s="292">
        <v>5250</v>
      </c>
      <c r="E103" s="293">
        <v>7583</v>
      </c>
      <c r="F103" s="293"/>
      <c r="G103" s="293">
        <f t="shared" si="14"/>
        <v>7583</v>
      </c>
      <c r="H103" s="293"/>
      <c r="I103" s="1682"/>
    </row>
    <row r="104" spans="1:9" ht="16.5" customHeight="1" x14ac:dyDescent="0.2">
      <c r="A104" s="288">
        <v>10</v>
      </c>
      <c r="B104" s="1670" t="s">
        <v>435</v>
      </c>
      <c r="C104" s="1670"/>
      <c r="D104" s="292">
        <v>5250</v>
      </c>
      <c r="E104" s="293">
        <v>16520</v>
      </c>
      <c r="F104" s="293"/>
      <c r="G104" s="293">
        <f t="shared" si="14"/>
        <v>16520</v>
      </c>
      <c r="H104" s="293"/>
      <c r="I104" s="1682"/>
    </row>
    <row r="105" spans="1:9" ht="16.5" customHeight="1" x14ac:dyDescent="0.2">
      <c r="A105" s="288">
        <v>11</v>
      </c>
      <c r="B105" s="1670" t="s">
        <v>436</v>
      </c>
      <c r="C105" s="1670"/>
      <c r="D105" s="292">
        <v>5250</v>
      </c>
      <c r="E105" s="293">
        <v>23456</v>
      </c>
      <c r="F105" s="293"/>
      <c r="G105" s="293">
        <f t="shared" si="14"/>
        <v>23456</v>
      </c>
      <c r="H105" s="293"/>
      <c r="I105" s="1682"/>
    </row>
    <row r="106" spans="1:9" x14ac:dyDescent="0.2">
      <c r="A106" s="367"/>
      <c r="B106" s="367"/>
      <c r="C106" s="367"/>
      <c r="D106" s="368"/>
      <c r="E106" s="367"/>
      <c r="F106" s="367"/>
      <c r="G106" s="367"/>
      <c r="H106" s="367"/>
      <c r="I106" s="367"/>
    </row>
    <row r="107" spans="1:9" x14ac:dyDescent="0.2">
      <c r="A107" s="1681" t="s">
        <v>349</v>
      </c>
      <c r="B107" s="1681"/>
      <c r="C107" s="301" t="s">
        <v>437</v>
      </c>
      <c r="D107" s="318"/>
      <c r="E107" s="301"/>
      <c r="F107" s="301"/>
      <c r="G107" s="301"/>
      <c r="H107" s="301"/>
      <c r="I107" s="301"/>
    </row>
    <row r="108" spans="1:9" x14ac:dyDescent="0.2">
      <c r="A108" s="1681" t="s">
        <v>351</v>
      </c>
      <c r="B108" s="1681"/>
      <c r="C108" s="304" t="s">
        <v>438</v>
      </c>
      <c r="D108" s="319"/>
      <c r="E108" s="307"/>
      <c r="F108" s="307"/>
      <c r="G108" s="307"/>
      <c r="H108" s="307"/>
      <c r="I108" s="307"/>
    </row>
    <row r="109" spans="1:9" ht="48" x14ac:dyDescent="0.2">
      <c r="A109" s="288" t="s">
        <v>353</v>
      </c>
      <c r="B109" s="1675" t="s">
        <v>354</v>
      </c>
      <c r="C109" s="1675"/>
      <c r="D109" s="288" t="s">
        <v>355</v>
      </c>
      <c r="E109" s="288" t="s">
        <v>356</v>
      </c>
      <c r="F109" s="288" t="s">
        <v>357</v>
      </c>
      <c r="G109" s="288" t="s">
        <v>358</v>
      </c>
      <c r="H109" s="288" t="s">
        <v>36</v>
      </c>
      <c r="I109" s="288" t="s">
        <v>359</v>
      </c>
    </row>
    <row r="110" spans="1:9" x14ac:dyDescent="0.2">
      <c r="A110" s="1676" t="s">
        <v>360</v>
      </c>
      <c r="B110" s="1676"/>
      <c r="C110" s="1676"/>
      <c r="D110" s="320"/>
      <c r="E110" s="290">
        <f>SUM(E111:E114)</f>
        <v>36441</v>
      </c>
      <c r="F110" s="290">
        <f t="shared" ref="F110:G110" si="15">SUM(F111:F114)</f>
        <v>0</v>
      </c>
      <c r="G110" s="290">
        <f t="shared" si="15"/>
        <v>36441</v>
      </c>
      <c r="H110" s="290"/>
      <c r="I110" s="369"/>
    </row>
    <row r="111" spans="1:9" ht="15.75" customHeight="1" x14ac:dyDescent="0.2">
      <c r="A111" s="311">
        <v>1</v>
      </c>
      <c r="B111" s="1670" t="s">
        <v>439</v>
      </c>
      <c r="C111" s="1670"/>
      <c r="D111" s="292">
        <v>5250</v>
      </c>
      <c r="E111" s="293">
        <v>5660</v>
      </c>
      <c r="F111" s="293"/>
      <c r="G111" s="293">
        <f t="shared" ref="G111:G114" si="16">E111+F111</f>
        <v>5660</v>
      </c>
      <c r="H111" s="293"/>
      <c r="I111" s="312" t="s">
        <v>440</v>
      </c>
    </row>
    <row r="112" spans="1:9" ht="15.75" customHeight="1" x14ac:dyDescent="0.2">
      <c r="A112" s="311">
        <v>2</v>
      </c>
      <c r="B112" s="1670" t="s">
        <v>441</v>
      </c>
      <c r="C112" s="1670"/>
      <c r="D112" s="292">
        <v>5250</v>
      </c>
      <c r="E112" s="293">
        <v>22046</v>
      </c>
      <c r="F112" s="293"/>
      <c r="G112" s="293">
        <f t="shared" si="16"/>
        <v>22046</v>
      </c>
      <c r="H112" s="293"/>
      <c r="I112" s="312" t="s">
        <v>440</v>
      </c>
    </row>
    <row r="113" spans="1:9" ht="15.75" customHeight="1" x14ac:dyDescent="0.2">
      <c r="A113" s="311">
        <v>3</v>
      </c>
      <c r="B113" s="1670" t="s">
        <v>402</v>
      </c>
      <c r="C113" s="1670"/>
      <c r="D113" s="292">
        <v>2241</v>
      </c>
      <c r="E113" s="293">
        <v>1500</v>
      </c>
      <c r="F113" s="293"/>
      <c r="G113" s="293">
        <f t="shared" si="16"/>
        <v>1500</v>
      </c>
      <c r="H113" s="293"/>
      <c r="I113" s="312" t="s">
        <v>414</v>
      </c>
    </row>
    <row r="114" spans="1:9" x14ac:dyDescent="0.2">
      <c r="A114" s="311">
        <v>4</v>
      </c>
      <c r="B114" s="1670" t="s">
        <v>442</v>
      </c>
      <c r="C114" s="1670"/>
      <c r="D114" s="292">
        <v>5250</v>
      </c>
      <c r="E114" s="293">
        <v>7235</v>
      </c>
      <c r="F114" s="294"/>
      <c r="G114" s="293">
        <f t="shared" si="16"/>
        <v>7235</v>
      </c>
      <c r="H114" s="293"/>
      <c r="I114" s="312" t="s">
        <v>440</v>
      </c>
    </row>
    <row r="115" spans="1:9" x14ac:dyDescent="0.2">
      <c r="A115" s="339"/>
      <c r="B115" s="339"/>
      <c r="C115" s="339"/>
      <c r="D115" s="340"/>
      <c r="E115" s="341"/>
      <c r="F115" s="341"/>
      <c r="G115" s="341"/>
      <c r="H115" s="341"/>
      <c r="I115" s="341"/>
    </row>
    <row r="116" spans="1:9" x14ac:dyDescent="0.2">
      <c r="A116" s="1681" t="s">
        <v>349</v>
      </c>
      <c r="B116" s="1681"/>
      <c r="C116" s="301" t="s">
        <v>443</v>
      </c>
      <c r="D116" s="318"/>
      <c r="E116" s="301"/>
      <c r="F116" s="301"/>
      <c r="G116" s="301"/>
      <c r="H116" s="301"/>
      <c r="I116" s="301"/>
    </row>
    <row r="117" spans="1:9" x14ac:dyDescent="0.2">
      <c r="A117" s="1681" t="s">
        <v>351</v>
      </c>
      <c r="B117" s="1681"/>
      <c r="C117" s="304" t="s">
        <v>444</v>
      </c>
      <c r="D117" s="319"/>
      <c r="E117" s="307"/>
      <c r="F117" s="307"/>
      <c r="G117" s="307"/>
      <c r="H117" s="307"/>
      <c r="I117" s="307"/>
    </row>
    <row r="118" spans="1:9" ht="48" x14ac:dyDescent="0.2">
      <c r="A118" s="288" t="s">
        <v>353</v>
      </c>
      <c r="B118" s="1675" t="s">
        <v>354</v>
      </c>
      <c r="C118" s="1675"/>
      <c r="D118" s="288" t="s">
        <v>355</v>
      </c>
      <c r="E118" s="288" t="s">
        <v>356</v>
      </c>
      <c r="F118" s="288" t="s">
        <v>357</v>
      </c>
      <c r="G118" s="288" t="s">
        <v>358</v>
      </c>
      <c r="H118" s="288" t="s">
        <v>36</v>
      </c>
      <c r="I118" s="288" t="s">
        <v>359</v>
      </c>
    </row>
    <row r="119" spans="1:9" x14ac:dyDescent="0.2">
      <c r="A119" s="1676" t="s">
        <v>360</v>
      </c>
      <c r="B119" s="1676"/>
      <c r="C119" s="1676"/>
      <c r="D119" s="370"/>
      <c r="E119" s="290">
        <f>SUM(E120:E121)</f>
        <v>16370</v>
      </c>
      <c r="F119" s="290">
        <f t="shared" ref="F119:G119" si="17">SUM(F120:F121)</f>
        <v>13311</v>
      </c>
      <c r="G119" s="290">
        <f t="shared" si="17"/>
        <v>29681</v>
      </c>
      <c r="H119" s="290"/>
      <c r="I119" s="365"/>
    </row>
    <row r="120" spans="1:9" ht="15.75" customHeight="1" x14ac:dyDescent="0.2">
      <c r="A120" s="311">
        <v>1</v>
      </c>
      <c r="B120" s="1678" t="s">
        <v>445</v>
      </c>
      <c r="C120" s="1678"/>
      <c r="D120" s="292">
        <v>2241</v>
      </c>
      <c r="E120" s="293">
        <f>7473</f>
        <v>7473</v>
      </c>
      <c r="F120" s="293"/>
      <c r="G120" s="293">
        <f t="shared" ref="G120:G121" si="18">E120+F120</f>
        <v>7473</v>
      </c>
      <c r="H120" s="293"/>
      <c r="I120" s="312" t="s">
        <v>446</v>
      </c>
    </row>
    <row r="121" spans="1:9" ht="24.75" customHeight="1" x14ac:dyDescent="0.2">
      <c r="A121" s="311">
        <v>2</v>
      </c>
      <c r="B121" s="1678" t="s">
        <v>447</v>
      </c>
      <c r="C121" s="1678"/>
      <c r="D121" s="292">
        <v>5250</v>
      </c>
      <c r="E121" s="293">
        <v>8897</v>
      </c>
      <c r="F121" s="294">
        <f>11665+1646</f>
        <v>13311</v>
      </c>
      <c r="G121" s="293">
        <f t="shared" si="18"/>
        <v>22208</v>
      </c>
      <c r="H121" s="293" t="s">
        <v>1090</v>
      </c>
      <c r="I121" s="312"/>
    </row>
    <row r="122" spans="1:9" s="358" customFormat="1" ht="13.5" customHeight="1" x14ac:dyDescent="0.2">
      <c r="A122" s="371"/>
      <c r="B122" s="371"/>
      <c r="C122" s="371"/>
      <c r="D122" s="371"/>
      <c r="E122" s="371"/>
      <c r="F122" s="371"/>
      <c r="G122" s="371"/>
      <c r="H122" s="371"/>
      <c r="I122" s="372"/>
    </row>
    <row r="123" spans="1:9" s="358" customFormat="1" x14ac:dyDescent="0.2">
      <c r="A123" s="373" t="s">
        <v>448</v>
      </c>
      <c r="B123" s="374"/>
      <c r="C123" s="374"/>
      <c r="D123" s="374"/>
      <c r="E123" s="374"/>
      <c r="F123" s="374"/>
      <c r="G123" s="374"/>
      <c r="H123" s="374"/>
      <c r="I123" s="374"/>
    </row>
    <row r="124" spans="1:9" s="358" customFormat="1" x14ac:dyDescent="0.2">
      <c r="A124" s="375" t="s">
        <v>449</v>
      </c>
      <c r="B124" s="371"/>
      <c r="C124" s="371"/>
      <c r="D124" s="371"/>
      <c r="E124" s="371"/>
      <c r="F124" s="371"/>
      <c r="G124" s="371"/>
      <c r="H124" s="371"/>
      <c r="I124" s="372"/>
    </row>
    <row r="125" spans="1:9" x14ac:dyDescent="0.2">
      <c r="A125" s="376" t="s">
        <v>450</v>
      </c>
    </row>
    <row r="126" spans="1:9" x14ac:dyDescent="0.2">
      <c r="A126" s="358" t="s">
        <v>451</v>
      </c>
      <c r="B126" s="358"/>
    </row>
    <row r="127" spans="1:9" x14ac:dyDescent="0.2">
      <c r="A127" s="358" t="s">
        <v>452</v>
      </c>
      <c r="B127" s="358"/>
    </row>
    <row r="128" spans="1:9" x14ac:dyDescent="0.2">
      <c r="A128" s="358" t="s">
        <v>453</v>
      </c>
      <c r="B128" s="358"/>
    </row>
    <row r="129" spans="1:2" x14ac:dyDescent="0.2">
      <c r="A129" s="358" t="s">
        <v>454</v>
      </c>
      <c r="B129" s="358"/>
    </row>
    <row r="130" spans="1:2" x14ac:dyDescent="0.2">
      <c r="A130" s="358" t="s">
        <v>455</v>
      </c>
      <c r="B130" s="358"/>
    </row>
    <row r="131" spans="1:2" x14ac:dyDescent="0.2">
      <c r="A131" s="358" t="s">
        <v>456</v>
      </c>
      <c r="B131" s="358"/>
    </row>
    <row r="132" spans="1:2" x14ac:dyDescent="0.2">
      <c r="A132" s="358" t="s">
        <v>457</v>
      </c>
      <c r="B132" s="358"/>
    </row>
    <row r="133" spans="1:2" x14ac:dyDescent="0.2">
      <c r="A133" s="358" t="s">
        <v>458</v>
      </c>
      <c r="B133" s="358"/>
    </row>
    <row r="134" spans="1:2" x14ac:dyDescent="0.2">
      <c r="A134" s="358" t="s">
        <v>459</v>
      </c>
      <c r="B134" s="358"/>
    </row>
    <row r="135" spans="1:2" x14ac:dyDescent="0.2">
      <c r="A135" s="358" t="s">
        <v>460</v>
      </c>
      <c r="B135" s="358"/>
    </row>
    <row r="136" spans="1:2" x14ac:dyDescent="0.2">
      <c r="A136" s="358" t="s">
        <v>461</v>
      </c>
      <c r="B136" s="358"/>
    </row>
    <row r="137" spans="1:2" x14ac:dyDescent="0.2">
      <c r="A137" s="358" t="s">
        <v>462</v>
      </c>
      <c r="B137" s="358"/>
    </row>
    <row r="138" spans="1:2" x14ac:dyDescent="0.2">
      <c r="A138" s="377" t="s">
        <v>463</v>
      </c>
      <c r="B138" s="358"/>
    </row>
    <row r="139" spans="1:2" x14ac:dyDescent="0.2">
      <c r="A139" s="358" t="s">
        <v>464</v>
      </c>
      <c r="B139" s="358"/>
    </row>
    <row r="140" spans="1:2" x14ac:dyDescent="0.2">
      <c r="A140" s="358" t="s">
        <v>465</v>
      </c>
      <c r="B140" s="358"/>
    </row>
    <row r="141" spans="1:2" x14ac:dyDescent="0.2">
      <c r="A141" s="358" t="s">
        <v>466</v>
      </c>
      <c r="B141" s="358"/>
    </row>
    <row r="142" spans="1:2" x14ac:dyDescent="0.2">
      <c r="A142" s="358" t="s">
        <v>467</v>
      </c>
      <c r="B142" s="358"/>
    </row>
    <row r="143" spans="1:2" x14ac:dyDescent="0.2">
      <c r="A143" s="358" t="s">
        <v>468</v>
      </c>
      <c r="B143" s="358"/>
    </row>
    <row r="144" spans="1:2" x14ac:dyDescent="0.2">
      <c r="A144" s="358" t="s">
        <v>469</v>
      </c>
      <c r="B144" s="358"/>
    </row>
    <row r="145" spans="1:2" x14ac:dyDescent="0.2">
      <c r="A145" s="358" t="s">
        <v>470</v>
      </c>
      <c r="B145" s="358"/>
    </row>
    <row r="146" spans="1:2" x14ac:dyDescent="0.2">
      <c r="A146" s="358" t="s">
        <v>471</v>
      </c>
      <c r="B146" s="358"/>
    </row>
    <row r="147" spans="1:2" x14ac:dyDescent="0.2">
      <c r="A147" s="358" t="s">
        <v>472</v>
      </c>
      <c r="B147" s="358"/>
    </row>
    <row r="148" spans="1:2" x14ac:dyDescent="0.2">
      <c r="A148" s="358" t="s">
        <v>473</v>
      </c>
      <c r="B148" s="358"/>
    </row>
    <row r="149" spans="1:2" x14ac:dyDescent="0.2">
      <c r="A149" s="358" t="s">
        <v>474</v>
      </c>
      <c r="B149" s="358"/>
    </row>
    <row r="150" spans="1:2" x14ac:dyDescent="0.2">
      <c r="A150" s="358" t="s">
        <v>475</v>
      </c>
      <c r="B150" s="358"/>
    </row>
    <row r="151" spans="1:2" x14ac:dyDescent="0.2">
      <c r="A151" s="358" t="s">
        <v>476</v>
      </c>
      <c r="B151" s="358"/>
    </row>
  </sheetData>
  <sheetProtection algorithmName="SHA-512" hashValue="L9Xpt6zX639Al5Z/XbeRDwL36G2lkvAH6DmOaUhyPwK5zmuRN/LiEpTS+n1JyG+y1W7UteSATRQAr4MqDIbHfg==" saltValue="TGziikPXdHq8k20I83JyxQ==" spinCount="100000" sheet="1" objects="1" scenarios="1"/>
  <mergeCells count="115">
    <mergeCell ref="A94:C94"/>
    <mergeCell ref="B95:C95"/>
    <mergeCell ref="B120:C120"/>
    <mergeCell ref="B121:C121"/>
    <mergeCell ref="B113:C113"/>
    <mergeCell ref="B114:C114"/>
    <mergeCell ref="A116:B116"/>
    <mergeCell ref="A117:B117"/>
    <mergeCell ref="B118:C118"/>
    <mergeCell ref="A119:C119"/>
    <mergeCell ref="A107:B107"/>
    <mergeCell ref="A108:B108"/>
    <mergeCell ref="B109:C109"/>
    <mergeCell ref="A110:C110"/>
    <mergeCell ref="B111:C111"/>
    <mergeCell ref="B112:C112"/>
    <mergeCell ref="I95:I105"/>
    <mergeCell ref="B96:C96"/>
    <mergeCell ref="B97:C97"/>
    <mergeCell ref="B98:C98"/>
    <mergeCell ref="B99:C99"/>
    <mergeCell ref="I80:I89"/>
    <mergeCell ref="B81:C81"/>
    <mergeCell ref="B82:C82"/>
    <mergeCell ref="B83:C83"/>
    <mergeCell ref="B84:C84"/>
    <mergeCell ref="B85:C85"/>
    <mergeCell ref="B86:C86"/>
    <mergeCell ref="B87:C87"/>
    <mergeCell ref="B88:C88"/>
    <mergeCell ref="B89:C89"/>
    <mergeCell ref="B100:C100"/>
    <mergeCell ref="B101:C101"/>
    <mergeCell ref="B102:C102"/>
    <mergeCell ref="B103:C103"/>
    <mergeCell ref="B104:C104"/>
    <mergeCell ref="B105:C105"/>
    <mergeCell ref="A91:B91"/>
    <mergeCell ref="A92:B92"/>
    <mergeCell ref="B93:C93"/>
    <mergeCell ref="B74:C74"/>
    <mergeCell ref="A76:B76"/>
    <mergeCell ref="A77:B77"/>
    <mergeCell ref="B78:C78"/>
    <mergeCell ref="A79:C79"/>
    <mergeCell ref="B80:C80"/>
    <mergeCell ref="A67:C67"/>
    <mergeCell ref="B68:C68"/>
    <mergeCell ref="A70:B70"/>
    <mergeCell ref="A71:B71"/>
    <mergeCell ref="B72:C72"/>
    <mergeCell ref="A73:C73"/>
    <mergeCell ref="B60:C60"/>
    <mergeCell ref="A61:C61"/>
    <mergeCell ref="B62:C62"/>
    <mergeCell ref="A64:B64"/>
    <mergeCell ref="A65:B65"/>
    <mergeCell ref="B66:C66"/>
    <mergeCell ref="B53:C53"/>
    <mergeCell ref="B54:C54"/>
    <mergeCell ref="B55:C55"/>
    <mergeCell ref="B56:C56"/>
    <mergeCell ref="A58:B58"/>
    <mergeCell ref="A59:B59"/>
    <mergeCell ref="A47:B47"/>
    <mergeCell ref="B48:C48"/>
    <mergeCell ref="A49:C49"/>
    <mergeCell ref="B50:C50"/>
    <mergeCell ref="B51:C51"/>
    <mergeCell ref="B52:C52"/>
    <mergeCell ref="B40:C40"/>
    <mergeCell ref="B41:C41"/>
    <mergeCell ref="B42:C42"/>
    <mergeCell ref="B43:C43"/>
    <mergeCell ref="B44:C44"/>
    <mergeCell ref="A46:B46"/>
    <mergeCell ref="I33:I34"/>
    <mergeCell ref="B35:C35"/>
    <mergeCell ref="B36:C36"/>
    <mergeCell ref="B37:C37"/>
    <mergeCell ref="A38:A39"/>
    <mergeCell ref="B38:C39"/>
    <mergeCell ref="I38:I39"/>
    <mergeCell ref="A28:B28"/>
    <mergeCell ref="B29:C29"/>
    <mergeCell ref="A30:C30"/>
    <mergeCell ref="A33:A34"/>
    <mergeCell ref="B33:C34"/>
    <mergeCell ref="A31:A32"/>
    <mergeCell ref="B31:C32"/>
    <mergeCell ref="I31:I32"/>
    <mergeCell ref="A21:B21"/>
    <mergeCell ref="A22:B22"/>
    <mergeCell ref="B23:C23"/>
    <mergeCell ref="A24:C24"/>
    <mergeCell ref="B25:C25"/>
    <mergeCell ref="A27:B27"/>
    <mergeCell ref="I11:I12"/>
    <mergeCell ref="A14:B14"/>
    <mergeCell ref="A15:B15"/>
    <mergeCell ref="B16:C16"/>
    <mergeCell ref="A17:C17"/>
    <mergeCell ref="B18:C18"/>
    <mergeCell ref="A7:B7"/>
    <mergeCell ref="A8:B8"/>
    <mergeCell ref="B9:C9"/>
    <mergeCell ref="A10:C10"/>
    <mergeCell ref="A11:A12"/>
    <mergeCell ref="B11:C12"/>
    <mergeCell ref="A1:B1"/>
    <mergeCell ref="D1:I1"/>
    <mergeCell ref="A2:B2"/>
    <mergeCell ref="C2:I2"/>
    <mergeCell ref="A4:I4"/>
    <mergeCell ref="A6:B6"/>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24.pielikums Jūrmalas pilsētas domes
2019.gada 18.aprīļa saistošajiem noteikumiem Nr.16
(protokols Nr.4, 26.punkts)</firstHeader>
    <firstFooter>&amp;L&amp;9&amp;D; &amp;T&amp;R&amp;9&amp;P (&amp;N)</first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20"/>
  <sheetViews>
    <sheetView view="pageLayout" zoomScaleNormal="100" workbookViewId="0">
      <selection activeCell="N5" sqref="N5"/>
    </sheetView>
  </sheetViews>
  <sheetFormatPr defaultRowHeight="12" outlineLevelCol="1" x14ac:dyDescent="0.2"/>
  <cols>
    <col min="1" max="1" width="6.140625" style="687" customWidth="1"/>
    <col min="2" max="2" width="34.7109375" style="687" customWidth="1"/>
    <col min="3" max="3" width="10.5703125" style="687" customWidth="1"/>
    <col min="4" max="4" width="11.7109375" style="687" hidden="1" customWidth="1" outlineLevel="1"/>
    <col min="5" max="5" width="11.5703125" style="687" hidden="1" customWidth="1" outlineLevel="1"/>
    <col min="6" max="6" width="14.5703125" style="687" customWidth="1" collapsed="1"/>
    <col min="7" max="7" width="27.42578125" style="687" hidden="1" customWidth="1" outlineLevel="1"/>
    <col min="8" max="8" width="18.42578125" style="982" customWidth="1" collapsed="1"/>
    <col min="9" max="9" width="26.7109375" style="687" hidden="1" customWidth="1"/>
    <col min="10" max="10" width="0" style="687" hidden="1" customWidth="1"/>
    <col min="11" max="16384" width="9.140625" style="687"/>
  </cols>
  <sheetData>
    <row r="1" spans="1:13" x14ac:dyDescent="0.2">
      <c r="A1" s="1719" t="s">
        <v>821</v>
      </c>
      <c r="B1" s="1719"/>
      <c r="C1" s="950" t="s">
        <v>333</v>
      </c>
      <c r="F1" s="908"/>
      <c r="G1" s="908"/>
      <c r="H1" s="908"/>
      <c r="I1" s="908"/>
    </row>
    <row r="2" spans="1:13" x14ac:dyDescent="0.2">
      <c r="A2" s="1719" t="s">
        <v>686</v>
      </c>
      <c r="B2" s="1719"/>
      <c r="C2" s="950">
        <v>90000056357</v>
      </c>
      <c r="F2" s="908"/>
      <c r="G2" s="908"/>
      <c r="H2" s="908"/>
      <c r="I2" s="908"/>
    </row>
    <row r="3" spans="1:13" ht="15.75" x14ac:dyDescent="0.25">
      <c r="A3" s="1720" t="s">
        <v>510</v>
      </c>
      <c r="B3" s="1720"/>
      <c r="C3" s="1720"/>
      <c r="D3" s="1720"/>
      <c r="E3" s="1720"/>
      <c r="F3" s="1720"/>
      <c r="G3" s="1720"/>
      <c r="H3" s="1720"/>
      <c r="I3" s="1720"/>
    </row>
    <row r="4" spans="1:13" ht="15.75" x14ac:dyDescent="0.25">
      <c r="A4" s="951"/>
      <c r="B4" s="951"/>
      <c r="C4" s="951"/>
      <c r="D4" s="951"/>
      <c r="E4" s="951"/>
      <c r="F4" s="951"/>
      <c r="G4" s="951"/>
      <c r="H4" s="952"/>
      <c r="I4" s="951"/>
    </row>
    <row r="5" spans="1:13" ht="15.75" x14ac:dyDescent="0.2">
      <c r="A5" s="908" t="s">
        <v>688</v>
      </c>
      <c r="B5" s="908"/>
      <c r="C5" s="953" t="s">
        <v>822</v>
      </c>
      <c r="F5" s="953"/>
      <c r="G5" s="953"/>
      <c r="H5" s="953"/>
      <c r="I5" s="953"/>
      <c r="J5" s="953"/>
      <c r="K5" s="953"/>
      <c r="L5" s="953"/>
      <c r="M5" s="953"/>
    </row>
    <row r="6" spans="1:13" x14ac:dyDescent="0.2">
      <c r="A6" s="908" t="s">
        <v>349</v>
      </c>
      <c r="B6" s="908"/>
      <c r="C6" s="908" t="s">
        <v>820</v>
      </c>
      <c r="F6" s="908"/>
      <c r="G6" s="908"/>
      <c r="H6" s="908"/>
      <c r="I6" s="908"/>
      <c r="J6" s="908"/>
      <c r="K6" s="908"/>
      <c r="L6" s="908"/>
    </row>
    <row r="7" spans="1:13" x14ac:dyDescent="0.2">
      <c r="A7" s="908" t="s">
        <v>351</v>
      </c>
      <c r="B7" s="908"/>
      <c r="C7" s="954" t="s">
        <v>819</v>
      </c>
      <c r="F7" s="954"/>
      <c r="G7" s="954"/>
      <c r="H7" s="954"/>
      <c r="I7" s="954"/>
    </row>
    <row r="8" spans="1:13" ht="48" customHeight="1" x14ac:dyDescent="0.2">
      <c r="A8" s="945" t="s">
        <v>353</v>
      </c>
      <c r="B8" s="945" t="s">
        <v>354</v>
      </c>
      <c r="C8" s="945" t="s">
        <v>355</v>
      </c>
      <c r="D8" s="945" t="s">
        <v>356</v>
      </c>
      <c r="E8" s="945" t="s">
        <v>357</v>
      </c>
      <c r="F8" s="945" t="s">
        <v>358</v>
      </c>
      <c r="G8" s="945" t="s">
        <v>36</v>
      </c>
      <c r="H8" s="945" t="s">
        <v>359</v>
      </c>
      <c r="I8" s="945" t="s">
        <v>823</v>
      </c>
    </row>
    <row r="9" spans="1:13" ht="12.75" customHeight="1" x14ac:dyDescent="0.2">
      <c r="A9" s="1663" t="s">
        <v>360</v>
      </c>
      <c r="B9" s="1663"/>
      <c r="C9" s="879"/>
      <c r="D9" s="879">
        <f>SUM(D10:D30)</f>
        <v>2648135</v>
      </c>
      <c r="E9" s="879">
        <f t="shared" ref="E9:F9" si="0">SUM(E10:E30)</f>
        <v>50000</v>
      </c>
      <c r="F9" s="879">
        <f t="shared" si="0"/>
        <v>2698135</v>
      </c>
      <c r="G9" s="879"/>
      <c r="H9" s="955"/>
      <c r="I9" s="956"/>
    </row>
    <row r="10" spans="1:13" ht="28.5" customHeight="1" x14ac:dyDescent="0.2">
      <c r="A10" s="946">
        <v>1</v>
      </c>
      <c r="B10" s="943" t="s">
        <v>824</v>
      </c>
      <c r="C10" s="882">
        <v>2244</v>
      </c>
      <c r="D10" s="887">
        <v>686378</v>
      </c>
      <c r="E10" s="887"/>
      <c r="F10" s="883">
        <f>D10+E10</f>
        <v>686378</v>
      </c>
      <c r="G10" s="885"/>
      <c r="H10" s="948" t="s">
        <v>825</v>
      </c>
      <c r="I10" s="957" t="s">
        <v>826</v>
      </c>
    </row>
    <row r="11" spans="1:13" ht="13.5" customHeight="1" x14ac:dyDescent="0.2">
      <c r="A11" s="946">
        <v>2</v>
      </c>
      <c r="B11" s="943" t="s">
        <v>827</v>
      </c>
      <c r="C11" s="882">
        <v>2244</v>
      </c>
      <c r="D11" s="887">
        <v>327819</v>
      </c>
      <c r="E11" s="887"/>
      <c r="F11" s="883">
        <f t="shared" ref="F11:F30" si="1">D11+E11</f>
        <v>327819</v>
      </c>
      <c r="G11" s="885"/>
      <c r="H11" s="948" t="s">
        <v>828</v>
      </c>
      <c r="I11" s="957" t="s">
        <v>829</v>
      </c>
    </row>
    <row r="12" spans="1:13" ht="16.5" customHeight="1" x14ac:dyDescent="0.2">
      <c r="A12" s="946">
        <v>3</v>
      </c>
      <c r="B12" s="943" t="s">
        <v>830</v>
      </c>
      <c r="C12" s="882">
        <v>2244</v>
      </c>
      <c r="D12" s="887">
        <v>25070</v>
      </c>
      <c r="E12" s="887"/>
      <c r="F12" s="883">
        <f t="shared" si="1"/>
        <v>25070</v>
      </c>
      <c r="G12" s="885"/>
      <c r="H12" s="948" t="s">
        <v>828</v>
      </c>
      <c r="I12" s="957" t="s">
        <v>829</v>
      </c>
    </row>
    <row r="13" spans="1:13" x14ac:dyDescent="0.2">
      <c r="A13" s="946">
        <v>4</v>
      </c>
      <c r="B13" s="943" t="s">
        <v>831</v>
      </c>
      <c r="C13" s="882"/>
      <c r="D13" s="887"/>
      <c r="E13" s="887"/>
      <c r="F13" s="883"/>
      <c r="G13" s="885"/>
      <c r="H13" s="948"/>
      <c r="I13" s="956"/>
    </row>
    <row r="14" spans="1:13" ht="18.75" customHeight="1" x14ac:dyDescent="0.2">
      <c r="A14" s="1721" t="s">
        <v>832</v>
      </c>
      <c r="B14" s="1715" t="s">
        <v>833</v>
      </c>
      <c r="C14" s="882">
        <v>5239</v>
      </c>
      <c r="D14" s="902">
        <v>0</v>
      </c>
      <c r="E14" s="901"/>
      <c r="F14" s="883">
        <f t="shared" si="1"/>
        <v>0</v>
      </c>
      <c r="G14" s="887"/>
      <c r="H14" s="1683" t="s">
        <v>828</v>
      </c>
      <c r="I14" s="957" t="s">
        <v>834</v>
      </c>
      <c r="J14" s="958" t="s">
        <v>835</v>
      </c>
    </row>
    <row r="15" spans="1:13" ht="18.75" customHeight="1" x14ac:dyDescent="0.2">
      <c r="A15" s="1722"/>
      <c r="B15" s="1716"/>
      <c r="C15" s="882">
        <v>2312</v>
      </c>
      <c r="D15" s="902">
        <v>13214</v>
      </c>
      <c r="E15" s="901"/>
      <c r="F15" s="883">
        <f t="shared" si="1"/>
        <v>13214</v>
      </c>
      <c r="G15" s="887"/>
      <c r="H15" s="1704"/>
      <c r="I15" s="957"/>
      <c r="J15" s="958"/>
    </row>
    <row r="16" spans="1:13" ht="15.75" customHeight="1" x14ac:dyDescent="0.2">
      <c r="A16" s="946" t="s">
        <v>836</v>
      </c>
      <c r="B16" s="943" t="s">
        <v>837</v>
      </c>
      <c r="C16" s="882">
        <v>2244</v>
      </c>
      <c r="D16" s="902">
        <v>12421</v>
      </c>
      <c r="E16" s="902"/>
      <c r="F16" s="883">
        <f t="shared" si="1"/>
        <v>12421</v>
      </c>
      <c r="G16" s="885"/>
      <c r="H16" s="948" t="s">
        <v>828</v>
      </c>
      <c r="I16" s="1723" t="s">
        <v>829</v>
      </c>
      <c r="J16" s="958" t="s">
        <v>835</v>
      </c>
    </row>
    <row r="17" spans="1:10" ht="17.25" customHeight="1" x14ac:dyDescent="0.2">
      <c r="A17" s="946">
        <v>5</v>
      </c>
      <c r="B17" s="943" t="s">
        <v>838</v>
      </c>
      <c r="C17" s="882">
        <v>2244</v>
      </c>
      <c r="D17" s="887">
        <v>9179</v>
      </c>
      <c r="E17" s="887"/>
      <c r="F17" s="883">
        <f t="shared" si="1"/>
        <v>9179</v>
      </c>
      <c r="G17" s="885"/>
      <c r="H17" s="948" t="s">
        <v>828</v>
      </c>
      <c r="I17" s="1723"/>
    </row>
    <row r="18" spans="1:10" ht="15" customHeight="1" x14ac:dyDescent="0.2">
      <c r="A18" s="1669">
        <v>6</v>
      </c>
      <c r="B18" s="1658" t="s">
        <v>839</v>
      </c>
      <c r="C18" s="882">
        <v>2244</v>
      </c>
      <c r="D18" s="887">
        <v>195868</v>
      </c>
      <c r="E18" s="887"/>
      <c r="F18" s="883">
        <f t="shared" si="1"/>
        <v>195868</v>
      </c>
      <c r="G18" s="885"/>
      <c r="H18" s="1682" t="s">
        <v>840</v>
      </c>
      <c r="I18" s="957" t="s">
        <v>829</v>
      </c>
    </row>
    <row r="19" spans="1:10" ht="15" customHeight="1" x14ac:dyDescent="0.2">
      <c r="A19" s="1669"/>
      <c r="B19" s="1658"/>
      <c r="C19" s="959">
        <v>5239</v>
      </c>
      <c r="D19" s="902">
        <v>26000</v>
      </c>
      <c r="E19" s="902"/>
      <c r="F19" s="883">
        <f t="shared" si="1"/>
        <v>26000</v>
      </c>
      <c r="G19" s="960"/>
      <c r="H19" s="1682"/>
      <c r="I19" s="943" t="s">
        <v>841</v>
      </c>
      <c r="J19" s="958" t="s">
        <v>835</v>
      </c>
    </row>
    <row r="20" spans="1:10" ht="36" x14ac:dyDescent="0.2">
      <c r="A20" s="946">
        <v>7</v>
      </c>
      <c r="B20" s="943" t="s">
        <v>842</v>
      </c>
      <c r="C20" s="882">
        <v>2244</v>
      </c>
      <c r="D20" s="887">
        <v>252423</v>
      </c>
      <c r="E20" s="887"/>
      <c r="F20" s="883">
        <f t="shared" si="1"/>
        <v>252423</v>
      </c>
      <c r="G20" s="885"/>
      <c r="H20" s="948" t="s">
        <v>843</v>
      </c>
      <c r="I20" s="957" t="s">
        <v>844</v>
      </c>
    </row>
    <row r="21" spans="1:10" ht="36" x14ac:dyDescent="0.2">
      <c r="A21" s="946">
        <v>8</v>
      </c>
      <c r="B21" s="943" t="s">
        <v>845</v>
      </c>
      <c r="C21" s="882">
        <v>2244</v>
      </c>
      <c r="D21" s="887">
        <v>143288</v>
      </c>
      <c r="E21" s="887"/>
      <c r="F21" s="883">
        <f t="shared" si="1"/>
        <v>143288</v>
      </c>
      <c r="G21" s="885"/>
      <c r="H21" s="948" t="s">
        <v>846</v>
      </c>
      <c r="I21" s="956" t="s">
        <v>847</v>
      </c>
    </row>
    <row r="22" spans="1:10" ht="105.75" customHeight="1" x14ac:dyDescent="0.2">
      <c r="A22" s="946">
        <v>9</v>
      </c>
      <c r="B22" s="943" t="s">
        <v>848</v>
      </c>
      <c r="C22" s="882">
        <v>2244</v>
      </c>
      <c r="D22" s="887">
        <v>514759</v>
      </c>
      <c r="E22" s="961">
        <v>50000</v>
      </c>
      <c r="F22" s="883">
        <f t="shared" si="1"/>
        <v>564759</v>
      </c>
      <c r="G22" s="885" t="s">
        <v>849</v>
      </c>
      <c r="H22" s="948" t="s">
        <v>850</v>
      </c>
      <c r="I22" s="956" t="s">
        <v>851</v>
      </c>
    </row>
    <row r="23" spans="1:10" ht="17.25" customHeight="1" x14ac:dyDescent="0.2">
      <c r="A23" s="946">
        <v>10</v>
      </c>
      <c r="B23" s="943" t="s">
        <v>852</v>
      </c>
      <c r="C23" s="882">
        <v>2244</v>
      </c>
      <c r="D23" s="887">
        <v>232366</v>
      </c>
      <c r="E23" s="887"/>
      <c r="F23" s="883">
        <f t="shared" si="1"/>
        <v>232366</v>
      </c>
      <c r="G23" s="885"/>
      <c r="H23" s="948" t="s">
        <v>853</v>
      </c>
      <c r="I23" s="956" t="s">
        <v>847</v>
      </c>
    </row>
    <row r="24" spans="1:10" ht="17.25" customHeight="1" x14ac:dyDescent="0.2">
      <c r="A24" s="946">
        <v>11</v>
      </c>
      <c r="B24" s="943" t="s">
        <v>854</v>
      </c>
      <c r="C24" s="882">
        <v>2244</v>
      </c>
      <c r="D24" s="887">
        <v>90000</v>
      </c>
      <c r="E24" s="887"/>
      <c r="F24" s="883">
        <f t="shared" si="1"/>
        <v>90000</v>
      </c>
      <c r="G24" s="885"/>
      <c r="H24" s="948" t="s">
        <v>855</v>
      </c>
      <c r="I24" s="1658" t="s">
        <v>856</v>
      </c>
    </row>
    <row r="25" spans="1:10" ht="17.25" customHeight="1" x14ac:dyDescent="0.2">
      <c r="A25" s="946">
        <v>12</v>
      </c>
      <c r="B25" s="943" t="s">
        <v>857</v>
      </c>
      <c r="C25" s="882">
        <v>2244</v>
      </c>
      <c r="D25" s="902">
        <v>8000</v>
      </c>
      <c r="E25" s="902"/>
      <c r="F25" s="883">
        <f t="shared" si="1"/>
        <v>8000</v>
      </c>
      <c r="G25" s="885"/>
      <c r="H25" s="948" t="s">
        <v>855</v>
      </c>
      <c r="I25" s="1658"/>
      <c r="J25" s="958" t="s">
        <v>835</v>
      </c>
    </row>
    <row r="26" spans="1:10" ht="24" x14ac:dyDescent="0.2">
      <c r="A26" s="946">
        <v>13</v>
      </c>
      <c r="B26" s="943" t="s">
        <v>858</v>
      </c>
      <c r="C26" s="882">
        <v>2279</v>
      </c>
      <c r="D26" s="887">
        <v>30000</v>
      </c>
      <c r="E26" s="887"/>
      <c r="F26" s="883">
        <f t="shared" si="1"/>
        <v>30000</v>
      </c>
      <c r="G26" s="885"/>
      <c r="H26" s="948" t="s">
        <v>855</v>
      </c>
      <c r="I26" s="1658"/>
    </row>
    <row r="27" spans="1:10" ht="24" x14ac:dyDescent="0.2">
      <c r="A27" s="946">
        <v>14</v>
      </c>
      <c r="B27" s="943" t="s">
        <v>859</v>
      </c>
      <c r="C27" s="882">
        <v>2244</v>
      </c>
      <c r="D27" s="902">
        <v>15984</v>
      </c>
      <c r="E27" s="902"/>
      <c r="F27" s="883">
        <f t="shared" si="1"/>
        <v>15984</v>
      </c>
      <c r="G27" s="885"/>
      <c r="H27" s="948" t="s">
        <v>840</v>
      </c>
      <c r="I27" s="956"/>
      <c r="J27" s="958" t="s">
        <v>835</v>
      </c>
    </row>
    <row r="28" spans="1:10" ht="27.75" customHeight="1" x14ac:dyDescent="0.2">
      <c r="A28" s="946">
        <v>15</v>
      </c>
      <c r="B28" s="943" t="s">
        <v>860</v>
      </c>
      <c r="C28" s="882">
        <v>2244</v>
      </c>
      <c r="D28" s="887">
        <v>30769</v>
      </c>
      <c r="E28" s="887"/>
      <c r="F28" s="883">
        <f t="shared" si="1"/>
        <v>30769</v>
      </c>
      <c r="G28" s="885"/>
      <c r="H28" s="948" t="s">
        <v>840</v>
      </c>
      <c r="I28" s="943" t="s">
        <v>829</v>
      </c>
    </row>
    <row r="29" spans="1:10" ht="26.25" customHeight="1" x14ac:dyDescent="0.2">
      <c r="A29" s="946">
        <v>16</v>
      </c>
      <c r="B29" s="943" t="s">
        <v>861</v>
      </c>
      <c r="C29" s="959">
        <v>2244</v>
      </c>
      <c r="D29" s="887">
        <v>9597</v>
      </c>
      <c r="E29" s="887"/>
      <c r="F29" s="883">
        <f t="shared" si="1"/>
        <v>9597</v>
      </c>
      <c r="G29" s="960"/>
      <c r="H29" s="948" t="s">
        <v>840</v>
      </c>
      <c r="I29" s="943" t="s">
        <v>829</v>
      </c>
    </row>
    <row r="30" spans="1:10" ht="26.25" customHeight="1" x14ac:dyDescent="0.2">
      <c r="A30" s="946">
        <v>17</v>
      </c>
      <c r="B30" s="943" t="s">
        <v>862</v>
      </c>
      <c r="C30" s="959">
        <v>2244</v>
      </c>
      <c r="D30" s="887">
        <v>25000</v>
      </c>
      <c r="E30" s="887"/>
      <c r="F30" s="883">
        <f t="shared" si="1"/>
        <v>25000</v>
      </c>
      <c r="G30" s="960"/>
      <c r="H30" s="948" t="s">
        <v>853</v>
      </c>
      <c r="I30" s="895"/>
    </row>
    <row r="31" spans="1:10" x14ac:dyDescent="0.2">
      <c r="A31" s="962"/>
      <c r="B31" s="962"/>
      <c r="C31" s="962"/>
      <c r="D31" s="962"/>
      <c r="E31" s="962"/>
      <c r="F31" s="962"/>
      <c r="G31" s="962"/>
      <c r="H31" s="963"/>
      <c r="I31" s="962"/>
    </row>
    <row r="32" spans="1:10" x14ac:dyDescent="0.2">
      <c r="A32" s="964" t="s">
        <v>349</v>
      </c>
      <c r="B32" s="964"/>
      <c r="C32" s="964" t="s">
        <v>863</v>
      </c>
      <c r="E32" s="964"/>
      <c r="F32" s="964"/>
      <c r="G32" s="964"/>
      <c r="H32" s="964"/>
      <c r="I32" s="964"/>
    </row>
    <row r="33" spans="1:10" x14ac:dyDescent="0.2">
      <c r="A33" s="964" t="s">
        <v>351</v>
      </c>
      <c r="B33" s="964"/>
      <c r="C33" s="965" t="s">
        <v>370</v>
      </c>
      <c r="E33" s="965"/>
      <c r="F33" s="965"/>
      <c r="G33" s="965"/>
      <c r="H33" s="965"/>
      <c r="I33" s="965"/>
    </row>
    <row r="34" spans="1:10" ht="48" x14ac:dyDescent="0.2">
      <c r="A34" s="945" t="s">
        <v>353</v>
      </c>
      <c r="B34" s="945" t="s">
        <v>354</v>
      </c>
      <c r="C34" s="945" t="s">
        <v>355</v>
      </c>
      <c r="D34" s="945" t="s">
        <v>356</v>
      </c>
      <c r="E34" s="945" t="s">
        <v>357</v>
      </c>
      <c r="F34" s="945" t="s">
        <v>358</v>
      </c>
      <c r="G34" s="945" t="s">
        <v>36</v>
      </c>
      <c r="H34" s="945" t="s">
        <v>359</v>
      </c>
      <c r="I34" s="945" t="s">
        <v>823</v>
      </c>
    </row>
    <row r="35" spans="1:10" x14ac:dyDescent="0.2">
      <c r="A35" s="1663" t="s">
        <v>360</v>
      </c>
      <c r="B35" s="1663"/>
      <c r="C35" s="879"/>
      <c r="D35" s="879">
        <f>SUM(D36:D56)</f>
        <v>561044</v>
      </c>
      <c r="E35" s="879">
        <f t="shared" ref="E35:F35" si="2">SUM(E36:E56)</f>
        <v>0</v>
      </c>
      <c r="F35" s="879">
        <f t="shared" si="2"/>
        <v>561044</v>
      </c>
      <c r="G35" s="879"/>
      <c r="H35" s="879"/>
      <c r="I35" s="956"/>
    </row>
    <row r="36" spans="1:10" ht="24" x14ac:dyDescent="0.2">
      <c r="A36" s="946">
        <v>1</v>
      </c>
      <c r="B36" s="943" t="s">
        <v>864</v>
      </c>
      <c r="C36" s="966"/>
      <c r="D36" s="887"/>
      <c r="E36" s="887"/>
      <c r="F36" s="887"/>
      <c r="G36" s="966"/>
      <c r="H36" s="293"/>
      <c r="I36" s="956"/>
    </row>
    <row r="37" spans="1:10" ht="15.75" customHeight="1" x14ac:dyDescent="0.2">
      <c r="A37" s="913" t="s">
        <v>865</v>
      </c>
      <c r="B37" s="943" t="s">
        <v>866</v>
      </c>
      <c r="C37" s="882">
        <v>2243</v>
      </c>
      <c r="D37" s="887">
        <v>5731</v>
      </c>
      <c r="E37" s="887"/>
      <c r="F37" s="887">
        <f t="shared" ref="F37:F56" si="3">D37+E37</f>
        <v>5731</v>
      </c>
      <c r="G37" s="882"/>
      <c r="H37" s="948" t="s">
        <v>828</v>
      </c>
      <c r="I37" s="1658" t="s">
        <v>867</v>
      </c>
    </row>
    <row r="38" spans="1:10" ht="15.75" customHeight="1" x14ac:dyDescent="0.2">
      <c r="A38" s="913" t="s">
        <v>868</v>
      </c>
      <c r="B38" s="943" t="s">
        <v>869</v>
      </c>
      <c r="C38" s="882">
        <v>2312</v>
      </c>
      <c r="D38" s="887">
        <v>38937</v>
      </c>
      <c r="E38" s="887"/>
      <c r="F38" s="887">
        <f t="shared" si="3"/>
        <v>38937</v>
      </c>
      <c r="G38" s="882"/>
      <c r="H38" s="948" t="s">
        <v>828</v>
      </c>
      <c r="I38" s="1658"/>
    </row>
    <row r="39" spans="1:10" ht="18.75" customHeight="1" x14ac:dyDescent="0.2">
      <c r="A39" s="946">
        <v>2</v>
      </c>
      <c r="B39" s="943" t="s">
        <v>870</v>
      </c>
      <c r="C39" s="882">
        <v>5239</v>
      </c>
      <c r="D39" s="887">
        <v>10000</v>
      </c>
      <c r="E39" s="887"/>
      <c r="F39" s="887">
        <f t="shared" si="3"/>
        <v>10000</v>
      </c>
      <c r="G39" s="882"/>
      <c r="H39" s="948" t="s">
        <v>828</v>
      </c>
      <c r="I39" s="956" t="s">
        <v>871</v>
      </c>
    </row>
    <row r="40" spans="1:10" ht="28.5" customHeight="1" x14ac:dyDescent="0.2">
      <c r="A40" s="946">
        <v>3</v>
      </c>
      <c r="B40" s="943" t="s">
        <v>872</v>
      </c>
      <c r="C40" s="882"/>
      <c r="D40" s="887"/>
      <c r="E40" s="887"/>
      <c r="F40" s="887"/>
      <c r="G40" s="882"/>
      <c r="H40" s="948"/>
      <c r="I40" s="956"/>
    </row>
    <row r="41" spans="1:10" ht="58.5" customHeight="1" x14ac:dyDescent="0.2">
      <c r="A41" s="946" t="s">
        <v>873</v>
      </c>
      <c r="B41" s="943" t="s">
        <v>874</v>
      </c>
      <c r="C41" s="882">
        <v>5240</v>
      </c>
      <c r="D41" s="902">
        <v>404000</v>
      </c>
      <c r="E41" s="901"/>
      <c r="F41" s="887">
        <f t="shared" si="3"/>
        <v>404000</v>
      </c>
      <c r="G41" s="885"/>
      <c r="H41" s="948" t="s">
        <v>875</v>
      </c>
      <c r="I41" s="956" t="s">
        <v>876</v>
      </c>
      <c r="J41" s="967" t="s">
        <v>877</v>
      </c>
    </row>
    <row r="42" spans="1:10" ht="29.25" customHeight="1" x14ac:dyDescent="0.2">
      <c r="A42" s="946" t="s">
        <v>878</v>
      </c>
      <c r="B42" s="943" t="s">
        <v>879</v>
      </c>
      <c r="C42" s="882">
        <v>2243</v>
      </c>
      <c r="D42" s="902">
        <v>50820</v>
      </c>
      <c r="E42" s="902"/>
      <c r="F42" s="887">
        <f t="shared" si="3"/>
        <v>50820</v>
      </c>
      <c r="G42" s="882"/>
      <c r="H42" s="948" t="s">
        <v>880</v>
      </c>
      <c r="I42" s="956" t="s">
        <v>881</v>
      </c>
      <c r="J42" s="968" t="s">
        <v>877</v>
      </c>
    </row>
    <row r="43" spans="1:10" ht="16.5" customHeight="1" x14ac:dyDescent="0.2">
      <c r="A43" s="946" t="s">
        <v>882</v>
      </c>
      <c r="B43" s="943" t="s">
        <v>883</v>
      </c>
      <c r="C43" s="882">
        <v>2244</v>
      </c>
      <c r="D43" s="902">
        <v>1000</v>
      </c>
      <c r="E43" s="902"/>
      <c r="F43" s="887">
        <f t="shared" si="3"/>
        <v>1000</v>
      </c>
      <c r="G43" s="882"/>
      <c r="H43" s="948" t="s">
        <v>884</v>
      </c>
      <c r="I43" s="956"/>
      <c r="J43" s="968" t="s">
        <v>877</v>
      </c>
    </row>
    <row r="44" spans="1:10" ht="17.25" customHeight="1" x14ac:dyDescent="0.2">
      <c r="A44" s="1656">
        <v>4</v>
      </c>
      <c r="B44" s="1715" t="s">
        <v>885</v>
      </c>
      <c r="C44" s="882">
        <v>5239</v>
      </c>
      <c r="D44" s="887">
        <v>0</v>
      </c>
      <c r="E44" s="969"/>
      <c r="F44" s="887">
        <f t="shared" si="3"/>
        <v>0</v>
      </c>
      <c r="G44" s="887"/>
      <c r="H44" s="1683" t="s">
        <v>828</v>
      </c>
      <c r="I44" s="956" t="s">
        <v>886</v>
      </c>
    </row>
    <row r="45" spans="1:10" ht="17.25" customHeight="1" x14ac:dyDescent="0.2">
      <c r="A45" s="1657"/>
      <c r="B45" s="1716"/>
      <c r="C45" s="882">
        <v>2312</v>
      </c>
      <c r="D45" s="887">
        <v>12099</v>
      </c>
      <c r="E45" s="969"/>
      <c r="F45" s="887">
        <f t="shared" si="3"/>
        <v>12099</v>
      </c>
      <c r="G45" s="887"/>
      <c r="H45" s="1704"/>
      <c r="I45" s="956"/>
    </row>
    <row r="46" spans="1:10" ht="12" customHeight="1" x14ac:dyDescent="0.2">
      <c r="A46" s="1669">
        <v>5</v>
      </c>
      <c r="B46" s="1658" t="s">
        <v>887</v>
      </c>
      <c r="C46" s="882">
        <v>2244</v>
      </c>
      <c r="D46" s="887">
        <v>2000</v>
      </c>
      <c r="E46" s="887"/>
      <c r="F46" s="887">
        <f t="shared" si="3"/>
        <v>2000</v>
      </c>
      <c r="G46" s="882"/>
      <c r="H46" s="1682" t="s">
        <v>828</v>
      </c>
      <c r="I46" s="956"/>
    </row>
    <row r="47" spans="1:10" ht="12.75" customHeight="1" x14ac:dyDescent="0.2">
      <c r="A47" s="1669"/>
      <c r="B47" s="1658"/>
      <c r="C47" s="882">
        <v>2390</v>
      </c>
      <c r="D47" s="887">
        <v>900</v>
      </c>
      <c r="E47" s="887"/>
      <c r="F47" s="887">
        <f t="shared" si="3"/>
        <v>900</v>
      </c>
      <c r="G47" s="882"/>
      <c r="H47" s="1682"/>
      <c r="I47" s="956"/>
    </row>
    <row r="48" spans="1:10" ht="12.75" customHeight="1" x14ac:dyDescent="0.2">
      <c r="A48" s="1669"/>
      <c r="B48" s="1658"/>
      <c r="C48" s="882">
        <v>2312</v>
      </c>
      <c r="D48" s="887">
        <v>1000</v>
      </c>
      <c r="E48" s="887"/>
      <c r="F48" s="887">
        <f t="shared" si="3"/>
        <v>1000</v>
      </c>
      <c r="G48" s="882"/>
      <c r="H48" s="1682"/>
      <c r="I48" s="956"/>
    </row>
    <row r="49" spans="1:12" x14ac:dyDescent="0.2">
      <c r="A49" s="1669"/>
      <c r="B49" s="1658"/>
      <c r="C49" s="882">
        <v>2279</v>
      </c>
      <c r="D49" s="887">
        <v>1000</v>
      </c>
      <c r="E49" s="969"/>
      <c r="F49" s="887">
        <f t="shared" si="3"/>
        <v>1000</v>
      </c>
      <c r="G49" s="885"/>
      <c r="H49" s="1682"/>
      <c r="I49" s="956"/>
    </row>
    <row r="50" spans="1:12" ht="12.75" customHeight="1" x14ac:dyDescent="0.2">
      <c r="A50" s="1669"/>
      <c r="B50" s="1658"/>
      <c r="C50" s="882">
        <v>5239</v>
      </c>
      <c r="D50" s="887">
        <v>0</v>
      </c>
      <c r="E50" s="969"/>
      <c r="F50" s="887">
        <f t="shared" si="3"/>
        <v>0</v>
      </c>
      <c r="G50" s="882"/>
      <c r="H50" s="1682"/>
      <c r="I50" s="956"/>
    </row>
    <row r="51" spans="1:12" ht="14.25" customHeight="1" x14ac:dyDescent="0.2">
      <c r="A51" s="1669">
        <v>6</v>
      </c>
      <c r="B51" s="1658" t="s">
        <v>888</v>
      </c>
      <c r="C51" s="882">
        <v>2244</v>
      </c>
      <c r="D51" s="887">
        <v>15249</v>
      </c>
      <c r="E51" s="887"/>
      <c r="F51" s="887">
        <f t="shared" si="3"/>
        <v>15249</v>
      </c>
      <c r="G51" s="882"/>
      <c r="H51" s="1682" t="s">
        <v>828</v>
      </c>
      <c r="I51" s="970" t="s">
        <v>889</v>
      </c>
    </row>
    <row r="52" spans="1:12" ht="14.25" customHeight="1" x14ac:dyDescent="0.2">
      <c r="A52" s="1669"/>
      <c r="B52" s="1658"/>
      <c r="C52" s="882">
        <v>2223</v>
      </c>
      <c r="D52" s="887">
        <v>5703</v>
      </c>
      <c r="E52" s="887"/>
      <c r="F52" s="887">
        <f t="shared" si="3"/>
        <v>5703</v>
      </c>
      <c r="G52" s="882"/>
      <c r="H52" s="1682"/>
      <c r="I52" s="970" t="s">
        <v>890</v>
      </c>
    </row>
    <row r="53" spans="1:12" ht="14.25" customHeight="1" x14ac:dyDescent="0.2">
      <c r="A53" s="1669"/>
      <c r="B53" s="1658"/>
      <c r="C53" s="882">
        <v>2243</v>
      </c>
      <c r="D53" s="887">
        <v>3605</v>
      </c>
      <c r="E53" s="887"/>
      <c r="F53" s="887">
        <f t="shared" si="3"/>
        <v>3605</v>
      </c>
      <c r="G53" s="882"/>
      <c r="H53" s="1682"/>
      <c r="I53" s="956" t="s">
        <v>891</v>
      </c>
    </row>
    <row r="54" spans="1:12" ht="22.5" customHeight="1" x14ac:dyDescent="0.2">
      <c r="A54" s="1713">
        <v>7</v>
      </c>
      <c r="B54" s="1715" t="s">
        <v>892</v>
      </c>
      <c r="C54" s="959">
        <v>5239</v>
      </c>
      <c r="D54" s="887">
        <v>0</v>
      </c>
      <c r="E54" s="969"/>
      <c r="F54" s="887">
        <f t="shared" si="3"/>
        <v>0</v>
      </c>
      <c r="G54" s="887"/>
      <c r="H54" s="1717" t="s">
        <v>828</v>
      </c>
      <c r="I54" s="971" t="s">
        <v>893</v>
      </c>
    </row>
    <row r="55" spans="1:12" ht="22.5" customHeight="1" x14ac:dyDescent="0.2">
      <c r="A55" s="1714"/>
      <c r="B55" s="1716"/>
      <c r="C55" s="959">
        <v>2312</v>
      </c>
      <c r="D55" s="887">
        <v>6000</v>
      </c>
      <c r="E55" s="969"/>
      <c r="F55" s="887">
        <f t="shared" si="3"/>
        <v>6000</v>
      </c>
      <c r="G55" s="887"/>
      <c r="H55" s="1718"/>
      <c r="I55" s="971"/>
    </row>
    <row r="56" spans="1:12" ht="14.25" customHeight="1" x14ac:dyDescent="0.2">
      <c r="A56" s="913">
        <v>8</v>
      </c>
      <c r="B56" s="943" t="s">
        <v>894</v>
      </c>
      <c r="C56" s="959">
        <v>2314</v>
      </c>
      <c r="D56" s="887">
        <v>3000</v>
      </c>
      <c r="E56" s="887"/>
      <c r="F56" s="887">
        <f t="shared" si="3"/>
        <v>3000</v>
      </c>
      <c r="G56" s="959"/>
      <c r="H56" s="947" t="s">
        <v>895</v>
      </c>
      <c r="I56" s="971" t="s">
        <v>896</v>
      </c>
    </row>
    <row r="57" spans="1:12" x14ac:dyDescent="0.2">
      <c r="A57" s="962"/>
      <c r="B57" s="962"/>
      <c r="C57" s="962"/>
      <c r="D57" s="972"/>
      <c r="E57" s="972"/>
      <c r="F57" s="962"/>
      <c r="G57" s="962"/>
      <c r="H57" s="972"/>
      <c r="I57" s="962"/>
    </row>
    <row r="58" spans="1:12" x14ac:dyDescent="0.2">
      <c r="A58" s="964" t="s">
        <v>349</v>
      </c>
      <c r="B58" s="964"/>
      <c r="C58" s="973" t="s">
        <v>391</v>
      </c>
      <c r="E58" s="973"/>
      <c r="F58" s="973"/>
      <c r="G58" s="973"/>
      <c r="H58" s="973"/>
      <c r="I58" s="973"/>
      <c r="J58" s="973"/>
      <c r="K58" s="973"/>
      <c r="L58" s="973"/>
    </row>
    <row r="59" spans="1:12" x14ac:dyDescent="0.2">
      <c r="A59" s="964" t="s">
        <v>351</v>
      </c>
      <c r="B59" s="964"/>
      <c r="C59" s="965" t="s">
        <v>392</v>
      </c>
      <c r="E59" s="965"/>
      <c r="F59" s="965"/>
      <c r="G59" s="965"/>
      <c r="H59" s="965"/>
      <c r="I59" s="965"/>
    </row>
    <row r="60" spans="1:12" ht="48" x14ac:dyDescent="0.2">
      <c r="A60" s="945" t="s">
        <v>353</v>
      </c>
      <c r="B60" s="945" t="s">
        <v>354</v>
      </c>
      <c r="C60" s="945" t="s">
        <v>355</v>
      </c>
      <c r="D60" s="945" t="s">
        <v>356</v>
      </c>
      <c r="E60" s="945" t="s">
        <v>357</v>
      </c>
      <c r="F60" s="945" t="s">
        <v>358</v>
      </c>
      <c r="G60" s="945" t="s">
        <v>36</v>
      </c>
      <c r="H60" s="945" t="s">
        <v>359</v>
      </c>
      <c r="I60" s="945" t="s">
        <v>823</v>
      </c>
    </row>
    <row r="61" spans="1:12" x14ac:dyDescent="0.2">
      <c r="A61" s="1663" t="s">
        <v>360</v>
      </c>
      <c r="B61" s="1663"/>
      <c r="C61" s="879"/>
      <c r="D61" s="879">
        <f>SUM(D62:D76)</f>
        <v>211222</v>
      </c>
      <c r="E61" s="879">
        <f t="shared" ref="E61:F61" si="4">SUM(E62:E76)</f>
        <v>0</v>
      </c>
      <c r="F61" s="879">
        <f t="shared" si="4"/>
        <v>211222</v>
      </c>
      <c r="G61" s="879"/>
      <c r="H61" s="879"/>
      <c r="I61" s="956"/>
    </row>
    <row r="62" spans="1:12" ht="13.5" customHeight="1" x14ac:dyDescent="0.2">
      <c r="A62" s="1669">
        <v>1</v>
      </c>
      <c r="B62" s="1658" t="s">
        <v>897</v>
      </c>
      <c r="C62" s="882">
        <v>2244</v>
      </c>
      <c r="D62" s="887">
        <v>15000</v>
      </c>
      <c r="E62" s="887"/>
      <c r="F62" s="883">
        <f>D62+E62</f>
        <v>15000</v>
      </c>
      <c r="G62" s="882"/>
      <c r="H62" s="1682" t="s">
        <v>898</v>
      </c>
      <c r="I62" s="956" t="s">
        <v>899</v>
      </c>
    </row>
    <row r="63" spans="1:12" ht="13.5" customHeight="1" x14ac:dyDescent="0.2">
      <c r="A63" s="1669"/>
      <c r="B63" s="1658"/>
      <c r="C63" s="882">
        <v>2312</v>
      </c>
      <c r="D63" s="887">
        <v>4100</v>
      </c>
      <c r="E63" s="887"/>
      <c r="F63" s="883">
        <f t="shared" ref="F63:F76" si="5">D63+E63</f>
        <v>4100</v>
      </c>
      <c r="G63" s="882"/>
      <c r="H63" s="1682"/>
      <c r="I63" s="956"/>
    </row>
    <row r="64" spans="1:12" ht="13.5" customHeight="1" x14ac:dyDescent="0.2">
      <c r="A64" s="1669"/>
      <c r="B64" s="1658"/>
      <c r="C64" s="882">
        <v>2390</v>
      </c>
      <c r="D64" s="887">
        <v>200</v>
      </c>
      <c r="E64" s="887"/>
      <c r="F64" s="883">
        <f t="shared" si="5"/>
        <v>200</v>
      </c>
      <c r="G64" s="882"/>
      <c r="H64" s="1682"/>
      <c r="I64" s="956" t="s">
        <v>900</v>
      </c>
    </row>
    <row r="65" spans="1:10" ht="13.5" customHeight="1" x14ac:dyDescent="0.2">
      <c r="A65" s="1669"/>
      <c r="B65" s="1658"/>
      <c r="C65" s="882">
        <v>5250</v>
      </c>
      <c r="D65" s="887">
        <v>2000</v>
      </c>
      <c r="E65" s="887"/>
      <c r="F65" s="883">
        <f t="shared" si="5"/>
        <v>2000</v>
      </c>
      <c r="G65" s="882"/>
      <c r="H65" s="1682"/>
      <c r="I65" s="956"/>
    </row>
    <row r="66" spans="1:10" ht="14.25" customHeight="1" x14ac:dyDescent="0.2">
      <c r="A66" s="946">
        <v>2</v>
      </c>
      <c r="B66" s="943" t="s">
        <v>901</v>
      </c>
      <c r="C66" s="882">
        <v>2279</v>
      </c>
      <c r="D66" s="887">
        <v>1634</v>
      </c>
      <c r="E66" s="887"/>
      <c r="F66" s="883">
        <f t="shared" si="5"/>
        <v>1634</v>
      </c>
      <c r="G66" s="882"/>
      <c r="H66" s="948" t="s">
        <v>902</v>
      </c>
      <c r="I66" s="956" t="s">
        <v>903</v>
      </c>
    </row>
    <row r="67" spans="1:10" ht="13.5" customHeight="1" x14ac:dyDescent="0.2">
      <c r="A67" s="1669">
        <v>3</v>
      </c>
      <c r="B67" s="1658" t="s">
        <v>904</v>
      </c>
      <c r="C67" s="882">
        <v>2244</v>
      </c>
      <c r="D67" s="887">
        <v>10000</v>
      </c>
      <c r="E67" s="887"/>
      <c r="F67" s="883">
        <f t="shared" si="5"/>
        <v>10000</v>
      </c>
      <c r="G67" s="882"/>
      <c r="H67" s="1682" t="s">
        <v>905</v>
      </c>
      <c r="I67" s="956" t="s">
        <v>906</v>
      </c>
    </row>
    <row r="68" spans="1:10" ht="13.5" hidden="1" customHeight="1" x14ac:dyDescent="0.2">
      <c r="A68" s="1669"/>
      <c r="B68" s="1658"/>
      <c r="C68" s="882">
        <v>2244</v>
      </c>
      <c r="D68" s="887"/>
      <c r="E68" s="887"/>
      <c r="F68" s="883">
        <f t="shared" si="5"/>
        <v>0</v>
      </c>
      <c r="G68" s="882"/>
      <c r="H68" s="1682"/>
      <c r="I68" s="971"/>
    </row>
    <row r="69" spans="1:10" ht="13.5" customHeight="1" x14ac:dyDescent="0.2">
      <c r="A69" s="1669"/>
      <c r="B69" s="1658"/>
      <c r="C69" s="882">
        <v>5240</v>
      </c>
      <c r="D69" s="887">
        <v>1500</v>
      </c>
      <c r="E69" s="887"/>
      <c r="F69" s="883">
        <f t="shared" si="5"/>
        <v>1500</v>
      </c>
      <c r="G69" s="882"/>
      <c r="H69" s="1682"/>
      <c r="I69" s="971"/>
    </row>
    <row r="70" spans="1:10" ht="13.5" customHeight="1" x14ac:dyDescent="0.2">
      <c r="A70" s="1669"/>
      <c r="B70" s="1658"/>
      <c r="C70" s="959">
        <v>2312</v>
      </c>
      <c r="D70" s="902">
        <v>35000</v>
      </c>
      <c r="E70" s="902"/>
      <c r="F70" s="883">
        <f t="shared" si="5"/>
        <v>35000</v>
      </c>
      <c r="G70" s="959"/>
      <c r="H70" s="1682"/>
      <c r="I70" s="943" t="s">
        <v>907</v>
      </c>
      <c r="J70" s="967" t="s">
        <v>877</v>
      </c>
    </row>
    <row r="71" spans="1:10" ht="13.5" customHeight="1" x14ac:dyDescent="0.2">
      <c r="A71" s="1669"/>
      <c r="B71" s="1658"/>
      <c r="C71" s="959">
        <v>5250</v>
      </c>
      <c r="D71" s="902">
        <v>115800</v>
      </c>
      <c r="E71" s="902"/>
      <c r="F71" s="883">
        <f t="shared" si="5"/>
        <v>115800</v>
      </c>
      <c r="G71" s="959"/>
      <c r="H71" s="1682"/>
      <c r="I71" s="943" t="s">
        <v>908</v>
      </c>
      <c r="J71" s="967" t="s">
        <v>877</v>
      </c>
    </row>
    <row r="72" spans="1:10" ht="19.5" customHeight="1" x14ac:dyDescent="0.2">
      <c r="A72" s="1712">
        <v>4</v>
      </c>
      <c r="B72" s="1658" t="s">
        <v>909</v>
      </c>
      <c r="C72" s="882">
        <v>2243</v>
      </c>
      <c r="D72" s="887">
        <v>10396</v>
      </c>
      <c r="E72" s="887"/>
      <c r="F72" s="883">
        <f t="shared" si="5"/>
        <v>10396</v>
      </c>
      <c r="G72" s="882"/>
      <c r="H72" s="1682" t="s">
        <v>910</v>
      </c>
      <c r="I72" s="943" t="s">
        <v>911</v>
      </c>
    </row>
    <row r="73" spans="1:10" ht="17.25" customHeight="1" x14ac:dyDescent="0.2">
      <c r="A73" s="1712"/>
      <c r="B73" s="1658"/>
      <c r="C73" s="882">
        <v>5239</v>
      </c>
      <c r="D73" s="887">
        <v>8380</v>
      </c>
      <c r="E73" s="887"/>
      <c r="F73" s="883">
        <f t="shared" si="5"/>
        <v>8380</v>
      </c>
      <c r="G73" s="882"/>
      <c r="H73" s="1682"/>
      <c r="I73" s="943" t="s">
        <v>912</v>
      </c>
    </row>
    <row r="74" spans="1:10" ht="24" x14ac:dyDescent="0.2">
      <c r="A74" s="946">
        <v>5</v>
      </c>
      <c r="B74" s="943" t="s">
        <v>913</v>
      </c>
      <c r="C74" s="882">
        <v>5239</v>
      </c>
      <c r="D74" s="887">
        <v>4212</v>
      </c>
      <c r="E74" s="887"/>
      <c r="F74" s="883">
        <f t="shared" si="5"/>
        <v>4212</v>
      </c>
      <c r="G74" s="882"/>
      <c r="H74" s="948" t="s">
        <v>898</v>
      </c>
      <c r="I74" s="943" t="s">
        <v>914</v>
      </c>
    </row>
    <row r="75" spans="1:10" ht="24" hidden="1" x14ac:dyDescent="0.2">
      <c r="A75" s="946">
        <v>6</v>
      </c>
      <c r="B75" s="943" t="s">
        <v>915</v>
      </c>
      <c r="C75" s="888"/>
      <c r="D75" s="910"/>
      <c r="E75" s="910"/>
      <c r="F75" s="883">
        <f t="shared" si="5"/>
        <v>0</v>
      </c>
      <c r="G75" s="888"/>
      <c r="H75" s="948"/>
      <c r="I75" s="943" t="s">
        <v>916</v>
      </c>
    </row>
    <row r="76" spans="1:10" ht="25.5" customHeight="1" x14ac:dyDescent="0.2">
      <c r="A76" s="946">
        <v>6</v>
      </c>
      <c r="B76" s="943" t="s">
        <v>917</v>
      </c>
      <c r="C76" s="882">
        <v>5250</v>
      </c>
      <c r="D76" s="887">
        <v>3000</v>
      </c>
      <c r="E76" s="887"/>
      <c r="F76" s="883">
        <f t="shared" si="5"/>
        <v>3000</v>
      </c>
      <c r="G76" s="882"/>
      <c r="H76" s="948" t="s">
        <v>910</v>
      </c>
      <c r="I76" s="957" t="s">
        <v>918</v>
      </c>
    </row>
    <row r="77" spans="1:10" x14ac:dyDescent="0.2">
      <c r="A77" s="974"/>
      <c r="B77" s="895"/>
      <c r="C77" s="975"/>
      <c r="D77" s="975"/>
      <c r="E77" s="975"/>
      <c r="F77" s="975"/>
      <c r="G77" s="975"/>
      <c r="H77" s="975"/>
      <c r="I77" s="974"/>
    </row>
    <row r="78" spans="1:10" x14ac:dyDescent="0.2">
      <c r="A78" s="964" t="s">
        <v>349</v>
      </c>
      <c r="B78" s="964"/>
      <c r="C78" s="973" t="s">
        <v>919</v>
      </c>
      <c r="E78" s="973"/>
      <c r="F78" s="973"/>
      <c r="G78" s="973"/>
      <c r="H78" s="973"/>
      <c r="I78" s="973"/>
    </row>
    <row r="79" spans="1:10" x14ac:dyDescent="0.2">
      <c r="A79" s="964" t="s">
        <v>351</v>
      </c>
      <c r="B79" s="964"/>
      <c r="C79" s="965" t="s">
        <v>344</v>
      </c>
      <c r="E79" s="965"/>
      <c r="F79" s="965"/>
      <c r="G79" s="965"/>
      <c r="H79" s="965"/>
      <c r="I79" s="965"/>
    </row>
    <row r="80" spans="1:10" ht="48" x14ac:dyDescent="0.2">
      <c r="A80" s="945" t="s">
        <v>353</v>
      </c>
      <c r="B80" s="945" t="s">
        <v>354</v>
      </c>
      <c r="C80" s="945" t="s">
        <v>355</v>
      </c>
      <c r="D80" s="945" t="s">
        <v>356</v>
      </c>
      <c r="E80" s="945" t="s">
        <v>357</v>
      </c>
      <c r="F80" s="945" t="s">
        <v>358</v>
      </c>
      <c r="G80" s="945" t="s">
        <v>36</v>
      </c>
      <c r="H80" s="945" t="s">
        <v>359</v>
      </c>
      <c r="I80" s="945" t="s">
        <v>823</v>
      </c>
    </row>
    <row r="81" spans="1:10" x14ac:dyDescent="0.2">
      <c r="A81" s="1663" t="s">
        <v>360</v>
      </c>
      <c r="B81" s="1663"/>
      <c r="C81" s="879"/>
      <c r="D81" s="879">
        <f>SUM(D82)</f>
        <v>250000</v>
      </c>
      <c r="E81" s="879">
        <f t="shared" ref="E81:F81" si="6">SUM(E82)</f>
        <v>0</v>
      </c>
      <c r="F81" s="879">
        <f t="shared" si="6"/>
        <v>250000</v>
      </c>
      <c r="G81" s="879"/>
      <c r="H81" s="879"/>
      <c r="I81" s="956"/>
    </row>
    <row r="82" spans="1:10" ht="27" customHeight="1" x14ac:dyDescent="0.2">
      <c r="A82" s="946">
        <v>1</v>
      </c>
      <c r="B82" s="956" t="s">
        <v>920</v>
      </c>
      <c r="C82" s="882">
        <v>5240</v>
      </c>
      <c r="D82" s="902">
        <v>250000</v>
      </c>
      <c r="E82" s="902"/>
      <c r="F82" s="883">
        <f>D82+E82</f>
        <v>250000</v>
      </c>
      <c r="G82" s="882"/>
      <c r="H82" s="944" t="s">
        <v>921</v>
      </c>
      <c r="I82" s="956" t="s">
        <v>922</v>
      </c>
      <c r="J82" s="967" t="s">
        <v>877</v>
      </c>
    </row>
    <row r="83" spans="1:10" ht="12" customHeight="1" x14ac:dyDescent="0.2">
      <c r="A83" s="974"/>
      <c r="B83" s="895"/>
      <c r="C83" s="975"/>
      <c r="D83" s="975"/>
      <c r="E83" s="975"/>
      <c r="F83" s="975"/>
      <c r="G83" s="975"/>
      <c r="H83" s="975"/>
      <c r="I83" s="974"/>
    </row>
    <row r="84" spans="1:10" x14ac:dyDescent="0.2">
      <c r="A84" s="964" t="s">
        <v>448</v>
      </c>
      <c r="B84" s="964"/>
      <c r="C84" s="964"/>
      <c r="D84" s="964"/>
      <c r="E84" s="964"/>
      <c r="F84" s="964"/>
      <c r="G84" s="964"/>
      <c r="H84" s="976"/>
      <c r="I84" s="964"/>
    </row>
    <row r="85" spans="1:10" x14ac:dyDescent="0.2">
      <c r="A85" s="381" t="s">
        <v>923</v>
      </c>
      <c r="B85" s="381"/>
      <c r="C85" s="381"/>
      <c r="D85" s="381"/>
      <c r="E85" s="381"/>
      <c r="F85" s="381"/>
      <c r="G85" s="381"/>
      <c r="H85" s="977"/>
      <c r="I85" s="381"/>
    </row>
    <row r="86" spans="1:10" x14ac:dyDescent="0.2">
      <c r="A86" s="381"/>
      <c r="B86" s="973" t="s">
        <v>924</v>
      </c>
      <c r="C86" s="381"/>
      <c r="D86" s="381"/>
      <c r="E86" s="381"/>
      <c r="F86" s="381"/>
      <c r="G86" s="381"/>
      <c r="H86" s="977"/>
      <c r="I86" s="381"/>
    </row>
    <row r="87" spans="1:10" x14ac:dyDescent="0.2">
      <c r="A87" s="381"/>
      <c r="B87" s="973" t="s">
        <v>925</v>
      </c>
      <c r="C87" s="381"/>
      <c r="D87" s="381"/>
      <c r="E87" s="381"/>
      <c r="F87" s="381"/>
      <c r="G87" s="381"/>
      <c r="H87" s="977"/>
      <c r="I87" s="381"/>
    </row>
    <row r="88" spans="1:10" x14ac:dyDescent="0.2">
      <c r="A88" s="978"/>
      <c r="B88" s="979"/>
      <c r="C88" s="381"/>
      <c r="D88" s="381"/>
      <c r="E88" s="381"/>
      <c r="F88" s="381"/>
      <c r="G88" s="381"/>
      <c r="H88" s="977"/>
      <c r="I88" s="381"/>
    </row>
    <row r="89" spans="1:10" x14ac:dyDescent="0.2">
      <c r="A89" s="381" t="s">
        <v>926</v>
      </c>
      <c r="B89" s="973"/>
      <c r="C89" s="381"/>
      <c r="D89" s="381"/>
      <c r="E89" s="381"/>
      <c r="F89" s="381"/>
      <c r="G89" s="381"/>
      <c r="H89" s="977"/>
      <c r="I89" s="381"/>
    </row>
    <row r="90" spans="1:10" x14ac:dyDescent="0.2">
      <c r="A90" s="381"/>
      <c r="B90" s="973" t="s">
        <v>927</v>
      </c>
      <c r="C90" s="381"/>
      <c r="D90" s="381"/>
      <c r="E90" s="381"/>
      <c r="F90" s="381"/>
      <c r="G90" s="381"/>
      <c r="H90" s="977"/>
      <c r="I90" s="381"/>
    </row>
    <row r="91" spans="1:10" x14ac:dyDescent="0.2">
      <c r="A91" s="980"/>
      <c r="B91" s="973" t="s">
        <v>928</v>
      </c>
      <c r="C91" s="568"/>
      <c r="D91" s="568"/>
      <c r="E91" s="568"/>
      <c r="F91" s="568"/>
      <c r="G91" s="568"/>
      <c r="H91" s="981"/>
      <c r="I91" s="568"/>
    </row>
    <row r="92" spans="1:10" x14ac:dyDescent="0.2">
      <c r="A92" s="381"/>
      <c r="B92" s="973" t="s">
        <v>929</v>
      </c>
      <c r="C92" s="381"/>
      <c r="D92" s="977"/>
      <c r="E92" s="977"/>
      <c r="F92" s="381"/>
      <c r="G92" s="381"/>
      <c r="H92" s="381"/>
    </row>
    <row r="93" spans="1:10" x14ac:dyDescent="0.2">
      <c r="A93" s="381"/>
      <c r="B93" s="973" t="s">
        <v>930</v>
      </c>
      <c r="C93" s="381"/>
      <c r="D93" s="977"/>
      <c r="E93" s="977"/>
      <c r="F93" s="381"/>
      <c r="G93" s="381"/>
      <c r="H93" s="381"/>
    </row>
    <row r="94" spans="1:10" x14ac:dyDescent="0.2">
      <c r="A94" s="381"/>
      <c r="B94" s="973" t="s">
        <v>931</v>
      </c>
      <c r="C94" s="381"/>
      <c r="D94" s="381"/>
      <c r="E94" s="381"/>
      <c r="F94" s="381"/>
      <c r="G94" s="381"/>
      <c r="H94" s="977"/>
      <c r="I94" s="381"/>
    </row>
    <row r="95" spans="1:10" x14ac:dyDescent="0.2">
      <c r="A95" s="381"/>
      <c r="B95" s="973" t="s">
        <v>932</v>
      </c>
      <c r="C95" s="381"/>
      <c r="D95" s="381"/>
      <c r="E95" s="381"/>
      <c r="F95" s="381"/>
      <c r="G95" s="381"/>
      <c r="H95" s="977"/>
      <c r="I95" s="381"/>
    </row>
    <row r="96" spans="1:10" x14ac:dyDescent="0.2">
      <c r="A96" s="381"/>
      <c r="B96" s="973" t="s">
        <v>933</v>
      </c>
      <c r="C96" s="381"/>
      <c r="D96" s="381"/>
      <c r="E96" s="381"/>
      <c r="F96" s="381"/>
      <c r="G96" s="381"/>
      <c r="H96" s="977"/>
      <c r="I96" s="381"/>
    </row>
    <row r="97" spans="1:9" x14ac:dyDescent="0.2">
      <c r="A97" s="381"/>
      <c r="B97" s="973" t="s">
        <v>934</v>
      </c>
      <c r="C97" s="381"/>
      <c r="D97" s="381"/>
      <c r="E97" s="381"/>
      <c r="F97" s="381"/>
      <c r="G97" s="381"/>
      <c r="H97" s="977"/>
      <c r="I97" s="381"/>
    </row>
    <row r="98" spans="1:9" x14ac:dyDescent="0.2">
      <c r="A98" s="381"/>
      <c r="B98" s="973" t="s">
        <v>935</v>
      </c>
      <c r="C98" s="381"/>
      <c r="D98" s="381"/>
      <c r="E98" s="381"/>
      <c r="F98" s="381"/>
      <c r="G98" s="381"/>
      <c r="H98" s="977"/>
      <c r="I98" s="381"/>
    </row>
    <row r="99" spans="1:9" x14ac:dyDescent="0.2">
      <c r="A99" s="381"/>
      <c r="B99" s="973" t="s">
        <v>936</v>
      </c>
      <c r="C99" s="381"/>
      <c r="D99" s="381"/>
      <c r="E99" s="381"/>
      <c r="F99" s="381"/>
      <c r="G99" s="381"/>
      <c r="H99" s="977"/>
      <c r="I99" s="381"/>
    </row>
    <row r="100" spans="1:9" x14ac:dyDescent="0.2">
      <c r="A100" s="381"/>
      <c r="B100" s="973" t="s">
        <v>937</v>
      </c>
      <c r="C100" s="381"/>
      <c r="D100" s="381"/>
      <c r="E100" s="381"/>
      <c r="F100" s="381"/>
      <c r="G100" s="381"/>
      <c r="H100" s="977"/>
      <c r="I100" s="381"/>
    </row>
    <row r="101" spans="1:9" x14ac:dyDescent="0.2">
      <c r="A101" s="381"/>
      <c r="B101" s="973" t="s">
        <v>938</v>
      </c>
      <c r="C101" s="381"/>
      <c r="D101" s="381"/>
      <c r="E101" s="381"/>
      <c r="F101" s="381"/>
      <c r="G101" s="381"/>
      <c r="H101" s="977"/>
      <c r="I101" s="381"/>
    </row>
    <row r="102" spans="1:9" x14ac:dyDescent="0.2">
      <c r="A102" s="381"/>
      <c r="B102" s="973" t="s">
        <v>939</v>
      </c>
      <c r="C102" s="381"/>
      <c r="D102" s="381"/>
      <c r="E102" s="381"/>
      <c r="F102" s="381"/>
      <c r="G102" s="381"/>
      <c r="H102" s="977"/>
      <c r="I102" s="381"/>
    </row>
    <row r="103" spans="1:9" x14ac:dyDescent="0.2">
      <c r="A103" s="381"/>
      <c r="B103" s="973" t="s">
        <v>940</v>
      </c>
      <c r="C103" s="381"/>
      <c r="D103" s="381"/>
      <c r="E103" s="381"/>
      <c r="F103" s="381"/>
      <c r="G103" s="381"/>
      <c r="H103" s="977"/>
      <c r="I103" s="381"/>
    </row>
    <row r="104" spans="1:9" x14ac:dyDescent="0.2">
      <c r="A104" s="381"/>
      <c r="B104" s="973" t="s">
        <v>941</v>
      </c>
      <c r="C104" s="381"/>
      <c r="D104" s="381"/>
      <c r="E104" s="381"/>
      <c r="F104" s="381"/>
      <c r="G104" s="381"/>
      <c r="H104" s="977"/>
      <c r="I104" s="381"/>
    </row>
    <row r="105" spans="1:9" x14ac:dyDescent="0.2">
      <c r="A105" s="381"/>
      <c r="B105" s="973" t="s">
        <v>942</v>
      </c>
      <c r="C105" s="381"/>
      <c r="D105" s="381"/>
      <c r="E105" s="381"/>
      <c r="F105" s="381"/>
      <c r="G105" s="381"/>
      <c r="H105" s="977"/>
      <c r="I105" s="381"/>
    </row>
    <row r="106" spans="1:9" x14ac:dyDescent="0.2">
      <c r="A106" s="381"/>
      <c r="B106" s="973" t="s">
        <v>943</v>
      </c>
      <c r="C106" s="381"/>
      <c r="D106" s="381"/>
      <c r="E106" s="381"/>
      <c r="F106" s="381"/>
      <c r="G106" s="381"/>
      <c r="H106" s="977"/>
      <c r="I106" s="381"/>
    </row>
    <row r="107" spans="1:9" x14ac:dyDescent="0.2">
      <c r="A107" s="381"/>
      <c r="B107" s="973" t="s">
        <v>944</v>
      </c>
      <c r="C107" s="381"/>
      <c r="D107" s="381"/>
      <c r="E107" s="381"/>
      <c r="F107" s="381"/>
      <c r="G107" s="381"/>
      <c r="H107" s="977"/>
      <c r="I107" s="381"/>
    </row>
    <row r="108" spans="1:9" ht="12" customHeight="1" x14ac:dyDescent="0.2">
      <c r="A108" s="381"/>
      <c r="B108" s="973" t="s">
        <v>945</v>
      </c>
      <c r="C108" s="381"/>
      <c r="D108" s="381"/>
      <c r="E108" s="381"/>
      <c r="F108" s="381"/>
      <c r="G108" s="381"/>
      <c r="H108" s="977"/>
      <c r="I108" s="381"/>
    </row>
    <row r="109" spans="1:9" x14ac:dyDescent="0.2">
      <c r="A109" s="381"/>
      <c r="B109" s="973" t="s">
        <v>946</v>
      </c>
      <c r="C109" s="381"/>
      <c r="D109" s="381"/>
      <c r="E109" s="381"/>
      <c r="F109" s="381"/>
      <c r="G109" s="381"/>
      <c r="H109" s="977"/>
      <c r="I109" s="381"/>
    </row>
    <row r="110" spans="1:9" x14ac:dyDescent="0.2">
      <c r="A110" s="381"/>
      <c r="B110" s="973" t="s">
        <v>947</v>
      </c>
      <c r="C110" s="381"/>
      <c r="D110" s="381"/>
      <c r="E110" s="381"/>
      <c r="F110" s="381"/>
      <c r="G110" s="381"/>
      <c r="H110" s="977"/>
      <c r="I110" s="381"/>
    </row>
    <row r="111" spans="1:9" x14ac:dyDescent="0.2">
      <c r="A111" s="381" t="s">
        <v>948</v>
      </c>
      <c r="B111" s="973"/>
      <c r="C111" s="381"/>
      <c r="D111" s="381"/>
      <c r="E111" s="381"/>
      <c r="F111" s="381"/>
      <c r="G111" s="381"/>
      <c r="H111" s="977"/>
      <c r="I111" s="381"/>
    </row>
    <row r="112" spans="1:9" x14ac:dyDescent="0.2">
      <c r="A112" s="381"/>
      <c r="B112" s="973" t="s">
        <v>949</v>
      </c>
      <c r="C112" s="381"/>
      <c r="D112" s="381"/>
      <c r="E112" s="381"/>
      <c r="F112" s="381"/>
      <c r="G112" s="381"/>
      <c r="H112" s="977"/>
      <c r="I112" s="381"/>
    </row>
    <row r="113" spans="1:9" x14ac:dyDescent="0.2">
      <c r="A113" s="381"/>
      <c r="B113" s="973" t="s">
        <v>950</v>
      </c>
      <c r="C113" s="381"/>
      <c r="D113" s="381"/>
      <c r="E113" s="381"/>
      <c r="F113" s="381"/>
      <c r="G113" s="381"/>
      <c r="H113" s="977"/>
      <c r="I113" s="381"/>
    </row>
    <row r="114" spans="1:9" x14ac:dyDescent="0.2">
      <c r="A114" s="381"/>
      <c r="B114" s="973" t="s">
        <v>951</v>
      </c>
      <c r="C114" s="381"/>
      <c r="D114" s="381"/>
      <c r="E114" s="381"/>
      <c r="F114" s="381"/>
      <c r="G114" s="381"/>
      <c r="H114" s="977"/>
      <c r="I114" s="381"/>
    </row>
    <row r="115" spans="1:9" x14ac:dyDescent="0.2">
      <c r="A115" s="964"/>
      <c r="B115" s="924"/>
      <c r="C115" s="964"/>
      <c r="D115" s="964"/>
      <c r="E115" s="964"/>
      <c r="F115" s="964"/>
      <c r="G115" s="964"/>
      <c r="H115" s="976"/>
      <c r="I115" s="964"/>
    </row>
    <row r="116" spans="1:9" x14ac:dyDescent="0.2">
      <c r="A116" s="964"/>
      <c r="B116" s="964"/>
      <c r="C116" s="964"/>
      <c r="D116" s="964"/>
      <c r="E116" s="964"/>
      <c r="F116" s="964"/>
      <c r="G116" s="964"/>
      <c r="H116" s="976"/>
      <c r="I116" s="964"/>
    </row>
    <row r="117" spans="1:9" x14ac:dyDescent="0.2">
      <c r="A117" s="964"/>
      <c r="B117" s="964"/>
      <c r="C117" s="964"/>
      <c r="D117" s="964"/>
      <c r="E117" s="964"/>
      <c r="F117" s="964"/>
      <c r="G117" s="964"/>
      <c r="H117" s="976"/>
      <c r="I117" s="964"/>
    </row>
    <row r="118" spans="1:9" x14ac:dyDescent="0.2">
      <c r="A118" s="964"/>
      <c r="B118" s="964"/>
      <c r="C118" s="964"/>
      <c r="D118" s="964"/>
      <c r="E118" s="964"/>
      <c r="F118" s="964"/>
      <c r="G118" s="964"/>
      <c r="H118" s="976"/>
      <c r="I118" s="964"/>
    </row>
    <row r="119" spans="1:9" x14ac:dyDescent="0.2">
      <c r="A119" s="964"/>
      <c r="B119" s="964"/>
      <c r="C119" s="964"/>
      <c r="D119" s="964"/>
      <c r="E119" s="964"/>
      <c r="F119" s="964"/>
      <c r="G119" s="964"/>
      <c r="H119" s="976"/>
      <c r="I119" s="964"/>
    </row>
    <row r="120" spans="1:9" x14ac:dyDescent="0.2">
      <c r="A120" s="964"/>
      <c r="B120" s="964"/>
      <c r="C120" s="964"/>
      <c r="D120" s="964"/>
      <c r="E120" s="964"/>
      <c r="F120" s="964"/>
      <c r="G120" s="964"/>
      <c r="H120" s="976"/>
      <c r="I120" s="964"/>
    </row>
  </sheetData>
  <sheetProtection algorithmName="SHA-512" hashValue="UZlk+Tr02NCtttCfcU84hRrHNdYiWpnkgxcsusRF5Lbh4YMmUiBJ0vGpXCYImESRvr1k4rAPry2FHRbbRO37Wg==" saltValue="vh0jn3TlV3NjlbjmzvxLUQ==" spinCount="100000" sheet="1" objects="1" scenarios="1"/>
  <mergeCells count="37">
    <mergeCell ref="A35:B35"/>
    <mergeCell ref="A1:B1"/>
    <mergeCell ref="A2:B2"/>
    <mergeCell ref="A3:I3"/>
    <mergeCell ref="A9:B9"/>
    <mergeCell ref="A14:A15"/>
    <mergeCell ref="B14:B15"/>
    <mergeCell ref="H14:H15"/>
    <mergeCell ref="I16:I17"/>
    <mergeCell ref="A18:A19"/>
    <mergeCell ref="B18:B19"/>
    <mergeCell ref="H18:H19"/>
    <mergeCell ref="I24:I26"/>
    <mergeCell ref="I37:I38"/>
    <mergeCell ref="A44:A45"/>
    <mergeCell ref="B44:B45"/>
    <mergeCell ref="H44:H45"/>
    <mergeCell ref="A46:A50"/>
    <mergeCell ref="B46:B50"/>
    <mergeCell ref="H46:H50"/>
    <mergeCell ref="A51:A53"/>
    <mergeCell ref="B51:B53"/>
    <mergeCell ref="H51:H53"/>
    <mergeCell ref="A54:A55"/>
    <mergeCell ref="B54:B55"/>
    <mergeCell ref="H54:H55"/>
    <mergeCell ref="A72:A73"/>
    <mergeCell ref="B72:B73"/>
    <mergeCell ref="H72:H73"/>
    <mergeCell ref="A81:B81"/>
    <mergeCell ref="A61:B61"/>
    <mergeCell ref="A62:A65"/>
    <mergeCell ref="B62:B65"/>
    <mergeCell ref="H62:H65"/>
    <mergeCell ref="A67:A71"/>
    <mergeCell ref="B67:B71"/>
    <mergeCell ref="H67:H7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25.pielikums Jūrmalas pilsētas domes
2019.gada 18.aprīļa saistošajiem noteikumiem Nr.16
(protokols Nr.4, 26.punkts)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3"/>
  <sheetViews>
    <sheetView view="pageLayout" zoomScaleNormal="100" workbookViewId="0">
      <selection activeCell="M6" sqref="M6"/>
    </sheetView>
  </sheetViews>
  <sheetFormatPr defaultRowHeight="12.75" outlineLevelCol="1" x14ac:dyDescent="0.2"/>
  <cols>
    <col min="1" max="1" width="6.140625" style="282" customWidth="1"/>
    <col min="2" max="2" width="28.140625" style="282" customWidth="1"/>
    <col min="3" max="3" width="10.5703125" style="282" customWidth="1"/>
    <col min="4" max="4" width="11.7109375" style="282" hidden="1" customWidth="1" outlineLevel="1"/>
    <col min="5" max="5" width="11.28515625" style="366" hidden="1" customWidth="1" outlineLevel="1"/>
    <col min="6" max="6" width="14.7109375" style="693" customWidth="1" collapsed="1"/>
    <col min="7" max="7" width="29" style="282" hidden="1" customWidth="1" outlineLevel="1"/>
    <col min="8" max="8" width="14.85546875" style="282" customWidth="1" collapsed="1"/>
    <col min="9" max="16384" width="9.140625" style="282"/>
  </cols>
  <sheetData>
    <row r="1" spans="1:9" ht="12" customHeight="1" x14ac:dyDescent="0.2">
      <c r="C1" s="642"/>
      <c r="D1" s="642"/>
      <c r="E1" s="643"/>
      <c r="F1" s="366"/>
      <c r="H1" s="644" t="s">
        <v>507</v>
      </c>
    </row>
    <row r="2" spans="1:9" ht="12" x14ac:dyDescent="0.2">
      <c r="C2" s="645"/>
      <c r="D2" s="645"/>
      <c r="E2" s="646"/>
      <c r="F2" s="366"/>
      <c r="H2" s="644" t="s">
        <v>508</v>
      </c>
    </row>
    <row r="3" spans="1:9" ht="12" x14ac:dyDescent="0.2">
      <c r="A3" s="1674" t="s">
        <v>2</v>
      </c>
      <c r="B3" s="1674"/>
      <c r="C3" s="647" t="s">
        <v>509</v>
      </c>
      <c r="D3" s="647"/>
      <c r="E3" s="648"/>
      <c r="F3" s="648"/>
      <c r="G3" s="647"/>
      <c r="H3" s="647"/>
      <c r="I3" s="647"/>
    </row>
    <row r="4" spans="1:9" ht="12" x14ac:dyDescent="0.2">
      <c r="A4" s="1674" t="s">
        <v>4</v>
      </c>
      <c r="B4" s="1674"/>
      <c r="C4" s="647">
        <v>90000594245</v>
      </c>
      <c r="D4" s="647"/>
      <c r="E4" s="648"/>
      <c r="F4" s="648"/>
      <c r="G4" s="647"/>
      <c r="H4" s="647"/>
      <c r="I4" s="647"/>
    </row>
    <row r="5" spans="1:9" ht="15.75" x14ac:dyDescent="0.25">
      <c r="A5" s="1680" t="s">
        <v>510</v>
      </c>
      <c r="B5" s="1680"/>
      <c r="C5" s="1680"/>
      <c r="D5" s="1680"/>
      <c r="E5" s="1680"/>
      <c r="F5" s="1680"/>
      <c r="G5" s="1680"/>
      <c r="H5" s="1680"/>
    </row>
    <row r="6" spans="1:9" ht="15.75" x14ac:dyDescent="0.25">
      <c r="A6" s="283"/>
      <c r="B6" s="283"/>
      <c r="C6" s="283"/>
      <c r="D6" s="283"/>
      <c r="E6" s="649"/>
      <c r="F6" s="366"/>
      <c r="G6" s="283"/>
      <c r="H6" s="283"/>
    </row>
    <row r="7" spans="1:9" ht="15.75" x14ac:dyDescent="0.25">
      <c r="A7" s="1674" t="s">
        <v>347</v>
      </c>
      <c r="B7" s="1674"/>
      <c r="C7" s="650" t="s">
        <v>511</v>
      </c>
      <c r="D7" s="650"/>
      <c r="E7" s="651"/>
      <c r="F7" s="651"/>
      <c r="G7" s="650"/>
      <c r="H7" s="650"/>
      <c r="I7" s="650"/>
    </row>
    <row r="8" spans="1:9" ht="12" x14ac:dyDescent="0.2">
      <c r="A8" s="1674" t="s">
        <v>349</v>
      </c>
      <c r="B8" s="1674"/>
      <c r="C8" s="652" t="s">
        <v>512</v>
      </c>
      <c r="D8" s="652"/>
      <c r="E8" s="652"/>
      <c r="F8" s="652"/>
      <c r="G8" s="652"/>
      <c r="H8" s="652"/>
      <c r="I8" s="652"/>
    </row>
    <row r="9" spans="1:9" ht="12" x14ac:dyDescent="0.2">
      <c r="A9" s="1674" t="s">
        <v>351</v>
      </c>
      <c r="B9" s="1674"/>
      <c r="C9" s="653" t="s">
        <v>513</v>
      </c>
      <c r="D9" s="653"/>
      <c r="E9" s="653"/>
      <c r="F9" s="653"/>
      <c r="G9" s="653"/>
      <c r="H9" s="653"/>
      <c r="I9" s="654"/>
    </row>
    <row r="10" spans="1:9" ht="72" x14ac:dyDescent="0.2">
      <c r="A10" s="288" t="s">
        <v>353</v>
      </c>
      <c r="B10" s="655" t="s">
        <v>354</v>
      </c>
      <c r="C10" s="288" t="s">
        <v>355</v>
      </c>
      <c r="D10" s="288" t="s">
        <v>356</v>
      </c>
      <c r="E10" s="320" t="s">
        <v>357</v>
      </c>
      <c r="F10" s="320" t="s">
        <v>358</v>
      </c>
      <c r="G10" s="288" t="s">
        <v>36</v>
      </c>
      <c r="H10" s="655" t="s">
        <v>359</v>
      </c>
      <c r="I10" s="656"/>
    </row>
    <row r="11" spans="1:9" ht="12.75" customHeight="1" x14ac:dyDescent="0.2">
      <c r="A11" s="1724" t="s">
        <v>360</v>
      </c>
      <c r="B11" s="1725"/>
      <c r="C11" s="657"/>
      <c r="D11" s="657">
        <f>SUM(D12:D14)</f>
        <v>533050</v>
      </c>
      <c r="E11" s="657">
        <f>SUM(E12:E14)</f>
        <v>0</v>
      </c>
      <c r="F11" s="657">
        <f>SUM(F12:F14)</f>
        <v>533050</v>
      </c>
      <c r="G11" s="658"/>
      <c r="H11" s="657"/>
    </row>
    <row r="12" spans="1:9" ht="12.75" customHeight="1" x14ac:dyDescent="0.2">
      <c r="A12" s="1726">
        <v>1</v>
      </c>
      <c r="B12" s="1728" t="s">
        <v>514</v>
      </c>
      <c r="C12" s="659">
        <v>6252</v>
      </c>
      <c r="D12" s="660">
        <v>37000</v>
      </c>
      <c r="E12" s="661"/>
      <c r="F12" s="662">
        <f>D12+E12</f>
        <v>37000</v>
      </c>
      <c r="G12" s="658"/>
      <c r="H12" s="1730" t="s">
        <v>515</v>
      </c>
    </row>
    <row r="13" spans="1:9" ht="12.75" customHeight="1" x14ac:dyDescent="0.2">
      <c r="A13" s="1727"/>
      <c r="B13" s="1729"/>
      <c r="C13" s="663">
        <v>6423</v>
      </c>
      <c r="D13" s="660">
        <v>15000</v>
      </c>
      <c r="E13" s="661"/>
      <c r="F13" s="662">
        <f t="shared" ref="F13:F14" si="0">D13+E13</f>
        <v>15000</v>
      </c>
      <c r="G13" s="658"/>
      <c r="H13" s="1731"/>
    </row>
    <row r="14" spans="1:9" ht="24" x14ac:dyDescent="0.2">
      <c r="A14" s="664">
        <v>2</v>
      </c>
      <c r="B14" s="665" t="s">
        <v>516</v>
      </c>
      <c r="C14" s="663">
        <v>6423</v>
      </c>
      <c r="D14" s="660">
        <v>481050</v>
      </c>
      <c r="E14" s="661"/>
      <c r="F14" s="551">
        <f t="shared" si="0"/>
        <v>481050</v>
      </c>
      <c r="G14" s="658"/>
      <c r="H14" s="1732"/>
    </row>
    <row r="15" spans="1:9" ht="12" x14ac:dyDescent="0.2">
      <c r="A15" s="314"/>
      <c r="B15" s="666"/>
      <c r="C15" s="667"/>
      <c r="D15" s="667"/>
      <c r="E15" s="667"/>
      <c r="F15" s="668"/>
      <c r="G15" s="314"/>
      <c r="H15" s="667"/>
    </row>
    <row r="16" spans="1:9" ht="12" x14ac:dyDescent="0.2">
      <c r="A16" s="1674" t="s">
        <v>349</v>
      </c>
      <c r="B16" s="1674"/>
      <c r="C16" s="669" t="s">
        <v>517</v>
      </c>
      <c r="D16" s="669"/>
      <c r="E16" s="669"/>
      <c r="F16" s="669"/>
      <c r="G16" s="669"/>
      <c r="H16" s="669"/>
      <c r="I16" s="669"/>
    </row>
    <row r="17" spans="1:9" ht="12" x14ac:dyDescent="0.2">
      <c r="A17" s="1674" t="s">
        <v>351</v>
      </c>
      <c r="B17" s="1674"/>
      <c r="C17" s="653" t="s">
        <v>518</v>
      </c>
      <c r="D17" s="653"/>
      <c r="E17" s="653"/>
      <c r="F17" s="653"/>
      <c r="G17" s="653"/>
      <c r="H17" s="653"/>
      <c r="I17" s="654"/>
    </row>
    <row r="18" spans="1:9" ht="72" x14ac:dyDescent="0.2">
      <c r="A18" s="288" t="s">
        <v>353</v>
      </c>
      <c r="B18" s="655" t="s">
        <v>354</v>
      </c>
      <c r="C18" s="288" t="s">
        <v>355</v>
      </c>
      <c r="D18" s="288" t="s">
        <v>356</v>
      </c>
      <c r="E18" s="320" t="s">
        <v>357</v>
      </c>
      <c r="F18" s="320" t="s">
        <v>358</v>
      </c>
      <c r="G18" s="288" t="s">
        <v>36</v>
      </c>
      <c r="H18" s="655" t="s">
        <v>359</v>
      </c>
      <c r="I18" s="656"/>
    </row>
    <row r="19" spans="1:9" ht="12" x14ac:dyDescent="0.2">
      <c r="A19" s="1724" t="s">
        <v>360</v>
      </c>
      <c r="B19" s="1725"/>
      <c r="C19" s="657"/>
      <c r="D19" s="657">
        <f>SUM(D20:D22)</f>
        <v>533050</v>
      </c>
      <c r="E19" s="657">
        <f>SUM(E20:E22)</f>
        <v>0</v>
      </c>
      <c r="F19" s="657">
        <f>SUM(F20:F22)</f>
        <v>533050</v>
      </c>
      <c r="G19" s="658"/>
      <c r="H19" s="657"/>
    </row>
    <row r="20" spans="1:9" ht="12" x14ac:dyDescent="0.2">
      <c r="A20" s="1726">
        <v>1</v>
      </c>
      <c r="B20" s="1728" t="s">
        <v>514</v>
      </c>
      <c r="C20" s="659">
        <v>6252</v>
      </c>
      <c r="D20" s="660">
        <v>37000</v>
      </c>
      <c r="E20" s="661"/>
      <c r="F20" s="662">
        <f t="shared" ref="F20:F22" si="1">D20+E20</f>
        <v>37000</v>
      </c>
      <c r="G20" s="658"/>
      <c r="H20" s="1733" t="s">
        <v>515</v>
      </c>
    </row>
    <row r="21" spans="1:9" ht="12.75" customHeight="1" x14ac:dyDescent="0.2">
      <c r="A21" s="1727"/>
      <c r="B21" s="1729"/>
      <c r="C21" s="663">
        <v>6423</v>
      </c>
      <c r="D21" s="660">
        <v>15000</v>
      </c>
      <c r="E21" s="661"/>
      <c r="F21" s="662">
        <f t="shared" si="1"/>
        <v>15000</v>
      </c>
      <c r="G21" s="658"/>
      <c r="H21" s="1734"/>
    </row>
    <row r="22" spans="1:9" ht="29.25" customHeight="1" x14ac:dyDescent="0.2">
      <c r="A22" s="664">
        <v>2</v>
      </c>
      <c r="B22" s="665" t="s">
        <v>516</v>
      </c>
      <c r="C22" s="663">
        <v>6423</v>
      </c>
      <c r="D22" s="660">
        <v>481050</v>
      </c>
      <c r="E22" s="661"/>
      <c r="F22" s="551">
        <f t="shared" si="1"/>
        <v>481050</v>
      </c>
      <c r="G22" s="658"/>
      <c r="H22" s="1735"/>
    </row>
    <row r="23" spans="1:9" ht="12" x14ac:dyDescent="0.2">
      <c r="A23" s="314"/>
      <c r="B23" s="666"/>
      <c r="C23" s="667"/>
      <c r="D23" s="667"/>
      <c r="E23" s="667"/>
      <c r="F23" s="668"/>
      <c r="G23" s="314"/>
      <c r="H23" s="667"/>
    </row>
    <row r="24" spans="1:9" ht="12" x14ac:dyDescent="0.2">
      <c r="A24" s="1674" t="s">
        <v>349</v>
      </c>
      <c r="B24" s="1674"/>
      <c r="C24" s="670" t="s">
        <v>519</v>
      </c>
      <c r="D24" s="670"/>
      <c r="E24" s="670"/>
      <c r="F24" s="670"/>
      <c r="G24" s="670"/>
      <c r="H24" s="670"/>
      <c r="I24" s="670"/>
    </row>
    <row r="25" spans="1:9" ht="12" x14ac:dyDescent="0.2">
      <c r="A25" s="1674" t="s">
        <v>351</v>
      </c>
      <c r="B25" s="1674"/>
      <c r="C25" s="653" t="s">
        <v>520</v>
      </c>
      <c r="D25" s="653"/>
      <c r="E25" s="653"/>
      <c r="F25" s="653"/>
      <c r="G25" s="653"/>
      <c r="H25" s="653"/>
      <c r="I25" s="654"/>
    </row>
    <row r="26" spans="1:9" ht="72" x14ac:dyDescent="0.2">
      <c r="A26" s="288" t="s">
        <v>353</v>
      </c>
      <c r="B26" s="655" t="s">
        <v>354</v>
      </c>
      <c r="C26" s="288" t="s">
        <v>355</v>
      </c>
      <c r="D26" s="288" t="s">
        <v>356</v>
      </c>
      <c r="E26" s="320" t="s">
        <v>357</v>
      </c>
      <c r="F26" s="320" t="s">
        <v>358</v>
      </c>
      <c r="G26" s="288" t="s">
        <v>36</v>
      </c>
      <c r="H26" s="655" t="s">
        <v>359</v>
      </c>
      <c r="I26" s="656"/>
    </row>
    <row r="27" spans="1:9" ht="12" x14ac:dyDescent="0.2">
      <c r="A27" s="1724" t="s">
        <v>360</v>
      </c>
      <c r="B27" s="1725"/>
      <c r="C27" s="657"/>
      <c r="D27" s="657">
        <f>SUM(D28:D32)</f>
        <v>80265</v>
      </c>
      <c r="E27" s="657">
        <f>SUM(E28:E32)</f>
        <v>0</v>
      </c>
      <c r="F27" s="657">
        <f>SUM(F28:F32)</f>
        <v>80265</v>
      </c>
      <c r="G27" s="658"/>
      <c r="H27" s="671"/>
      <c r="I27" s="656"/>
    </row>
    <row r="28" spans="1:9" ht="36" x14ac:dyDescent="0.2">
      <c r="A28" s="672">
        <v>1</v>
      </c>
      <c r="B28" s="673" t="s">
        <v>521</v>
      </c>
      <c r="C28" s="674">
        <v>6260</v>
      </c>
      <c r="D28" s="660">
        <v>27000</v>
      </c>
      <c r="E28" s="661"/>
      <c r="F28" s="551">
        <f t="shared" ref="F28:F32" si="2">D28+E28</f>
        <v>27000</v>
      </c>
      <c r="G28" s="658"/>
      <c r="H28" s="675" t="s">
        <v>515</v>
      </c>
      <c r="I28" s="656"/>
    </row>
    <row r="29" spans="1:9" ht="36" x14ac:dyDescent="0.2">
      <c r="A29" s="676">
        <v>2</v>
      </c>
      <c r="B29" s="677" t="s">
        <v>514</v>
      </c>
      <c r="C29" s="674">
        <v>6252</v>
      </c>
      <c r="D29" s="660">
        <v>9500</v>
      </c>
      <c r="E29" s="661"/>
      <c r="F29" s="551">
        <f t="shared" si="2"/>
        <v>9500</v>
      </c>
      <c r="G29" s="658"/>
      <c r="H29" s="675" t="s">
        <v>515</v>
      </c>
      <c r="I29" s="656"/>
    </row>
    <row r="30" spans="1:9" ht="36" x14ac:dyDescent="0.2">
      <c r="A30" s="672">
        <v>3</v>
      </c>
      <c r="B30" s="677" t="s">
        <v>522</v>
      </c>
      <c r="C30" s="674">
        <v>6423</v>
      </c>
      <c r="D30" s="660">
        <v>20500</v>
      </c>
      <c r="E30" s="661"/>
      <c r="F30" s="551">
        <f t="shared" si="2"/>
        <v>20500</v>
      </c>
      <c r="G30" s="658"/>
      <c r="H30" s="675" t="s">
        <v>515</v>
      </c>
      <c r="I30" s="656"/>
    </row>
    <row r="31" spans="1:9" ht="36" x14ac:dyDescent="0.2">
      <c r="A31" s="672">
        <v>4</v>
      </c>
      <c r="B31" s="677" t="s">
        <v>523</v>
      </c>
      <c r="C31" s="674">
        <v>6423</v>
      </c>
      <c r="D31" s="660">
        <v>18765</v>
      </c>
      <c r="E31" s="661"/>
      <c r="F31" s="551">
        <f t="shared" si="2"/>
        <v>18765</v>
      </c>
      <c r="G31" s="658"/>
      <c r="H31" s="675" t="s">
        <v>524</v>
      </c>
      <c r="I31" s="656"/>
    </row>
    <row r="32" spans="1:9" ht="41.25" customHeight="1" x14ac:dyDescent="0.2">
      <c r="A32" s="678">
        <v>5</v>
      </c>
      <c r="B32" s="679" t="s">
        <v>525</v>
      </c>
      <c r="C32" s="674">
        <v>6259</v>
      </c>
      <c r="D32" s="660">
        <v>4500</v>
      </c>
      <c r="E32" s="661"/>
      <c r="F32" s="551">
        <f t="shared" si="2"/>
        <v>4500</v>
      </c>
      <c r="G32" s="658"/>
      <c r="H32" s="680" t="s">
        <v>515</v>
      </c>
      <c r="I32" s="656"/>
    </row>
    <row r="33" spans="1:11" ht="12" x14ac:dyDescent="0.2">
      <c r="A33" s="314"/>
      <c r="B33" s="666"/>
      <c r="C33" s="667"/>
      <c r="D33" s="667"/>
      <c r="E33" s="667"/>
      <c r="F33" s="668"/>
      <c r="G33" s="314"/>
      <c r="H33" s="667"/>
    </row>
    <row r="34" spans="1:11" ht="12" x14ac:dyDescent="0.2">
      <c r="A34" s="1674" t="s">
        <v>349</v>
      </c>
      <c r="B34" s="1674"/>
      <c r="C34" s="669" t="s">
        <v>526</v>
      </c>
      <c r="D34" s="669"/>
      <c r="E34" s="669"/>
      <c r="F34" s="669"/>
      <c r="G34" s="669"/>
      <c r="H34" s="669"/>
      <c r="I34" s="669"/>
    </row>
    <row r="35" spans="1:11" ht="12" x14ac:dyDescent="0.2">
      <c r="A35" s="1674" t="s">
        <v>351</v>
      </c>
      <c r="B35" s="1674"/>
      <c r="C35" s="653" t="s">
        <v>527</v>
      </c>
      <c r="D35" s="653"/>
      <c r="E35" s="653"/>
      <c r="F35" s="653"/>
      <c r="G35" s="653"/>
      <c r="H35" s="653"/>
      <c r="I35" s="654"/>
    </row>
    <row r="36" spans="1:11" ht="72" x14ac:dyDescent="0.2">
      <c r="A36" s="288" t="s">
        <v>353</v>
      </c>
      <c r="B36" s="655" t="s">
        <v>354</v>
      </c>
      <c r="C36" s="288" t="s">
        <v>355</v>
      </c>
      <c r="D36" s="288" t="s">
        <v>356</v>
      </c>
      <c r="E36" s="320" t="s">
        <v>357</v>
      </c>
      <c r="F36" s="320" t="s">
        <v>358</v>
      </c>
      <c r="G36" s="288" t="s">
        <v>36</v>
      </c>
      <c r="H36" s="655" t="s">
        <v>359</v>
      </c>
      <c r="I36" s="656"/>
    </row>
    <row r="37" spans="1:11" ht="12" x14ac:dyDescent="0.2">
      <c r="A37" s="1724" t="s">
        <v>360</v>
      </c>
      <c r="B37" s="1725"/>
      <c r="C37" s="657"/>
      <c r="D37" s="657">
        <f>SUM(D38:D42)</f>
        <v>230200</v>
      </c>
      <c r="E37" s="657">
        <f>SUM(E38:E42)</f>
        <v>0</v>
      </c>
      <c r="F37" s="657">
        <f>SUM(F38:F42)</f>
        <v>230200</v>
      </c>
      <c r="G37" s="658"/>
      <c r="H37" s="657"/>
    </row>
    <row r="38" spans="1:11" ht="12" x14ac:dyDescent="0.2">
      <c r="A38" s="1736">
        <v>1</v>
      </c>
      <c r="B38" s="1739" t="s">
        <v>528</v>
      </c>
      <c r="C38" s="663">
        <v>6360</v>
      </c>
      <c r="D38" s="660">
        <v>204200</v>
      </c>
      <c r="E38" s="661"/>
      <c r="F38" s="662">
        <f t="shared" ref="F38:F42" si="3">D38+E38</f>
        <v>204200</v>
      </c>
      <c r="G38" s="658"/>
      <c r="H38" s="1730" t="s">
        <v>515</v>
      </c>
    </row>
    <row r="39" spans="1:11" ht="12.75" customHeight="1" x14ac:dyDescent="0.2">
      <c r="A39" s="1737"/>
      <c r="B39" s="1740"/>
      <c r="C39" s="663">
        <v>6270</v>
      </c>
      <c r="D39" s="660">
        <v>2000</v>
      </c>
      <c r="E39" s="661"/>
      <c r="F39" s="662">
        <f t="shared" si="3"/>
        <v>2000</v>
      </c>
      <c r="G39" s="658"/>
      <c r="H39" s="1731"/>
    </row>
    <row r="40" spans="1:11" ht="12.75" customHeight="1" x14ac:dyDescent="0.2">
      <c r="A40" s="1737"/>
      <c r="B40" s="1740"/>
      <c r="C40" s="663">
        <v>6324</v>
      </c>
      <c r="D40" s="660">
        <v>1000</v>
      </c>
      <c r="E40" s="661"/>
      <c r="F40" s="662">
        <f t="shared" si="3"/>
        <v>1000</v>
      </c>
      <c r="G40" s="658"/>
      <c r="H40" s="1731"/>
    </row>
    <row r="41" spans="1:11" ht="12.75" customHeight="1" x14ac:dyDescent="0.2">
      <c r="A41" s="1737"/>
      <c r="B41" s="1740"/>
      <c r="C41" s="663">
        <v>6255</v>
      </c>
      <c r="D41" s="660">
        <v>1000</v>
      </c>
      <c r="E41" s="661"/>
      <c r="F41" s="662">
        <f t="shared" si="3"/>
        <v>1000</v>
      </c>
      <c r="G41" s="658"/>
      <c r="H41" s="1731"/>
    </row>
    <row r="42" spans="1:11" ht="12.75" customHeight="1" x14ac:dyDescent="0.2">
      <c r="A42" s="1738"/>
      <c r="B42" s="1741"/>
      <c r="C42" s="663">
        <v>6423</v>
      </c>
      <c r="D42" s="660">
        <v>22000</v>
      </c>
      <c r="E42" s="661"/>
      <c r="F42" s="662">
        <f t="shared" si="3"/>
        <v>22000</v>
      </c>
      <c r="G42" s="658"/>
      <c r="H42" s="1732"/>
    </row>
    <row r="43" spans="1:11" ht="12" x14ac:dyDescent="0.2">
      <c r="A43" s="339"/>
      <c r="B43" s="339"/>
      <c r="C43" s="339"/>
      <c r="D43" s="339"/>
      <c r="E43" s="341"/>
      <c r="F43" s="366"/>
      <c r="G43" s="339"/>
      <c r="H43" s="339"/>
    </row>
    <row r="44" spans="1:11" ht="12" x14ac:dyDescent="0.2">
      <c r="A44" s="1674" t="s">
        <v>349</v>
      </c>
      <c r="B44" s="1674"/>
      <c r="C44" s="669" t="s">
        <v>529</v>
      </c>
      <c r="D44" s="669"/>
      <c r="E44" s="669"/>
      <c r="F44" s="669"/>
      <c r="G44" s="669"/>
      <c r="H44" s="669"/>
      <c r="I44" s="669"/>
      <c r="J44" s="669"/>
      <c r="K44" s="669"/>
    </row>
    <row r="45" spans="1:11" ht="12" x14ac:dyDescent="0.2">
      <c r="A45" s="1674" t="s">
        <v>351</v>
      </c>
      <c r="B45" s="1674"/>
      <c r="C45" s="653" t="s">
        <v>530</v>
      </c>
      <c r="D45" s="653"/>
      <c r="E45" s="653"/>
      <c r="F45" s="653"/>
      <c r="G45" s="653"/>
      <c r="H45" s="653"/>
      <c r="I45" s="654"/>
      <c r="J45" s="681"/>
      <c r="K45" s="681"/>
    </row>
    <row r="46" spans="1:11" ht="72" x14ac:dyDescent="0.2">
      <c r="A46" s="288" t="s">
        <v>353</v>
      </c>
      <c r="B46" s="655" t="s">
        <v>354</v>
      </c>
      <c r="C46" s="288" t="s">
        <v>355</v>
      </c>
      <c r="D46" s="288" t="s">
        <v>356</v>
      </c>
      <c r="E46" s="320" t="s">
        <v>357</v>
      </c>
      <c r="F46" s="320" t="s">
        <v>358</v>
      </c>
      <c r="G46" s="288" t="s">
        <v>36</v>
      </c>
      <c r="H46" s="655" t="s">
        <v>359</v>
      </c>
      <c r="I46" s="656"/>
    </row>
    <row r="47" spans="1:11" ht="12" x14ac:dyDescent="0.2">
      <c r="A47" s="1724" t="s">
        <v>360</v>
      </c>
      <c r="B47" s="1725"/>
      <c r="C47" s="657"/>
      <c r="D47" s="657">
        <f>SUM(D48:D52)</f>
        <v>88470</v>
      </c>
      <c r="E47" s="657">
        <f>SUM(E48:E52)</f>
        <v>0</v>
      </c>
      <c r="F47" s="657">
        <f>SUM(F48:F52)</f>
        <v>88470</v>
      </c>
      <c r="G47" s="658"/>
      <c r="H47" s="657"/>
    </row>
    <row r="48" spans="1:11" ht="24" x14ac:dyDescent="0.2">
      <c r="A48" s="672">
        <v>1</v>
      </c>
      <c r="B48" s="673" t="s">
        <v>521</v>
      </c>
      <c r="C48" s="659">
        <v>6260</v>
      </c>
      <c r="D48" s="660">
        <v>52000</v>
      </c>
      <c r="E48" s="661"/>
      <c r="F48" s="551">
        <f t="shared" ref="F48:F52" si="4">D48+E48</f>
        <v>52000</v>
      </c>
      <c r="G48" s="658"/>
      <c r="H48" s="1730" t="s">
        <v>515</v>
      </c>
    </row>
    <row r="49" spans="1:9" ht="12.75" customHeight="1" x14ac:dyDescent="0.2">
      <c r="A49" s="672">
        <v>2</v>
      </c>
      <c r="B49" s="677" t="s">
        <v>514</v>
      </c>
      <c r="C49" s="659">
        <v>6252</v>
      </c>
      <c r="D49" s="660">
        <v>6970</v>
      </c>
      <c r="E49" s="661"/>
      <c r="F49" s="551">
        <f t="shared" si="4"/>
        <v>6970</v>
      </c>
      <c r="G49" s="658"/>
      <c r="H49" s="1731"/>
    </row>
    <row r="50" spans="1:9" ht="12.75" customHeight="1" x14ac:dyDescent="0.2">
      <c r="A50" s="672">
        <v>3</v>
      </c>
      <c r="B50" s="677" t="s">
        <v>531</v>
      </c>
      <c r="C50" s="659">
        <v>6423</v>
      </c>
      <c r="D50" s="660">
        <v>12500</v>
      </c>
      <c r="E50" s="661"/>
      <c r="F50" s="551">
        <f t="shared" si="4"/>
        <v>12500</v>
      </c>
      <c r="G50" s="658"/>
      <c r="H50" s="1731"/>
    </row>
    <row r="51" spans="1:9" ht="18.75" customHeight="1" x14ac:dyDescent="0.2">
      <c r="A51" s="1736">
        <v>4</v>
      </c>
      <c r="B51" s="1745" t="s">
        <v>532</v>
      </c>
      <c r="C51" s="674">
        <v>6254</v>
      </c>
      <c r="D51" s="660">
        <v>6000</v>
      </c>
      <c r="E51" s="661"/>
      <c r="F51" s="551">
        <f t="shared" si="4"/>
        <v>6000</v>
      </c>
      <c r="G51" s="658"/>
      <c r="H51" s="1731"/>
    </row>
    <row r="52" spans="1:9" ht="18" customHeight="1" x14ac:dyDescent="0.2">
      <c r="A52" s="1738"/>
      <c r="B52" s="1746"/>
      <c r="C52" s="674">
        <v>6423</v>
      </c>
      <c r="D52" s="660">
        <v>11000</v>
      </c>
      <c r="E52" s="661"/>
      <c r="F52" s="551">
        <f t="shared" si="4"/>
        <v>11000</v>
      </c>
      <c r="G52" s="658"/>
      <c r="H52" s="1732"/>
    </row>
    <row r="53" spans="1:9" ht="12" x14ac:dyDescent="0.2">
      <c r="A53" s="339"/>
      <c r="B53" s="339"/>
      <c r="C53" s="339"/>
      <c r="D53" s="341"/>
      <c r="E53" s="341"/>
      <c r="F53" s="366"/>
      <c r="G53" s="339"/>
      <c r="H53" s="341"/>
    </row>
    <row r="54" spans="1:9" ht="12" x14ac:dyDescent="0.2">
      <c r="A54" s="1674" t="s">
        <v>349</v>
      </c>
      <c r="B54" s="1674"/>
      <c r="C54" s="669" t="s">
        <v>533</v>
      </c>
      <c r="D54" s="669"/>
      <c r="E54" s="669"/>
      <c r="F54" s="669"/>
      <c r="G54" s="669"/>
      <c r="H54" s="669"/>
      <c r="I54" s="669"/>
    </row>
    <row r="55" spans="1:9" ht="12" x14ac:dyDescent="0.2">
      <c r="A55" s="1674" t="s">
        <v>351</v>
      </c>
      <c r="B55" s="1674"/>
      <c r="C55" s="653" t="s">
        <v>534</v>
      </c>
      <c r="D55" s="653"/>
      <c r="E55" s="653"/>
      <c r="F55" s="653"/>
      <c r="G55" s="653"/>
      <c r="H55" s="653"/>
      <c r="I55" s="654"/>
    </row>
    <row r="56" spans="1:9" ht="72" x14ac:dyDescent="0.2">
      <c r="A56" s="288" t="s">
        <v>353</v>
      </c>
      <c r="B56" s="655" t="s">
        <v>354</v>
      </c>
      <c r="C56" s="288" t="s">
        <v>355</v>
      </c>
      <c r="D56" s="288" t="s">
        <v>356</v>
      </c>
      <c r="E56" s="320" t="s">
        <v>357</v>
      </c>
      <c r="F56" s="320" t="s">
        <v>358</v>
      </c>
      <c r="G56" s="288" t="s">
        <v>36</v>
      </c>
      <c r="H56" s="655" t="s">
        <v>359</v>
      </c>
      <c r="I56" s="656"/>
    </row>
    <row r="57" spans="1:9" ht="12" x14ac:dyDescent="0.2">
      <c r="A57" s="1724" t="s">
        <v>360</v>
      </c>
      <c r="B57" s="1725"/>
      <c r="C57" s="657"/>
      <c r="D57" s="657">
        <f>SUM(D58:D61)</f>
        <v>341522</v>
      </c>
      <c r="E57" s="657">
        <f>SUM(E58:E61)</f>
        <v>0</v>
      </c>
      <c r="F57" s="657">
        <f>SUM(F58:F61)</f>
        <v>341522</v>
      </c>
      <c r="G57" s="658"/>
      <c r="H57" s="657"/>
    </row>
    <row r="58" spans="1:9" ht="36" x14ac:dyDescent="0.2">
      <c r="A58" s="672">
        <v>1</v>
      </c>
      <c r="B58" s="673" t="s">
        <v>535</v>
      </c>
      <c r="C58" s="659">
        <v>6423</v>
      </c>
      <c r="D58" s="682">
        <v>321672</v>
      </c>
      <c r="E58" s="683">
        <v>-800</v>
      </c>
      <c r="F58" s="551">
        <f t="shared" ref="F58:F61" si="5">D58+E58</f>
        <v>320872</v>
      </c>
      <c r="G58" s="658" t="s">
        <v>536</v>
      </c>
      <c r="H58" s="1742" t="s">
        <v>515</v>
      </c>
    </row>
    <row r="59" spans="1:9" ht="12.75" customHeight="1" x14ac:dyDescent="0.2">
      <c r="A59" s="672">
        <v>2</v>
      </c>
      <c r="B59" s="673" t="s">
        <v>537</v>
      </c>
      <c r="C59" s="659">
        <v>6423</v>
      </c>
      <c r="D59" s="682">
        <v>1050</v>
      </c>
      <c r="E59" s="683"/>
      <c r="F59" s="551">
        <f t="shared" si="5"/>
        <v>1050</v>
      </c>
      <c r="G59" s="658"/>
      <c r="H59" s="1743"/>
    </row>
    <row r="60" spans="1:9" ht="24" x14ac:dyDescent="0.2">
      <c r="A60" s="672">
        <v>3</v>
      </c>
      <c r="B60" s="684" t="s">
        <v>538</v>
      </c>
      <c r="C60" s="685">
        <v>6423</v>
      </c>
      <c r="D60" s="682">
        <v>13000</v>
      </c>
      <c r="E60" s="683"/>
      <c r="F60" s="551">
        <f t="shared" si="5"/>
        <v>13000</v>
      </c>
      <c r="G60" s="658"/>
      <c r="H60" s="1743"/>
    </row>
    <row r="61" spans="1:9" ht="30" customHeight="1" x14ac:dyDescent="0.2">
      <c r="A61" s="672">
        <v>4</v>
      </c>
      <c r="B61" s="686" t="s">
        <v>539</v>
      </c>
      <c r="C61" s="685">
        <v>6423</v>
      </c>
      <c r="D61" s="682">
        <v>5800</v>
      </c>
      <c r="E61" s="683">
        <v>800</v>
      </c>
      <c r="F61" s="551">
        <f t="shared" si="5"/>
        <v>6600</v>
      </c>
      <c r="G61" s="658" t="s">
        <v>540</v>
      </c>
      <c r="H61" s="1744"/>
    </row>
    <row r="62" spans="1:9" ht="12" x14ac:dyDescent="0.2">
      <c r="D62" s="366"/>
      <c r="F62" s="366"/>
      <c r="H62" s="366"/>
    </row>
    <row r="63" spans="1:9" ht="12" x14ac:dyDescent="0.2">
      <c r="A63" s="687" t="s">
        <v>448</v>
      </c>
      <c r="F63" s="366"/>
    </row>
    <row r="64" spans="1:9" ht="12" x14ac:dyDescent="0.2">
      <c r="A64" s="688" t="s">
        <v>541</v>
      </c>
      <c r="B64" s="689"/>
      <c r="C64" s="689"/>
      <c r="D64" s="689"/>
      <c r="E64" s="690"/>
      <c r="F64" s="690"/>
      <c r="G64" s="681"/>
      <c r="H64" s="681"/>
    </row>
    <row r="65" spans="1:8" ht="12" x14ac:dyDescent="0.2">
      <c r="A65" s="689"/>
      <c r="B65" s="689" t="s">
        <v>542</v>
      </c>
      <c r="C65" s="681"/>
      <c r="D65" s="689"/>
      <c r="E65" s="690"/>
      <c r="F65" s="690"/>
      <c r="G65" s="681"/>
      <c r="H65" s="681"/>
    </row>
    <row r="66" spans="1:8" ht="12" x14ac:dyDescent="0.2">
      <c r="A66" s="689"/>
      <c r="B66" s="689"/>
      <c r="C66" s="689"/>
      <c r="D66" s="689"/>
      <c r="E66" s="690"/>
      <c r="F66" s="690"/>
      <c r="G66" s="681"/>
      <c r="H66" s="681"/>
    </row>
    <row r="67" spans="1:8" ht="12" x14ac:dyDescent="0.2">
      <c r="A67" s="688" t="s">
        <v>449</v>
      </c>
      <c r="B67" s="689"/>
      <c r="C67" s="689"/>
      <c r="D67" s="689"/>
      <c r="E67" s="690"/>
      <c r="F67" s="690"/>
      <c r="G67" s="681"/>
      <c r="H67" s="681"/>
    </row>
    <row r="68" spans="1:8" ht="12" x14ac:dyDescent="0.2">
      <c r="A68" s="689"/>
      <c r="B68" s="689" t="s">
        <v>543</v>
      </c>
      <c r="C68" s="681"/>
      <c r="D68" s="689"/>
      <c r="E68" s="690"/>
      <c r="F68" s="690"/>
      <c r="G68" s="681"/>
      <c r="H68" s="681"/>
    </row>
    <row r="69" spans="1:8" ht="12" x14ac:dyDescent="0.2">
      <c r="A69" s="689"/>
      <c r="B69" s="689" t="s">
        <v>544</v>
      </c>
      <c r="C69" s="689"/>
      <c r="D69" s="689"/>
      <c r="E69" s="690"/>
      <c r="F69" s="690"/>
      <c r="G69" s="681"/>
      <c r="H69" s="681"/>
    </row>
    <row r="70" spans="1:8" ht="12" x14ac:dyDescent="0.2">
      <c r="A70" s="689"/>
      <c r="B70" s="689" t="s">
        <v>545</v>
      </c>
      <c r="C70" s="681"/>
      <c r="D70" s="689"/>
      <c r="E70" s="690"/>
      <c r="F70" s="690"/>
      <c r="G70" s="681"/>
      <c r="H70" s="681"/>
    </row>
    <row r="71" spans="1:8" x14ac:dyDescent="0.2">
      <c r="A71" s="691"/>
      <c r="B71" s="689" t="s">
        <v>546</v>
      </c>
      <c r="C71" s="681"/>
      <c r="D71" s="692"/>
      <c r="E71" s="690"/>
      <c r="F71" s="690"/>
      <c r="G71" s="681"/>
      <c r="H71" s="681"/>
    </row>
    <row r="73" spans="1:8" ht="12" x14ac:dyDescent="0.2">
      <c r="F73" s="366"/>
    </row>
  </sheetData>
  <sheetProtection algorithmName="SHA-512" hashValue="BJuDOktDtdDG37RDw9NL1a0MQbvOmJZrLmLUYvK4YYjDhp8BqNnwwO1YkqYciebxpNsHt42vprk9utJyfz7+LA==" saltValue="h5hPMFuKtjIEg9cLVJdS8g==" spinCount="100000" sheet="1" objects="1" scenarios="1"/>
  <mergeCells count="35">
    <mergeCell ref="A54:B54"/>
    <mergeCell ref="A55:B55"/>
    <mergeCell ref="A57:B57"/>
    <mergeCell ref="H58:H61"/>
    <mergeCell ref="H38:H42"/>
    <mergeCell ref="A44:B44"/>
    <mergeCell ref="A45:B45"/>
    <mergeCell ref="A47:B47"/>
    <mergeCell ref="H48:H52"/>
    <mergeCell ref="A51:A52"/>
    <mergeCell ref="B51:B52"/>
    <mergeCell ref="A27:B27"/>
    <mergeCell ref="A34:B34"/>
    <mergeCell ref="A35:B35"/>
    <mergeCell ref="A37:B37"/>
    <mergeCell ref="A38:A42"/>
    <mergeCell ref="B38:B42"/>
    <mergeCell ref="A25:B25"/>
    <mergeCell ref="A11:B11"/>
    <mergeCell ref="A12:A13"/>
    <mergeCell ref="B12:B13"/>
    <mergeCell ref="H12:H14"/>
    <mergeCell ref="A16:B16"/>
    <mergeCell ref="A17:B17"/>
    <mergeCell ref="A19:B19"/>
    <mergeCell ref="A20:A21"/>
    <mergeCell ref="B20:B21"/>
    <mergeCell ref="H20:H22"/>
    <mergeCell ref="A24:B24"/>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26.pielikums Jūrmalas pilsētas domes
2019.gada 18.aprīļa saistošajiem noteikumiem Nr.16
(protokols Nr.4, 26.punkts)</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R129"/>
  <sheetViews>
    <sheetView view="pageLayout" zoomScale="80" zoomScaleNormal="75" zoomScaleSheetLayoutView="70" zoomScalePageLayoutView="80" workbookViewId="0">
      <selection activeCell="D6" sqref="D6"/>
    </sheetView>
  </sheetViews>
  <sheetFormatPr defaultRowHeight="12.75" x14ac:dyDescent="0.2"/>
  <cols>
    <col min="1" max="1" width="14.42578125" style="998" customWidth="1"/>
    <col min="2" max="2" width="13.5703125" style="998" customWidth="1"/>
    <col min="3" max="3" width="48.28515625" style="998" customWidth="1"/>
    <col min="4" max="18" width="13.7109375" style="998" customWidth="1"/>
    <col min="19" max="16384" width="9.140625" style="998"/>
  </cols>
  <sheetData>
    <row r="1" spans="1:18" x14ac:dyDescent="0.2">
      <c r="R1" s="1556" t="s">
        <v>987</v>
      </c>
    </row>
    <row r="2" spans="1:18" x14ac:dyDescent="0.2">
      <c r="R2" s="1556" t="s">
        <v>508</v>
      </c>
    </row>
    <row r="3" spans="1:18" ht="19.5" customHeight="1" x14ac:dyDescent="0.3">
      <c r="A3" s="1747" t="s">
        <v>988</v>
      </c>
      <c r="B3" s="1747"/>
      <c r="C3" s="1747"/>
      <c r="D3" s="1747"/>
      <c r="E3" s="1747"/>
      <c r="F3" s="1747"/>
      <c r="G3" s="1747"/>
      <c r="H3" s="1747"/>
      <c r="I3" s="1747"/>
      <c r="J3" s="1747"/>
      <c r="K3" s="1747"/>
      <c r="L3" s="1747"/>
      <c r="M3" s="1747"/>
      <c r="N3" s="1747"/>
      <c r="O3" s="1747"/>
      <c r="P3" s="1747"/>
      <c r="Q3" s="1747"/>
      <c r="R3" s="1747"/>
    </row>
    <row r="4" spans="1:18" ht="13.5" thickBot="1" x14ac:dyDescent="0.25">
      <c r="A4" s="999"/>
      <c r="B4" s="999"/>
      <c r="C4" s="999"/>
      <c r="D4" s="1000"/>
      <c r="E4" s="1000"/>
      <c r="F4" s="1000"/>
      <c r="G4" s="1000"/>
      <c r="H4" s="1001"/>
      <c r="I4" s="1002"/>
      <c r="J4" s="1002"/>
      <c r="K4" s="1002"/>
      <c r="L4" s="1002"/>
      <c r="M4" s="1002"/>
      <c r="N4" s="1002"/>
      <c r="O4" s="1002"/>
      <c r="P4" s="1002"/>
      <c r="Q4" s="1002"/>
      <c r="R4" s="1003"/>
    </row>
    <row r="5" spans="1:18" ht="51" customHeight="1" x14ac:dyDescent="0.2">
      <c r="A5" s="1004" t="s">
        <v>989</v>
      </c>
      <c r="B5" s="1005" t="s">
        <v>990</v>
      </c>
      <c r="C5" s="1006" t="s">
        <v>991</v>
      </c>
      <c r="D5" s="1007">
        <v>2019</v>
      </c>
      <c r="E5" s="1007">
        <v>2020</v>
      </c>
      <c r="F5" s="1008">
        <v>2021</v>
      </c>
      <c r="G5" s="1009">
        <v>2022</v>
      </c>
      <c r="H5" s="1005">
        <v>2023</v>
      </c>
      <c r="I5" s="1009">
        <v>2024</v>
      </c>
      <c r="J5" s="1009">
        <v>2025</v>
      </c>
      <c r="K5" s="1005">
        <v>2026</v>
      </c>
      <c r="L5" s="1005">
        <v>2027</v>
      </c>
      <c r="M5" s="1005">
        <v>2028</v>
      </c>
      <c r="N5" s="1005">
        <v>2029</v>
      </c>
      <c r="O5" s="1005">
        <v>2030</v>
      </c>
      <c r="P5" s="1008">
        <v>2031</v>
      </c>
      <c r="Q5" s="1005">
        <v>2032</v>
      </c>
      <c r="R5" s="1010" t="s">
        <v>992</v>
      </c>
    </row>
    <row r="6" spans="1:18" ht="15.75" x14ac:dyDescent="0.25">
      <c r="A6" s="1011"/>
      <c r="B6" s="1012"/>
      <c r="C6" s="1013" t="s">
        <v>993</v>
      </c>
      <c r="D6" s="1014">
        <f t="shared" ref="D6:R6" si="0">SUM(D15:D108)</f>
        <v>6876089.298172798</v>
      </c>
      <c r="E6" s="1014">
        <f t="shared" si="0"/>
        <v>6756516.24260295</v>
      </c>
      <c r="F6" s="1014">
        <f t="shared" si="0"/>
        <v>9188079.2922046669</v>
      </c>
      <c r="G6" s="1014">
        <f t="shared" si="0"/>
        <v>11699165.803720575</v>
      </c>
      <c r="H6" s="1014">
        <f t="shared" si="0"/>
        <v>11643922.462000001</v>
      </c>
      <c r="I6" s="1014">
        <f t="shared" si="0"/>
        <v>11488549.219000001</v>
      </c>
      <c r="J6" s="1014">
        <f t="shared" si="0"/>
        <v>9379469.2190000005</v>
      </c>
      <c r="K6" s="1014">
        <f t="shared" si="0"/>
        <v>8304495.3150000004</v>
      </c>
      <c r="L6" s="1014">
        <f t="shared" si="0"/>
        <v>7509139.4890000001</v>
      </c>
      <c r="M6" s="1014">
        <f t="shared" si="0"/>
        <v>7169836.7420000006</v>
      </c>
      <c r="N6" s="1014">
        <f t="shared" si="0"/>
        <v>6664609.6420000009</v>
      </c>
      <c r="O6" s="1014">
        <f t="shared" si="0"/>
        <v>6021075.1620000005</v>
      </c>
      <c r="P6" s="1014">
        <f t="shared" si="0"/>
        <v>5738862.7790000001</v>
      </c>
      <c r="Q6" s="1014">
        <f t="shared" si="0"/>
        <v>4000502.0890000002</v>
      </c>
      <c r="R6" s="1015">
        <f t="shared" si="0"/>
        <v>21374207</v>
      </c>
    </row>
    <row r="7" spans="1:18" ht="31.5" x14ac:dyDescent="0.25">
      <c r="A7" s="1016"/>
      <c r="B7" s="1017"/>
      <c r="C7" s="1018" t="s">
        <v>994</v>
      </c>
      <c r="D7" s="1019">
        <f>D6/D13</f>
        <v>0.10139921427501894</v>
      </c>
      <c r="E7" s="1019">
        <f t="shared" ref="E7:Q7" si="1">E6/E13</f>
        <v>9.9635913457144495E-2</v>
      </c>
      <c r="F7" s="1019">
        <f t="shared" si="1"/>
        <v>0.13549329866523097</v>
      </c>
      <c r="G7" s="1019">
        <f>G6/G13</f>
        <v>0.17252338774682172</v>
      </c>
      <c r="H7" s="1019">
        <f t="shared" si="1"/>
        <v>0.17170873406774848</v>
      </c>
      <c r="I7" s="1019">
        <f t="shared" si="1"/>
        <v>0.16941750076981149</v>
      </c>
      <c r="J7" s="1020">
        <f t="shared" si="1"/>
        <v>0.13831565703721391</v>
      </c>
      <c r="K7" s="1019">
        <f t="shared" si="1"/>
        <v>0.12246340374249376</v>
      </c>
      <c r="L7" s="1019">
        <f t="shared" si="1"/>
        <v>0.1107345776135356</v>
      </c>
      <c r="M7" s="1019">
        <f t="shared" si="1"/>
        <v>0.10573100211368018</v>
      </c>
      <c r="N7" s="1019">
        <f t="shared" si="1"/>
        <v>9.8280599893909734E-2</v>
      </c>
      <c r="O7" s="1019">
        <f t="shared" si="1"/>
        <v>8.8790628516105932E-2</v>
      </c>
      <c r="P7" s="1020">
        <f t="shared" si="1"/>
        <v>8.4628944068161807E-2</v>
      </c>
      <c r="Q7" s="1019">
        <f t="shared" si="1"/>
        <v>5.8993964583613799E-2</v>
      </c>
      <c r="R7" s="1021"/>
    </row>
    <row r="8" spans="1:18" ht="19.5" hidden="1" customHeight="1" x14ac:dyDescent="0.25">
      <c r="A8" s="1016"/>
      <c r="B8" s="1017"/>
      <c r="C8" s="1017" t="s">
        <v>995</v>
      </c>
      <c r="D8" s="1022"/>
      <c r="E8" s="1022"/>
      <c r="F8" s="1023"/>
      <c r="G8" s="1023"/>
      <c r="H8" s="1022"/>
      <c r="I8" s="1023"/>
      <c r="J8" s="1023"/>
      <c r="K8" s="1024"/>
      <c r="L8" s="1024"/>
      <c r="M8" s="1024"/>
      <c r="N8" s="1024"/>
      <c r="O8" s="1024"/>
      <c r="P8" s="1025"/>
      <c r="Q8" s="1024"/>
      <c r="R8" s="1026"/>
    </row>
    <row r="9" spans="1:18" ht="19.5" customHeight="1" x14ac:dyDescent="0.25">
      <c r="A9" s="1016"/>
      <c r="B9" s="1017"/>
      <c r="C9" s="1748" t="s">
        <v>996</v>
      </c>
      <c r="D9" s="1022">
        <f>SUM(D56:D107)</f>
        <v>6684792.914422798</v>
      </c>
      <c r="E9" s="1022">
        <f t="shared" ref="E9:R9" si="2">SUM(E56:E107)</f>
        <v>5764091.0052816998</v>
      </c>
      <c r="F9" s="1022">
        <f t="shared" si="2"/>
        <v>6666030</v>
      </c>
      <c r="G9" s="1022">
        <f t="shared" si="2"/>
        <v>7175510</v>
      </c>
      <c r="H9" s="1022">
        <f t="shared" si="2"/>
        <v>6128357</v>
      </c>
      <c r="I9" s="1022">
        <f t="shared" si="2"/>
        <v>5995961</v>
      </c>
      <c r="J9" s="1022">
        <f t="shared" si="2"/>
        <v>3717727</v>
      </c>
      <c r="K9" s="1022">
        <f t="shared" si="2"/>
        <v>3169887</v>
      </c>
      <c r="L9" s="1022">
        <f t="shared" si="2"/>
        <v>2717528.29</v>
      </c>
      <c r="M9" s="1022">
        <f t="shared" si="2"/>
        <v>2511772</v>
      </c>
      <c r="N9" s="1022">
        <f t="shared" si="2"/>
        <v>2082778</v>
      </c>
      <c r="O9" s="1022">
        <f t="shared" si="2"/>
        <v>2036609</v>
      </c>
      <c r="P9" s="1023">
        <f t="shared" si="2"/>
        <v>1990442</v>
      </c>
      <c r="Q9" s="1022">
        <f t="shared" si="2"/>
        <v>1944274</v>
      </c>
      <c r="R9" s="1015">
        <f t="shared" si="2"/>
        <v>7669959</v>
      </c>
    </row>
    <row r="10" spans="1:18" ht="19.5" customHeight="1" x14ac:dyDescent="0.25">
      <c r="A10" s="1016"/>
      <c r="B10" s="1017"/>
      <c r="C10" s="1748"/>
      <c r="D10" s="1027">
        <f>D9/D13</f>
        <v>9.8578235348660753E-2</v>
      </c>
      <c r="E10" s="1027">
        <f t="shared" ref="E10:Q10" si="3">E9/E13</f>
        <v>8.5000975641864096E-2</v>
      </c>
      <c r="F10" s="1027">
        <f t="shared" si="3"/>
        <v>9.8301545402169413E-2</v>
      </c>
      <c r="G10" s="1027">
        <f t="shared" si="3"/>
        <v>0.10581466360768263</v>
      </c>
      <c r="H10" s="1027">
        <f t="shared" si="3"/>
        <v>9.037267517190932E-2</v>
      </c>
      <c r="I10" s="1028">
        <f t="shared" si="3"/>
        <v>8.8420279007315764E-2</v>
      </c>
      <c r="J10" s="1028">
        <f t="shared" si="3"/>
        <v>5.4823982112797431E-2</v>
      </c>
      <c r="K10" s="1027">
        <f t="shared" si="3"/>
        <v>4.6745182792493671E-2</v>
      </c>
      <c r="L10" s="1027">
        <f t="shared" si="3"/>
        <v>4.0074411693483948E-2</v>
      </c>
      <c r="M10" s="1027">
        <f t="shared" si="3"/>
        <v>3.7040197733568238E-2</v>
      </c>
      <c r="N10" s="1027">
        <f t="shared" si="3"/>
        <v>3.0713977604307153E-2</v>
      </c>
      <c r="O10" s="1027">
        <f t="shared" si="3"/>
        <v>3.0033139976862817E-2</v>
      </c>
      <c r="P10" s="1028">
        <f t="shared" si="3"/>
        <v>2.9352331842698712E-2</v>
      </c>
      <c r="Q10" s="1027">
        <f t="shared" si="3"/>
        <v>2.8671508961894489E-2</v>
      </c>
      <c r="R10" s="1029"/>
    </row>
    <row r="11" spans="1:18" ht="19.5" customHeight="1" x14ac:dyDescent="0.25">
      <c r="A11" s="1016"/>
      <c r="B11" s="1017"/>
      <c r="C11" s="1749" t="s">
        <v>997</v>
      </c>
      <c r="D11" s="1022">
        <f t="shared" ref="D11:R11" si="4">SUM(D15:D54)</f>
        <v>191296.38375000001</v>
      </c>
      <c r="E11" s="1022">
        <f t="shared" si="4"/>
        <v>992425.23732125014</v>
      </c>
      <c r="F11" s="1022">
        <f t="shared" si="4"/>
        <v>2522049.2922046669</v>
      </c>
      <c r="G11" s="1022">
        <f t="shared" si="4"/>
        <v>4523655.8037205748</v>
      </c>
      <c r="H11" s="1022">
        <f t="shared" si="4"/>
        <v>5515565.4620000003</v>
      </c>
      <c r="I11" s="1022">
        <f t="shared" si="4"/>
        <v>5492588.2190000014</v>
      </c>
      <c r="J11" s="1022">
        <f t="shared" si="4"/>
        <v>5661742.2190000014</v>
      </c>
      <c r="K11" s="1022">
        <f t="shared" si="4"/>
        <v>5134608.3150000004</v>
      </c>
      <c r="L11" s="1022">
        <f t="shared" si="4"/>
        <v>4791611.199</v>
      </c>
      <c r="M11" s="1022">
        <f t="shared" si="4"/>
        <v>4658064.7420000006</v>
      </c>
      <c r="N11" s="1022">
        <f t="shared" si="4"/>
        <v>4581831.6420000009</v>
      </c>
      <c r="O11" s="1022">
        <f t="shared" si="4"/>
        <v>3984466.1620000005</v>
      </c>
      <c r="P11" s="1022">
        <f t="shared" si="4"/>
        <v>3748420.7790000001</v>
      </c>
      <c r="Q11" s="1022">
        <f t="shared" si="4"/>
        <v>2056228.0890000002</v>
      </c>
      <c r="R11" s="1015">
        <f t="shared" si="4"/>
        <v>13704248</v>
      </c>
    </row>
    <row r="12" spans="1:18" ht="19.5" customHeight="1" x14ac:dyDescent="0.25">
      <c r="A12" s="1016"/>
      <c r="B12" s="1017"/>
      <c r="C12" s="1749"/>
      <c r="D12" s="1027">
        <f>D11/D13</f>
        <v>2.8209789263581846E-3</v>
      </c>
      <c r="E12" s="1027">
        <f t="shared" ref="E12:O12" si="5">E11/E13</f>
        <v>1.4634937815280403E-2</v>
      </c>
      <c r="F12" s="1027">
        <f t="shared" si="5"/>
        <v>3.7191753263061567E-2</v>
      </c>
      <c r="G12" s="1027">
        <f t="shared" si="5"/>
        <v>6.6708724139139072E-2</v>
      </c>
      <c r="H12" s="1027">
        <f t="shared" si="5"/>
        <v>8.1336058895839128E-2</v>
      </c>
      <c r="I12" s="1028">
        <f t="shared" si="5"/>
        <v>8.0997221762495741E-2</v>
      </c>
      <c r="J12" s="1028">
        <f t="shared" si="5"/>
        <v>8.349167492441649E-2</v>
      </c>
      <c r="K12" s="1027">
        <f t="shared" si="5"/>
        <v>7.5718220950000095E-2</v>
      </c>
      <c r="L12" s="1027">
        <f t="shared" si="5"/>
        <v>7.0660165920051657E-2</v>
      </c>
      <c r="M12" s="1027">
        <f t="shared" si="5"/>
        <v>6.8690804380111936E-2</v>
      </c>
      <c r="N12" s="1027">
        <f t="shared" si="5"/>
        <v>6.7566622289602585E-2</v>
      </c>
      <c r="O12" s="1027">
        <f t="shared" si="5"/>
        <v>5.8757488539243112E-2</v>
      </c>
      <c r="P12" s="1028">
        <f>P11/P13</f>
        <v>5.5276612225463095E-2</v>
      </c>
      <c r="Q12" s="1028">
        <f>Q11/Q13</f>
        <v>3.032245562171931E-2</v>
      </c>
      <c r="R12" s="1029"/>
    </row>
    <row r="13" spans="1:18" ht="33.75" customHeight="1" thickBot="1" x14ac:dyDescent="0.3">
      <c r="A13" s="1030"/>
      <c r="B13" s="1031"/>
      <c r="C13" s="1032" t="s">
        <v>998</v>
      </c>
      <c r="D13" s="1033">
        <f>91653126-12309855-11531214</f>
        <v>67812057</v>
      </c>
      <c r="E13" s="1033">
        <f t="shared" ref="E13:R13" si="6">91653126-12309855-11531214</f>
        <v>67812057</v>
      </c>
      <c r="F13" s="1033">
        <f t="shared" si="6"/>
        <v>67812057</v>
      </c>
      <c r="G13" s="1033">
        <f t="shared" si="6"/>
        <v>67812057</v>
      </c>
      <c r="H13" s="1033">
        <f t="shared" si="6"/>
        <v>67812057</v>
      </c>
      <c r="I13" s="1033">
        <f t="shared" si="6"/>
        <v>67812057</v>
      </c>
      <c r="J13" s="1033">
        <f t="shared" si="6"/>
        <v>67812057</v>
      </c>
      <c r="K13" s="1033">
        <f t="shared" si="6"/>
        <v>67812057</v>
      </c>
      <c r="L13" s="1033">
        <f t="shared" si="6"/>
        <v>67812057</v>
      </c>
      <c r="M13" s="1033">
        <f t="shared" si="6"/>
        <v>67812057</v>
      </c>
      <c r="N13" s="1033">
        <f t="shared" si="6"/>
        <v>67812057</v>
      </c>
      <c r="O13" s="1033">
        <f t="shared" si="6"/>
        <v>67812057</v>
      </c>
      <c r="P13" s="1033">
        <f t="shared" si="6"/>
        <v>67812057</v>
      </c>
      <c r="Q13" s="1033">
        <f t="shared" si="6"/>
        <v>67812057</v>
      </c>
      <c r="R13" s="1034">
        <f t="shared" si="6"/>
        <v>67812057</v>
      </c>
    </row>
    <row r="14" spans="1:18" ht="16.5" thickBot="1" x14ac:dyDescent="0.25">
      <c r="A14" s="1035">
        <f>SUM(A15:A54)</f>
        <v>54779394</v>
      </c>
      <c r="B14" s="1036"/>
      <c r="C14" s="1036" t="s">
        <v>999</v>
      </c>
      <c r="D14" s="1037">
        <f t="shared" ref="D14:R14" si="7">SUM(D15:D54)</f>
        <v>191296.38375000001</v>
      </c>
      <c r="E14" s="1037">
        <f t="shared" si="7"/>
        <v>992425.23732125014</v>
      </c>
      <c r="F14" s="1037">
        <f t="shared" si="7"/>
        <v>2522049.2922046669</v>
      </c>
      <c r="G14" s="1037">
        <f t="shared" si="7"/>
        <v>4523655.8037205748</v>
      </c>
      <c r="H14" s="1037">
        <f t="shared" si="7"/>
        <v>5515565.4620000003</v>
      </c>
      <c r="I14" s="1037">
        <f t="shared" si="7"/>
        <v>5492588.2190000014</v>
      </c>
      <c r="J14" s="1037">
        <f t="shared" si="7"/>
        <v>5661742.2190000014</v>
      </c>
      <c r="K14" s="1037">
        <f t="shared" si="7"/>
        <v>5134608.3150000004</v>
      </c>
      <c r="L14" s="1037">
        <f t="shared" si="7"/>
        <v>4791611.199</v>
      </c>
      <c r="M14" s="1037">
        <f t="shared" si="7"/>
        <v>4658064.7420000006</v>
      </c>
      <c r="N14" s="1037">
        <f t="shared" si="7"/>
        <v>4581831.6420000009</v>
      </c>
      <c r="O14" s="1037">
        <f t="shared" si="7"/>
        <v>3984466.1620000005</v>
      </c>
      <c r="P14" s="1037">
        <f t="shared" si="7"/>
        <v>3748420.7790000001</v>
      </c>
      <c r="Q14" s="1037">
        <f t="shared" si="7"/>
        <v>2056228.0890000002</v>
      </c>
      <c r="R14" s="1038">
        <f t="shared" si="7"/>
        <v>13704248</v>
      </c>
    </row>
    <row r="15" spans="1:18" ht="47.25" x14ac:dyDescent="0.25">
      <c r="A15" s="1039">
        <f>1462506+4830432-379022</f>
        <v>5913916</v>
      </c>
      <c r="B15" s="1040" t="s">
        <v>1000</v>
      </c>
      <c r="C15" s="1041" t="s">
        <v>1001</v>
      </c>
      <c r="D15" s="1042"/>
      <c r="E15" s="1042">
        <v>0</v>
      </c>
      <c r="F15" s="1042">
        <v>0</v>
      </c>
      <c r="G15" s="1042">
        <v>295700</v>
      </c>
      <c r="H15" s="1042">
        <v>295700</v>
      </c>
      <c r="I15" s="1042">
        <v>295700</v>
      </c>
      <c r="J15" s="1042">
        <v>295700</v>
      </c>
      <c r="K15" s="1042">
        <v>295700</v>
      </c>
      <c r="L15" s="1042">
        <v>295700</v>
      </c>
      <c r="M15" s="1042">
        <v>295700</v>
      </c>
      <c r="N15" s="1042">
        <v>295700</v>
      </c>
      <c r="O15" s="1043">
        <v>295700</v>
      </c>
      <c r="P15" s="1042">
        <v>295700</v>
      </c>
      <c r="Q15" s="1043">
        <v>295700</v>
      </c>
      <c r="R15" s="1044">
        <f>295700+295700+295700+295700+295700+295700+295700+295700+295616</f>
        <v>2661216</v>
      </c>
    </row>
    <row r="16" spans="1:18" ht="16.5" thickBot="1" x14ac:dyDescent="0.3">
      <c r="A16" s="1045"/>
      <c r="B16" s="1046"/>
      <c r="C16" s="1047" t="s">
        <v>1002</v>
      </c>
      <c r="D16" s="1048">
        <f>(A15/3/2)*0.027</f>
        <v>26612.621999999999</v>
      </c>
      <c r="E16" s="1048">
        <f>(D16+(A15/3)*2/2)*0.027</f>
        <v>53943.784793999999</v>
      </c>
      <c r="F16" s="1048">
        <f>(E16+(A15/2))*0.027</f>
        <v>81294.348189437995</v>
      </c>
      <c r="G16" s="1049">
        <f>(A15-F15)*0.027</f>
        <v>159675.73199999999</v>
      </c>
      <c r="H16" s="1049">
        <f>(A15-F15-G15)*0.027</f>
        <v>151691.83199999999</v>
      </c>
      <c r="I16" s="1049">
        <f>(A15-F15-G15-H15)*0.027</f>
        <v>143707.932</v>
      </c>
      <c r="J16" s="1049">
        <f>(A15-F15-G15-H15-I15)*0.027</f>
        <v>135724.03200000001</v>
      </c>
      <c r="K16" s="1050">
        <f>(A15-F15-G15-H15-I15-J15)*0.027</f>
        <v>127740.132</v>
      </c>
      <c r="L16" s="1049">
        <v>94069</v>
      </c>
      <c r="M16" s="1050">
        <f>(A15-F15-G15-H15-I15-J15-K15-L15)*0.027</f>
        <v>111772.33199999999</v>
      </c>
      <c r="N16" s="1049">
        <f>(A15-F15-G15-H15-I15-J15-K15-L15-M15)*0.027</f>
        <v>103788.432</v>
      </c>
      <c r="O16" s="1050">
        <f>(A15-F15-G15-H15-I15-J15-K15-L15-M15-N15)*0.027</f>
        <v>95804.531999999992</v>
      </c>
      <c r="P16" s="1049">
        <f>(A15-E15-F15-G15-H15-I15-J15-K15-L15-M15-N15-O15)*0.027</f>
        <v>87820.631999999998</v>
      </c>
      <c r="Q16" s="1051">
        <f>(A15-E15-F15-G15-H15-I15-J15-K15-L15-M15-N15-O15-P15)*0.027</f>
        <v>79836.732000000004</v>
      </c>
      <c r="R16" s="1052">
        <f>71853+63869+55885+47901+39917+31933+23949+15966+7982</f>
        <v>359255</v>
      </c>
    </row>
    <row r="17" spans="1:18" ht="31.5" x14ac:dyDescent="0.25">
      <c r="A17" s="1039">
        <f>2274277+1127482</f>
        <v>3401759</v>
      </c>
      <c r="B17" s="1040" t="s">
        <v>1003</v>
      </c>
      <c r="C17" s="1041" t="s">
        <v>1004</v>
      </c>
      <c r="D17" s="1053">
        <v>0</v>
      </c>
      <c r="E17" s="1054">
        <v>0</v>
      </c>
      <c r="F17" s="1054">
        <v>0</v>
      </c>
      <c r="G17" s="1054">
        <v>593300</v>
      </c>
      <c r="H17" s="1054">
        <v>312000</v>
      </c>
      <c r="I17" s="1054">
        <v>312000</v>
      </c>
      <c r="J17" s="1054">
        <v>312000</v>
      </c>
      <c r="K17" s="1054">
        <v>312000</v>
      </c>
      <c r="L17" s="1054">
        <v>312000</v>
      </c>
      <c r="M17" s="1054">
        <v>312000</v>
      </c>
      <c r="N17" s="1054">
        <v>312000</v>
      </c>
      <c r="O17" s="1055">
        <v>312000</v>
      </c>
      <c r="P17" s="1054">
        <v>312459</v>
      </c>
      <c r="Q17" s="1055"/>
      <c r="R17" s="1056"/>
    </row>
    <row r="18" spans="1:18" ht="16.5" thickBot="1" x14ac:dyDescent="0.3">
      <c r="A18" s="1057"/>
      <c r="B18" s="1058"/>
      <c r="C18" s="1059" t="s">
        <v>1002</v>
      </c>
      <c r="D18" s="1060">
        <f>(A17/3/2)*0.027</f>
        <v>15307.915500000001</v>
      </c>
      <c r="E18" s="1060">
        <f>(D18+(A17/3)*2/2)*0.027</f>
        <v>31029.1447185</v>
      </c>
      <c r="F18" s="1060">
        <f>(E18+(A17/2))*0.027</f>
        <v>46761.533407399504</v>
      </c>
      <c r="G18" s="1060">
        <f>A17*0.027</f>
        <v>91847.493000000002</v>
      </c>
      <c r="H18" s="1060">
        <f>(A17-F17-G17)*0.027</f>
        <v>75828.392999999996</v>
      </c>
      <c r="I18" s="1060">
        <f>(A17-F17-G17-H17)*0.027</f>
        <v>67404.392999999996</v>
      </c>
      <c r="J18" s="1060">
        <f>(A17-F17-G17-H17-I17)*0.027</f>
        <v>58980.392999999996</v>
      </c>
      <c r="K18" s="1061">
        <f>(A17-F17-G17-H17-I17-J17)*0.027</f>
        <v>50556.392999999996</v>
      </c>
      <c r="L18" s="1060">
        <f>(A17-F17-G17-H17-I17-J17-K17)*0.027</f>
        <v>42132.392999999996</v>
      </c>
      <c r="M18" s="1061">
        <f>(A17-F17-G17-H17-I17-J17-K17-L17)*0.027</f>
        <v>33708.392999999996</v>
      </c>
      <c r="N18" s="1060">
        <f>(A17-F17-G17-H17-I17-J17-K17-L17-M17)*0.027</f>
        <v>25284.393</v>
      </c>
      <c r="O18" s="1061">
        <f>(A17-F17-G17-H17-I17-J17-K17-L17-M17-N17)*0.027</f>
        <v>16860.393</v>
      </c>
      <c r="P18" s="1060">
        <f>(A17-D17-E17-F17-G17-H17-I17-J17-K17-L17-M17-N17-O17)*0.027</f>
        <v>8436.393</v>
      </c>
      <c r="Q18" s="1061"/>
      <c r="R18" s="1062"/>
    </row>
    <row r="19" spans="1:18" ht="47.25" x14ac:dyDescent="0.25">
      <c r="A19" s="1063">
        <f>346924+2358+268388</f>
        <v>617670</v>
      </c>
      <c r="B19" s="1064" t="s">
        <v>1005</v>
      </c>
      <c r="C19" s="1065" t="s">
        <v>1006</v>
      </c>
      <c r="D19" s="1066">
        <v>0</v>
      </c>
      <c r="E19" s="1066">
        <v>0</v>
      </c>
      <c r="F19" s="1066">
        <f>69900+268388</f>
        <v>338288</v>
      </c>
      <c r="G19" s="1066">
        <v>69900</v>
      </c>
      <c r="H19" s="1066">
        <v>69900</v>
      </c>
      <c r="I19" s="1066">
        <v>69900</v>
      </c>
      <c r="J19" s="1066">
        <v>69682</v>
      </c>
      <c r="K19" s="1066"/>
      <c r="L19" s="1067"/>
      <c r="M19" s="1067"/>
      <c r="N19" s="1067"/>
      <c r="O19" s="1067"/>
      <c r="P19" s="1066"/>
      <c r="Q19" s="1067"/>
      <c r="R19" s="1068"/>
    </row>
    <row r="20" spans="1:18" ht="16.5" thickBot="1" x14ac:dyDescent="0.3">
      <c r="A20" s="1057"/>
      <c r="B20" s="1069"/>
      <c r="C20" s="1059" t="s">
        <v>1002</v>
      </c>
      <c r="D20" s="1070">
        <f>((A19/2)/2)*0.027</f>
        <v>4169.2725</v>
      </c>
      <c r="E20" s="1070">
        <f>(D20+A19/2)*0.027</f>
        <v>8451.1153575000008</v>
      </c>
      <c r="F20" s="1070">
        <f>(A19-E19)*0.027</f>
        <v>16677.09</v>
      </c>
      <c r="G20" s="1070">
        <f>(A19-E19-F19)*0.027</f>
        <v>7543.3140000000003</v>
      </c>
      <c r="H20" s="1070">
        <f>(A19-E19-F19-G19)*0.027</f>
        <v>5656.0140000000001</v>
      </c>
      <c r="I20" s="1070">
        <f>(A19-E19-F19-G19-H19)*0.027</f>
        <v>3768.7139999999999</v>
      </c>
      <c r="J20" s="1070">
        <f>(A19-E19-F19-G19-H19-I19)*0.027</f>
        <v>1881.414</v>
      </c>
      <c r="K20" s="1070"/>
      <c r="L20" s="1071"/>
      <c r="M20" s="1071"/>
      <c r="N20" s="1071"/>
      <c r="O20" s="1071"/>
      <c r="P20" s="1070"/>
      <c r="Q20" s="1071"/>
      <c r="R20" s="1072"/>
    </row>
    <row r="21" spans="1:18" ht="47.25" x14ac:dyDescent="0.25">
      <c r="A21" s="1045">
        <f>1135705+129698</f>
        <v>1265403</v>
      </c>
      <c r="B21" s="1046" t="s">
        <v>1005</v>
      </c>
      <c r="C21" s="1073" t="s">
        <v>1007</v>
      </c>
      <c r="D21" s="1074">
        <v>0</v>
      </c>
      <c r="E21" s="1074">
        <v>0</v>
      </c>
      <c r="F21" s="1074">
        <v>427100</v>
      </c>
      <c r="G21" s="1074">
        <v>127100</v>
      </c>
      <c r="H21" s="1074">
        <v>170400</v>
      </c>
      <c r="I21" s="1074">
        <v>270400</v>
      </c>
      <c r="J21" s="1074">
        <v>270403</v>
      </c>
      <c r="K21" s="1074"/>
      <c r="L21" s="1051"/>
      <c r="M21" s="1051"/>
      <c r="N21" s="1051"/>
      <c r="O21" s="1051"/>
      <c r="P21" s="1074"/>
      <c r="Q21" s="1051"/>
      <c r="R21" s="1052"/>
    </row>
    <row r="22" spans="1:18" ht="16.5" thickBot="1" x14ac:dyDescent="0.3">
      <c r="A22" s="1057"/>
      <c r="B22" s="1069"/>
      <c r="C22" s="1059" t="s">
        <v>1002</v>
      </c>
      <c r="D22" s="1071">
        <f>((A21/2)/2)*0.027</f>
        <v>8541.4702500000003</v>
      </c>
      <c r="E22" s="1071">
        <f>(D22+A21/2)*0.027</f>
        <v>17313.560196750001</v>
      </c>
      <c r="F22" s="1071">
        <f>(A21-E21)*0.027</f>
        <v>34165.881000000001</v>
      </c>
      <c r="G22" s="1071">
        <f>(A21-E21-F21)*0.027</f>
        <v>22634.181</v>
      </c>
      <c r="H22" s="1071">
        <f>(A21-E21-F21-G21)*0.027</f>
        <v>19202.481</v>
      </c>
      <c r="I22" s="1071">
        <f>(A21-E21-F21-G21-H21)*0.027</f>
        <v>14601.681</v>
      </c>
      <c r="J22" s="1071">
        <f>(A21-E21-F21-G21-H21-I21)*0.027</f>
        <v>7300.8810000000003</v>
      </c>
      <c r="K22" s="1071"/>
      <c r="L22" s="1071"/>
      <c r="M22" s="1071"/>
      <c r="N22" s="1071"/>
      <c r="O22" s="1071"/>
      <c r="P22" s="1070"/>
      <c r="Q22" s="1071"/>
      <c r="R22" s="1072"/>
    </row>
    <row r="23" spans="1:18" ht="47.25" x14ac:dyDescent="0.25">
      <c r="A23" s="1063">
        <f>1423690+1297848+843282+4807578</f>
        <v>8372398</v>
      </c>
      <c r="B23" s="1064" t="s">
        <v>1008</v>
      </c>
      <c r="C23" s="1065" t="s">
        <v>1009</v>
      </c>
      <c r="D23" s="1066"/>
      <c r="E23" s="1066">
        <v>0</v>
      </c>
      <c r="F23" s="1066">
        <v>0</v>
      </c>
      <c r="G23" s="1066">
        <v>0</v>
      </c>
      <c r="H23" s="1066">
        <v>418600</v>
      </c>
      <c r="I23" s="1066">
        <v>418600</v>
      </c>
      <c r="J23" s="1066">
        <v>418600</v>
      </c>
      <c r="K23" s="1066">
        <v>418600</v>
      </c>
      <c r="L23" s="1066">
        <v>418600</v>
      </c>
      <c r="M23" s="1066">
        <v>418600</v>
      </c>
      <c r="N23" s="1066">
        <v>418600</v>
      </c>
      <c r="O23" s="1067">
        <v>418600</v>
      </c>
      <c r="P23" s="1066">
        <v>418600</v>
      </c>
      <c r="Q23" s="1067">
        <v>418600</v>
      </c>
      <c r="R23" s="1068">
        <f>418600+418600+418600+418600+418600+418600+418600+418600+418600+418998</f>
        <v>4186398</v>
      </c>
    </row>
    <row r="24" spans="1:18" ht="16.5" thickBot="1" x14ac:dyDescent="0.3">
      <c r="A24" s="1057"/>
      <c r="B24" s="1069"/>
      <c r="C24" s="1059" t="s">
        <v>1002</v>
      </c>
      <c r="D24" s="1070"/>
      <c r="E24" s="1070">
        <f>(A23/3/2)*0.027</f>
        <v>37675.791000000005</v>
      </c>
      <c r="F24" s="1070">
        <f>(E24+(A23/3)*2/2)*0.027</f>
        <v>76368.828357000006</v>
      </c>
      <c r="G24" s="1070">
        <f>(F24+(A23/2))*0.027</f>
        <v>115089.33136563899</v>
      </c>
      <c r="H24" s="1070">
        <f>(A23-G23)*0.027</f>
        <v>226054.74599999998</v>
      </c>
      <c r="I24" s="1070">
        <f>(A23-G23-H23)*0.027</f>
        <v>214752.546</v>
      </c>
      <c r="J24" s="1070">
        <f>(A23-G23-H23-I23)*0.027</f>
        <v>203450.34599999999</v>
      </c>
      <c r="K24" s="1070">
        <f>(A23-G23-H23-I23-J23)*0.027</f>
        <v>192148.14600000001</v>
      </c>
      <c r="L24" s="1070">
        <f>(A23-G23-H23-I23-J23-K23)*0.027</f>
        <v>180845.946</v>
      </c>
      <c r="M24" s="1071">
        <f>(A23-G23-H23-I23-J23-K23-L23)*0.027</f>
        <v>169543.74599999998</v>
      </c>
      <c r="N24" s="1071">
        <f>(A23-G23-H23-I23-J23-K23-L23-M23)*0.027</f>
        <v>158241.546</v>
      </c>
      <c r="O24" s="1071">
        <f>(A23-G23-H23-I23-J23-K23-L23-M23-N23)*0.027</f>
        <v>146939.34599999999</v>
      </c>
      <c r="P24" s="1070">
        <f>(A23-G23-H23-I23-J23-K23-L23-M23-N23-O23)*0.027</f>
        <v>135637.14600000001</v>
      </c>
      <c r="Q24" s="1071">
        <f>SUM(A23-E23-F23-G23-H23-I23-J23-K23-L23-M23-N23-O23-P23)*0.027</f>
        <v>124334.946</v>
      </c>
      <c r="R24" s="1072">
        <f>113033+101731+90428+79126+67824+56522+45220+33917+22615+11313</f>
        <v>621729</v>
      </c>
    </row>
    <row r="25" spans="1:18" ht="47.25" x14ac:dyDescent="0.25">
      <c r="A25" s="1063">
        <f>660595+369150</f>
        <v>1029745</v>
      </c>
      <c r="B25" s="1064" t="s">
        <v>1003</v>
      </c>
      <c r="C25" s="1065" t="s">
        <v>1010</v>
      </c>
      <c r="D25" s="1067">
        <v>0</v>
      </c>
      <c r="E25" s="1066">
        <v>0</v>
      </c>
      <c r="F25" s="1066">
        <v>0</v>
      </c>
      <c r="G25" s="1066">
        <v>206000</v>
      </c>
      <c r="H25" s="1066">
        <v>206000</v>
      </c>
      <c r="I25" s="1066">
        <v>206000</v>
      </c>
      <c r="J25" s="1066">
        <v>206000</v>
      </c>
      <c r="K25" s="1066">
        <v>205745</v>
      </c>
      <c r="L25" s="1066"/>
      <c r="M25" s="1067"/>
      <c r="N25" s="1067"/>
      <c r="O25" s="1067"/>
      <c r="P25" s="1066"/>
      <c r="Q25" s="1067"/>
      <c r="R25" s="1068"/>
    </row>
    <row r="26" spans="1:18" ht="16.5" thickBot="1" x14ac:dyDescent="0.3">
      <c r="A26" s="1057"/>
      <c r="B26" s="1069"/>
      <c r="C26" s="1059" t="s">
        <v>1002</v>
      </c>
      <c r="D26" s="1070">
        <f>(A25/3/2)*0.027</f>
        <v>4633.8525</v>
      </c>
      <c r="E26" s="1070">
        <f>(D26+(A25/3)*2/2)*0.027</f>
        <v>9392.8190174999982</v>
      </c>
      <c r="F26" s="1070">
        <f>(E26+(A25/2))*0.027</f>
        <v>14155.163613472499</v>
      </c>
      <c r="G26" s="1070">
        <f>SUM(A25-E25-F25)*0.027</f>
        <v>27803.114999999998</v>
      </c>
      <c r="H26" s="1070">
        <f>SUM(A25-E25-F25-G25)*0.027</f>
        <v>22241.114999999998</v>
      </c>
      <c r="I26" s="1070">
        <f>SUM(A25-E25-F25-G25-H25)*0.027</f>
        <v>16679.115000000002</v>
      </c>
      <c r="J26" s="1070">
        <f>(A25-E25-F25-G25-H25-I25)*0.027</f>
        <v>11117.115</v>
      </c>
      <c r="K26" s="1070">
        <f>(A25-E25-F25-G25-H25-I25-J25)*0.027</f>
        <v>5555.1149999999998</v>
      </c>
      <c r="L26" s="1070"/>
      <c r="M26" s="1071"/>
      <c r="N26" s="1071"/>
      <c r="O26" s="1071"/>
      <c r="P26" s="1070"/>
      <c r="Q26" s="1071"/>
      <c r="R26" s="1072"/>
    </row>
    <row r="27" spans="1:18" ht="47.25" x14ac:dyDescent="0.25">
      <c r="A27" s="1045">
        <f>534114+342953</f>
        <v>877067</v>
      </c>
      <c r="B27" s="1046" t="s">
        <v>1005</v>
      </c>
      <c r="C27" s="1073" t="s">
        <v>1011</v>
      </c>
      <c r="D27" s="1074"/>
      <c r="E27" s="1074"/>
      <c r="F27" s="1074">
        <f>106800+62000</f>
        <v>168800</v>
      </c>
      <c r="G27" s="1074">
        <f>106800+65000</f>
        <v>171800</v>
      </c>
      <c r="H27" s="1074">
        <f>106800+68000</f>
        <v>174800</v>
      </c>
      <c r="I27" s="1074">
        <f>106800+68000</f>
        <v>174800</v>
      </c>
      <c r="J27" s="1074">
        <f>106914+79953</f>
        <v>186867</v>
      </c>
      <c r="K27" s="1074"/>
      <c r="L27" s="1051"/>
      <c r="M27" s="1051"/>
      <c r="N27" s="1051"/>
      <c r="O27" s="1051"/>
      <c r="P27" s="1074"/>
      <c r="Q27" s="1051"/>
      <c r="R27" s="1052"/>
    </row>
    <row r="28" spans="1:18" ht="16.5" thickBot="1" x14ac:dyDescent="0.3">
      <c r="A28" s="1057"/>
      <c r="B28" s="1069"/>
      <c r="C28" s="1059" t="s">
        <v>1002</v>
      </c>
      <c r="D28" s="1071">
        <f>((A27/2)/2)*0.027</f>
        <v>5920.2022500000003</v>
      </c>
      <c r="E28" s="1071">
        <f>(D28+A27/2)*0.027</f>
        <v>12000.249960749999</v>
      </c>
      <c r="F28" s="1071">
        <f>(A27-D27-E27)*0.027</f>
        <v>23680.809000000001</v>
      </c>
      <c r="G28" s="1071">
        <f>(A27-D27-E27-F27)*0.027</f>
        <v>19123.208999999999</v>
      </c>
      <c r="H28" s="1071">
        <f>(A27-D27-E27-F27-G27)*0.027</f>
        <v>14484.609</v>
      </c>
      <c r="I28" s="1071">
        <f>(A27-D27-E27-F27-G27-H27)*0.027</f>
        <v>9765.009</v>
      </c>
      <c r="J28" s="1071">
        <f>(A27-F27-G27-H27-I27)*0.027</f>
        <v>5045.4089999999997</v>
      </c>
      <c r="K28" s="1071"/>
      <c r="L28" s="1071"/>
      <c r="M28" s="1071"/>
      <c r="N28" s="1071"/>
      <c r="O28" s="1071"/>
      <c r="P28" s="1070"/>
      <c r="Q28" s="1071"/>
      <c r="R28" s="1072"/>
    </row>
    <row r="29" spans="1:18" ht="47.25" x14ac:dyDescent="0.25">
      <c r="A29" s="1063">
        <f>1387873+480280+492399-493102</f>
        <v>1867450</v>
      </c>
      <c r="B29" s="1064" t="s">
        <v>1003</v>
      </c>
      <c r="C29" s="1065" t="s">
        <v>1012</v>
      </c>
      <c r="D29" s="1066">
        <v>0</v>
      </c>
      <c r="E29" s="1066">
        <v>0</v>
      </c>
      <c r="F29" s="1066">
        <v>0</v>
      </c>
      <c r="G29" s="1066">
        <f>236100-123300</f>
        <v>112800</v>
      </c>
      <c r="H29" s="1066">
        <f>236100-123300</f>
        <v>112800</v>
      </c>
      <c r="I29" s="1066">
        <f>236100-123300</f>
        <v>112800</v>
      </c>
      <c r="J29" s="1066">
        <f>236100-123200</f>
        <v>112900</v>
      </c>
      <c r="K29" s="1066">
        <v>236100</v>
      </c>
      <c r="L29" s="1066">
        <v>236100</v>
      </c>
      <c r="M29" s="1066">
        <v>236100</v>
      </c>
      <c r="N29" s="1066">
        <v>236100</v>
      </c>
      <c r="O29" s="1067">
        <v>236100</v>
      </c>
      <c r="P29" s="1066">
        <v>235650</v>
      </c>
      <c r="Q29" s="1067"/>
      <c r="R29" s="1068"/>
    </row>
    <row r="30" spans="1:18" ht="16.5" thickBot="1" x14ac:dyDescent="0.3">
      <c r="A30" s="1057"/>
      <c r="B30" s="1069"/>
      <c r="C30" s="1059" t="s">
        <v>1013</v>
      </c>
      <c r="D30" s="1070">
        <f>(A29/3/2)*0.027</f>
        <v>8403.5249999999996</v>
      </c>
      <c r="E30" s="1070">
        <f>(D30+(A29/3)*2/2)*0.027</f>
        <v>17033.945175000001</v>
      </c>
      <c r="F30" s="1070">
        <f>(E30+(A29/2))*0.027</f>
        <v>25670.491519725001</v>
      </c>
      <c r="G30" s="1070">
        <f>(A29-F29)*0.027</f>
        <v>50421.15</v>
      </c>
      <c r="H30" s="1070">
        <f>(A29-F29-G29)*0.027</f>
        <v>47375.55</v>
      </c>
      <c r="I30" s="1070">
        <f>(A29-F29-G29-H29)*0.027</f>
        <v>44329.95</v>
      </c>
      <c r="J30" s="1070">
        <f>(A29-F29-G29-H29-I29)*0.027</f>
        <v>41284.35</v>
      </c>
      <c r="K30" s="1071">
        <f>(A29-F29-G29-H29-I29-J29)*0.027</f>
        <v>38236.050000000003</v>
      </c>
      <c r="L30" s="1071">
        <f>(A29-F29-G29-H29-I29-J29-K29)*0.027</f>
        <v>31861.35</v>
      </c>
      <c r="M30" s="1071">
        <f>(A29-F29-G29-H29-I29-J29-K29-L29)*0.027</f>
        <v>25486.65</v>
      </c>
      <c r="N30" s="1071">
        <f>(A29-F29-G29-H29-I29-J29-K29-L29-M29)*0.027</f>
        <v>19111.95</v>
      </c>
      <c r="O30" s="1071">
        <f>(A29-F29-G29-H29-I29-J29-K29-L29-M29-N29)*0.027</f>
        <v>12737.25</v>
      </c>
      <c r="P30" s="1070">
        <f>(A29-E29-F29-G29-H29-I29-J29-K29-L29-M29-N29-O29)*0.027</f>
        <v>6362.55</v>
      </c>
      <c r="Q30" s="1071"/>
      <c r="R30" s="1072"/>
    </row>
    <row r="31" spans="1:18" ht="47.25" x14ac:dyDescent="0.25">
      <c r="A31" s="1039">
        <f>2123909+101620</f>
        <v>2225529</v>
      </c>
      <c r="B31" s="1040" t="s">
        <v>1003</v>
      </c>
      <c r="C31" s="1041" t="s">
        <v>1014</v>
      </c>
      <c r="D31" s="1042"/>
      <c r="E31" s="1042"/>
      <c r="F31" s="1042"/>
      <c r="G31" s="1042">
        <v>48500</v>
      </c>
      <c r="H31" s="1042">
        <v>130609</v>
      </c>
      <c r="I31" s="1042">
        <v>130600</v>
      </c>
      <c r="J31" s="1042">
        <v>230600</v>
      </c>
      <c r="K31" s="1042">
        <v>230600</v>
      </c>
      <c r="L31" s="1042">
        <v>280600</v>
      </c>
      <c r="M31" s="1042">
        <v>280600</v>
      </c>
      <c r="N31" s="1043">
        <v>310400</v>
      </c>
      <c r="O31" s="1043">
        <v>310400</v>
      </c>
      <c r="P31" s="1042">
        <v>272620</v>
      </c>
      <c r="Q31" s="1043"/>
      <c r="R31" s="1044"/>
    </row>
    <row r="32" spans="1:18" ht="16.5" thickBot="1" x14ac:dyDescent="0.3">
      <c r="A32" s="1075"/>
      <c r="B32" s="1076"/>
      <c r="C32" s="1077" t="s">
        <v>1002</v>
      </c>
      <c r="D32" s="1071">
        <f>(A31/3/2)*0.027</f>
        <v>10014.880499999999</v>
      </c>
      <c r="E32" s="1071">
        <f>(D32+(A31/3)*2/2)*0.027</f>
        <v>20300.1627735</v>
      </c>
      <c r="F32" s="1071">
        <f>(E32+(A31/2))*0.027</f>
        <v>30592.745894884498</v>
      </c>
      <c r="G32" s="1078">
        <f>(A31-E31-F31)*0.027</f>
        <v>60089.282999999996</v>
      </c>
      <c r="H32" s="1078">
        <f>(A31-E31-F31-G31)*0.027</f>
        <v>58779.782999999996</v>
      </c>
      <c r="I32" s="1078">
        <f>(A31-E31-F31-G31-H31)*0.027</f>
        <v>55253.34</v>
      </c>
      <c r="J32" s="1078">
        <f>(A31-E31-F31-G31-H31-I31)*0.027</f>
        <v>51727.14</v>
      </c>
      <c r="K32" s="1078">
        <f>(A31-E31-F31-G31-H31-I31-J31)*0.027</f>
        <v>45500.94</v>
      </c>
      <c r="L32" s="1078">
        <f>(A31-E31-F31-G31-H31-I31-J31-K31)*0.027</f>
        <v>39274.74</v>
      </c>
      <c r="M32" s="1079">
        <f>(A31-E31-F31-G31-H31-I31-J31-K31-L31)*0.027</f>
        <v>31698.54</v>
      </c>
      <c r="N32" s="1079">
        <f>(A31-E31-F31-G31-H31-I31-J31-K31-L31-M31)*0.027</f>
        <v>24122.34</v>
      </c>
      <c r="O32" s="1079">
        <f>(A31-D31-E31-F31-G31-H31-I31-J31-K31-L31-M31-N31)*0.027</f>
        <v>15741.539999999999</v>
      </c>
      <c r="P32" s="1078">
        <f>(A31-E31-F31-G31-H31-I31-J31-K31-L31-M31-N31-O31)*0.027</f>
        <v>7360.74</v>
      </c>
      <c r="Q32" s="1079"/>
      <c r="R32" s="1080"/>
    </row>
    <row r="33" spans="1:18" ht="47.25" x14ac:dyDescent="0.25">
      <c r="A33" s="1039">
        <v>2223273</v>
      </c>
      <c r="B33" s="1040" t="s">
        <v>1015</v>
      </c>
      <c r="C33" s="1041" t="s">
        <v>1016</v>
      </c>
      <c r="D33" s="1042"/>
      <c r="E33" s="1042">
        <v>0</v>
      </c>
      <c r="F33" s="1042">
        <v>0</v>
      </c>
      <c r="G33" s="1042">
        <v>222300</v>
      </c>
      <c r="H33" s="1042">
        <v>222300</v>
      </c>
      <c r="I33" s="1042">
        <v>222300</v>
      </c>
      <c r="J33" s="1042">
        <v>222300</v>
      </c>
      <c r="K33" s="1042">
        <v>222300</v>
      </c>
      <c r="L33" s="1042">
        <v>222300</v>
      </c>
      <c r="M33" s="1042">
        <v>222300</v>
      </c>
      <c r="N33" s="1043">
        <v>222300</v>
      </c>
      <c r="O33" s="1043">
        <v>222300</v>
      </c>
      <c r="P33" s="1042">
        <v>222573</v>
      </c>
      <c r="Q33" s="1043"/>
      <c r="R33" s="1044"/>
    </row>
    <row r="34" spans="1:18" ht="16.5" thickBot="1" x14ac:dyDescent="0.3">
      <c r="A34" s="1057"/>
      <c r="B34" s="1069"/>
      <c r="C34" s="1059" t="s">
        <v>1002</v>
      </c>
      <c r="D34" s="1070"/>
      <c r="E34" s="1070">
        <f>(A33/3/2)*0.027</f>
        <v>10004.728499999999</v>
      </c>
      <c r="F34" s="1070">
        <f>(E34+A33/2)*0.027</f>
        <v>30284.313169499997</v>
      </c>
      <c r="G34" s="1070">
        <f>A33*0.027</f>
        <v>60028.370999999999</v>
      </c>
      <c r="H34" s="1070">
        <f>(A33-G33)*0.027</f>
        <v>54026.271000000001</v>
      </c>
      <c r="I34" s="1070">
        <f>(A33-G33-H33)*0.027</f>
        <v>48024.171000000002</v>
      </c>
      <c r="J34" s="1070">
        <f>(A33-G33-H33-I33)*0.027</f>
        <v>42022.070999999996</v>
      </c>
      <c r="K34" s="1070">
        <f>(A33-G33-H33-I33-J33)*0.027</f>
        <v>36019.970999999998</v>
      </c>
      <c r="L34" s="1070">
        <f>(A33-G33-H33-I33-J33-K33)*0.027</f>
        <v>30017.870999999999</v>
      </c>
      <c r="M34" s="1071">
        <f>(A33-G33-H33-I33-J33-K33-L33)*0.027</f>
        <v>24015.771000000001</v>
      </c>
      <c r="N34" s="1071">
        <f>(A33-G33-H33-I33-J33-K33-L33-M33)*0.027</f>
        <v>18013.670999999998</v>
      </c>
      <c r="O34" s="1071">
        <f>(A33-G33-H33-I33-J33-K33-L33-M33-N33)*0.027</f>
        <v>12011.571</v>
      </c>
      <c r="P34" s="1070">
        <f>(A33-G33-H33-I33-J33-K33-L33-M33-N33-O33)*0.027</f>
        <v>6009.4709999999995</v>
      </c>
      <c r="Q34" s="1071"/>
      <c r="R34" s="1072"/>
    </row>
    <row r="35" spans="1:18" ht="47.25" x14ac:dyDescent="0.25">
      <c r="A35" s="1063">
        <f>280919+13590+222945</f>
        <v>517454</v>
      </c>
      <c r="B35" s="1064" t="s">
        <v>1015</v>
      </c>
      <c r="C35" s="1065" t="s">
        <v>1017</v>
      </c>
      <c r="D35" s="1066"/>
      <c r="E35" s="1066">
        <v>0</v>
      </c>
      <c r="F35" s="1066">
        <v>0</v>
      </c>
      <c r="G35" s="1066">
        <v>103500</v>
      </c>
      <c r="H35" s="1066">
        <v>103500</v>
      </c>
      <c r="I35" s="1066">
        <v>103500</v>
      </c>
      <c r="J35" s="1066">
        <v>103500</v>
      </c>
      <c r="K35" s="1066">
        <v>103454</v>
      </c>
      <c r="L35" s="1067"/>
      <c r="M35" s="1067"/>
      <c r="N35" s="1067"/>
      <c r="O35" s="1067"/>
      <c r="P35" s="1066"/>
      <c r="Q35" s="1067"/>
      <c r="R35" s="1068"/>
    </row>
    <row r="36" spans="1:18" ht="16.5" thickBot="1" x14ac:dyDescent="0.3">
      <c r="A36" s="1057"/>
      <c r="B36" s="1069"/>
      <c r="C36" s="1059" t="s">
        <v>1002</v>
      </c>
      <c r="D36" s="1070"/>
      <c r="E36" s="1070">
        <f>(A35/3/2)*0.027</f>
        <v>2328.5429999999997</v>
      </c>
      <c r="F36" s="1070">
        <f>(E36+A35/2)*0.027</f>
        <v>7048.4996609999998</v>
      </c>
      <c r="G36" s="1070">
        <f>(A35-E35-F35)*0.027</f>
        <v>13971.258</v>
      </c>
      <c r="H36" s="1070">
        <f>(A35-E35-F35-G35)*0.027</f>
        <v>11176.758</v>
      </c>
      <c r="I36" s="1070">
        <f>(A35-E35-F35-G35-H35)*0.027</f>
        <v>8382.2579999999998</v>
      </c>
      <c r="J36" s="1070">
        <f>(A35-E35-F35-G35-H35-I35)*0.027</f>
        <v>5587.7579999999998</v>
      </c>
      <c r="K36" s="1070">
        <f>(A35-E35-F35-G35-H35-I35-J35)*0.027</f>
        <v>2793.2579999999998</v>
      </c>
      <c r="L36" s="1071"/>
      <c r="M36" s="1071"/>
      <c r="N36" s="1071"/>
      <c r="O36" s="1071"/>
      <c r="P36" s="1070"/>
      <c r="Q36" s="1071"/>
      <c r="R36" s="1072"/>
    </row>
    <row r="37" spans="1:18" ht="47.25" x14ac:dyDescent="0.25">
      <c r="A37" s="1063">
        <f>1495263-10268</f>
        <v>1484995</v>
      </c>
      <c r="B37" s="1064" t="s">
        <v>1018</v>
      </c>
      <c r="C37" s="1065" t="s">
        <v>1019</v>
      </c>
      <c r="D37" s="1067">
        <v>0</v>
      </c>
      <c r="E37" s="1067">
        <v>0</v>
      </c>
      <c r="F37" s="1067">
        <v>0</v>
      </c>
      <c r="G37" s="1067">
        <v>149500</v>
      </c>
      <c r="H37" s="1067">
        <v>149500</v>
      </c>
      <c r="I37" s="1067">
        <v>149500</v>
      </c>
      <c r="J37" s="1067">
        <v>149500</v>
      </c>
      <c r="K37" s="1067">
        <v>149500</v>
      </c>
      <c r="L37" s="1067">
        <v>149500</v>
      </c>
      <c r="M37" s="1067">
        <v>149500</v>
      </c>
      <c r="N37" s="1067">
        <v>149500</v>
      </c>
      <c r="O37" s="1067">
        <v>149500</v>
      </c>
      <c r="P37" s="1066">
        <f>139495</f>
        <v>139495</v>
      </c>
      <c r="Q37" s="1067"/>
      <c r="R37" s="1068"/>
    </row>
    <row r="38" spans="1:18" ht="16.5" thickBot="1" x14ac:dyDescent="0.3">
      <c r="A38" s="1057"/>
      <c r="B38" s="1069"/>
      <c r="C38" s="1059" t="s">
        <v>1002</v>
      </c>
      <c r="D38" s="1071">
        <f>(A37/3/2)*0.027</f>
        <v>6682.4775</v>
      </c>
      <c r="E38" s="1071">
        <f>(D38+(A37/3)*2/2)*0.027</f>
        <v>13545.3818925</v>
      </c>
      <c r="F38" s="1071">
        <f>(E38+(A37/2))*0.027</f>
        <v>20413.157811097499</v>
      </c>
      <c r="G38" s="1071">
        <f>A37*0.027</f>
        <v>40094.864999999998</v>
      </c>
      <c r="H38" s="1071">
        <f>(A37-G37)*0.027</f>
        <v>36058.364999999998</v>
      </c>
      <c r="I38" s="1071">
        <f>(A37-G37-H37)*0.027</f>
        <v>32021.864999999998</v>
      </c>
      <c r="J38" s="1071">
        <f>(A37-G37-H37-I37)*0.027</f>
        <v>27985.364999999998</v>
      </c>
      <c r="K38" s="1071">
        <f>(A37-G37-H37-I37-J37)*0.027</f>
        <v>23948.864999999998</v>
      </c>
      <c r="L38" s="1071">
        <f>(A37-G37-H37-I37-J37-K37)*0.027</f>
        <v>19912.364999999998</v>
      </c>
      <c r="M38" s="1071">
        <f>(A37-G37-H37-I37-J37-K37-L37)*0.027</f>
        <v>15875.865</v>
      </c>
      <c r="N38" s="1071">
        <f>(A37-G37-H37-I37-J37-K37-L37-M37)*0.027</f>
        <v>11839.365</v>
      </c>
      <c r="O38" s="1071">
        <f>(A37-G37-H37-I37-J37-K37-L37-M37-N37)*0.027</f>
        <v>7802.8649999999998</v>
      </c>
      <c r="P38" s="1070">
        <f>(A37-G37-H37-I37-J37-K37-L37-M37-N37-O37)*0.027</f>
        <v>3766.3649999999998</v>
      </c>
      <c r="Q38" s="1071"/>
      <c r="R38" s="1072"/>
    </row>
    <row r="39" spans="1:18" ht="63" x14ac:dyDescent="0.25">
      <c r="A39" s="1039">
        <f>952450-183221</f>
        <v>769229</v>
      </c>
      <c r="B39" s="1040" t="s">
        <v>1522</v>
      </c>
      <c r="C39" s="1041" t="s">
        <v>1020</v>
      </c>
      <c r="D39" s="1081"/>
      <c r="E39" s="1081"/>
      <c r="F39" s="1042">
        <v>95200</v>
      </c>
      <c r="G39" s="1042">
        <f>95200-61000</f>
        <v>34200</v>
      </c>
      <c r="H39" s="1042">
        <f>95200-61000</f>
        <v>34200</v>
      </c>
      <c r="I39" s="1042">
        <f>95200-61000</f>
        <v>34200</v>
      </c>
      <c r="J39" s="1042">
        <v>95200</v>
      </c>
      <c r="K39" s="1042">
        <v>95200</v>
      </c>
      <c r="L39" s="1042">
        <v>95200</v>
      </c>
      <c r="M39" s="1043">
        <v>95200</v>
      </c>
      <c r="N39" s="1043">
        <v>95200</v>
      </c>
      <c r="O39" s="1043">
        <v>95429</v>
      </c>
      <c r="P39" s="1042"/>
      <c r="Q39" s="1043"/>
      <c r="R39" s="1044"/>
    </row>
    <row r="40" spans="1:18" ht="16.5" thickBot="1" x14ac:dyDescent="0.3">
      <c r="A40" s="1075"/>
      <c r="B40" s="1076"/>
      <c r="C40" s="1077" t="s">
        <v>1002</v>
      </c>
      <c r="D40" s="1078">
        <f>((A39/2)/2)*0.027</f>
        <v>5192.2957500000002</v>
      </c>
      <c r="E40" s="1078">
        <f>(D40+A39/2)*0.027</f>
        <v>10524.78348525</v>
      </c>
      <c r="F40" s="1078">
        <f>(A39-D39-E39)*0.027</f>
        <v>20769.183000000001</v>
      </c>
      <c r="G40" s="1078">
        <f>(A39-D39-E39-F39)*0.027</f>
        <v>18198.782999999999</v>
      </c>
      <c r="H40" s="1078">
        <f>(A39-D39-E39-F39-G39)*0.027</f>
        <v>17275.382999999998</v>
      </c>
      <c r="I40" s="1078">
        <f>(A39-D39-E39-F39-G39-H39)*0.027</f>
        <v>16351.983</v>
      </c>
      <c r="J40" s="1078">
        <f>(A39-D39-E39-F39-G39-H39-I39)*0.027</f>
        <v>15428.583000000001</v>
      </c>
      <c r="K40" s="1078">
        <f>(A39-D39-E39-F39-G39-H39-I39-J39)*0.027</f>
        <v>12858.182999999999</v>
      </c>
      <c r="L40" s="1078">
        <f>(A39-D39-E39-F39-G39-H39-I39-J39-K39)*0.027</f>
        <v>10287.782999999999</v>
      </c>
      <c r="M40" s="1079">
        <f>(A39-D39-E39-F39-G39-H39-I39-J39-K39-L39)*0.027</f>
        <v>7717.3829999999998</v>
      </c>
      <c r="N40" s="1079">
        <f>(A39-D39-E39-F39-G39-H39-I39-J39-K39-L39-M39)*0.027</f>
        <v>5146.9830000000002</v>
      </c>
      <c r="O40" s="1079">
        <f>(A39-D39-E39-F39-G39-H39-I39-J39-K39-L39-M39-N39)*0.027</f>
        <v>2576.5830000000001</v>
      </c>
      <c r="P40" s="1078"/>
      <c r="Q40" s="1079"/>
      <c r="R40" s="1080"/>
    </row>
    <row r="41" spans="1:18" ht="15.75" x14ac:dyDescent="0.25">
      <c r="A41" s="1039">
        <v>1596300</v>
      </c>
      <c r="B41" s="1040" t="s">
        <v>1003</v>
      </c>
      <c r="C41" s="1041" t="s">
        <v>1021</v>
      </c>
      <c r="D41" s="1043">
        <v>0</v>
      </c>
      <c r="E41" s="1043">
        <v>0</v>
      </c>
      <c r="F41" s="1043"/>
      <c r="G41" s="1043">
        <v>159600</v>
      </c>
      <c r="H41" s="1043">
        <v>159600</v>
      </c>
      <c r="I41" s="1043">
        <v>159600</v>
      </c>
      <c r="J41" s="1043">
        <v>159600</v>
      </c>
      <c r="K41" s="1043">
        <v>159600</v>
      </c>
      <c r="L41" s="1043">
        <v>159600</v>
      </c>
      <c r="M41" s="1043">
        <v>159600</v>
      </c>
      <c r="N41" s="1043">
        <v>159600</v>
      </c>
      <c r="O41" s="1043">
        <v>159600</v>
      </c>
      <c r="P41" s="1042">
        <v>159900</v>
      </c>
      <c r="Q41" s="1043"/>
      <c r="R41" s="1044"/>
    </row>
    <row r="42" spans="1:18" ht="16.5" thickBot="1" x14ac:dyDescent="0.3">
      <c r="A42" s="1075"/>
      <c r="B42" s="1076"/>
      <c r="C42" s="1077" t="s">
        <v>1022</v>
      </c>
      <c r="D42" s="1079">
        <f>(A41/3/2)*0.027</f>
        <v>7183.35</v>
      </c>
      <c r="E42" s="1079">
        <f>(D42+(A41/3)*2/2)*0.027</f>
        <v>14560.650449999999</v>
      </c>
      <c r="F42" s="1079">
        <f>(E42+(A41/2))*0.027</f>
        <v>21943.18756215</v>
      </c>
      <c r="G42" s="1079">
        <f>(A41-D41-E41-F41)*0.027</f>
        <v>43100.1</v>
      </c>
      <c r="H42" s="1079">
        <f>(A41-D41-E41-F41-G41)*0.027</f>
        <v>38790.9</v>
      </c>
      <c r="I42" s="1079">
        <f>(A41-D41-E41-F41-G41-H41)*0.027</f>
        <v>34481.699999999997</v>
      </c>
      <c r="J42" s="1079">
        <f>(A41-D41-E41-F41-G41-H41-I41)*0.027</f>
        <v>30172.5</v>
      </c>
      <c r="K42" s="1079">
        <f>(A41-D41-E41-F41-G41-H41-I41-J41)*0.027</f>
        <v>25863.3</v>
      </c>
      <c r="L42" s="1079">
        <f>(A41-D41-E41-F41-G41-H41-I41-J41-K41)*0.027</f>
        <v>21554.1</v>
      </c>
      <c r="M42" s="1079">
        <f>(A41-D41-E41-F41-G41-H41-I41-J41-K41-L41)*0.027</f>
        <v>17244.900000000001</v>
      </c>
      <c r="N42" s="1079">
        <f>(A41-D41-E41-F41-G41-H41-I41-J41-K41-L41-M41)*0.027</f>
        <v>12935.7</v>
      </c>
      <c r="O42" s="1079">
        <f>(A41-D41-E41-F41-G41-H41-I41-J41-K41-L41-M41-N41)*0.027</f>
        <v>8626.5</v>
      </c>
      <c r="P42" s="1078">
        <f>(A41-G41-H41-I41-J41-K41-L41-M41-N41-O41)*0.027</f>
        <v>4317.3</v>
      </c>
      <c r="Q42" s="1079"/>
      <c r="R42" s="1080"/>
    </row>
    <row r="43" spans="1:18" ht="31.5" x14ac:dyDescent="0.25">
      <c r="A43" s="1039">
        <v>6000000</v>
      </c>
      <c r="B43" s="1040" t="s">
        <v>1015</v>
      </c>
      <c r="C43" s="1041" t="s">
        <v>1023</v>
      </c>
      <c r="D43" s="1042"/>
      <c r="E43" s="1042"/>
      <c r="F43" s="1042"/>
      <c r="G43" s="1042">
        <v>225000</v>
      </c>
      <c r="H43" s="1042">
        <v>375000</v>
      </c>
      <c r="I43" s="1042">
        <v>375000</v>
      </c>
      <c r="J43" s="1042">
        <v>375000</v>
      </c>
      <c r="K43" s="1042">
        <v>375000</v>
      </c>
      <c r="L43" s="1042">
        <v>375000</v>
      </c>
      <c r="M43" s="1042">
        <v>375000</v>
      </c>
      <c r="N43" s="1042">
        <v>375000</v>
      </c>
      <c r="O43" s="1043">
        <v>375000</v>
      </c>
      <c r="P43" s="1042">
        <v>375000</v>
      </c>
      <c r="Q43" s="1043">
        <v>375000</v>
      </c>
      <c r="R43" s="1044">
        <f>2550000-375000-375000+225000</f>
        <v>2025000</v>
      </c>
    </row>
    <row r="44" spans="1:18" ht="16.5" thickBot="1" x14ac:dyDescent="0.3">
      <c r="A44" s="1075"/>
      <c r="B44" s="1076"/>
      <c r="C44" s="1077" t="s">
        <v>1002</v>
      </c>
      <c r="D44" s="1078"/>
      <c r="E44" s="1078">
        <f>((A43/2)/2)*0.027</f>
        <v>40500</v>
      </c>
      <c r="F44" s="1078">
        <f>(E44+A43/2)*0.027</f>
        <v>82093.5</v>
      </c>
      <c r="G44" s="1078">
        <f>(A43-F43)*0.027</f>
        <v>162000</v>
      </c>
      <c r="H44" s="1078">
        <f>(A43-F43-G43)*0.027</f>
        <v>155925</v>
      </c>
      <c r="I44" s="1078">
        <f>(A43-F43-G43-H43)*0.027</f>
        <v>145800</v>
      </c>
      <c r="J44" s="1078">
        <f>(A43-F43-G43-H43-I43)*0.027</f>
        <v>135675</v>
      </c>
      <c r="K44" s="1078">
        <f>(A43-F43-G43-H43-I43-J43)*0.027</f>
        <v>125550</v>
      </c>
      <c r="L44" s="1078">
        <f>(A43-F43-G43-H43-I43-J43-K43)*0.027</f>
        <v>115425</v>
      </c>
      <c r="M44" s="1078">
        <f>(A43-F43-G43-H43-I43-J43-K43-L43)*0.027</f>
        <v>105300</v>
      </c>
      <c r="N44" s="1078">
        <f>(A43-F43-G43-H43-I43-J43-K43-L43-M43)*0.027</f>
        <v>95175</v>
      </c>
      <c r="O44" s="1079">
        <f>(A43-F43-G43-H43-I43-J43-K43-L43-M43-N43)*0.027</f>
        <v>85050</v>
      </c>
      <c r="P44" s="1078">
        <f>(A43-F43-G43-H43-I43-J43-K43-L43-M43-N43-O43)*0.027</f>
        <v>74925</v>
      </c>
      <c r="Q44" s="1079">
        <f>SUM(A43-F43-G43-H43-I43-J43-K43-L43-M43-N43-O43-P43)*0.027</f>
        <v>64800</v>
      </c>
      <c r="R44" s="1080">
        <f>293625-58725+40500</f>
        <v>275400</v>
      </c>
    </row>
    <row r="45" spans="1:18" ht="63" x14ac:dyDescent="0.25">
      <c r="A45" s="1063">
        <f>2152272+71001</f>
        <v>2223273</v>
      </c>
      <c r="B45" s="1064" t="s">
        <v>1015</v>
      </c>
      <c r="C45" s="1065" t="s">
        <v>1024</v>
      </c>
      <c r="D45" s="1066"/>
      <c r="E45" s="1066">
        <v>0</v>
      </c>
      <c r="F45" s="1066">
        <v>0</v>
      </c>
      <c r="G45" s="1066">
        <v>86400</v>
      </c>
      <c r="H45" s="1066">
        <v>159600</v>
      </c>
      <c r="I45" s="1066">
        <v>149600</v>
      </c>
      <c r="J45" s="1066">
        <v>261200</v>
      </c>
      <c r="K45" s="1066">
        <v>261200</v>
      </c>
      <c r="L45" s="1066">
        <v>261200</v>
      </c>
      <c r="M45" s="1067">
        <v>261200</v>
      </c>
      <c r="N45" s="1067">
        <v>261200</v>
      </c>
      <c r="O45" s="1067">
        <v>261200</v>
      </c>
      <c r="P45" s="1066">
        <v>260473</v>
      </c>
      <c r="Q45" s="1067"/>
      <c r="R45" s="1068"/>
    </row>
    <row r="46" spans="1:18" ht="16.5" thickBot="1" x14ac:dyDescent="0.3">
      <c r="A46" s="1057"/>
      <c r="B46" s="1069"/>
      <c r="C46" s="1059" t="s">
        <v>1002</v>
      </c>
      <c r="D46" s="1070"/>
      <c r="E46" s="1070">
        <f>(A45/3/2)*0.027</f>
        <v>10004.728499999999</v>
      </c>
      <c r="F46" s="1070">
        <f>(E46+A45/2)*0.027</f>
        <v>30284.313169499997</v>
      </c>
      <c r="G46" s="1070">
        <f>(A45-E45-F45)*0.027</f>
        <v>60028.370999999999</v>
      </c>
      <c r="H46" s="1070">
        <f>(A45-E45-F45-G45)*0.027</f>
        <v>57695.570999999996</v>
      </c>
      <c r="I46" s="1070">
        <f>(A45-E45-F45-G45-H45)*0.027</f>
        <v>53386.370999999999</v>
      </c>
      <c r="J46" s="1070">
        <f>(A45-E45-F45-G45-H45-I45)*0.027</f>
        <v>49347.171000000002</v>
      </c>
      <c r="K46" s="1070">
        <f>(A45-E45-F45-G45-H45-I45-J45)*0.027</f>
        <v>42294.771000000001</v>
      </c>
      <c r="L46" s="1070">
        <f>(A45-E45-F45-G45-H45-I45-J45-K45)*0.027</f>
        <v>35242.370999999999</v>
      </c>
      <c r="M46" s="1071">
        <f>(A45-E45-F45-G45-H45-I45-J45-K45-L45)*0.027</f>
        <v>28189.971000000001</v>
      </c>
      <c r="N46" s="1071">
        <f>(A45-E45-F45-G45-H45-I45-J45-K45-L45-M45)*0.027</f>
        <v>21137.571</v>
      </c>
      <c r="O46" s="1071">
        <f>(A45-E45-F45-G45-H45-I45-J45-K45-L45-M45-N45)*0.027</f>
        <v>14085.171</v>
      </c>
      <c r="P46" s="1070">
        <f>(A45-E45-F45-G45-H45-I45-J45-K45-L45-M45-N45-O45)*0.027</f>
        <v>7032.7709999999997</v>
      </c>
      <c r="Q46" s="1071"/>
      <c r="R46" s="1072"/>
    </row>
    <row r="47" spans="1:18" ht="31.5" x14ac:dyDescent="0.25">
      <c r="A47" s="1039">
        <v>4924140</v>
      </c>
      <c r="B47" s="1040">
        <v>2019</v>
      </c>
      <c r="C47" s="1040" t="s">
        <v>1025</v>
      </c>
      <c r="D47" s="1055"/>
      <c r="E47" s="1055">
        <v>492500</v>
      </c>
      <c r="F47" s="1055">
        <v>692500</v>
      </c>
      <c r="G47" s="1054">
        <v>292500</v>
      </c>
      <c r="H47" s="1054">
        <v>492500</v>
      </c>
      <c r="I47" s="1054">
        <v>492500</v>
      </c>
      <c r="J47" s="1054">
        <v>492500</v>
      </c>
      <c r="K47" s="1054">
        <v>492500</v>
      </c>
      <c r="L47" s="1054">
        <v>492500</v>
      </c>
      <c r="M47" s="1054">
        <v>492500</v>
      </c>
      <c r="N47" s="1054">
        <v>491640</v>
      </c>
      <c r="O47" s="1055"/>
      <c r="P47" s="1054"/>
      <c r="Q47" s="1055"/>
      <c r="R47" s="1056"/>
    </row>
    <row r="48" spans="1:18" ht="16.5" thickBot="1" x14ac:dyDescent="0.3">
      <c r="A48" s="1075"/>
      <c r="B48" s="1082"/>
      <c r="C48" s="1083" t="s">
        <v>1002</v>
      </c>
      <c r="D48" s="1084">
        <f>E48/12*8</f>
        <v>88634.52</v>
      </c>
      <c r="E48" s="1084">
        <f>A47*0.027</f>
        <v>132951.78</v>
      </c>
      <c r="F48" s="1049">
        <f>(A47-E47)*0.027</f>
        <v>119654.28</v>
      </c>
      <c r="G48" s="1049">
        <f>(A47-E47-F47)*0.027</f>
        <v>100956.78</v>
      </c>
      <c r="H48" s="1085">
        <f>(A47-E47-F47-G47)*0.027</f>
        <v>93059.28</v>
      </c>
      <c r="I48" s="1085">
        <f>(A47-E47-F47-G47-H47)*0.027</f>
        <v>79761.78</v>
      </c>
      <c r="J48" s="1085">
        <f>(A47-E47-F47-G47-H47-I47)*0.027</f>
        <v>66464.28</v>
      </c>
      <c r="K48" s="1085">
        <f>(A47-E47-F47-G47-H47-I47-J47)*0.027</f>
        <v>53166.78</v>
      </c>
      <c r="L48" s="1085">
        <f>(A47-E47-F47-G47-H47-I47-J47-K47)*0.027</f>
        <v>39869.279999999999</v>
      </c>
      <c r="M48" s="1085">
        <f>(A47-E47-F47-G47-H47-I47-J47-K47-L47)*0.027</f>
        <v>26571.78</v>
      </c>
      <c r="N48" s="1085">
        <f>(A47-E47-F47-G47-H47-I47-J47-K47-L47-M47)*0.027</f>
        <v>13274.28</v>
      </c>
      <c r="O48" s="1084"/>
      <c r="P48" s="1085"/>
      <c r="Q48" s="1084"/>
      <c r="R48" s="1086"/>
    </row>
    <row r="49" spans="1:18" ht="15.75" x14ac:dyDescent="0.25">
      <c r="A49" s="1039">
        <v>7000000</v>
      </c>
      <c r="B49" s="1040" t="s">
        <v>1015</v>
      </c>
      <c r="C49" s="1041" t="s">
        <v>735</v>
      </c>
      <c r="D49" s="1043"/>
      <c r="E49" s="1043"/>
      <c r="F49" s="1043"/>
      <c r="G49" s="1043">
        <v>350000</v>
      </c>
      <c r="H49" s="1043">
        <v>350000</v>
      </c>
      <c r="I49" s="1043">
        <v>350000</v>
      </c>
      <c r="J49" s="1043">
        <v>350000</v>
      </c>
      <c r="K49" s="1043">
        <v>350000</v>
      </c>
      <c r="L49" s="1043">
        <v>350000</v>
      </c>
      <c r="M49" s="1043">
        <v>350000</v>
      </c>
      <c r="N49" s="1043">
        <v>350000</v>
      </c>
      <c r="O49" s="1043">
        <v>350000</v>
      </c>
      <c r="P49" s="1042">
        <v>350000</v>
      </c>
      <c r="Q49" s="1043">
        <v>350000</v>
      </c>
      <c r="R49" s="1044">
        <f>3850000-350000-350000</f>
        <v>3150000</v>
      </c>
    </row>
    <row r="50" spans="1:18" ht="16.5" thickBot="1" x14ac:dyDescent="0.3">
      <c r="A50" s="1075"/>
      <c r="B50" s="1076"/>
      <c r="C50" s="1077" t="s">
        <v>1013</v>
      </c>
      <c r="D50" s="1079"/>
      <c r="E50" s="1079">
        <f>(A49/2/2)*0.027</f>
        <v>47250</v>
      </c>
      <c r="F50" s="1079">
        <f>(E50+A49/2)*0.027</f>
        <v>95775.75</v>
      </c>
      <c r="G50" s="1079">
        <f>A49*0.027</f>
        <v>189000</v>
      </c>
      <c r="H50" s="1079">
        <f>(A49-G49)*0.027</f>
        <v>179550</v>
      </c>
      <c r="I50" s="1079">
        <f>(A49-G49-H49)*0.027</f>
        <v>170100</v>
      </c>
      <c r="J50" s="1079">
        <f>(A49-G49-H49-I49)*0.027</f>
        <v>160650</v>
      </c>
      <c r="K50" s="1079">
        <f>(A49-G49-H49-I49-J49)*0.027</f>
        <v>151200</v>
      </c>
      <c r="L50" s="1079">
        <f>(A49-G49-H49-I49-J49-K49)*0.027</f>
        <v>141750</v>
      </c>
      <c r="M50" s="1079">
        <f>(A49-G49-H49-I49-J49-K49-L49)*0.027</f>
        <v>132300</v>
      </c>
      <c r="N50" s="1079">
        <f>(A49-G49-H49-I49-J49-K49-L49-M49)*0.027</f>
        <v>122850</v>
      </c>
      <c r="O50" s="1079">
        <f>(A49-G49-H49-I49-J49-K49-L49-M49-N49)*0.027</f>
        <v>113400</v>
      </c>
      <c r="P50" s="1078">
        <f>(A49-G49-H49-I49-J49-K49-L49-M49-N49-O49)*0.027</f>
        <v>103950</v>
      </c>
      <c r="Q50" s="1079">
        <f>SUM(A49-G49-H49-I49-J49-K49-L49-M49-N49-O49-P49)*0.027</f>
        <v>94500</v>
      </c>
      <c r="R50" s="1080">
        <f>519750-94500</f>
        <v>425250</v>
      </c>
    </row>
    <row r="51" spans="1:18" s="1087" customFormat="1" ht="63" x14ac:dyDescent="0.25">
      <c r="A51" s="1039">
        <v>2469793</v>
      </c>
      <c r="B51" s="1040" t="s">
        <v>1008</v>
      </c>
      <c r="C51" s="1041" t="s">
        <v>1026</v>
      </c>
      <c r="D51" s="1053"/>
      <c r="E51" s="1053">
        <v>0</v>
      </c>
      <c r="F51" s="1055">
        <v>0</v>
      </c>
      <c r="G51" s="1054">
        <v>0</v>
      </c>
      <c r="H51" s="1054">
        <v>247000</v>
      </c>
      <c r="I51" s="1054">
        <v>247000</v>
      </c>
      <c r="J51" s="1054">
        <v>247000</v>
      </c>
      <c r="K51" s="1054">
        <v>247000</v>
      </c>
      <c r="L51" s="1054">
        <v>247000</v>
      </c>
      <c r="M51" s="1054">
        <v>247000</v>
      </c>
      <c r="N51" s="1054">
        <v>247000</v>
      </c>
      <c r="O51" s="1055">
        <v>247000</v>
      </c>
      <c r="P51" s="1054">
        <v>247000</v>
      </c>
      <c r="Q51" s="1055">
        <v>246793</v>
      </c>
      <c r="R51" s="1056"/>
    </row>
    <row r="52" spans="1:18" s="1087" customFormat="1" ht="16.5" thickBot="1" x14ac:dyDescent="0.3">
      <c r="A52" s="1045"/>
      <c r="B52" s="1073"/>
      <c r="C52" s="1047" t="s">
        <v>1002</v>
      </c>
      <c r="D52" s="1049"/>
      <c r="E52" s="1078">
        <f>(A51/3/2)*0.027</f>
        <v>11114.068500000001</v>
      </c>
      <c r="F52" s="1078">
        <f>(E52+(A51/3)*2/2)*0.027</f>
        <v>22528.216849500001</v>
      </c>
      <c r="G52" s="1078">
        <f>(F52+(A51/2))*0.027</f>
        <v>33950.467354936503</v>
      </c>
      <c r="H52" s="1049">
        <f>(A51-F51-G51)*0.027</f>
        <v>66684.410999999993</v>
      </c>
      <c r="I52" s="1049">
        <f>(A51-F51-G51-H51)*0.027</f>
        <v>60015.411</v>
      </c>
      <c r="J52" s="1049">
        <f>(A51-F51-G51-H51-I51)*0.027</f>
        <v>53346.411</v>
      </c>
      <c r="K52" s="1050">
        <f>(A51-F51-G51-H51-I51-J51)*0.027</f>
        <v>46677.411</v>
      </c>
      <c r="L52" s="1049">
        <v>94069</v>
      </c>
      <c r="M52" s="1050">
        <f>(A51-F51-G51-H51-I51-J51-K51-L51)*0.027</f>
        <v>33339.411</v>
      </c>
      <c r="N52" s="1049">
        <f>(A51-F51-G51-H51-I51-J51-K51-L51-M51)*0.027</f>
        <v>26670.411</v>
      </c>
      <c r="O52" s="1050">
        <f>(A51-F51-G51-H51-I51-J51-K51-L51-M51-N51)*0.027</f>
        <v>20001.411</v>
      </c>
      <c r="P52" s="1049">
        <f>(A51-E51-F51-G51-H51-I51-J51-K51-L51-M51-N51-O51)*0.027</f>
        <v>13332.411</v>
      </c>
      <c r="Q52" s="1050">
        <f>(A51-H51-I51-J51-K51-L51-M51-N51-O51-P51)*0.027</f>
        <v>6663.4110000000001</v>
      </c>
      <c r="R52" s="1088"/>
    </row>
    <row r="53" spans="1:18" s="1087" customFormat="1" ht="31.5" x14ac:dyDescent="0.25">
      <c r="A53" s="1089">
        <v>0</v>
      </c>
      <c r="B53" s="1090" t="s">
        <v>1027</v>
      </c>
      <c r="C53" s="1005" t="s">
        <v>1028</v>
      </c>
      <c r="D53" s="1091"/>
      <c r="E53" s="1091"/>
      <c r="F53" s="1091"/>
      <c r="G53" s="1091"/>
      <c r="H53" s="1091"/>
      <c r="I53" s="1091"/>
      <c r="J53" s="1091"/>
      <c r="K53" s="1091"/>
      <c r="L53" s="1092"/>
      <c r="M53" s="1092"/>
      <c r="N53" s="1092"/>
      <c r="O53" s="1092"/>
      <c r="P53" s="1091"/>
      <c r="Q53" s="1092"/>
      <c r="R53" s="1093"/>
    </row>
    <row r="54" spans="1:18" s="1087" customFormat="1" ht="18" customHeight="1" thickBot="1" x14ac:dyDescent="0.3">
      <c r="A54" s="1094"/>
      <c r="B54" s="1095"/>
      <c r="C54" s="1095"/>
      <c r="D54" s="1096"/>
      <c r="E54" s="1096"/>
      <c r="F54" s="1097"/>
      <c r="G54" s="1096"/>
      <c r="H54" s="1096"/>
      <c r="I54" s="1096"/>
      <c r="J54" s="1096"/>
      <c r="K54" s="1096"/>
      <c r="L54" s="1097"/>
      <c r="M54" s="1097"/>
      <c r="N54" s="1097"/>
      <c r="O54" s="1097"/>
      <c r="P54" s="1096"/>
      <c r="Q54" s="1097"/>
      <c r="R54" s="1098"/>
    </row>
    <row r="55" spans="1:18" ht="16.5" thickBot="1" x14ac:dyDescent="0.3">
      <c r="A55" s="1099"/>
      <c r="B55" s="1100"/>
      <c r="C55" s="1101" t="s">
        <v>1029</v>
      </c>
      <c r="D55" s="1102"/>
      <c r="E55" s="1102"/>
      <c r="F55" s="1103"/>
      <c r="G55" s="1102"/>
      <c r="H55" s="1103"/>
      <c r="I55" s="1102"/>
      <c r="J55" s="1104"/>
      <c r="K55" s="1105"/>
      <c r="L55" s="1105"/>
      <c r="M55" s="1105"/>
      <c r="N55" s="1105"/>
      <c r="O55" s="1105"/>
      <c r="P55" s="1104"/>
      <c r="Q55" s="1105"/>
      <c r="R55" s="1106"/>
    </row>
    <row r="56" spans="1:18" ht="15.75" x14ac:dyDescent="0.25">
      <c r="A56" s="1107"/>
      <c r="B56" s="1040"/>
      <c r="C56" s="1108"/>
      <c r="D56" s="1109"/>
      <c r="E56" s="1109"/>
      <c r="F56" s="1109"/>
      <c r="G56" s="1109"/>
      <c r="H56" s="1110"/>
      <c r="I56" s="1109"/>
      <c r="J56" s="1042"/>
      <c r="K56" s="1043"/>
      <c r="L56" s="1043"/>
      <c r="M56" s="1043"/>
      <c r="N56" s="1043"/>
      <c r="O56" s="1043"/>
      <c r="P56" s="1042"/>
      <c r="Q56" s="1043"/>
      <c r="R56" s="1044"/>
    </row>
    <row r="57" spans="1:18" ht="16.5" thickBot="1" x14ac:dyDescent="0.3">
      <c r="A57" s="1111"/>
      <c r="B57" s="1076"/>
      <c r="C57" s="1083"/>
      <c r="D57" s="1074"/>
      <c r="E57" s="1074"/>
      <c r="F57" s="1074"/>
      <c r="G57" s="1074"/>
      <c r="H57" s="1051"/>
      <c r="I57" s="1074"/>
      <c r="J57" s="1074"/>
      <c r="K57" s="1051"/>
      <c r="L57" s="1051"/>
      <c r="M57" s="1051"/>
      <c r="N57" s="1051"/>
      <c r="O57" s="1051"/>
      <c r="P57" s="1074"/>
      <c r="Q57" s="1051"/>
      <c r="R57" s="1052"/>
    </row>
    <row r="58" spans="1:18" s="1087" customFormat="1" ht="50.25" customHeight="1" x14ac:dyDescent="0.25">
      <c r="A58" s="1107">
        <v>2148174</v>
      </c>
      <c r="B58" s="1112" t="s">
        <v>1030</v>
      </c>
      <c r="C58" s="1112" t="s">
        <v>1031</v>
      </c>
      <c r="D58" s="1113">
        <v>160586</v>
      </c>
      <c r="E58" s="1042">
        <v>241889</v>
      </c>
      <c r="F58" s="1114">
        <v>241888</v>
      </c>
      <c r="G58" s="1113">
        <v>170377</v>
      </c>
      <c r="H58" s="1114"/>
      <c r="I58" s="1113"/>
      <c r="J58" s="1113"/>
      <c r="K58" s="1043"/>
      <c r="L58" s="1043"/>
      <c r="M58" s="1043"/>
      <c r="N58" s="1043"/>
      <c r="O58" s="1043"/>
      <c r="P58" s="1042"/>
      <c r="Q58" s="1043"/>
      <c r="R58" s="1044"/>
    </row>
    <row r="59" spans="1:18" s="1087" customFormat="1" ht="16.5" thickBot="1" x14ac:dyDescent="0.3">
      <c r="A59" s="1111"/>
      <c r="B59" s="1115"/>
      <c r="C59" s="1116" t="s">
        <v>1032</v>
      </c>
      <c r="D59" s="1117">
        <v>16424</v>
      </c>
      <c r="E59" s="1117">
        <v>11991</v>
      </c>
      <c r="F59" s="1118">
        <v>7557</v>
      </c>
      <c r="G59" s="1118">
        <v>3123</v>
      </c>
      <c r="H59" s="1119"/>
      <c r="I59" s="1118"/>
      <c r="J59" s="1118"/>
      <c r="K59" s="1079"/>
      <c r="L59" s="1079"/>
      <c r="M59" s="1079"/>
      <c r="N59" s="1079"/>
      <c r="O59" s="1079"/>
      <c r="P59" s="1078"/>
      <c r="Q59" s="1079"/>
      <c r="R59" s="1080"/>
    </row>
    <row r="60" spans="1:18" s="1087" customFormat="1" ht="47.25" x14ac:dyDescent="0.25">
      <c r="A60" s="1107">
        <v>1244225</v>
      </c>
      <c r="B60" s="1112" t="s">
        <v>1033</v>
      </c>
      <c r="C60" s="1112" t="s">
        <v>1034</v>
      </c>
      <c r="D60" s="1113">
        <v>217104</v>
      </c>
      <c r="E60" s="1113">
        <v>100668</v>
      </c>
      <c r="F60" s="1113">
        <v>82989</v>
      </c>
      <c r="G60" s="1113">
        <v>16668</v>
      </c>
      <c r="H60" s="1114"/>
      <c r="I60" s="1113"/>
      <c r="J60" s="1113"/>
      <c r="K60" s="1043"/>
      <c r="L60" s="1043"/>
      <c r="M60" s="1043"/>
      <c r="N60" s="1043"/>
      <c r="O60" s="1043"/>
      <c r="P60" s="1042"/>
      <c r="Q60" s="1043"/>
      <c r="R60" s="1044"/>
    </row>
    <row r="61" spans="1:18" s="1087" customFormat="1" ht="16.5" thickBot="1" x14ac:dyDescent="0.3">
      <c r="A61" s="1111"/>
      <c r="B61" s="1115"/>
      <c r="C61" s="1116" t="s">
        <v>1035</v>
      </c>
      <c r="D61" s="1118">
        <v>7497</v>
      </c>
      <c r="E61" s="1118">
        <v>5409</v>
      </c>
      <c r="F61" s="1118">
        <v>2691</v>
      </c>
      <c r="G61" s="1118">
        <v>450</v>
      </c>
      <c r="H61" s="1119"/>
      <c r="I61" s="1118"/>
      <c r="J61" s="1118"/>
      <c r="K61" s="1079"/>
      <c r="L61" s="1079"/>
      <c r="M61" s="1079"/>
      <c r="N61" s="1079"/>
      <c r="O61" s="1079"/>
      <c r="P61" s="1078"/>
      <c r="Q61" s="1079"/>
      <c r="R61" s="1080"/>
    </row>
    <row r="62" spans="1:18" s="1087" customFormat="1" ht="51" customHeight="1" x14ac:dyDescent="0.25">
      <c r="A62" s="1039">
        <v>12083954</v>
      </c>
      <c r="B62" s="1040" t="s">
        <v>1036</v>
      </c>
      <c r="C62" s="1040" t="s">
        <v>1037</v>
      </c>
      <c r="D62" s="1042">
        <f>651688+1</f>
        <v>651689</v>
      </c>
      <c r="E62" s="1113">
        <v>669388</v>
      </c>
      <c r="F62" s="1113">
        <v>669388</v>
      </c>
      <c r="G62" s="1113">
        <v>669388</v>
      </c>
      <c r="H62" s="1113">
        <v>669388</v>
      </c>
      <c r="I62" s="1113">
        <v>669388</v>
      </c>
      <c r="J62" s="1113">
        <v>669388</v>
      </c>
      <c r="K62" s="1113">
        <v>669388</v>
      </c>
      <c r="L62" s="1113">
        <v>669388</v>
      </c>
      <c r="M62" s="1113">
        <v>669388</v>
      </c>
      <c r="N62" s="1113">
        <v>669388</v>
      </c>
      <c r="O62" s="1114">
        <v>669388</v>
      </c>
      <c r="P62" s="1113">
        <v>669388</v>
      </c>
      <c r="Q62" s="1114">
        <v>669388</v>
      </c>
      <c r="R62" s="1044">
        <f>2056851-669388-669388</f>
        <v>718075</v>
      </c>
    </row>
    <row r="63" spans="1:18" s="1087" customFormat="1" ht="16.5" thickBot="1" x14ac:dyDescent="0.3">
      <c r="A63" s="1075"/>
      <c r="B63" s="1076">
        <v>2016</v>
      </c>
      <c r="C63" s="1083" t="s">
        <v>1038</v>
      </c>
      <c r="D63" s="1078">
        <v>271938</v>
      </c>
      <c r="E63" s="1078">
        <v>254343</v>
      </c>
      <c r="F63" s="1078">
        <v>236269</v>
      </c>
      <c r="G63" s="1078">
        <v>218196</v>
      </c>
      <c r="H63" s="1078">
        <v>200122</v>
      </c>
      <c r="I63" s="1078">
        <v>182049</v>
      </c>
      <c r="J63" s="1078">
        <v>163976</v>
      </c>
      <c r="K63" s="1078">
        <v>145902</v>
      </c>
      <c r="L63" s="1078">
        <v>127829</v>
      </c>
      <c r="M63" s="1078">
        <v>109755</v>
      </c>
      <c r="N63" s="1078">
        <v>91682</v>
      </c>
      <c r="O63" s="1079">
        <v>73608</v>
      </c>
      <c r="P63" s="1078">
        <v>55535</v>
      </c>
      <c r="Q63" s="1079">
        <v>37461</v>
      </c>
      <c r="R63" s="1080">
        <f>137587-55535-37461</f>
        <v>44591</v>
      </c>
    </row>
    <row r="64" spans="1:18" s="1087" customFormat="1" ht="15.75" x14ac:dyDescent="0.25">
      <c r="A64" s="1107">
        <v>2985430</v>
      </c>
      <c r="B64" s="1112" t="s">
        <v>1039</v>
      </c>
      <c r="C64" s="1112" t="s">
        <v>1040</v>
      </c>
      <c r="D64" s="1113">
        <v>284577</v>
      </c>
      <c r="E64" s="1113">
        <v>284577</v>
      </c>
      <c r="F64" s="1113">
        <v>376289</v>
      </c>
      <c r="G64" s="1042">
        <v>562083</v>
      </c>
      <c r="H64" s="1043">
        <v>27516</v>
      </c>
      <c r="I64" s="1042">
        <v>27509</v>
      </c>
      <c r="J64" s="1042"/>
      <c r="K64" s="1043"/>
      <c r="L64" s="1043"/>
      <c r="M64" s="1043"/>
      <c r="N64" s="1043"/>
      <c r="O64" s="1043"/>
      <c r="P64" s="1042"/>
      <c r="Q64" s="1043"/>
      <c r="R64" s="1044"/>
    </row>
    <row r="65" spans="1:18" s="1087" customFormat="1" ht="18" customHeight="1" thickBot="1" x14ac:dyDescent="0.3">
      <c r="A65" s="1111"/>
      <c r="B65" s="1120"/>
      <c r="C65" s="1116" t="s">
        <v>1041</v>
      </c>
      <c r="D65" s="1118">
        <v>42189</v>
      </c>
      <c r="E65" s="1118">
        <v>34505</v>
      </c>
      <c r="F65" s="1118">
        <v>26822</v>
      </c>
      <c r="G65" s="1078">
        <v>16662</v>
      </c>
      <c r="H65" s="1079">
        <v>1486</v>
      </c>
      <c r="I65" s="1078">
        <v>743</v>
      </c>
      <c r="J65" s="1078"/>
      <c r="K65" s="1079"/>
      <c r="L65" s="1079"/>
      <c r="M65" s="1079"/>
      <c r="N65" s="1079"/>
      <c r="O65" s="1079"/>
      <c r="P65" s="1078"/>
      <c r="Q65" s="1079"/>
      <c r="R65" s="1080"/>
    </row>
    <row r="66" spans="1:18" s="1087" customFormat="1" ht="31.5" x14ac:dyDescent="0.25">
      <c r="A66" s="1107">
        <v>546714</v>
      </c>
      <c r="B66" s="1112" t="s">
        <v>1039</v>
      </c>
      <c r="C66" s="1112" t="s">
        <v>1042</v>
      </c>
      <c r="D66" s="1113">
        <v>6096</v>
      </c>
      <c r="E66" s="1113"/>
      <c r="F66" s="1113"/>
      <c r="G66" s="1113"/>
      <c r="H66" s="1114"/>
      <c r="I66" s="1113"/>
      <c r="J66" s="1113"/>
      <c r="K66" s="1043"/>
      <c r="L66" s="1043"/>
      <c r="M66" s="1043"/>
      <c r="N66" s="1043"/>
      <c r="O66" s="1043"/>
      <c r="P66" s="1042"/>
      <c r="Q66" s="1043"/>
      <c r="R66" s="1044"/>
    </row>
    <row r="67" spans="1:18" s="1087" customFormat="1" ht="16.5" thickBot="1" x14ac:dyDescent="0.3">
      <c r="A67" s="1111"/>
      <c r="B67" s="1120"/>
      <c r="C67" s="1116" t="s">
        <v>1043</v>
      </c>
      <c r="D67" s="1118">
        <v>38</v>
      </c>
      <c r="E67" s="1118"/>
      <c r="F67" s="1118"/>
      <c r="G67" s="1118"/>
      <c r="H67" s="1119"/>
      <c r="I67" s="1118"/>
      <c r="J67" s="1118"/>
      <c r="K67" s="1051"/>
      <c r="L67" s="1051"/>
      <c r="M67" s="1051"/>
      <c r="N67" s="1051"/>
      <c r="O67" s="1051"/>
      <c r="P67" s="1074"/>
      <c r="Q67" s="1051"/>
      <c r="R67" s="1052"/>
    </row>
    <row r="68" spans="1:18" s="1087" customFormat="1" ht="63" x14ac:dyDescent="0.25">
      <c r="A68" s="1039">
        <v>2178272</v>
      </c>
      <c r="B68" s="1040" t="s">
        <v>1044</v>
      </c>
      <c r="C68" s="1040" t="s">
        <v>1045</v>
      </c>
      <c r="D68" s="1042">
        <v>202540</v>
      </c>
      <c r="E68" s="1042">
        <v>242540</v>
      </c>
      <c r="F68" s="1042">
        <v>262540</v>
      </c>
      <c r="G68" s="1042">
        <v>207540</v>
      </c>
      <c r="H68" s="1043">
        <v>209457</v>
      </c>
      <c r="I68" s="1042">
        <v>189171</v>
      </c>
      <c r="J68" s="1042">
        <v>33517</v>
      </c>
      <c r="K68" s="1043"/>
      <c r="L68" s="1043"/>
      <c r="M68" s="1043"/>
      <c r="N68" s="1043"/>
      <c r="O68" s="1043"/>
      <c r="P68" s="1042"/>
      <c r="Q68" s="1043"/>
      <c r="R68" s="1044"/>
    </row>
    <row r="69" spans="1:18" s="1087" customFormat="1" ht="16.5" thickBot="1" x14ac:dyDescent="0.3">
      <c r="A69" s="1075"/>
      <c r="B69" s="1076"/>
      <c r="C69" s="1083" t="s">
        <v>1002</v>
      </c>
      <c r="D69" s="1078">
        <v>36377</v>
      </c>
      <c r="E69" s="1078">
        <v>30909</v>
      </c>
      <c r="F69" s="1078">
        <v>24360</v>
      </c>
      <c r="G69" s="1078">
        <v>17271</v>
      </c>
      <c r="H69" s="1079">
        <v>11668</v>
      </c>
      <c r="I69" s="1079">
        <v>6013</v>
      </c>
      <c r="J69" s="1079">
        <v>905</v>
      </c>
      <c r="K69" s="1079"/>
      <c r="L69" s="1079"/>
      <c r="M69" s="1079"/>
      <c r="N69" s="1079"/>
      <c r="O69" s="1079"/>
      <c r="P69" s="1078"/>
      <c r="Q69" s="1079"/>
      <c r="R69" s="1080"/>
    </row>
    <row r="70" spans="1:18" s="1087" customFormat="1" ht="47.25" x14ac:dyDescent="0.25">
      <c r="A70" s="1039">
        <v>4986010</v>
      </c>
      <c r="B70" s="1040" t="s">
        <v>1046</v>
      </c>
      <c r="C70" s="1040" t="s">
        <v>1047</v>
      </c>
      <c r="D70" s="1042">
        <v>500500</v>
      </c>
      <c r="E70" s="1042">
        <v>500500</v>
      </c>
      <c r="F70" s="1042">
        <v>550500</v>
      </c>
      <c r="G70" s="1042">
        <v>600500</v>
      </c>
      <c r="H70" s="1043">
        <v>600500</v>
      </c>
      <c r="I70" s="1042">
        <v>532510</v>
      </c>
      <c r="J70" s="1042"/>
      <c r="K70" s="1043"/>
      <c r="L70" s="1043"/>
      <c r="M70" s="1043"/>
      <c r="N70" s="1043"/>
      <c r="O70" s="1043"/>
      <c r="P70" s="1042"/>
      <c r="Q70" s="1043"/>
      <c r="R70" s="1044"/>
    </row>
    <row r="71" spans="1:18" s="1087" customFormat="1" ht="16.5" thickBot="1" x14ac:dyDescent="0.3">
      <c r="A71" s="1075"/>
      <c r="B71" s="1076">
        <v>2016</v>
      </c>
      <c r="C71" s="1083" t="s">
        <v>1002</v>
      </c>
      <c r="D71" s="1078">
        <v>88695</v>
      </c>
      <c r="E71" s="1078">
        <v>75182</v>
      </c>
      <c r="F71" s="1078">
        <v>61668</v>
      </c>
      <c r="G71" s="1078">
        <v>46805</v>
      </c>
      <c r="H71" s="1078">
        <v>30591</v>
      </c>
      <c r="I71" s="1078">
        <v>14378</v>
      </c>
      <c r="J71" s="1078"/>
      <c r="K71" s="1079"/>
      <c r="L71" s="1079"/>
      <c r="M71" s="1079"/>
      <c r="N71" s="1079"/>
      <c r="O71" s="1079"/>
      <c r="P71" s="1078"/>
      <c r="Q71" s="1079"/>
      <c r="R71" s="1080"/>
    </row>
    <row r="72" spans="1:18" s="1087" customFormat="1" ht="15.75" x14ac:dyDescent="0.25">
      <c r="A72" s="1039">
        <v>1082988</v>
      </c>
      <c r="B72" s="1040">
        <v>2014</v>
      </c>
      <c r="C72" s="1121" t="s">
        <v>1048</v>
      </c>
      <c r="D72" s="1042">
        <v>181883</v>
      </c>
      <c r="E72" s="1042"/>
      <c r="F72" s="1042"/>
      <c r="G72" s="1042"/>
      <c r="H72" s="1043"/>
      <c r="I72" s="1042"/>
      <c r="J72" s="1042"/>
      <c r="K72" s="1043"/>
      <c r="L72" s="1043"/>
      <c r="M72" s="1043"/>
      <c r="N72" s="1043"/>
      <c r="O72" s="1043"/>
      <c r="P72" s="1042"/>
      <c r="Q72" s="1043"/>
      <c r="R72" s="1044"/>
    </row>
    <row r="73" spans="1:18" s="1087" customFormat="1" ht="19.5" customHeight="1" thickBot="1" x14ac:dyDescent="0.3">
      <c r="A73" s="1075"/>
      <c r="B73" s="1082"/>
      <c r="C73" s="1076" t="s">
        <v>1002</v>
      </c>
      <c r="D73" s="1074">
        <v>5186</v>
      </c>
      <c r="E73" s="1074"/>
      <c r="F73" s="1074"/>
      <c r="G73" s="1074"/>
      <c r="H73" s="1051"/>
      <c r="I73" s="1074"/>
      <c r="J73" s="1074"/>
      <c r="K73" s="1051"/>
      <c r="L73" s="1051"/>
      <c r="M73" s="1051"/>
      <c r="N73" s="1051"/>
      <c r="O73" s="1051"/>
      <c r="P73" s="1074"/>
      <c r="Q73" s="1051"/>
      <c r="R73" s="1052"/>
    </row>
    <row r="74" spans="1:18" s="1087" customFormat="1" ht="31.5" x14ac:dyDescent="0.25">
      <c r="A74" s="1039">
        <v>5369974</v>
      </c>
      <c r="B74" s="1112" t="s">
        <v>1046</v>
      </c>
      <c r="C74" s="1112" t="s">
        <v>1049</v>
      </c>
      <c r="D74" s="1042">
        <v>650000</v>
      </c>
      <c r="E74" s="1113">
        <v>650000</v>
      </c>
      <c r="F74" s="1113">
        <v>650000</v>
      </c>
      <c r="G74" s="1113">
        <v>650000</v>
      </c>
      <c r="H74" s="1113">
        <v>700000</v>
      </c>
      <c r="I74" s="1114">
        <v>769974</v>
      </c>
      <c r="J74" s="1113"/>
      <c r="K74" s="1043"/>
      <c r="L74" s="1043"/>
      <c r="M74" s="1043"/>
      <c r="N74" s="1043"/>
      <c r="O74" s="1043"/>
      <c r="P74" s="1042"/>
      <c r="Q74" s="1043"/>
      <c r="R74" s="1044"/>
    </row>
    <row r="75" spans="1:18" s="1087" customFormat="1" ht="16.5" customHeight="1" thickBot="1" x14ac:dyDescent="0.3">
      <c r="A75" s="1075"/>
      <c r="B75" s="1120"/>
      <c r="C75" s="1122" t="s">
        <v>1050</v>
      </c>
      <c r="D75" s="1118">
        <v>109889</v>
      </c>
      <c r="E75" s="1118">
        <v>92339</v>
      </c>
      <c r="F75" s="1118">
        <v>74789</v>
      </c>
      <c r="G75" s="1118">
        <v>57239</v>
      </c>
      <c r="H75" s="1119">
        <v>39689</v>
      </c>
      <c r="I75" s="1118">
        <v>20789</v>
      </c>
      <c r="J75" s="1118"/>
      <c r="K75" s="1079"/>
      <c r="L75" s="1079"/>
      <c r="M75" s="1079"/>
      <c r="N75" s="1079"/>
      <c r="O75" s="1079"/>
      <c r="P75" s="1078"/>
      <c r="Q75" s="1079"/>
      <c r="R75" s="1080"/>
    </row>
    <row r="76" spans="1:18" s="1123" customFormat="1" ht="47.25" x14ac:dyDescent="0.25">
      <c r="A76" s="1039">
        <v>662019</v>
      </c>
      <c r="B76" s="1112" t="s">
        <v>1046</v>
      </c>
      <c r="C76" s="1112" t="s">
        <v>1051</v>
      </c>
      <c r="D76" s="1113">
        <v>87758</v>
      </c>
      <c r="E76" s="1113"/>
      <c r="F76" s="1113"/>
      <c r="G76" s="1113"/>
      <c r="H76" s="1113"/>
      <c r="I76" s="1113"/>
      <c r="J76" s="1113"/>
      <c r="K76" s="1114"/>
      <c r="L76" s="1114"/>
      <c r="M76" s="1114"/>
      <c r="N76" s="1114"/>
      <c r="O76" s="1114"/>
      <c r="P76" s="1113"/>
      <c r="Q76" s="1114"/>
      <c r="R76" s="1044"/>
    </row>
    <row r="77" spans="1:18" s="1123" customFormat="1" ht="16.5" thickBot="1" x14ac:dyDescent="0.3">
      <c r="A77" s="1075"/>
      <c r="B77" s="1120"/>
      <c r="C77" s="1124" t="s">
        <v>1002</v>
      </c>
      <c r="D77" s="1118">
        <v>2369</v>
      </c>
      <c r="E77" s="1118"/>
      <c r="F77" s="1118"/>
      <c r="G77" s="1118"/>
      <c r="H77" s="1118"/>
      <c r="I77" s="1118"/>
      <c r="J77" s="1118"/>
      <c r="K77" s="1119"/>
      <c r="L77" s="1119"/>
      <c r="M77" s="1119"/>
      <c r="N77" s="1119"/>
      <c r="O77" s="1119"/>
      <c r="P77" s="1118"/>
      <c r="Q77" s="1119"/>
      <c r="R77" s="1080"/>
    </row>
    <row r="78" spans="1:18" s="1123" customFormat="1" ht="31.5" x14ac:dyDescent="0.25">
      <c r="A78" s="1039">
        <f>3549134-88557+189120</f>
        <v>3649697</v>
      </c>
      <c r="B78" s="1040" t="s">
        <v>1046</v>
      </c>
      <c r="C78" s="1040" t="s">
        <v>1052</v>
      </c>
      <c r="D78" s="1042">
        <f>300000-300000</f>
        <v>0</v>
      </c>
      <c r="E78" s="1042">
        <f>300000-163982</f>
        <v>136018</v>
      </c>
      <c r="F78" s="1042">
        <f>300000</f>
        <v>300000</v>
      </c>
      <c r="G78" s="1042">
        <f>300000</f>
        <v>300000</v>
      </c>
      <c r="H78" s="1043">
        <v>520000</v>
      </c>
      <c r="I78" s="1042">
        <v>540577</v>
      </c>
      <c r="J78" s="1113"/>
      <c r="K78" s="1114"/>
      <c r="L78" s="1114"/>
      <c r="M78" s="1114"/>
      <c r="N78" s="1114"/>
      <c r="O78" s="1114"/>
      <c r="P78" s="1113"/>
      <c r="Q78" s="1114"/>
      <c r="R78" s="1044"/>
    </row>
    <row r="79" spans="1:18" s="1123" customFormat="1" ht="16.5" thickBot="1" x14ac:dyDescent="0.3">
      <c r="A79" s="1075"/>
      <c r="B79" s="1076"/>
      <c r="C79" s="1083" t="s">
        <v>1002</v>
      </c>
      <c r="D79" s="1078">
        <v>48508</v>
      </c>
      <c r="E79" s="1078">
        <v>40408</v>
      </c>
      <c r="F79" s="1078">
        <v>32308</v>
      </c>
      <c r="G79" s="1078">
        <v>24208</v>
      </c>
      <c r="H79" s="1079">
        <v>16108</v>
      </c>
      <c r="I79" s="1078">
        <v>7468</v>
      </c>
      <c r="J79" s="1078"/>
      <c r="K79" s="1119"/>
      <c r="L79" s="1119"/>
      <c r="M79" s="1119"/>
      <c r="N79" s="1119"/>
      <c r="O79" s="1119"/>
      <c r="P79" s="1118"/>
      <c r="Q79" s="1119"/>
      <c r="R79" s="1080"/>
    </row>
    <row r="80" spans="1:18" s="1123" customFormat="1" ht="31.5" x14ac:dyDescent="0.25">
      <c r="A80" s="1063">
        <v>2404762</v>
      </c>
      <c r="B80" s="1064">
        <v>2015</v>
      </c>
      <c r="C80" s="1040" t="s">
        <v>1053</v>
      </c>
      <c r="D80" s="1066">
        <v>235000</v>
      </c>
      <c r="E80" s="1066">
        <v>243000</v>
      </c>
      <c r="F80" s="1066">
        <v>243000</v>
      </c>
      <c r="G80" s="1066">
        <v>243000</v>
      </c>
      <c r="H80" s="1066">
        <v>243000</v>
      </c>
      <c r="I80" s="1066">
        <v>243000</v>
      </c>
      <c r="J80" s="1066">
        <v>241762</v>
      </c>
      <c r="K80" s="1125"/>
      <c r="L80" s="1125"/>
      <c r="M80" s="1125"/>
      <c r="N80" s="1125"/>
      <c r="O80" s="1125"/>
      <c r="P80" s="1126"/>
      <c r="Q80" s="1125"/>
      <c r="R80" s="1052"/>
    </row>
    <row r="81" spans="1:18" s="1123" customFormat="1" ht="16.5" thickBot="1" x14ac:dyDescent="0.3">
      <c r="A81" s="1057"/>
      <c r="B81" s="1069"/>
      <c r="C81" s="1083" t="s">
        <v>1050</v>
      </c>
      <c r="D81" s="1070">
        <v>45678</v>
      </c>
      <c r="E81" s="1070">
        <v>39333</v>
      </c>
      <c r="F81" s="1070">
        <v>32772</v>
      </c>
      <c r="G81" s="1070">
        <v>26211</v>
      </c>
      <c r="H81" s="1071">
        <v>19650</v>
      </c>
      <c r="I81" s="1070">
        <v>13089</v>
      </c>
      <c r="J81" s="1070">
        <v>6528</v>
      </c>
      <c r="K81" s="1127"/>
      <c r="L81" s="1127"/>
      <c r="M81" s="1127"/>
      <c r="N81" s="1127"/>
      <c r="O81" s="1127"/>
      <c r="P81" s="1128"/>
      <c r="Q81" s="1127"/>
      <c r="R81" s="1072"/>
    </row>
    <row r="82" spans="1:18" s="1123" customFormat="1" ht="47.25" x14ac:dyDescent="0.25">
      <c r="A82" s="1039">
        <v>5274194</v>
      </c>
      <c r="B82" s="1040" t="s">
        <v>1054</v>
      </c>
      <c r="C82" s="1129" t="s">
        <v>1055</v>
      </c>
      <c r="D82" s="1043">
        <f>546041+37949</f>
        <v>583990</v>
      </c>
      <c r="E82" s="1043">
        <v>546041</v>
      </c>
      <c r="F82" s="1043">
        <v>546041</v>
      </c>
      <c r="G82" s="1043">
        <v>546041</v>
      </c>
      <c r="H82" s="1043">
        <v>546041</v>
      </c>
      <c r="I82" s="1043">
        <v>546041</v>
      </c>
      <c r="J82" s="1043">
        <v>546041</v>
      </c>
      <c r="K82" s="1043">
        <v>321875</v>
      </c>
      <c r="L82" s="1042"/>
      <c r="M82" s="1043"/>
      <c r="N82" s="1042"/>
      <c r="O82" s="1043"/>
      <c r="P82" s="1042"/>
      <c r="Q82" s="1043"/>
      <c r="R82" s="1044"/>
    </row>
    <row r="83" spans="1:18" s="1123" customFormat="1" ht="16.5" thickBot="1" x14ac:dyDescent="0.3">
      <c r="A83" s="1075"/>
      <c r="B83" s="1076"/>
      <c r="C83" s="1130" t="s">
        <v>1002</v>
      </c>
      <c r="D83" s="1079">
        <v>117945</v>
      </c>
      <c r="E83" s="1079">
        <v>103202</v>
      </c>
      <c r="F83" s="1079">
        <v>88459</v>
      </c>
      <c r="G83" s="1079">
        <v>73716</v>
      </c>
      <c r="H83" s="1079">
        <v>58972</v>
      </c>
      <c r="I83" s="1079">
        <v>44229</v>
      </c>
      <c r="J83" s="1079">
        <v>29486</v>
      </c>
      <c r="K83" s="1079">
        <v>14743</v>
      </c>
      <c r="L83" s="1078"/>
      <c r="M83" s="1079"/>
      <c r="N83" s="1078"/>
      <c r="O83" s="1079"/>
      <c r="P83" s="1078"/>
      <c r="Q83" s="1079"/>
      <c r="R83" s="1080"/>
    </row>
    <row r="84" spans="1:18" s="1123" customFormat="1" ht="31.5" x14ac:dyDescent="0.25">
      <c r="A84" s="1039">
        <v>1156633</v>
      </c>
      <c r="B84" s="1040">
        <v>2016</v>
      </c>
      <c r="C84" s="1040" t="s">
        <v>1056</v>
      </c>
      <c r="D84" s="1042">
        <v>121216</v>
      </c>
      <c r="E84" s="1042">
        <v>121216</v>
      </c>
      <c r="F84" s="1042">
        <v>121216</v>
      </c>
      <c r="G84" s="1042">
        <v>121216</v>
      </c>
      <c r="H84" s="1042">
        <v>121216</v>
      </c>
      <c r="I84" s="1042">
        <v>121216</v>
      </c>
      <c r="J84" s="1042">
        <v>93452</v>
      </c>
      <c r="K84" s="1042">
        <v>93453</v>
      </c>
      <c r="L84" s="1042"/>
      <c r="M84" s="1043"/>
      <c r="N84" s="1042"/>
      <c r="O84" s="1043"/>
      <c r="P84" s="1042"/>
      <c r="Q84" s="1043"/>
      <c r="R84" s="1044"/>
    </row>
    <row r="85" spans="1:18" s="1123" customFormat="1" ht="16.5" thickBot="1" x14ac:dyDescent="0.3">
      <c r="A85" s="1075"/>
      <c r="B85" s="1076"/>
      <c r="C85" s="1083" t="s">
        <v>1002</v>
      </c>
      <c r="D85" s="1078">
        <v>24683</v>
      </c>
      <c r="E85" s="1078">
        <v>21411</v>
      </c>
      <c r="F85" s="1078">
        <v>18138</v>
      </c>
      <c r="G85" s="1078">
        <v>14865</v>
      </c>
      <c r="H85" s="1078">
        <v>11592</v>
      </c>
      <c r="I85" s="1078">
        <v>8319</v>
      </c>
      <c r="J85" s="1078">
        <v>5046</v>
      </c>
      <c r="K85" s="1078">
        <v>2523</v>
      </c>
      <c r="L85" s="1078"/>
      <c r="M85" s="1079"/>
      <c r="N85" s="1078"/>
      <c r="O85" s="1079"/>
      <c r="P85" s="1078"/>
      <c r="Q85" s="1079"/>
      <c r="R85" s="1080"/>
    </row>
    <row r="86" spans="1:18" s="1087" customFormat="1" ht="39" customHeight="1" x14ac:dyDescent="0.25">
      <c r="A86" s="1039">
        <v>722842.29</v>
      </c>
      <c r="B86" s="1040">
        <v>2017</v>
      </c>
      <c r="C86" s="1040" t="s">
        <v>1057</v>
      </c>
      <c r="D86" s="1042">
        <v>70000</v>
      </c>
      <c r="E86" s="1042">
        <v>70000</v>
      </c>
      <c r="F86" s="1042">
        <v>70000</v>
      </c>
      <c r="G86" s="1042">
        <v>74000</v>
      </c>
      <c r="H86" s="1042">
        <v>75000</v>
      </c>
      <c r="I86" s="1042">
        <v>75000</v>
      </c>
      <c r="J86" s="1042">
        <v>75000</v>
      </c>
      <c r="K86" s="1042">
        <v>75000</v>
      </c>
      <c r="L86" s="1042">
        <v>63842.29</v>
      </c>
      <c r="M86" s="1042"/>
      <c r="N86" s="1042"/>
      <c r="O86" s="1043"/>
      <c r="P86" s="1042"/>
      <c r="Q86" s="1043"/>
      <c r="R86" s="1044"/>
    </row>
    <row r="87" spans="1:18" s="1087" customFormat="1" ht="17.25" customHeight="1" thickBot="1" x14ac:dyDescent="0.3">
      <c r="A87" s="1075"/>
      <c r="B87" s="1076"/>
      <c r="C87" s="1083" t="s">
        <v>1002</v>
      </c>
      <c r="D87" s="1078">
        <v>17492</v>
      </c>
      <c r="E87" s="1078">
        <v>15602</v>
      </c>
      <c r="F87" s="1078">
        <v>13712</v>
      </c>
      <c r="G87" s="1078">
        <v>11822</v>
      </c>
      <c r="H87" s="1078">
        <v>9824</v>
      </c>
      <c r="I87" s="1078">
        <v>7799</v>
      </c>
      <c r="J87" s="1078">
        <v>5774</v>
      </c>
      <c r="K87" s="1078">
        <v>3749</v>
      </c>
      <c r="L87" s="1078">
        <v>1724</v>
      </c>
      <c r="M87" s="1079"/>
      <c r="N87" s="1079"/>
      <c r="O87" s="1079"/>
      <c r="P87" s="1078"/>
      <c r="Q87" s="1079"/>
      <c r="R87" s="1080"/>
    </row>
    <row r="88" spans="1:18" s="1087" customFormat="1" ht="36" customHeight="1" x14ac:dyDescent="0.25">
      <c r="A88" s="1039">
        <v>1950509</v>
      </c>
      <c r="B88" s="1040">
        <v>2018</v>
      </c>
      <c r="C88" s="1041" t="s">
        <v>1058</v>
      </c>
      <c r="D88" s="1043">
        <v>200000</v>
      </c>
      <c r="E88" s="1043">
        <v>200000</v>
      </c>
      <c r="F88" s="1043">
        <v>110000</v>
      </c>
      <c r="G88" s="1043">
        <v>200000</v>
      </c>
      <c r="H88" s="1043">
        <v>200000</v>
      </c>
      <c r="I88" s="1043">
        <v>200000</v>
      </c>
      <c r="J88" s="1043">
        <v>200000</v>
      </c>
      <c r="K88" s="1043">
        <v>200000</v>
      </c>
      <c r="L88" s="1043">
        <v>250000</v>
      </c>
      <c r="M88" s="1043">
        <v>190509</v>
      </c>
      <c r="N88" s="1043"/>
      <c r="O88" s="1043"/>
      <c r="P88" s="1042"/>
      <c r="Q88" s="1043"/>
      <c r="R88" s="1044"/>
    </row>
    <row r="89" spans="1:18" s="1087" customFormat="1" ht="17.25" customHeight="1" thickBot="1" x14ac:dyDescent="0.3">
      <c r="A89" s="1057"/>
      <c r="B89" s="1069"/>
      <c r="C89" s="1077" t="s">
        <v>1002</v>
      </c>
      <c r="D89" s="1071">
        <v>54380</v>
      </c>
      <c r="E89" s="1071">
        <v>48979</v>
      </c>
      <c r="F89" s="1071">
        <v>43579</v>
      </c>
      <c r="G89" s="1071">
        <v>40610</v>
      </c>
      <c r="H89" s="1071">
        <v>35209</v>
      </c>
      <c r="I89" s="1071">
        <v>29809</v>
      </c>
      <c r="J89" s="1071">
        <v>24409</v>
      </c>
      <c r="K89" s="1071">
        <v>19009</v>
      </c>
      <c r="L89" s="1071">
        <v>13610</v>
      </c>
      <c r="M89" s="1071">
        <v>6860</v>
      </c>
      <c r="N89" s="1071"/>
      <c r="O89" s="1071"/>
      <c r="P89" s="1070"/>
      <c r="Q89" s="1071"/>
      <c r="R89" s="1072"/>
    </row>
    <row r="90" spans="1:18" s="1087" customFormat="1" ht="69.75" customHeight="1" x14ac:dyDescent="0.25">
      <c r="A90" s="1039">
        <f>831574+674172</f>
        <v>1505746</v>
      </c>
      <c r="B90" s="1040">
        <v>2018</v>
      </c>
      <c r="C90" s="1041" t="s">
        <v>1059</v>
      </c>
      <c r="D90" s="1042">
        <v>809607</v>
      </c>
      <c r="E90" s="1042">
        <f>301150-301150</f>
        <v>0</v>
      </c>
      <c r="F90" s="1042">
        <f>301150-207307</f>
        <v>93843</v>
      </c>
      <c r="G90" s="1042">
        <v>435981</v>
      </c>
      <c r="H90" s="1042"/>
      <c r="I90" s="1042"/>
      <c r="J90" s="1042"/>
      <c r="K90" s="1042"/>
      <c r="L90" s="1042"/>
      <c r="M90" s="1043"/>
      <c r="N90" s="1042"/>
      <c r="O90" s="1043"/>
      <c r="P90" s="1042"/>
      <c r="Q90" s="1043"/>
      <c r="R90" s="1044"/>
    </row>
    <row r="91" spans="1:18" s="1087" customFormat="1" ht="17.25" customHeight="1" thickBot="1" x14ac:dyDescent="0.3">
      <c r="A91" s="1057"/>
      <c r="B91" s="1069"/>
      <c r="C91" s="1131" t="s">
        <v>1002</v>
      </c>
      <c r="D91" s="1070">
        <v>36165</v>
      </c>
      <c r="E91" s="1070">
        <v>28033</v>
      </c>
      <c r="F91" s="1070">
        <v>19903</v>
      </c>
      <c r="G91" s="1070">
        <v>11771</v>
      </c>
      <c r="H91" s="1070"/>
      <c r="I91" s="1070"/>
      <c r="J91" s="1070"/>
      <c r="K91" s="1070"/>
      <c r="L91" s="1070"/>
      <c r="M91" s="1071"/>
      <c r="N91" s="1070"/>
      <c r="O91" s="1071"/>
      <c r="P91" s="1070"/>
      <c r="Q91" s="1071"/>
      <c r="R91" s="1072"/>
    </row>
    <row r="92" spans="1:18" s="1087" customFormat="1" ht="32.25" customHeight="1" x14ac:dyDescent="0.25">
      <c r="A92" s="1107">
        <v>1014552</v>
      </c>
      <c r="B92" s="1040" t="s">
        <v>1060</v>
      </c>
      <c r="C92" s="1041" t="s">
        <v>1061</v>
      </c>
      <c r="D92" s="1113"/>
      <c r="E92" s="1113">
        <v>101456</v>
      </c>
      <c r="F92" s="1113">
        <v>101456</v>
      </c>
      <c r="G92" s="1113">
        <v>101455</v>
      </c>
      <c r="H92" s="1113">
        <v>101455</v>
      </c>
      <c r="I92" s="1113">
        <v>101455</v>
      </c>
      <c r="J92" s="1113">
        <v>101455</v>
      </c>
      <c r="K92" s="1113">
        <v>135274</v>
      </c>
      <c r="L92" s="1113">
        <v>135273</v>
      </c>
      <c r="M92" s="1114">
        <v>135273</v>
      </c>
      <c r="N92" s="1042"/>
      <c r="O92" s="1043"/>
      <c r="P92" s="1042"/>
      <c r="Q92" s="1043"/>
      <c r="R92" s="1044"/>
    </row>
    <row r="93" spans="1:18" s="1087" customFormat="1" ht="17.25" customHeight="1" thickBot="1" x14ac:dyDescent="0.3">
      <c r="A93" s="1045"/>
      <c r="B93" s="1046"/>
      <c r="C93" s="1047" t="s">
        <v>1002</v>
      </c>
      <c r="D93" s="1126">
        <v>13881</v>
      </c>
      <c r="E93" s="1126">
        <v>27393</v>
      </c>
      <c r="F93" s="1126">
        <v>24654</v>
      </c>
      <c r="G93" s="1126">
        <v>21914</v>
      </c>
      <c r="H93" s="1126">
        <v>19175</v>
      </c>
      <c r="I93" s="1126">
        <v>16436</v>
      </c>
      <c r="J93" s="1126">
        <v>13696</v>
      </c>
      <c r="K93" s="1126">
        <v>10957</v>
      </c>
      <c r="L93" s="1126">
        <v>7305</v>
      </c>
      <c r="M93" s="1125">
        <v>3652</v>
      </c>
      <c r="N93" s="1074"/>
      <c r="O93" s="1051"/>
      <c r="P93" s="1074"/>
      <c r="Q93" s="1051"/>
      <c r="R93" s="1052"/>
    </row>
    <row r="94" spans="1:18" ht="47.25" x14ac:dyDescent="0.25">
      <c r="A94" s="1132">
        <v>450058</v>
      </c>
      <c r="B94" s="1133">
        <v>2019</v>
      </c>
      <c r="C94" s="1065" t="s">
        <v>1062</v>
      </c>
      <c r="D94" s="1134"/>
      <c r="E94" s="1134">
        <v>90012</v>
      </c>
      <c r="F94" s="1134">
        <v>90012</v>
      </c>
      <c r="G94" s="1134">
        <v>90012</v>
      </c>
      <c r="H94" s="1134">
        <v>90011</v>
      </c>
      <c r="I94" s="1134">
        <v>90011</v>
      </c>
      <c r="J94" s="1134"/>
      <c r="K94" s="1134"/>
      <c r="L94" s="1134"/>
      <c r="M94" s="1134"/>
      <c r="N94" s="1134"/>
      <c r="O94" s="1134"/>
      <c r="P94" s="1134"/>
      <c r="Q94" s="1134"/>
      <c r="R94" s="1135"/>
    </row>
    <row r="95" spans="1:18" s="1087" customFormat="1" ht="17.25" customHeight="1" thickBot="1" x14ac:dyDescent="0.3">
      <c r="A95" s="1136"/>
      <c r="B95" s="1069"/>
      <c r="C95" s="1059" t="s">
        <v>1002</v>
      </c>
      <c r="D95" s="1071">
        <v>8101</v>
      </c>
      <c r="E95" s="1071">
        <v>12152</v>
      </c>
      <c r="F95" s="1071">
        <v>9721</v>
      </c>
      <c r="G95" s="1071">
        <v>7291</v>
      </c>
      <c r="H95" s="1071">
        <v>4861</v>
      </c>
      <c r="I95" s="1071">
        <v>2430</v>
      </c>
      <c r="J95" s="1071"/>
      <c r="K95" s="1071"/>
      <c r="L95" s="1071"/>
      <c r="M95" s="1071"/>
      <c r="N95" s="1071"/>
      <c r="O95" s="1071"/>
      <c r="P95" s="1071"/>
      <c r="Q95" s="1071"/>
      <c r="R95" s="1137"/>
    </row>
    <row r="96" spans="1:18" s="1123" customFormat="1" ht="31.5" x14ac:dyDescent="0.25">
      <c r="A96" s="1063">
        <v>6300200</v>
      </c>
      <c r="B96" s="1138">
        <v>2015</v>
      </c>
      <c r="C96" s="1138" t="s">
        <v>1063</v>
      </c>
      <c r="D96" s="1139">
        <v>320500</v>
      </c>
      <c r="E96" s="1140">
        <v>320500</v>
      </c>
      <c r="F96" s="1139">
        <v>320500</v>
      </c>
      <c r="G96" s="1140">
        <v>320500</v>
      </c>
      <c r="H96" s="1139">
        <v>320500</v>
      </c>
      <c r="I96" s="1140">
        <v>320500</v>
      </c>
      <c r="J96" s="1139">
        <v>320500</v>
      </c>
      <c r="K96" s="1140">
        <v>320500</v>
      </c>
      <c r="L96" s="1139">
        <v>320500</v>
      </c>
      <c r="M96" s="1140">
        <v>320500</v>
      </c>
      <c r="N96" s="1139">
        <v>320500</v>
      </c>
      <c r="O96" s="1140">
        <v>320500</v>
      </c>
      <c r="P96" s="1139">
        <v>320500</v>
      </c>
      <c r="Q96" s="1140">
        <v>320500</v>
      </c>
      <c r="R96" s="1068">
        <f>1492700-320500-320500</f>
        <v>851700</v>
      </c>
    </row>
    <row r="97" spans="1:18" s="1123" customFormat="1" ht="16.5" thickBot="1" x14ac:dyDescent="0.3">
      <c r="A97" s="1141"/>
      <c r="B97" s="1142"/>
      <c r="C97" s="1122" t="s">
        <v>1050</v>
      </c>
      <c r="D97" s="1128">
        <v>144145</v>
      </c>
      <c r="E97" s="1128">
        <v>135491</v>
      </c>
      <c r="F97" s="1128">
        <v>126838</v>
      </c>
      <c r="G97" s="1128">
        <v>118184</v>
      </c>
      <c r="H97" s="1127">
        <v>109531</v>
      </c>
      <c r="I97" s="1128">
        <v>100877</v>
      </c>
      <c r="J97" s="1128">
        <v>92224</v>
      </c>
      <c r="K97" s="1143">
        <v>83570</v>
      </c>
      <c r="L97" s="1143">
        <v>74917</v>
      </c>
      <c r="M97" s="1143">
        <v>66263</v>
      </c>
      <c r="N97" s="1143">
        <v>57610</v>
      </c>
      <c r="O97" s="1071">
        <v>48956</v>
      </c>
      <c r="P97" s="1070">
        <v>40303</v>
      </c>
      <c r="Q97" s="1071">
        <v>31650</v>
      </c>
      <c r="R97" s="1072">
        <f>114949-40303-31650</f>
        <v>42996</v>
      </c>
    </row>
    <row r="98" spans="1:18" s="1087" customFormat="1" ht="20.25" customHeight="1" thickBot="1" x14ac:dyDescent="0.3">
      <c r="A98" s="1144"/>
      <c r="B98" s="1145"/>
      <c r="C98" s="1146" t="s">
        <v>1064</v>
      </c>
      <c r="D98" s="1104"/>
      <c r="E98" s="1104"/>
      <c r="F98" s="1105"/>
      <c r="G98" s="1104"/>
      <c r="H98" s="1105"/>
      <c r="I98" s="1104"/>
      <c r="J98" s="1104"/>
      <c r="K98" s="1105"/>
      <c r="L98" s="1105"/>
      <c r="M98" s="1105"/>
      <c r="N98" s="1105"/>
      <c r="O98" s="1105"/>
      <c r="P98" s="1104"/>
      <c r="Q98" s="1105"/>
      <c r="R98" s="1106"/>
    </row>
    <row r="99" spans="1:18" s="1087" customFormat="1" ht="16.5" customHeight="1" x14ac:dyDescent="0.25">
      <c r="A99" s="1107">
        <v>2110000</v>
      </c>
      <c r="B99" s="1147">
        <v>2003</v>
      </c>
      <c r="C99" s="1147" t="s">
        <v>1065</v>
      </c>
      <c r="D99" s="1113">
        <v>100476</v>
      </c>
      <c r="E99" s="1113"/>
      <c r="F99" s="1113"/>
      <c r="G99" s="1113"/>
      <c r="H99" s="1114"/>
      <c r="I99" s="1113"/>
      <c r="J99" s="1113"/>
      <c r="K99" s="1043"/>
      <c r="L99" s="1043"/>
      <c r="M99" s="1043"/>
      <c r="N99" s="1043"/>
      <c r="O99" s="1043"/>
      <c r="P99" s="1042"/>
      <c r="Q99" s="1043"/>
      <c r="R99" s="1044"/>
    </row>
    <row r="100" spans="1:18" s="1087" customFormat="1" ht="16.5" thickBot="1" x14ac:dyDescent="0.3">
      <c r="A100" s="1111"/>
      <c r="B100" s="1115"/>
      <c r="C100" s="1148" t="s">
        <v>1066</v>
      </c>
      <c r="D100" s="1118">
        <v>3014</v>
      </c>
      <c r="E100" s="1118"/>
      <c r="F100" s="1118"/>
      <c r="G100" s="1118"/>
      <c r="H100" s="1119"/>
      <c r="I100" s="1118"/>
      <c r="J100" s="1118"/>
      <c r="K100" s="1051"/>
      <c r="L100" s="1051"/>
      <c r="M100" s="1051"/>
      <c r="N100" s="1051"/>
      <c r="O100" s="1051"/>
      <c r="P100" s="1074"/>
      <c r="Q100" s="1051"/>
      <c r="R100" s="1052"/>
    </row>
    <row r="101" spans="1:18" s="1087" customFormat="1" ht="16.5" thickBot="1" x14ac:dyDescent="0.3">
      <c r="A101" s="1149">
        <v>1280192</v>
      </c>
      <c r="B101" s="1150" t="s">
        <v>1067</v>
      </c>
      <c r="C101" s="1150" t="s">
        <v>1068</v>
      </c>
      <c r="D101" s="1151">
        <v>79835.914422797825</v>
      </c>
      <c r="E101" s="1151">
        <v>78672.005281700156</v>
      </c>
      <c r="F101" s="1151">
        <v>77508</v>
      </c>
      <c r="G101" s="1151">
        <v>76343</v>
      </c>
      <c r="H101" s="1152">
        <v>75178</v>
      </c>
      <c r="I101" s="1151">
        <v>74013</v>
      </c>
      <c r="J101" s="1151">
        <v>72848</v>
      </c>
      <c r="K101" s="1153">
        <v>71683</v>
      </c>
      <c r="L101" s="1153">
        <v>70518</v>
      </c>
      <c r="M101" s="1153">
        <v>46534</v>
      </c>
      <c r="N101" s="1153"/>
      <c r="O101" s="1153"/>
      <c r="P101" s="1154"/>
      <c r="Q101" s="1153"/>
      <c r="R101" s="1155"/>
    </row>
    <row r="102" spans="1:18" s="1087" customFormat="1" ht="31.5" x14ac:dyDescent="0.25">
      <c r="A102" s="1107">
        <v>1708</v>
      </c>
      <c r="B102" s="1112">
        <v>2015</v>
      </c>
      <c r="C102" s="1112" t="s">
        <v>1069</v>
      </c>
      <c r="D102" s="1114">
        <v>171</v>
      </c>
      <c r="E102" s="1114">
        <v>171</v>
      </c>
      <c r="F102" s="1114">
        <v>171</v>
      </c>
      <c r="G102" s="1114">
        <v>171</v>
      </c>
      <c r="H102" s="1114">
        <v>171</v>
      </c>
      <c r="I102" s="1114">
        <v>171</v>
      </c>
      <c r="J102" s="1114">
        <v>171</v>
      </c>
      <c r="K102" s="1114">
        <v>171</v>
      </c>
      <c r="L102" s="1043">
        <v>71</v>
      </c>
      <c r="M102" s="1043"/>
      <c r="N102" s="1043"/>
      <c r="O102" s="1043"/>
      <c r="P102" s="1042"/>
      <c r="Q102" s="1043"/>
      <c r="R102" s="1044"/>
    </row>
    <row r="103" spans="1:18" s="1087" customFormat="1" ht="16.5" thickBot="1" x14ac:dyDescent="0.3">
      <c r="A103" s="1141"/>
      <c r="B103" s="1142"/>
      <c r="C103" s="1122" t="s">
        <v>1070</v>
      </c>
      <c r="D103" s="1127">
        <v>35</v>
      </c>
      <c r="E103" s="1127">
        <v>30</v>
      </c>
      <c r="F103" s="1127">
        <v>26</v>
      </c>
      <c r="G103" s="1127">
        <v>22</v>
      </c>
      <c r="H103" s="1127">
        <v>17</v>
      </c>
      <c r="I103" s="1127">
        <v>13</v>
      </c>
      <c r="J103" s="1127">
        <v>9</v>
      </c>
      <c r="K103" s="1071">
        <v>4</v>
      </c>
      <c r="L103" s="1071">
        <v>1</v>
      </c>
      <c r="M103" s="1071"/>
      <c r="N103" s="1071"/>
      <c r="O103" s="1071"/>
      <c r="P103" s="1070"/>
      <c r="Q103" s="1071"/>
      <c r="R103" s="1072"/>
    </row>
    <row r="104" spans="1:18" s="1087" customFormat="1" ht="31.5" x14ac:dyDescent="0.25">
      <c r="A104" s="1089">
        <v>1707</v>
      </c>
      <c r="B104" s="1156">
        <v>2015</v>
      </c>
      <c r="C104" s="1041" t="s">
        <v>1071</v>
      </c>
      <c r="D104" s="1053">
        <v>171</v>
      </c>
      <c r="E104" s="1053">
        <v>171</v>
      </c>
      <c r="F104" s="1053">
        <v>171</v>
      </c>
      <c r="G104" s="1053">
        <v>171</v>
      </c>
      <c r="H104" s="1053">
        <v>171</v>
      </c>
      <c r="I104" s="1053">
        <v>171</v>
      </c>
      <c r="J104" s="1053">
        <v>171</v>
      </c>
      <c r="K104" s="1053">
        <v>171</v>
      </c>
      <c r="L104" s="1053">
        <v>71</v>
      </c>
      <c r="M104" s="1157"/>
      <c r="N104" s="1157"/>
      <c r="O104" s="1157"/>
      <c r="P104" s="1158"/>
      <c r="Q104" s="1157"/>
      <c r="R104" s="1159"/>
    </row>
    <row r="105" spans="1:18" ht="17.25" customHeight="1" thickBot="1" x14ac:dyDescent="0.3">
      <c r="A105" s="1160"/>
      <c r="B105" s="1161"/>
      <c r="C105" s="1122" t="s">
        <v>1072</v>
      </c>
      <c r="D105" s="1127">
        <v>35</v>
      </c>
      <c r="E105" s="1127">
        <v>30</v>
      </c>
      <c r="F105" s="1127">
        <v>26</v>
      </c>
      <c r="G105" s="1127">
        <v>22</v>
      </c>
      <c r="H105" s="1127">
        <v>17</v>
      </c>
      <c r="I105" s="1127">
        <v>13</v>
      </c>
      <c r="J105" s="1127">
        <v>9</v>
      </c>
      <c r="K105" s="1071">
        <v>4</v>
      </c>
      <c r="L105" s="1071">
        <v>1</v>
      </c>
      <c r="M105" s="1071"/>
      <c r="N105" s="1071"/>
      <c r="O105" s="1071"/>
      <c r="P105" s="1070"/>
      <c r="Q105" s="1071"/>
      <c r="R105" s="1072"/>
    </row>
    <row r="106" spans="1:18" ht="47.25" x14ac:dyDescent="0.25">
      <c r="A106" s="1107">
        <v>13860510</v>
      </c>
      <c r="B106" s="1162" t="s">
        <v>1073</v>
      </c>
      <c r="C106" s="1112" t="s">
        <v>1074</v>
      </c>
      <c r="D106" s="1113"/>
      <c r="E106" s="1113"/>
      <c r="F106" s="1113">
        <v>539992</v>
      </c>
      <c r="G106" s="1113">
        <v>720028</v>
      </c>
      <c r="H106" s="1113">
        <v>720028</v>
      </c>
      <c r="I106" s="1113">
        <v>720028</v>
      </c>
      <c r="J106" s="1113">
        <v>720028</v>
      </c>
      <c r="K106" s="1113">
        <v>720028</v>
      </c>
      <c r="L106" s="1113">
        <v>720028</v>
      </c>
      <c r="M106" s="1113">
        <v>720028</v>
      </c>
      <c r="N106" s="1113">
        <v>720028</v>
      </c>
      <c r="O106" s="1113">
        <v>720028</v>
      </c>
      <c r="P106" s="1113">
        <v>720028</v>
      </c>
      <c r="Q106" s="1114">
        <v>720028</v>
      </c>
      <c r="R106" s="1056">
        <f>A106-SUM(E106:Q106)</f>
        <v>5400210</v>
      </c>
    </row>
    <row r="107" spans="1:18" ht="17.25" customHeight="1" thickBot="1" x14ac:dyDescent="0.3">
      <c r="A107" s="1111"/>
      <c r="B107" s="1163"/>
      <c r="C107" s="1083" t="s">
        <v>1002</v>
      </c>
      <c r="D107" s="1118">
        <v>126429</v>
      </c>
      <c r="E107" s="1118">
        <v>190530</v>
      </c>
      <c r="F107" s="1118">
        <v>374234</v>
      </c>
      <c r="G107" s="1118">
        <v>359654</v>
      </c>
      <c r="H107" s="1119">
        <v>340213</v>
      </c>
      <c r="I107" s="1118">
        <v>320772</v>
      </c>
      <c r="J107" s="1118">
        <v>301332</v>
      </c>
      <c r="K107" s="1079">
        <v>281883</v>
      </c>
      <c r="L107" s="1079">
        <v>262450</v>
      </c>
      <c r="M107" s="1079">
        <v>243010</v>
      </c>
      <c r="N107" s="1079">
        <v>223570</v>
      </c>
      <c r="O107" s="1079">
        <v>204129</v>
      </c>
      <c r="P107" s="1078">
        <v>184688</v>
      </c>
      <c r="Q107" s="1079">
        <v>165247</v>
      </c>
      <c r="R107" s="1080">
        <f>145806+126365+106924+87484+68044+48603+29161</f>
        <v>612387</v>
      </c>
    </row>
    <row r="108" spans="1:18" ht="18" customHeight="1" thickBot="1" x14ac:dyDescent="0.3">
      <c r="A108" s="1111">
        <v>292094</v>
      </c>
      <c r="B108" s="1120" t="s">
        <v>1075</v>
      </c>
      <c r="C108" s="1120" t="s">
        <v>1076</v>
      </c>
      <c r="D108" s="1151"/>
      <c r="E108" s="1151"/>
      <c r="F108" s="1118"/>
      <c r="G108" s="1118"/>
      <c r="H108" s="1119"/>
      <c r="I108" s="1118"/>
      <c r="J108" s="1118"/>
      <c r="K108" s="1153"/>
      <c r="L108" s="1153"/>
      <c r="M108" s="1153"/>
      <c r="N108" s="1153"/>
      <c r="O108" s="1153"/>
      <c r="P108" s="1154"/>
      <c r="Q108" s="1153"/>
      <c r="R108" s="1155"/>
    </row>
    <row r="109" spans="1:18" ht="16.5" thickBot="1" x14ac:dyDescent="0.3">
      <c r="A109" s="1164"/>
      <c r="B109" s="1165"/>
      <c r="C109" s="1166" t="s">
        <v>1077</v>
      </c>
      <c r="D109" s="1079">
        <f>SUM(D15:D108)</f>
        <v>6876089.298172798</v>
      </c>
      <c r="E109" s="1079">
        <f t="shared" ref="E109:R109" si="8">SUM(E15:E108)</f>
        <v>6756516.24260295</v>
      </c>
      <c r="F109" s="1079">
        <f t="shared" si="8"/>
        <v>9188079.2922046669</v>
      </c>
      <c r="G109" s="1079">
        <f t="shared" si="8"/>
        <v>11699165.803720575</v>
      </c>
      <c r="H109" s="1079">
        <f t="shared" si="8"/>
        <v>11643922.462000001</v>
      </c>
      <c r="I109" s="1079">
        <f t="shared" si="8"/>
        <v>11488549.219000001</v>
      </c>
      <c r="J109" s="1079">
        <f t="shared" si="8"/>
        <v>9379469.2190000005</v>
      </c>
      <c r="K109" s="1079">
        <f t="shared" si="8"/>
        <v>8304495.3150000004</v>
      </c>
      <c r="L109" s="1079">
        <f t="shared" si="8"/>
        <v>7509139.4890000001</v>
      </c>
      <c r="M109" s="1079">
        <f t="shared" si="8"/>
        <v>7169836.7420000006</v>
      </c>
      <c r="N109" s="1079">
        <f t="shared" si="8"/>
        <v>6664609.6420000009</v>
      </c>
      <c r="O109" s="1079">
        <f t="shared" si="8"/>
        <v>6021075.1620000005</v>
      </c>
      <c r="P109" s="1079">
        <f t="shared" si="8"/>
        <v>5738862.7790000001</v>
      </c>
      <c r="Q109" s="1079">
        <f t="shared" si="8"/>
        <v>4000502.0890000002</v>
      </c>
      <c r="R109" s="1167">
        <f t="shared" si="8"/>
        <v>21374207</v>
      </c>
    </row>
    <row r="110" spans="1:18" ht="15.75" x14ac:dyDescent="0.25">
      <c r="A110" s="1168"/>
      <c r="B110" s="1168"/>
      <c r="C110" s="1168"/>
      <c r="D110" s="1169"/>
      <c r="E110" s="1169"/>
      <c r="F110" s="1169"/>
      <c r="G110" s="1169"/>
      <c r="H110" s="1170"/>
      <c r="I110" s="1171"/>
      <c r="J110" s="1171"/>
      <c r="K110" s="1171"/>
      <c r="L110" s="1171"/>
      <c r="M110" s="1171"/>
      <c r="N110" s="1171"/>
      <c r="O110" s="1171"/>
      <c r="P110" s="1172"/>
      <c r="Q110" s="1172"/>
      <c r="R110" s="1173"/>
    </row>
    <row r="111" spans="1:18" ht="15.75" hidden="1" x14ac:dyDescent="0.25">
      <c r="A111" s="1174"/>
      <c r="B111" s="1174"/>
      <c r="C111" s="1175" t="s">
        <v>1078</v>
      </c>
      <c r="D111" s="1170" t="e">
        <f>SUM(D47,#REF!,D43,D39,#REF!,D41,#REF!,D49,D51,#REF!,#REF!,D37,D23,D31,D45,D25,D29,#REF!,D21,D27,D19,#REF!,D35,#REF!,D56,D58,D60,D62,D64,D66,D68,D70,D72,D74,D76,D78,D80,D82,D84,D86,D96)</f>
        <v>#REF!</v>
      </c>
      <c r="E111" s="1170" t="e">
        <f>SUM(E47,#REF!,E43,E39,#REF!,E41,#REF!,E49,E51,#REF!,#REF!,E37,E23,E31,E45,E25,E29,#REF!,E21,E27,E19,#REF!,E35,#REF!,E56,E58,E60,E62,E64,E66,E68,E70,E72,E74,E76,E78,E80,E82,E84,E86,E96)</f>
        <v>#REF!</v>
      </c>
      <c r="F111" s="1170" t="e">
        <f>SUM(F47,#REF!,F43,F39,#REF!,F41,#REF!,F49,F51,#REF!,#REF!,F37,F23,F31,F45,F25,F29,#REF!,F21,F27,F19,#REF!,F35,#REF!,F56,F58,F60,F62,F64,F66,F68,F70,F72,F74,F76,F78,F80,F82,F84,F86,F96)</f>
        <v>#REF!</v>
      </c>
      <c r="G111" s="1170" t="e">
        <f>SUM(G47,#REF!,G43,G39,#REF!,G41,#REF!,G49,G51,#REF!,#REF!,G37,G23,G31,G45,G25,G29,#REF!,G21,G27,G19,#REF!,G35,#REF!,G56,G58,G60,G62,G64,G66,G68,G70,G72,G74,G76,G78,G80,G82,G84,G86,G96)</f>
        <v>#REF!</v>
      </c>
      <c r="H111" s="1170" t="e">
        <f>SUM(H47,#REF!,H43,H39,#REF!,H41,#REF!,H49,H51,#REF!,#REF!,H37,H23,H31,H45,H25,H29,#REF!,H21,H27,H19,#REF!,H35,#REF!,H56,H58,H60,H62,H64,H66,H68,H70,H72,H74,H76,H78,H80,H82,H84,H86,H96)</f>
        <v>#REF!</v>
      </c>
      <c r="I111" s="1170" t="e">
        <f>SUM(I47,#REF!,I43,I39,#REF!,I41,#REF!,I49,I51,#REF!,#REF!,I37,I23,I31,I45,I25,I29,#REF!,I21,I27,I19,#REF!,I35,#REF!,I56,I58,I60,I62,I64,I66,I68,I70,I72,I74,I76,I78,I80,I82,I84,I86,I96)</f>
        <v>#REF!</v>
      </c>
      <c r="J111" s="1170" t="e">
        <f>SUM(J47,#REF!,J43,J39,#REF!,J41,#REF!,J49,J51,#REF!,#REF!,J37,J23,J31,J45,J25,J29,#REF!,J21,J27,J19,#REF!,J35,#REF!,J56,J58,J60,J62,J64,J66,J68,J70,J72,J74,J76,J78,J80,J82,J84,J86,J96)</f>
        <v>#REF!</v>
      </c>
      <c r="K111" s="1170" t="e">
        <f>SUM(K47,#REF!,K43,K39,#REF!,K41,#REF!,K49,K51,#REF!,#REF!,K37,K23,K31,K45,K25,K29,#REF!,K21,K27,K19,#REF!,K35,#REF!,K56,K58,K60,K62,K64,K66,K68,K70,K72,K74,K76,K78,K80,K82,K84,K86,K96)</f>
        <v>#REF!</v>
      </c>
      <c r="L111" s="1170" t="e">
        <f>SUM(L47,#REF!,L43,L39,#REF!,L41,#REF!,L49,L51,#REF!,#REF!,L37,L23,L31,L45,L25,L29,#REF!,L21,L27,L19,#REF!,L35,#REF!,L56,L58,L60,L62,L64,L66,L68,L70,L72,L74,L76,L78,L80,L82,L84,L86,L96)</f>
        <v>#REF!</v>
      </c>
      <c r="M111" s="1170" t="e">
        <f>SUM(M47,#REF!,M43,M39,#REF!,M41,#REF!,M49,M51,#REF!,#REF!,M37,M23,M31,M45,M25,M29,#REF!,M21,M27,M19,#REF!,M35,#REF!,M56,M58,M60,M62,M64,M66,M68,M70,M72,M74,M76,M78,M80,M82,M84,M86,M96)</f>
        <v>#REF!</v>
      </c>
      <c r="N111" s="1170" t="e">
        <f>SUM(N47,#REF!,N43,N39,#REF!,N41,#REF!,N49,N51,#REF!,#REF!,N37,N23,N31,N45,N25,N29,#REF!,N21,N27,N19,#REF!,N35,#REF!,N56,N58,N60,N62,N64,N66,N68,N70,N72,N74,N76,N78,N80,N82,N84,N86,N96)</f>
        <v>#REF!</v>
      </c>
      <c r="O111" s="1170" t="e">
        <f>SUM(O47,#REF!,O43,O39,#REF!,O41,#REF!,O49,O51,#REF!,#REF!,O37,O23,O31,O45,O25,O29,#REF!,O21,O27,O19,#REF!,O35,#REF!,O56,O58,O60,O62,O64,O66,O68,O70,O72,O74,O76,O78,O80,O82,O84,O86,O96)</f>
        <v>#REF!</v>
      </c>
      <c r="P111" s="1170" t="e">
        <f>SUM(P47,#REF!,P43,P39,#REF!,P41,#REF!,P49,P51,#REF!,#REF!,P37,P23,P31,P45,P25,P29,#REF!,P21,P27,P19,#REF!,P35,#REF!,P56,P58,P60,P62,P64,P66,P68,P70,P72,P74,P76,P78,P80,P82,P84,P86,P96)</f>
        <v>#REF!</v>
      </c>
      <c r="Q111" s="1170"/>
      <c r="R111" s="1170" t="e">
        <f>SUM(R47,#REF!,R43,R39,#REF!,R41,#REF!,R49,R51,#REF!,#REF!,R37,R23,R31,R45,R25,R29,#REF!,R21,R27,R19,#REF!,R35,#REF!,R56,R58,R60,R62,R64,R66,R68,R70,R72,R74,R76,R78,R80,R82,R84,R86,R96)</f>
        <v>#REF!</v>
      </c>
    </row>
    <row r="112" spans="1:18" ht="15.75" hidden="1" x14ac:dyDescent="0.25">
      <c r="A112" s="1174"/>
      <c r="B112" s="1174"/>
      <c r="C112" s="1175" t="s">
        <v>1079</v>
      </c>
      <c r="D112" s="1175"/>
      <c r="E112" s="1175"/>
      <c r="F112" s="1175"/>
      <c r="G112" s="1175"/>
      <c r="H112" s="1170"/>
      <c r="I112" s="1175"/>
      <c r="J112" s="1175"/>
      <c r="K112" s="1175"/>
      <c r="L112" s="1175"/>
      <c r="M112" s="1175"/>
      <c r="N112" s="1175"/>
      <c r="O112" s="1175"/>
      <c r="P112" s="1175"/>
      <c r="Q112" s="1175"/>
      <c r="R112" s="1168"/>
    </row>
    <row r="113" spans="1:18" ht="15.75" hidden="1" x14ac:dyDescent="0.25">
      <c r="A113" s="1174"/>
      <c r="B113" s="1174"/>
      <c r="C113" s="1175"/>
      <c r="D113" s="1175"/>
      <c r="E113" s="1175"/>
      <c r="F113" s="1175"/>
      <c r="G113" s="1175"/>
      <c r="H113" s="1170"/>
      <c r="I113" s="1175"/>
      <c r="J113" s="1175"/>
      <c r="K113" s="1175"/>
      <c r="L113" s="1175"/>
      <c r="M113" s="1175"/>
      <c r="N113" s="1175"/>
      <c r="O113" s="1175"/>
      <c r="P113" s="1175"/>
      <c r="Q113" s="1175"/>
      <c r="R113" s="1168"/>
    </row>
    <row r="114" spans="1:18" ht="15.75" hidden="1" x14ac:dyDescent="0.25">
      <c r="A114" s="1174"/>
      <c r="B114" s="1174"/>
      <c r="C114" s="1175"/>
      <c r="D114" s="1175"/>
      <c r="E114" s="1175"/>
      <c r="F114" s="1175"/>
      <c r="G114" s="1175"/>
      <c r="H114" s="1170"/>
      <c r="I114" s="1175"/>
      <c r="J114" s="1175"/>
      <c r="K114" s="1175"/>
      <c r="L114" s="1175"/>
      <c r="M114" s="1175"/>
      <c r="N114" s="1175"/>
      <c r="O114" s="1175"/>
      <c r="P114" s="1175"/>
      <c r="Q114" s="1175"/>
      <c r="R114" s="1168"/>
    </row>
    <row r="115" spans="1:18" ht="15.75" hidden="1" x14ac:dyDescent="0.25">
      <c r="A115" s="1174"/>
      <c r="B115" s="1174"/>
      <c r="C115" s="1176" t="s">
        <v>1080</v>
      </c>
      <c r="D115" s="1175"/>
      <c r="E115" s="1175"/>
      <c r="F115" s="1175"/>
      <c r="G115" s="1175"/>
      <c r="H115" s="1170"/>
      <c r="I115" s="1175"/>
      <c r="J115" s="1175"/>
      <c r="K115" s="1175"/>
      <c r="L115" s="1175"/>
      <c r="M115" s="1175"/>
      <c r="N115" s="1175"/>
      <c r="O115" s="1175"/>
      <c r="P115" s="1175"/>
      <c r="Q115" s="1175"/>
      <c r="R115" s="1168"/>
    </row>
    <row r="116" spans="1:18" hidden="1" x14ac:dyDescent="0.2">
      <c r="A116" s="1174"/>
      <c r="B116" s="1174"/>
      <c r="C116" s="1174"/>
      <c r="D116" s="1177"/>
      <c r="E116" s="1177"/>
      <c r="F116" s="1177"/>
      <c r="G116" s="1177"/>
      <c r="H116" s="1178"/>
      <c r="I116" s="1177"/>
      <c r="J116" s="1177"/>
      <c r="K116" s="1177"/>
      <c r="L116" s="1177"/>
      <c r="M116" s="1177"/>
      <c r="N116" s="1177"/>
      <c r="O116" s="1177"/>
      <c r="P116" s="1177"/>
      <c r="Q116" s="1177"/>
      <c r="R116" s="1179"/>
    </row>
    <row r="118" spans="1:18" x14ac:dyDescent="0.2">
      <c r="D118" s="1552"/>
      <c r="E118" s="1552"/>
      <c r="F118" s="1552"/>
      <c r="G118" s="1552"/>
      <c r="H118" s="1552"/>
      <c r="I118" s="1552"/>
      <c r="J118" s="1552"/>
      <c r="K118" s="1552"/>
      <c r="L118" s="1552"/>
      <c r="M118" s="1552"/>
      <c r="N118" s="1552"/>
      <c r="O118" s="1552"/>
      <c r="P118" s="1552"/>
      <c r="Q118" s="1552"/>
      <c r="R118" s="1552"/>
    </row>
    <row r="119" spans="1:18" x14ac:dyDescent="0.2">
      <c r="D119" s="1553"/>
      <c r="E119" s="1553"/>
      <c r="F119" s="1553"/>
      <c r="G119" s="1553"/>
      <c r="H119" s="1553"/>
      <c r="I119" s="1552"/>
      <c r="J119" s="1553"/>
      <c r="K119" s="1553"/>
      <c r="L119" s="1553"/>
      <c r="M119" s="1553"/>
      <c r="N119" s="1553"/>
      <c r="O119" s="1553"/>
      <c r="P119" s="1553"/>
      <c r="Q119" s="1553"/>
      <c r="R119" s="1553"/>
    </row>
    <row r="120" spans="1:18" x14ac:dyDescent="0.2">
      <c r="D120" s="1552"/>
      <c r="E120" s="1552"/>
      <c r="F120" s="1552"/>
      <c r="G120" s="1552"/>
      <c r="H120" s="1552"/>
      <c r="I120" s="1552"/>
      <c r="J120" s="1552"/>
      <c r="K120" s="1552"/>
      <c r="L120" s="1552"/>
      <c r="M120" s="1552"/>
      <c r="N120" s="1552"/>
      <c r="O120" s="1552"/>
      <c r="P120" s="1552"/>
      <c r="Q120" s="1552"/>
      <c r="R120" s="1552"/>
    </row>
    <row r="121" spans="1:18" x14ac:dyDescent="0.2">
      <c r="D121" s="1553"/>
      <c r="E121" s="1553"/>
      <c r="F121" s="1553"/>
      <c r="G121" s="1553"/>
      <c r="H121" s="1553"/>
      <c r="I121" s="1553"/>
      <c r="J121" s="1554"/>
      <c r="K121" s="1553"/>
      <c r="L121" s="1553"/>
      <c r="M121" s="1553"/>
      <c r="N121" s="1553"/>
      <c r="O121" s="1553"/>
      <c r="P121" s="1553"/>
      <c r="Q121" s="1553"/>
      <c r="R121" s="1553"/>
    </row>
    <row r="122" spans="1:18" x14ac:dyDescent="0.2">
      <c r="D122" s="1552"/>
      <c r="E122" s="1552"/>
      <c r="F122" s="1552"/>
      <c r="G122" s="1552"/>
      <c r="H122" s="1552"/>
      <c r="I122" s="1552"/>
      <c r="J122" s="1552"/>
      <c r="K122" s="1552"/>
      <c r="L122" s="1552"/>
      <c r="M122" s="1552"/>
      <c r="N122" s="1552"/>
      <c r="O122" s="1552"/>
      <c r="P122" s="1552"/>
      <c r="Q122" s="1552"/>
      <c r="R122" s="1552"/>
    </row>
    <row r="123" spans="1:18" x14ac:dyDescent="0.2">
      <c r="J123" s="1180"/>
    </row>
    <row r="124" spans="1:18" x14ac:dyDescent="0.2">
      <c r="J124" s="1180"/>
    </row>
    <row r="125" spans="1:18" x14ac:dyDescent="0.2">
      <c r="J125" s="1180"/>
    </row>
    <row r="126" spans="1:18" x14ac:dyDescent="0.2">
      <c r="J126" s="1180"/>
    </row>
    <row r="127" spans="1:18" x14ac:dyDescent="0.2">
      <c r="J127" s="1180"/>
    </row>
    <row r="128" spans="1:18" x14ac:dyDescent="0.2">
      <c r="J128" s="1180"/>
    </row>
    <row r="129" spans="10:10" x14ac:dyDescent="0.2">
      <c r="J129" s="1180"/>
    </row>
  </sheetData>
  <sheetProtection algorithmName="SHA-512" hashValue="sUK5t6OaSQ7qNj4e8bmiPTk5zSakvR4DYZSyGU+nuE+ZrODn1K8OGbph9A81GgNRWRGaEwppjYOQ39kxEQqZDg==" saltValue="GDxgAeTW3cGGVtLQE3S2DA==" spinCount="100000" sheet="1" objects="1" scenarios="1"/>
  <mergeCells count="3">
    <mergeCell ref="A3:R3"/>
    <mergeCell ref="C9:C10"/>
    <mergeCell ref="C11:C12"/>
  </mergeCells>
  <pageMargins left="0.19685039370078741" right="0.19685039370078741" top="0.59055118110236227" bottom="0.59055118110236227" header="0.23622047244094491" footer="0.23622047244094491"/>
  <pageSetup paperSize="9" scale="50" orientation="landscape" r:id="rId1"/>
  <headerFooter differentFirst="1">
    <oddFooter>&amp;L&amp;"Times New Roman,Regular"&amp;9&amp;D; &amp;T&amp;R&amp;"Times New Roman,Regular"&amp;9&amp;P (&amp;N)</oddFooter>
    <firstHeader xml:space="preserve">&amp;R&amp;"Times New Roman,Regular"&amp;9 27.pielikums Jūrmalas pilsētas domes
2019.gada 18.aprīļa saistošajiem noteikumiem Nr.16
(protokols Nr.4, 26.punkts)
 </firstHeader>
    <firstFooter>&amp;L&amp;9&amp;D; &amp;T&amp;R&amp;9&amp;P (&amp;N)</first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641"/>
      <c r="O1" s="3" t="s">
        <v>1081</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430</v>
      </c>
      <c r="D3" s="1562"/>
      <c r="E3" s="1562"/>
      <c r="F3" s="1562"/>
      <c r="G3" s="1562"/>
      <c r="H3" s="1562"/>
      <c r="I3" s="1562"/>
      <c r="J3" s="1562"/>
      <c r="K3" s="1562"/>
      <c r="L3" s="1562"/>
      <c r="M3" s="1562"/>
      <c r="N3" s="1562"/>
      <c r="O3" s="1562"/>
      <c r="P3" s="1563"/>
      <c r="Q3" s="273"/>
    </row>
    <row r="4" spans="1:17" ht="12.75" customHeight="1" x14ac:dyDescent="0.25">
      <c r="A4" s="5" t="s">
        <v>4</v>
      </c>
      <c r="B4" s="6"/>
      <c r="C4" s="1562" t="s">
        <v>1082</v>
      </c>
      <c r="D4" s="1562"/>
      <c r="E4" s="1562"/>
      <c r="F4" s="1562"/>
      <c r="G4" s="1562"/>
      <c r="H4" s="1562"/>
      <c r="I4" s="1562"/>
      <c r="J4" s="1562"/>
      <c r="K4" s="1562"/>
      <c r="L4" s="1562"/>
      <c r="M4" s="1562"/>
      <c r="N4" s="1562"/>
      <c r="O4" s="1562"/>
      <c r="P4" s="1563"/>
      <c r="Q4" s="273"/>
    </row>
    <row r="5" spans="1:17" ht="12.75" customHeight="1" x14ac:dyDescent="0.25">
      <c r="A5" s="7" t="s">
        <v>6</v>
      </c>
      <c r="B5" s="8"/>
      <c r="C5" s="1557" t="s">
        <v>1083</v>
      </c>
      <c r="D5" s="1557"/>
      <c r="E5" s="1557"/>
      <c r="F5" s="1557"/>
      <c r="G5" s="1557"/>
      <c r="H5" s="1557"/>
      <c r="I5" s="1557"/>
      <c r="J5" s="1557"/>
      <c r="K5" s="1557"/>
      <c r="L5" s="1557"/>
      <c r="M5" s="1557"/>
      <c r="N5" s="1557"/>
      <c r="O5" s="1557"/>
      <c r="P5" s="1558"/>
      <c r="Q5" s="273"/>
    </row>
    <row r="6" spans="1:17" ht="12.75" customHeight="1" x14ac:dyDescent="0.25">
      <c r="A6" s="7" t="s">
        <v>8</v>
      </c>
      <c r="B6" s="8"/>
      <c r="C6" s="1557" t="s">
        <v>425</v>
      </c>
      <c r="D6" s="1557"/>
      <c r="E6" s="1557"/>
      <c r="F6" s="1557"/>
      <c r="G6" s="1557"/>
      <c r="H6" s="1557"/>
      <c r="I6" s="1557"/>
      <c r="J6" s="1557"/>
      <c r="K6" s="1557"/>
      <c r="L6" s="1557"/>
      <c r="M6" s="1557"/>
      <c r="N6" s="1557"/>
      <c r="O6" s="1557"/>
      <c r="P6" s="1558"/>
      <c r="Q6" s="273"/>
    </row>
    <row r="7" spans="1:17" ht="24" customHeight="1" x14ac:dyDescent="0.25">
      <c r="A7" s="7" t="s">
        <v>10</v>
      </c>
      <c r="B7" s="8"/>
      <c r="C7" s="1562" t="s">
        <v>1084</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750" t="s">
        <v>1085</v>
      </c>
      <c r="D9" s="1750"/>
      <c r="E9" s="1750"/>
      <c r="F9" s="1750"/>
      <c r="G9" s="1750"/>
      <c r="H9" s="1750"/>
      <c r="I9" s="1750"/>
      <c r="J9" s="1750"/>
      <c r="K9" s="1750"/>
      <c r="L9" s="1750"/>
      <c r="M9" s="1750"/>
      <c r="N9" s="1750"/>
      <c r="O9" s="1750"/>
      <c r="P9" s="1751"/>
      <c r="Q9" s="273"/>
    </row>
    <row r="10" spans="1:17" ht="12.75" customHeight="1" x14ac:dyDescent="0.25">
      <c r="A10" s="7"/>
      <c r="B10" s="8" t="s">
        <v>15</v>
      </c>
      <c r="C10" s="1557" t="s">
        <v>1086</v>
      </c>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1087</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421641</v>
      </c>
      <c r="D20" s="32">
        <f>SUM(D21,D24,D25,D41,D43)</f>
        <v>288028</v>
      </c>
      <c r="E20" s="33">
        <f t="shared" ref="E20:F20" si="1">SUM(E21,E24,E25,E41,E43)</f>
        <v>0</v>
      </c>
      <c r="F20" s="34">
        <f t="shared" si="1"/>
        <v>288028</v>
      </c>
      <c r="G20" s="32">
        <f>SUM(G21,G24,G43)</f>
        <v>129913</v>
      </c>
      <c r="H20" s="33">
        <f t="shared" ref="H20:I20" si="2">SUM(H21,H24,H43)</f>
        <v>0</v>
      </c>
      <c r="I20" s="34">
        <f t="shared" si="2"/>
        <v>129913</v>
      </c>
      <c r="J20" s="32">
        <f>SUM(J21,J26,J43)</f>
        <v>3700</v>
      </c>
      <c r="K20" s="33">
        <f t="shared" ref="K20:L20" si="3">SUM(K21,K26,K43)</f>
        <v>0</v>
      </c>
      <c r="L20" s="34">
        <f t="shared" si="3"/>
        <v>3700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0.5" hidden="1" customHeight="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5.25" customHeight="1" thickTop="1" thickBot="1" x14ac:dyDescent="0.3">
      <c r="A24" s="1194">
        <v>19300</v>
      </c>
      <c r="B24" s="1194" t="s">
        <v>43</v>
      </c>
      <c r="C24" s="1195">
        <f>F24+I24</f>
        <v>417941</v>
      </c>
      <c r="D24" s="434">
        <v>288028</v>
      </c>
      <c r="E24" s="435"/>
      <c r="F24" s="1196">
        <f t="shared" si="9"/>
        <v>288028</v>
      </c>
      <c r="G24" s="434">
        <v>129913</v>
      </c>
      <c r="H24" s="435"/>
      <c r="I24" s="1196">
        <f t="shared" si="10"/>
        <v>129913</v>
      </c>
      <c r="J24" s="1197" t="s">
        <v>44</v>
      </c>
      <c r="K24" s="1198" t="s">
        <v>44</v>
      </c>
      <c r="L24" s="1199" t="s">
        <v>44</v>
      </c>
      <c r="M24" s="1197" t="s">
        <v>44</v>
      </c>
      <c r="N24" s="1198" t="s">
        <v>44</v>
      </c>
      <c r="O24" s="1199" t="s">
        <v>44</v>
      </c>
      <c r="P24" s="1200"/>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3700</v>
      </c>
      <c r="D26" s="72" t="s">
        <v>44</v>
      </c>
      <c r="E26" s="73" t="s">
        <v>44</v>
      </c>
      <c r="F26" s="74" t="s">
        <v>44</v>
      </c>
      <c r="G26" s="72" t="s">
        <v>44</v>
      </c>
      <c r="H26" s="73" t="s">
        <v>44</v>
      </c>
      <c r="I26" s="74" t="s">
        <v>44</v>
      </c>
      <c r="J26" s="76">
        <f>SUM(J27,J31,J33,J36)</f>
        <v>3700</v>
      </c>
      <c r="K26" s="77">
        <f t="shared" ref="K26:L26" si="11">SUM(K27,K31,K33,K36)</f>
        <v>0</v>
      </c>
      <c r="L26" s="78">
        <f t="shared" si="11"/>
        <v>3700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1900</v>
      </c>
      <c r="D33" s="72" t="s">
        <v>44</v>
      </c>
      <c r="E33" s="73" t="s">
        <v>44</v>
      </c>
      <c r="F33" s="74" t="s">
        <v>44</v>
      </c>
      <c r="G33" s="72" t="s">
        <v>44</v>
      </c>
      <c r="H33" s="73" t="s">
        <v>44</v>
      </c>
      <c r="I33" s="74" t="s">
        <v>44</v>
      </c>
      <c r="J33" s="76">
        <f>SUM(J34:J35)</f>
        <v>1900</v>
      </c>
      <c r="K33" s="77">
        <f t="shared" ref="K33:L33" si="17">SUM(K34:K35)</f>
        <v>0</v>
      </c>
      <c r="L33" s="78">
        <f t="shared" si="17"/>
        <v>1900</v>
      </c>
      <c r="M33" s="76" t="s">
        <v>44</v>
      </c>
      <c r="N33" s="77" t="s">
        <v>44</v>
      </c>
      <c r="O33" s="78" t="s">
        <v>44</v>
      </c>
      <c r="P33" s="75"/>
    </row>
    <row r="34" spans="1:16" ht="12" customHeight="1" x14ac:dyDescent="0.25">
      <c r="A34" s="44">
        <v>21381</v>
      </c>
      <c r="B34" s="80" t="s">
        <v>54</v>
      </c>
      <c r="C34" s="81">
        <f t="shared" si="16"/>
        <v>1900</v>
      </c>
      <c r="D34" s="82" t="s">
        <v>44</v>
      </c>
      <c r="E34" s="83" t="s">
        <v>44</v>
      </c>
      <c r="F34" s="84" t="s">
        <v>44</v>
      </c>
      <c r="G34" s="82" t="s">
        <v>44</v>
      </c>
      <c r="H34" s="83" t="s">
        <v>44</v>
      </c>
      <c r="I34" s="84" t="s">
        <v>44</v>
      </c>
      <c r="J34" s="46">
        <v>1900</v>
      </c>
      <c r="K34" s="47"/>
      <c r="L34" s="48">
        <f t="shared" ref="L34:L35" si="18">K34+J34</f>
        <v>1900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1800</v>
      </c>
      <c r="D36" s="72" t="s">
        <v>44</v>
      </c>
      <c r="E36" s="73" t="s">
        <v>44</v>
      </c>
      <c r="F36" s="74" t="s">
        <v>44</v>
      </c>
      <c r="G36" s="72" t="s">
        <v>44</v>
      </c>
      <c r="H36" s="73" t="s">
        <v>44</v>
      </c>
      <c r="I36" s="74" t="s">
        <v>44</v>
      </c>
      <c r="J36" s="76">
        <f>SUM(J37:J40)</f>
        <v>1800</v>
      </c>
      <c r="K36" s="77">
        <f t="shared" ref="K36:L36" si="19">SUM(K37:K40)</f>
        <v>0</v>
      </c>
      <c r="L36" s="78">
        <f t="shared" si="19"/>
        <v>1800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1800</v>
      </c>
      <c r="D40" s="109" t="s">
        <v>44</v>
      </c>
      <c r="E40" s="110" t="s">
        <v>44</v>
      </c>
      <c r="F40" s="111" t="s">
        <v>44</v>
      </c>
      <c r="G40" s="109" t="s">
        <v>44</v>
      </c>
      <c r="H40" s="110" t="s">
        <v>44</v>
      </c>
      <c r="I40" s="111" t="s">
        <v>44</v>
      </c>
      <c r="J40" s="112">
        <v>1800</v>
      </c>
      <c r="K40" s="113"/>
      <c r="L40" s="114">
        <f t="shared" si="20"/>
        <v>1800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421641</v>
      </c>
      <c r="D50" s="157">
        <f>SUM(D51,D286)</f>
        <v>288028</v>
      </c>
      <c r="E50" s="158">
        <f t="shared" ref="E50:F50" si="26">SUM(E51,E286)</f>
        <v>0</v>
      </c>
      <c r="F50" s="159">
        <f t="shared" si="26"/>
        <v>288028</v>
      </c>
      <c r="G50" s="157">
        <f>SUM(G51,G286)</f>
        <v>129913</v>
      </c>
      <c r="H50" s="158">
        <f>SUM(H51,H286)</f>
        <v>0</v>
      </c>
      <c r="I50" s="159">
        <f t="shared" ref="I50" si="27">SUM(I51,I286)</f>
        <v>129913</v>
      </c>
      <c r="J50" s="32">
        <f>SUM(J51,J286)</f>
        <v>3700</v>
      </c>
      <c r="K50" s="33">
        <f t="shared" ref="K50:L50" si="28">SUM(K51,K286)</f>
        <v>0</v>
      </c>
      <c r="L50" s="34">
        <f t="shared" si="28"/>
        <v>3700</v>
      </c>
      <c r="M50" s="32">
        <f>SUM(M51,M286)</f>
        <v>0</v>
      </c>
      <c r="N50" s="33">
        <f t="shared" ref="N50:O50" si="29">SUM(N51,N286)</f>
        <v>0</v>
      </c>
      <c r="O50" s="34">
        <f t="shared" si="29"/>
        <v>0</v>
      </c>
      <c r="P50" s="35"/>
    </row>
    <row r="51" spans="1:16" s="28" customFormat="1" ht="36.75" thickTop="1" x14ac:dyDescent="0.25">
      <c r="A51" s="160"/>
      <c r="B51" s="161" t="s">
        <v>70</v>
      </c>
      <c r="C51" s="162">
        <f t="shared" si="0"/>
        <v>421641</v>
      </c>
      <c r="D51" s="163">
        <f>SUM(D52,D194)</f>
        <v>288028</v>
      </c>
      <c r="E51" s="164">
        <f t="shared" ref="E51:F51" si="30">SUM(E52,E194)</f>
        <v>0</v>
      </c>
      <c r="F51" s="165">
        <f t="shared" si="30"/>
        <v>288028</v>
      </c>
      <c r="G51" s="163">
        <f>SUM(G52,G194)</f>
        <v>129913</v>
      </c>
      <c r="H51" s="164">
        <f t="shared" ref="H51:I51" si="31">SUM(H52,H194)</f>
        <v>0</v>
      </c>
      <c r="I51" s="165">
        <f t="shared" si="31"/>
        <v>129913</v>
      </c>
      <c r="J51" s="166">
        <f>SUM(J52,J194)</f>
        <v>3700</v>
      </c>
      <c r="K51" s="167">
        <f t="shared" ref="K51:L51" si="32">SUM(K52,K194)</f>
        <v>0</v>
      </c>
      <c r="L51" s="168">
        <f t="shared" si="32"/>
        <v>3700</v>
      </c>
      <c r="M51" s="166">
        <f>SUM(M52,M194)</f>
        <v>0</v>
      </c>
      <c r="N51" s="167">
        <f t="shared" ref="N51:O51" si="33">SUM(N52,N194)</f>
        <v>0</v>
      </c>
      <c r="O51" s="168">
        <f t="shared" si="33"/>
        <v>0</v>
      </c>
      <c r="P51" s="169"/>
    </row>
    <row r="52" spans="1:16" s="28" customFormat="1" ht="24" x14ac:dyDescent="0.25">
      <c r="A52" s="24"/>
      <c r="B52" s="22" t="s">
        <v>71</v>
      </c>
      <c r="C52" s="170">
        <f t="shared" si="0"/>
        <v>417200</v>
      </c>
      <c r="D52" s="171">
        <f>SUM(D53,D75,D173,D187)</f>
        <v>284587</v>
      </c>
      <c r="E52" s="172">
        <f t="shared" ref="E52:F52" si="34">SUM(E53,E75,E173,E187)</f>
        <v>0</v>
      </c>
      <c r="F52" s="173">
        <f t="shared" si="34"/>
        <v>284587</v>
      </c>
      <c r="G52" s="171">
        <f>SUM(G53,G75,G173,G187)</f>
        <v>128913</v>
      </c>
      <c r="H52" s="172">
        <f t="shared" ref="H52:I52" si="35">SUM(H53,H75,H173,H187)</f>
        <v>0</v>
      </c>
      <c r="I52" s="173">
        <f t="shared" si="35"/>
        <v>128913</v>
      </c>
      <c r="J52" s="171">
        <f>SUM(J53,J75,J173,J187)</f>
        <v>3700</v>
      </c>
      <c r="K52" s="172">
        <f t="shared" ref="K52:L52" si="36">SUM(K53,K75,K173,K187)</f>
        <v>0</v>
      </c>
      <c r="L52" s="173">
        <f t="shared" si="36"/>
        <v>3700</v>
      </c>
      <c r="M52" s="171">
        <f>SUM(M53,M75,M173,M187)</f>
        <v>0</v>
      </c>
      <c r="N52" s="172">
        <f t="shared" ref="N52:O52" si="37">SUM(N53,N75,N173,N187)</f>
        <v>0</v>
      </c>
      <c r="O52" s="173">
        <f t="shared" si="37"/>
        <v>0</v>
      </c>
      <c r="P52" s="174"/>
    </row>
    <row r="53" spans="1:16" s="28" customFormat="1" x14ac:dyDescent="0.25">
      <c r="A53" s="175">
        <v>1000</v>
      </c>
      <c r="B53" s="175" t="s">
        <v>72</v>
      </c>
      <c r="C53" s="176">
        <f t="shared" si="0"/>
        <v>349348</v>
      </c>
      <c r="D53" s="177">
        <f>SUM(D54,D67)</f>
        <v>222310</v>
      </c>
      <c r="E53" s="178">
        <f t="shared" ref="E53:F53" si="38">SUM(E54,E67)</f>
        <v>0</v>
      </c>
      <c r="F53" s="179">
        <f t="shared" si="38"/>
        <v>222310</v>
      </c>
      <c r="G53" s="177">
        <f>SUM(G54,G67)</f>
        <v>127038</v>
      </c>
      <c r="H53" s="178">
        <f t="shared" ref="H53:I53" si="39">SUM(H54,H67)</f>
        <v>0</v>
      </c>
      <c r="I53" s="179">
        <f t="shared" si="39"/>
        <v>127038</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262231</v>
      </c>
      <c r="D54" s="182">
        <f>SUM(D55,D58,D66)</f>
        <v>162071</v>
      </c>
      <c r="E54" s="183">
        <f t="shared" ref="E54:F54" si="42">SUM(E55,E58,E66)</f>
        <v>-500</v>
      </c>
      <c r="F54" s="71">
        <f t="shared" si="42"/>
        <v>161571</v>
      </c>
      <c r="G54" s="182">
        <f>SUM(G55,G58,G66)</f>
        <v>101380</v>
      </c>
      <c r="H54" s="183">
        <f t="shared" ref="H54:I54" si="43">SUM(H55,H58,H66)</f>
        <v>-720</v>
      </c>
      <c r="I54" s="71">
        <f t="shared" si="43"/>
        <v>100660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233999</v>
      </c>
      <c r="D55" s="185">
        <f>SUM(D56:D57)</f>
        <v>135006</v>
      </c>
      <c r="E55" s="186">
        <f t="shared" ref="E55:F55" si="46">SUM(E56:E57)</f>
        <v>-500</v>
      </c>
      <c r="F55" s="139">
        <f t="shared" si="46"/>
        <v>134506</v>
      </c>
      <c r="G55" s="185">
        <f>SUM(G56:G57)</f>
        <v>100163</v>
      </c>
      <c r="H55" s="186">
        <f t="shared" ref="H55:I55" si="47">SUM(H56:H57)</f>
        <v>-670</v>
      </c>
      <c r="I55" s="139">
        <f t="shared" si="47"/>
        <v>99493</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233999</v>
      </c>
      <c r="D57" s="53">
        <v>135006</v>
      </c>
      <c r="E57" s="1201">
        <v>-500</v>
      </c>
      <c r="F57" s="55">
        <f t="shared" si="50"/>
        <v>134506</v>
      </c>
      <c r="G57" s="53">
        <v>100163</v>
      </c>
      <c r="H57" s="1201">
        <v>-670</v>
      </c>
      <c r="I57" s="55">
        <f t="shared" si="51"/>
        <v>99493</v>
      </c>
      <c r="J57" s="53"/>
      <c r="K57" s="54"/>
      <c r="L57" s="55">
        <f t="shared" si="52"/>
        <v>0</v>
      </c>
      <c r="M57" s="53"/>
      <c r="N57" s="54"/>
      <c r="O57" s="55">
        <f t="shared" si="53"/>
        <v>0</v>
      </c>
      <c r="P57" s="1202" t="s">
        <v>1088</v>
      </c>
    </row>
    <row r="58" spans="1:16" x14ac:dyDescent="0.25">
      <c r="A58" s="187">
        <v>1140</v>
      </c>
      <c r="B58" s="87" t="s">
        <v>78</v>
      </c>
      <c r="C58" s="88">
        <f t="shared" si="0"/>
        <v>25444</v>
      </c>
      <c r="D58" s="188">
        <f>SUM(D59:D65)</f>
        <v>24277</v>
      </c>
      <c r="E58" s="189">
        <f>SUM(E59:E65)</f>
        <v>0</v>
      </c>
      <c r="F58" s="55">
        <f t="shared" ref="F58" si="54">SUM(F59:F65)</f>
        <v>24277</v>
      </c>
      <c r="G58" s="188">
        <f>SUM(G59:G65)</f>
        <v>1217</v>
      </c>
      <c r="H58" s="189">
        <f t="shared" ref="H58:I58" si="55">SUM(H59:H65)</f>
        <v>-50</v>
      </c>
      <c r="I58" s="55">
        <f t="shared" si="55"/>
        <v>1167</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2256</v>
      </c>
      <c r="D63" s="54">
        <v>2256</v>
      </c>
      <c r="E63" s="54"/>
      <c r="F63" s="55">
        <f t="shared" si="58"/>
        <v>2256</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16820</v>
      </c>
      <c r="D64" s="54">
        <v>16820</v>
      </c>
      <c r="E64" s="54"/>
      <c r="F64" s="55">
        <f t="shared" si="58"/>
        <v>16820</v>
      </c>
      <c r="G64" s="53"/>
      <c r="H64" s="54"/>
      <c r="I64" s="55">
        <f t="shared" si="59"/>
        <v>0</v>
      </c>
      <c r="J64" s="53"/>
      <c r="K64" s="54"/>
      <c r="L64" s="55">
        <f t="shared" si="60"/>
        <v>0</v>
      </c>
      <c r="M64" s="53"/>
      <c r="N64" s="54"/>
      <c r="O64" s="55">
        <f t="shared" si="61"/>
        <v>0</v>
      </c>
      <c r="P64" s="57"/>
    </row>
    <row r="65" spans="1:16" ht="34.5" customHeight="1" x14ac:dyDescent="0.25">
      <c r="A65" s="1203">
        <v>1149</v>
      </c>
      <c r="B65" s="1204" t="s">
        <v>85</v>
      </c>
      <c r="C65" s="1205">
        <f t="shared" si="0"/>
        <v>1167</v>
      </c>
      <c r="D65" s="565"/>
      <c r="E65" s="566"/>
      <c r="F65" s="1206">
        <f t="shared" si="58"/>
        <v>0</v>
      </c>
      <c r="G65" s="565">
        <v>1217</v>
      </c>
      <c r="H65" s="1201">
        <v>-50</v>
      </c>
      <c r="I65" s="1206">
        <f t="shared" si="59"/>
        <v>1167</v>
      </c>
      <c r="J65" s="565"/>
      <c r="K65" s="566"/>
      <c r="L65" s="1206">
        <f t="shared" si="60"/>
        <v>0</v>
      </c>
      <c r="M65" s="565"/>
      <c r="N65" s="566"/>
      <c r="O65" s="1206">
        <f t="shared" si="61"/>
        <v>0</v>
      </c>
      <c r="P65" s="1202" t="s">
        <v>1088</v>
      </c>
    </row>
    <row r="66" spans="1:16" ht="36" customHeight="1" x14ac:dyDescent="0.25">
      <c r="A66" s="184">
        <v>1150</v>
      </c>
      <c r="B66" s="136" t="s">
        <v>86</v>
      </c>
      <c r="C66" s="141">
        <f t="shared" si="0"/>
        <v>2788</v>
      </c>
      <c r="D66" s="142">
        <v>2788</v>
      </c>
      <c r="E66" s="143"/>
      <c r="F66" s="139">
        <f t="shared" si="58"/>
        <v>2788</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87117</v>
      </c>
      <c r="D67" s="182">
        <f>SUM(D68:D69)</f>
        <v>60239</v>
      </c>
      <c r="E67" s="183">
        <f t="shared" ref="E67:F67" si="62">SUM(E68:E69)</f>
        <v>500</v>
      </c>
      <c r="F67" s="71">
        <f t="shared" si="62"/>
        <v>60739</v>
      </c>
      <c r="G67" s="182">
        <f>SUM(G68:G69)</f>
        <v>25658</v>
      </c>
      <c r="H67" s="183">
        <f t="shared" ref="H67:I67" si="63">SUM(H68:H69)</f>
        <v>720</v>
      </c>
      <c r="I67" s="71">
        <f t="shared" si="63"/>
        <v>26378</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1182">
        <v>1210</v>
      </c>
      <c r="B68" s="80" t="s">
        <v>88</v>
      </c>
      <c r="C68" s="81">
        <f t="shared" si="0"/>
        <v>66351</v>
      </c>
      <c r="D68" s="46">
        <v>41693</v>
      </c>
      <c r="E68" s="1207"/>
      <c r="F68" s="132">
        <f>D68+E68</f>
        <v>41693</v>
      </c>
      <c r="G68" s="46">
        <v>24658</v>
      </c>
      <c r="H68" s="47"/>
      <c r="I68" s="132">
        <f>G68+H68</f>
        <v>24658</v>
      </c>
      <c r="J68" s="46"/>
      <c r="K68" s="47"/>
      <c r="L68" s="132">
        <f>K68+J68</f>
        <v>0</v>
      </c>
      <c r="M68" s="46"/>
      <c r="N68" s="47"/>
      <c r="O68" s="132">
        <f>N68+M68</f>
        <v>0</v>
      </c>
      <c r="P68" s="1208"/>
    </row>
    <row r="69" spans="1:16" ht="24" x14ac:dyDescent="0.25">
      <c r="A69" s="187">
        <v>1220</v>
      </c>
      <c r="B69" s="87" t="s">
        <v>89</v>
      </c>
      <c r="C69" s="88">
        <f t="shared" si="0"/>
        <v>20766</v>
      </c>
      <c r="D69" s="188">
        <f>SUM(D70:D74)</f>
        <v>18546</v>
      </c>
      <c r="E69" s="189">
        <f t="shared" ref="E69:F69" si="66">SUM(E70:E74)</f>
        <v>500</v>
      </c>
      <c r="F69" s="55">
        <f t="shared" si="66"/>
        <v>19046</v>
      </c>
      <c r="G69" s="188">
        <f>SUM(G70:G74)</f>
        <v>1000</v>
      </c>
      <c r="H69" s="189">
        <f t="shared" ref="H69:I69" si="67">SUM(H70:H74)</f>
        <v>720</v>
      </c>
      <c r="I69" s="55">
        <f t="shared" si="67"/>
        <v>1720</v>
      </c>
      <c r="J69" s="188">
        <f>SUM(J70:J74)</f>
        <v>0</v>
      </c>
      <c r="K69" s="189">
        <f t="shared" ref="K69:L69" si="68">SUM(K70:K74)</f>
        <v>0</v>
      </c>
      <c r="L69" s="55">
        <f t="shared" si="68"/>
        <v>0</v>
      </c>
      <c r="M69" s="188">
        <f>SUM(M70:M74)</f>
        <v>0</v>
      </c>
      <c r="N69" s="189">
        <f t="shared" ref="N69:O69" si="69">SUM(N70:N74)</f>
        <v>0</v>
      </c>
      <c r="O69" s="55">
        <f t="shared" si="69"/>
        <v>0</v>
      </c>
      <c r="P69" s="57"/>
    </row>
    <row r="70" spans="1:16" ht="57" customHeight="1" x14ac:dyDescent="0.25">
      <c r="A70" s="51">
        <v>1221</v>
      </c>
      <c r="B70" s="87" t="s">
        <v>90</v>
      </c>
      <c r="C70" s="88">
        <f t="shared" si="0"/>
        <v>13222</v>
      </c>
      <c r="D70" s="53">
        <v>11002</v>
      </c>
      <c r="E70" s="1201">
        <v>500</v>
      </c>
      <c r="F70" s="55">
        <f t="shared" ref="F70:F74" si="70">D70+E70</f>
        <v>11502</v>
      </c>
      <c r="G70" s="53">
        <v>1000</v>
      </c>
      <c r="H70" s="1201">
        <v>720</v>
      </c>
      <c r="I70" s="55">
        <f t="shared" ref="I70:I74" si="71">G70+H70</f>
        <v>1720</v>
      </c>
      <c r="J70" s="53"/>
      <c r="K70" s="54"/>
      <c r="L70" s="55">
        <f t="shared" ref="L70:L74" si="72">K70+J70</f>
        <v>0</v>
      </c>
      <c r="M70" s="53"/>
      <c r="N70" s="54"/>
      <c r="O70" s="55">
        <f t="shared" ref="O70:O74" si="73">N70+M70</f>
        <v>0</v>
      </c>
      <c r="P70" s="1202" t="s">
        <v>1089</v>
      </c>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7044</v>
      </c>
      <c r="D73" s="54">
        <v>7044</v>
      </c>
      <c r="E73" s="54"/>
      <c r="F73" s="55">
        <f t="shared" si="70"/>
        <v>7044</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500</v>
      </c>
      <c r="D74" s="54">
        <v>500</v>
      </c>
      <c r="E74" s="54"/>
      <c r="F74" s="55">
        <f t="shared" si="70"/>
        <v>500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67852</v>
      </c>
      <c r="D75" s="177">
        <f>SUM(D76,D83,D130,D164,D165,D172)</f>
        <v>62277</v>
      </c>
      <c r="E75" s="178">
        <f t="shared" ref="E75:F75" si="74">SUM(E76,E83,E130,E164,E165,E172)</f>
        <v>0</v>
      </c>
      <c r="F75" s="179">
        <f t="shared" si="74"/>
        <v>62277</v>
      </c>
      <c r="G75" s="177">
        <f>SUM(G76,G83,G130,G164,G165,G172)</f>
        <v>1875</v>
      </c>
      <c r="H75" s="178">
        <f t="shared" ref="H75:I75" si="75">SUM(H76,H83,H130,H164,H165,H172)</f>
        <v>0</v>
      </c>
      <c r="I75" s="179">
        <f t="shared" si="75"/>
        <v>1875</v>
      </c>
      <c r="J75" s="177">
        <f>SUM(J76,J83,J130,J164,J165,J172)</f>
        <v>3700</v>
      </c>
      <c r="K75" s="178">
        <f t="shared" ref="K75:L75" si="76">SUM(K76,K83,K130,K164,K165,K172)</f>
        <v>0</v>
      </c>
      <c r="L75" s="179">
        <f t="shared" si="76"/>
        <v>3700</v>
      </c>
      <c r="M75" s="177">
        <f>SUM(M76,M83,M130,M164,M165,M172)</f>
        <v>0</v>
      </c>
      <c r="N75" s="178">
        <f t="shared" ref="N75:O75" si="77">SUM(N76,N83,N130,N164,N165,N172)</f>
        <v>0</v>
      </c>
      <c r="O75" s="179">
        <f t="shared" si="77"/>
        <v>0</v>
      </c>
      <c r="P75" s="180"/>
    </row>
    <row r="76" spans="1:16" ht="24" x14ac:dyDescent="0.25">
      <c r="A76" s="67">
        <v>2100</v>
      </c>
      <c r="B76" s="181" t="s">
        <v>96</v>
      </c>
      <c r="C76" s="68">
        <f t="shared" si="0"/>
        <v>50</v>
      </c>
      <c r="D76" s="182">
        <f>SUM(D77,D80)</f>
        <v>50</v>
      </c>
      <c r="E76" s="183">
        <f t="shared" ref="E76:F76" si="78">SUM(E77,E80)</f>
        <v>0</v>
      </c>
      <c r="F76" s="71">
        <f t="shared" si="78"/>
        <v>50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x14ac:dyDescent="0.25">
      <c r="A77" s="1182">
        <v>2110</v>
      </c>
      <c r="B77" s="80" t="s">
        <v>97</v>
      </c>
      <c r="C77" s="81">
        <f t="shared" si="0"/>
        <v>50</v>
      </c>
      <c r="D77" s="191">
        <f>SUM(D78:D79)</f>
        <v>50</v>
      </c>
      <c r="E77" s="192">
        <f t="shared" ref="E77:F77" si="82">SUM(E78:E79)</f>
        <v>0</v>
      </c>
      <c r="F77" s="132">
        <f t="shared" si="82"/>
        <v>50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7" t="s">
        <v>99</v>
      </c>
      <c r="C79" s="88">
        <f t="shared" si="0"/>
        <v>50</v>
      </c>
      <c r="D79" s="193">
        <v>50</v>
      </c>
      <c r="E79" s="194"/>
      <c r="F79" s="55">
        <f t="shared" si="86"/>
        <v>50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53839</v>
      </c>
      <c r="D83" s="182">
        <f>SUM(D84,D89,D95,D103,D112,D116,D122,D128)</f>
        <v>49348</v>
      </c>
      <c r="E83" s="183">
        <f t="shared" ref="E83:F83" si="98">SUM(E84,E89,E95,E103,E112,E116,E122,E128)</f>
        <v>0</v>
      </c>
      <c r="F83" s="71">
        <f t="shared" si="98"/>
        <v>49348</v>
      </c>
      <c r="G83" s="182">
        <f>SUM(G84,G89,G95,G103,G112,G116,G122,G128)</f>
        <v>791</v>
      </c>
      <c r="H83" s="183">
        <f t="shared" ref="H83:I83" si="99">SUM(H84,H89,H95,H103,H112,H116,H122,H128)</f>
        <v>0</v>
      </c>
      <c r="I83" s="71">
        <f t="shared" si="99"/>
        <v>791</v>
      </c>
      <c r="J83" s="182">
        <f>SUM(J84,J89,J95,J103,J112,J116,J122,J128)</f>
        <v>3700</v>
      </c>
      <c r="K83" s="183">
        <f t="shared" ref="K83:L83" si="100">SUM(K84,K89,K95,K103,K112,K116,K122,K128)</f>
        <v>0</v>
      </c>
      <c r="L83" s="71">
        <f t="shared" si="100"/>
        <v>3700</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1747</v>
      </c>
      <c r="D84" s="185">
        <f>SUM(D85:D88)</f>
        <v>1747</v>
      </c>
      <c r="E84" s="186">
        <f t="shared" ref="E84:F84" si="103">SUM(E85:E88)</f>
        <v>0</v>
      </c>
      <c r="F84" s="139">
        <f t="shared" si="103"/>
        <v>1747</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1561</v>
      </c>
      <c r="D86" s="194">
        <v>1561</v>
      </c>
      <c r="E86" s="194"/>
      <c r="F86" s="55">
        <f t="shared" si="107"/>
        <v>1561</v>
      </c>
      <c r="G86" s="53"/>
      <c r="H86" s="54"/>
      <c r="I86" s="55">
        <f t="shared" si="108"/>
        <v>0</v>
      </c>
      <c r="J86" s="53"/>
      <c r="K86" s="54"/>
      <c r="L86" s="55">
        <f t="shared" si="109"/>
        <v>0</v>
      </c>
      <c r="M86" s="53"/>
      <c r="N86" s="54"/>
      <c r="O86" s="55">
        <f t="shared" si="110"/>
        <v>0</v>
      </c>
      <c r="P86" s="57"/>
    </row>
    <row r="87" spans="1:16" ht="24" customHeight="1" x14ac:dyDescent="0.25">
      <c r="A87" s="51">
        <v>2214</v>
      </c>
      <c r="B87" s="87" t="s">
        <v>105</v>
      </c>
      <c r="C87" s="88">
        <f t="shared" si="102"/>
        <v>102</v>
      </c>
      <c r="D87" s="194">
        <v>102</v>
      </c>
      <c r="E87" s="194"/>
      <c r="F87" s="55">
        <f t="shared" si="107"/>
        <v>102</v>
      </c>
      <c r="G87" s="53"/>
      <c r="H87" s="54"/>
      <c r="I87" s="55">
        <f t="shared" si="108"/>
        <v>0</v>
      </c>
      <c r="J87" s="53"/>
      <c r="K87" s="54"/>
      <c r="L87" s="55">
        <f t="shared" si="109"/>
        <v>0</v>
      </c>
      <c r="M87" s="53"/>
      <c r="N87" s="54"/>
      <c r="O87" s="55">
        <f t="shared" si="110"/>
        <v>0</v>
      </c>
      <c r="P87" s="57"/>
    </row>
    <row r="88" spans="1:16" ht="12" customHeight="1" x14ac:dyDescent="0.25">
      <c r="A88" s="51">
        <v>2219</v>
      </c>
      <c r="B88" s="87" t="s">
        <v>106</v>
      </c>
      <c r="C88" s="88">
        <f t="shared" si="102"/>
        <v>84</v>
      </c>
      <c r="D88" s="194">
        <v>84</v>
      </c>
      <c r="E88" s="194"/>
      <c r="F88" s="55">
        <f t="shared" si="107"/>
        <v>84</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37760</v>
      </c>
      <c r="D89" s="188">
        <f>SUM(D90:D94)</f>
        <v>35860</v>
      </c>
      <c r="E89" s="189">
        <f t="shared" ref="E89:F89" si="111">SUM(E90:E94)</f>
        <v>0</v>
      </c>
      <c r="F89" s="55">
        <f t="shared" si="111"/>
        <v>35860</v>
      </c>
      <c r="G89" s="188">
        <f>SUM(G90:G94)</f>
        <v>0</v>
      </c>
      <c r="H89" s="189">
        <f t="shared" ref="H89:I89" si="112">SUM(H90:H94)</f>
        <v>0</v>
      </c>
      <c r="I89" s="55">
        <f t="shared" si="112"/>
        <v>0</v>
      </c>
      <c r="J89" s="188">
        <f>SUM(J90:J94)</f>
        <v>1900</v>
      </c>
      <c r="K89" s="189">
        <f t="shared" ref="K89:L89" si="113">SUM(K90:K94)</f>
        <v>0</v>
      </c>
      <c r="L89" s="55">
        <f t="shared" si="113"/>
        <v>1900</v>
      </c>
      <c r="M89" s="188">
        <f>SUM(M90:M94)</f>
        <v>0</v>
      </c>
      <c r="N89" s="189">
        <f t="shared" ref="N89:O89" si="114">SUM(N90:N94)</f>
        <v>0</v>
      </c>
      <c r="O89" s="55">
        <f t="shared" si="114"/>
        <v>0</v>
      </c>
      <c r="P89" s="57"/>
    </row>
    <row r="90" spans="1:16" ht="24" customHeight="1" x14ac:dyDescent="0.25">
      <c r="A90" s="51">
        <v>2221</v>
      </c>
      <c r="B90" s="87" t="s">
        <v>108</v>
      </c>
      <c r="C90" s="88">
        <f t="shared" si="102"/>
        <v>28011</v>
      </c>
      <c r="D90" s="194">
        <v>26886</v>
      </c>
      <c r="E90" s="194"/>
      <c r="F90" s="55">
        <f t="shared" ref="F90:F94" si="115">D90+E90</f>
        <v>26886</v>
      </c>
      <c r="G90" s="53"/>
      <c r="H90" s="54"/>
      <c r="I90" s="55">
        <f t="shared" ref="I90:I94" si="116">G90+H90</f>
        <v>0</v>
      </c>
      <c r="J90" s="53">
        <v>1125</v>
      </c>
      <c r="K90" s="54"/>
      <c r="L90" s="55">
        <f t="shared" ref="L90:L94" si="117">K90+J90</f>
        <v>1125</v>
      </c>
      <c r="M90" s="53"/>
      <c r="N90" s="54"/>
      <c r="O90" s="55">
        <f t="shared" ref="O90:O94" si="118">N90+M90</f>
        <v>0</v>
      </c>
      <c r="P90" s="57"/>
    </row>
    <row r="91" spans="1:16" ht="12" customHeight="1" x14ac:dyDescent="0.25">
      <c r="A91" s="51">
        <v>2222</v>
      </c>
      <c r="B91" s="87" t="s">
        <v>109</v>
      </c>
      <c r="C91" s="88">
        <f t="shared" si="102"/>
        <v>1032</v>
      </c>
      <c r="D91" s="194">
        <v>782</v>
      </c>
      <c r="E91" s="194"/>
      <c r="F91" s="55">
        <f t="shared" si="115"/>
        <v>782</v>
      </c>
      <c r="G91" s="53"/>
      <c r="H91" s="54"/>
      <c r="I91" s="55">
        <f t="shared" si="116"/>
        <v>0</v>
      </c>
      <c r="J91" s="53">
        <v>250</v>
      </c>
      <c r="K91" s="54"/>
      <c r="L91" s="55">
        <f t="shared" si="117"/>
        <v>250</v>
      </c>
      <c r="M91" s="53"/>
      <c r="N91" s="54"/>
      <c r="O91" s="55">
        <f t="shared" si="118"/>
        <v>0</v>
      </c>
      <c r="P91" s="57"/>
    </row>
    <row r="92" spans="1:16" ht="12" customHeight="1" x14ac:dyDescent="0.25">
      <c r="A92" s="51">
        <v>2223</v>
      </c>
      <c r="B92" s="87" t="s">
        <v>110</v>
      </c>
      <c r="C92" s="88">
        <f t="shared" si="102"/>
        <v>8328</v>
      </c>
      <c r="D92" s="193">
        <v>7878</v>
      </c>
      <c r="E92" s="194"/>
      <c r="F92" s="55">
        <f t="shared" si="115"/>
        <v>7878</v>
      </c>
      <c r="G92" s="53"/>
      <c r="H92" s="54"/>
      <c r="I92" s="55">
        <f t="shared" si="116"/>
        <v>0</v>
      </c>
      <c r="J92" s="53">
        <v>450</v>
      </c>
      <c r="K92" s="54"/>
      <c r="L92" s="55">
        <f t="shared" si="117"/>
        <v>450</v>
      </c>
      <c r="M92" s="53"/>
      <c r="N92" s="54"/>
      <c r="O92" s="55">
        <f t="shared" si="118"/>
        <v>0</v>
      </c>
      <c r="P92" s="57"/>
    </row>
    <row r="93" spans="1:16" ht="48" customHeight="1" x14ac:dyDescent="0.25">
      <c r="A93" s="51">
        <v>2224</v>
      </c>
      <c r="B93" s="87" t="s">
        <v>111</v>
      </c>
      <c r="C93" s="88">
        <f t="shared" si="102"/>
        <v>389</v>
      </c>
      <c r="D93" s="193">
        <v>314</v>
      </c>
      <c r="E93" s="194"/>
      <c r="F93" s="55">
        <f t="shared" si="115"/>
        <v>314</v>
      </c>
      <c r="G93" s="53"/>
      <c r="H93" s="54"/>
      <c r="I93" s="55">
        <f t="shared" si="116"/>
        <v>0</v>
      </c>
      <c r="J93" s="53">
        <v>75</v>
      </c>
      <c r="K93" s="54"/>
      <c r="L93" s="55">
        <f t="shared" si="117"/>
        <v>75</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2674</v>
      </c>
      <c r="D95" s="188">
        <f>SUM(D96:D102)</f>
        <v>2674</v>
      </c>
      <c r="E95" s="189">
        <f t="shared" ref="E95:F95" si="119">SUM(E96:E102)</f>
        <v>0</v>
      </c>
      <c r="F95" s="55">
        <f t="shared" si="119"/>
        <v>2674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2674</v>
      </c>
      <c r="D102" s="193">
        <v>2674</v>
      </c>
      <c r="E102" s="194"/>
      <c r="F102" s="55">
        <f t="shared" si="123"/>
        <v>2674</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7311</v>
      </c>
      <c r="D103" s="188">
        <f>SUM(D104:D111)</f>
        <v>7311</v>
      </c>
      <c r="E103" s="189">
        <f t="shared" ref="E103:F103" si="127">SUM(E104:E111)</f>
        <v>0</v>
      </c>
      <c r="F103" s="55">
        <f t="shared" si="127"/>
        <v>7311</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123</v>
      </c>
      <c r="C105" s="88">
        <f t="shared" si="102"/>
        <v>524</v>
      </c>
      <c r="D105" s="193">
        <v>524</v>
      </c>
      <c r="E105" s="194"/>
      <c r="F105" s="55">
        <f t="shared" si="131"/>
        <v>524</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531</v>
      </c>
      <c r="D106" s="193">
        <v>531</v>
      </c>
      <c r="E106" s="194"/>
      <c r="F106" s="55">
        <f t="shared" si="131"/>
        <v>531</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6256</v>
      </c>
      <c r="D107" s="193">
        <v>6256</v>
      </c>
      <c r="E107" s="194"/>
      <c r="F107" s="55">
        <f t="shared" si="131"/>
        <v>6256</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130</v>
      </c>
      <c r="C112" s="88">
        <f t="shared" si="102"/>
        <v>1042</v>
      </c>
      <c r="D112" s="188">
        <f>SUM(D113:D115)</f>
        <v>1042</v>
      </c>
      <c r="E112" s="189">
        <f t="shared" ref="E112:F112" si="135">SUM(E113:E115)</f>
        <v>0</v>
      </c>
      <c r="F112" s="55">
        <f t="shared" si="135"/>
        <v>1042</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customHeight="1" x14ac:dyDescent="0.25">
      <c r="A113" s="51">
        <v>2251</v>
      </c>
      <c r="B113" s="87" t="s">
        <v>131</v>
      </c>
      <c r="C113" s="88">
        <f t="shared" si="102"/>
        <v>85</v>
      </c>
      <c r="D113" s="193">
        <v>85</v>
      </c>
      <c r="E113" s="194"/>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7" t="s">
        <v>132</v>
      </c>
      <c r="C114" s="88">
        <f t="shared" si="102"/>
        <v>411</v>
      </c>
      <c r="D114" s="193">
        <v>411</v>
      </c>
      <c r="E114" s="194"/>
      <c r="F114" s="55">
        <f t="shared" si="139"/>
        <v>411</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546</v>
      </c>
      <c r="D115" s="193">
        <v>546</v>
      </c>
      <c r="E115" s="194"/>
      <c r="F115" s="55">
        <f t="shared" si="139"/>
        <v>546</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2076</v>
      </c>
      <c r="D116" s="188">
        <f>SUM(D117:D121)</f>
        <v>276</v>
      </c>
      <c r="E116" s="189">
        <f t="shared" ref="E116:F116" si="143">SUM(E117:E121)</f>
        <v>0</v>
      </c>
      <c r="F116" s="55">
        <f t="shared" si="143"/>
        <v>276</v>
      </c>
      <c r="G116" s="188">
        <f>SUM(G117:G121)</f>
        <v>0</v>
      </c>
      <c r="H116" s="189">
        <f t="shared" ref="H116:I116" si="144">SUM(H117:H121)</f>
        <v>0</v>
      </c>
      <c r="I116" s="55">
        <f t="shared" si="144"/>
        <v>0</v>
      </c>
      <c r="J116" s="188">
        <f>SUM(J117:J121)</f>
        <v>1800</v>
      </c>
      <c r="K116" s="189">
        <f t="shared" ref="K116:L116" si="145">SUM(K117:K121)</f>
        <v>0</v>
      </c>
      <c r="L116" s="55">
        <f t="shared" si="145"/>
        <v>1800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4" customHeight="1" x14ac:dyDescent="0.25">
      <c r="A118" s="51">
        <v>2262</v>
      </c>
      <c r="B118" s="87" t="s">
        <v>136</v>
      </c>
      <c r="C118" s="88">
        <f t="shared" si="102"/>
        <v>2050</v>
      </c>
      <c r="D118" s="193">
        <v>250</v>
      </c>
      <c r="E118" s="194"/>
      <c r="F118" s="55">
        <f t="shared" si="147"/>
        <v>250</v>
      </c>
      <c r="G118" s="53"/>
      <c r="H118" s="54"/>
      <c r="I118" s="55">
        <f t="shared" si="148"/>
        <v>0</v>
      </c>
      <c r="J118" s="53">
        <v>1800</v>
      </c>
      <c r="K118" s="54"/>
      <c r="L118" s="55">
        <f t="shared" si="149"/>
        <v>1800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139</v>
      </c>
      <c r="C121" s="88">
        <f t="shared" si="102"/>
        <v>26</v>
      </c>
      <c r="D121" s="193">
        <v>26</v>
      </c>
      <c r="E121" s="194"/>
      <c r="F121" s="55">
        <f t="shared" si="147"/>
        <v>26</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1229</v>
      </c>
      <c r="D122" s="188">
        <f>SUM(D123:D127)</f>
        <v>438</v>
      </c>
      <c r="E122" s="189">
        <f t="shared" ref="E122:F122" si="151">SUM(E123:E127)</f>
        <v>0</v>
      </c>
      <c r="F122" s="55">
        <f t="shared" si="151"/>
        <v>438</v>
      </c>
      <c r="G122" s="188">
        <f>SUM(G123:G127)</f>
        <v>791</v>
      </c>
      <c r="H122" s="189">
        <f t="shared" ref="H122:I122" si="152">SUM(H123:H127)</f>
        <v>0</v>
      </c>
      <c r="I122" s="55">
        <f t="shared" si="152"/>
        <v>791</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33"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37.5" customHeight="1" x14ac:dyDescent="0.25">
      <c r="A127" s="51">
        <v>2279</v>
      </c>
      <c r="B127" s="87" t="s">
        <v>145</v>
      </c>
      <c r="C127" s="88">
        <f t="shared" si="102"/>
        <v>1229</v>
      </c>
      <c r="D127" s="193">
        <v>438</v>
      </c>
      <c r="E127" s="194"/>
      <c r="F127" s="55">
        <f t="shared" si="155"/>
        <v>438</v>
      </c>
      <c r="G127" s="53">
        <v>791</v>
      </c>
      <c r="H127" s="54"/>
      <c r="I127" s="55">
        <f t="shared" si="156"/>
        <v>791</v>
      </c>
      <c r="J127" s="53"/>
      <c r="K127" s="54"/>
      <c r="L127" s="55">
        <f t="shared" si="157"/>
        <v>0</v>
      </c>
      <c r="M127" s="53"/>
      <c r="N127" s="54"/>
      <c r="O127" s="55">
        <f t="shared" si="158"/>
        <v>0</v>
      </c>
      <c r="P127" s="57"/>
    </row>
    <row r="128" spans="1:16" ht="48" hidden="1" x14ac:dyDescent="0.25">
      <c r="A128" s="1182">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13689</v>
      </c>
      <c r="D130" s="182">
        <f>SUM(D131,D136,D140,D141,D144,D151,D159,D160,D163)</f>
        <v>12605</v>
      </c>
      <c r="E130" s="183">
        <f t="shared" ref="E130:F130" si="160">SUM(E131,E136,E140,E141,E144,E151,E159,E160,E163)</f>
        <v>0</v>
      </c>
      <c r="F130" s="71">
        <f t="shared" si="160"/>
        <v>12605</v>
      </c>
      <c r="G130" s="182">
        <f>SUM(G131,G136,G140,G141,G144,G151,G159,G160,G163)</f>
        <v>1084</v>
      </c>
      <c r="H130" s="183">
        <f t="shared" ref="H130:I130" si="161">SUM(H131,H136,H140,H141,H144,H151,H159,H160,H163)</f>
        <v>0</v>
      </c>
      <c r="I130" s="71">
        <f t="shared" si="161"/>
        <v>1084</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1182">
        <v>2310</v>
      </c>
      <c r="B131" s="80" t="s">
        <v>149</v>
      </c>
      <c r="C131" s="81">
        <f t="shared" si="102"/>
        <v>4075</v>
      </c>
      <c r="D131" s="191">
        <f t="shared" ref="D131:O131" si="164">SUM(D132:D135)</f>
        <v>4075</v>
      </c>
      <c r="E131" s="192">
        <f t="shared" si="164"/>
        <v>0</v>
      </c>
      <c r="F131" s="132">
        <f t="shared" si="164"/>
        <v>4075</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150</v>
      </c>
      <c r="C132" s="88">
        <f t="shared" si="102"/>
        <v>700</v>
      </c>
      <c r="D132" s="193">
        <v>700</v>
      </c>
      <c r="E132" s="194"/>
      <c r="F132" s="55">
        <f t="shared" ref="F132:F135" si="165">D132+E132</f>
        <v>700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2870</v>
      </c>
      <c r="D133" s="193">
        <v>2870</v>
      </c>
      <c r="E133" s="194"/>
      <c r="F133" s="55">
        <f t="shared" si="165"/>
        <v>2870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46.5" customHeight="1" x14ac:dyDescent="0.25">
      <c r="A135" s="51">
        <v>2314</v>
      </c>
      <c r="B135" s="87" t="s">
        <v>153</v>
      </c>
      <c r="C135" s="88">
        <f t="shared" si="102"/>
        <v>505</v>
      </c>
      <c r="D135" s="193">
        <v>505</v>
      </c>
      <c r="E135" s="194"/>
      <c r="F135" s="55">
        <f t="shared" si="165"/>
        <v>505</v>
      </c>
      <c r="G135" s="53"/>
      <c r="H135" s="54"/>
      <c r="I135" s="55">
        <f t="shared" si="166"/>
        <v>0</v>
      </c>
      <c r="J135" s="53"/>
      <c r="K135" s="54"/>
      <c r="L135" s="55">
        <f t="shared" si="167"/>
        <v>0</v>
      </c>
      <c r="M135" s="53"/>
      <c r="N135" s="54"/>
      <c r="O135" s="55">
        <f t="shared" si="168"/>
        <v>0</v>
      </c>
      <c r="P135" s="57"/>
    </row>
    <row r="136" spans="1:16" x14ac:dyDescent="0.25">
      <c r="A136" s="187">
        <v>2320</v>
      </c>
      <c r="B136" s="87" t="s">
        <v>154</v>
      </c>
      <c r="C136" s="88">
        <f t="shared" si="102"/>
        <v>976</v>
      </c>
      <c r="D136" s="188">
        <f>SUM(D137:D139)</f>
        <v>976</v>
      </c>
      <c r="E136" s="189">
        <f t="shared" ref="E136:F136" si="169">SUM(E137:E139)</f>
        <v>0</v>
      </c>
      <c r="F136" s="55">
        <f t="shared" si="169"/>
        <v>976</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156</v>
      </c>
      <c r="C138" s="88">
        <f t="shared" si="102"/>
        <v>976</v>
      </c>
      <c r="D138" s="193">
        <v>976</v>
      </c>
      <c r="E138" s="194"/>
      <c r="F138" s="55">
        <f t="shared" si="173"/>
        <v>976</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159</v>
      </c>
      <c r="C141" s="88">
        <f t="shared" si="102"/>
        <v>100</v>
      </c>
      <c r="D141" s="188">
        <f>SUM(D142:D143)</f>
        <v>100</v>
      </c>
      <c r="E141" s="189">
        <f t="shared" ref="E141:F141" si="177">SUM(E142:E143)</f>
        <v>0</v>
      </c>
      <c r="F141" s="55">
        <f t="shared" si="177"/>
        <v>100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customHeight="1" x14ac:dyDescent="0.25">
      <c r="A142" s="51">
        <v>2341</v>
      </c>
      <c r="B142" s="87" t="s">
        <v>160</v>
      </c>
      <c r="C142" s="88">
        <f t="shared" si="102"/>
        <v>100</v>
      </c>
      <c r="D142" s="193">
        <v>100</v>
      </c>
      <c r="E142" s="194"/>
      <c r="F142" s="55">
        <f t="shared" ref="F142:F143" si="181">D142+E142</f>
        <v>100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2979</v>
      </c>
      <c r="D144" s="185">
        <f>SUM(D145:D150)</f>
        <v>2979</v>
      </c>
      <c r="E144" s="186">
        <f t="shared" ref="E144:F144" si="185">SUM(E145:E150)</f>
        <v>0</v>
      </c>
      <c r="F144" s="139">
        <f t="shared" si="185"/>
        <v>2979</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customHeight="1" x14ac:dyDescent="0.25">
      <c r="A145" s="44">
        <v>2351</v>
      </c>
      <c r="B145" s="80" t="s">
        <v>163</v>
      </c>
      <c r="C145" s="81">
        <f t="shared" si="102"/>
        <v>830</v>
      </c>
      <c r="D145" s="195">
        <v>830</v>
      </c>
      <c r="E145" s="196"/>
      <c r="F145" s="132">
        <f t="shared" ref="F145:F150" si="189">D145+E145</f>
        <v>830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164</v>
      </c>
      <c r="C146" s="88">
        <f t="shared" si="102"/>
        <v>1482</v>
      </c>
      <c r="D146" s="193">
        <v>1482</v>
      </c>
      <c r="E146" s="194"/>
      <c r="F146" s="55">
        <f t="shared" si="189"/>
        <v>1482</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7" t="s">
        <v>166</v>
      </c>
      <c r="C148" s="88">
        <f t="shared" ref="C148:C211" si="193">F148+I148+L148+O148</f>
        <v>287</v>
      </c>
      <c r="D148" s="193">
        <v>287</v>
      </c>
      <c r="E148" s="194"/>
      <c r="F148" s="55">
        <f t="shared" si="189"/>
        <v>287</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7" t="s">
        <v>167</v>
      </c>
      <c r="C149" s="88">
        <f t="shared" si="193"/>
        <v>380</v>
      </c>
      <c r="D149" s="193">
        <v>380</v>
      </c>
      <c r="E149" s="194"/>
      <c r="F149" s="55">
        <f t="shared" si="189"/>
        <v>380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169</v>
      </c>
      <c r="C151" s="88">
        <f t="shared" si="193"/>
        <v>1750</v>
      </c>
      <c r="D151" s="188">
        <f>SUM(D152:D158)</f>
        <v>1750</v>
      </c>
      <c r="E151" s="189">
        <f t="shared" ref="E151:F151" si="194">SUM(E152:E158)</f>
        <v>0</v>
      </c>
      <c r="F151" s="55">
        <f t="shared" si="194"/>
        <v>1750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27.75" customHeight="1" x14ac:dyDescent="0.25">
      <c r="A154" s="50">
        <v>2363</v>
      </c>
      <c r="B154" s="87" t="s">
        <v>172</v>
      </c>
      <c r="C154" s="88">
        <f t="shared" si="193"/>
        <v>1750</v>
      </c>
      <c r="D154" s="193">
        <v>1750</v>
      </c>
      <c r="E154" s="194"/>
      <c r="F154" s="55">
        <f t="shared" si="198"/>
        <v>1750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21.75" customHeight="1" x14ac:dyDescent="0.25">
      <c r="A159" s="184">
        <v>2370</v>
      </c>
      <c r="B159" s="136" t="s">
        <v>177</v>
      </c>
      <c r="C159" s="141">
        <f t="shared" si="193"/>
        <v>3609</v>
      </c>
      <c r="D159" s="199">
        <v>2525</v>
      </c>
      <c r="E159" s="200"/>
      <c r="F159" s="139">
        <f t="shared" si="198"/>
        <v>2525</v>
      </c>
      <c r="G159" s="142">
        <v>1084</v>
      </c>
      <c r="H159" s="143"/>
      <c r="I159" s="139">
        <f t="shared" si="199"/>
        <v>1084</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181</v>
      </c>
      <c r="C163" s="141">
        <f t="shared" si="193"/>
        <v>200</v>
      </c>
      <c r="D163" s="199">
        <v>200</v>
      </c>
      <c r="E163" s="200"/>
      <c r="F163" s="139">
        <f t="shared" si="206"/>
        <v>200</v>
      </c>
      <c r="G163" s="142"/>
      <c r="H163" s="143"/>
      <c r="I163" s="139">
        <f t="shared" si="207"/>
        <v>0</v>
      </c>
      <c r="J163" s="142"/>
      <c r="K163" s="143"/>
      <c r="L163" s="139">
        <f t="shared" si="208"/>
        <v>0</v>
      </c>
      <c r="M163" s="142"/>
      <c r="N163" s="143"/>
      <c r="O163" s="139">
        <f t="shared" si="209"/>
        <v>0</v>
      </c>
      <c r="P163" s="127"/>
    </row>
    <row r="164" spans="1:16" ht="12" customHeight="1" x14ac:dyDescent="0.25">
      <c r="A164" s="67">
        <v>2400</v>
      </c>
      <c r="B164" s="181" t="s">
        <v>182</v>
      </c>
      <c r="C164" s="68">
        <f t="shared" si="193"/>
        <v>193</v>
      </c>
      <c r="D164" s="201">
        <v>193</v>
      </c>
      <c r="E164" s="202"/>
      <c r="F164" s="71">
        <f t="shared" si="206"/>
        <v>193</v>
      </c>
      <c r="G164" s="69"/>
      <c r="H164" s="70"/>
      <c r="I164" s="71">
        <f t="shared" si="207"/>
        <v>0</v>
      </c>
      <c r="J164" s="69"/>
      <c r="K164" s="70"/>
      <c r="L164" s="71">
        <f t="shared" si="208"/>
        <v>0</v>
      </c>
      <c r="M164" s="69"/>
      <c r="N164" s="70"/>
      <c r="O164" s="71">
        <f t="shared" si="209"/>
        <v>0</v>
      </c>
      <c r="P164" s="75"/>
    </row>
    <row r="165" spans="1:16" ht="24" x14ac:dyDescent="0.25">
      <c r="A165" s="67">
        <v>2500</v>
      </c>
      <c r="B165" s="181" t="s">
        <v>183</v>
      </c>
      <c r="C165" s="68">
        <f t="shared" si="193"/>
        <v>81</v>
      </c>
      <c r="D165" s="182">
        <f>SUM(D166,D171)</f>
        <v>81</v>
      </c>
      <c r="E165" s="183">
        <f t="shared" ref="E165:O165" si="210">SUM(E166,E171)</f>
        <v>0</v>
      </c>
      <c r="F165" s="71">
        <f t="shared" si="210"/>
        <v>81</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4" customHeight="1" x14ac:dyDescent="0.25">
      <c r="A166" s="1182">
        <v>2510</v>
      </c>
      <c r="B166" s="80" t="s">
        <v>184</v>
      </c>
      <c r="C166" s="81">
        <f t="shared" si="193"/>
        <v>81</v>
      </c>
      <c r="D166" s="191">
        <f>SUM(D167:D170)</f>
        <v>81</v>
      </c>
      <c r="E166" s="192">
        <f t="shared" ref="E166:O166" si="211">SUM(E167:E170)</f>
        <v>0</v>
      </c>
      <c r="F166" s="132">
        <f t="shared" si="211"/>
        <v>81</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188</v>
      </c>
      <c r="C170" s="88">
        <f t="shared" si="193"/>
        <v>81</v>
      </c>
      <c r="D170" s="193">
        <v>81</v>
      </c>
      <c r="E170" s="194"/>
      <c r="F170" s="55">
        <f t="shared" si="212"/>
        <v>81</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182">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182">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182">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182">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4441</v>
      </c>
      <c r="D194" s="171">
        <f t="shared" ref="D194:O194" si="259">SUM(D195,D230,D269,D283)</f>
        <v>3441</v>
      </c>
      <c r="E194" s="172">
        <f t="shared" si="259"/>
        <v>0</v>
      </c>
      <c r="F194" s="173">
        <f t="shared" si="259"/>
        <v>3441</v>
      </c>
      <c r="G194" s="171">
        <f t="shared" si="259"/>
        <v>1000</v>
      </c>
      <c r="H194" s="172">
        <f t="shared" si="259"/>
        <v>0</v>
      </c>
      <c r="I194" s="173">
        <f t="shared" si="259"/>
        <v>1000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4441</v>
      </c>
      <c r="D195" s="177">
        <f>D196+D204</f>
        <v>3441</v>
      </c>
      <c r="E195" s="178">
        <f t="shared" ref="E195:F195" si="260">E196+E204</f>
        <v>0</v>
      </c>
      <c r="F195" s="179">
        <f t="shared" si="260"/>
        <v>3441</v>
      </c>
      <c r="G195" s="177">
        <f>G196+G204</f>
        <v>1000</v>
      </c>
      <c r="H195" s="178">
        <f t="shared" ref="H195:I195" si="261">H196+H204</f>
        <v>0</v>
      </c>
      <c r="I195" s="179">
        <f t="shared" si="261"/>
        <v>1000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182">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4441</v>
      </c>
      <c r="D204" s="182">
        <f>D205+D215+D216+D225+D226+D227+D229</f>
        <v>3441</v>
      </c>
      <c r="E204" s="183">
        <f t="shared" ref="E204:F204" si="276">E205+E215+E216+E225+E226+E227+E229</f>
        <v>0</v>
      </c>
      <c r="F204" s="71">
        <f t="shared" si="276"/>
        <v>3441</v>
      </c>
      <c r="G204" s="182">
        <f>G205+G215+G216+G225+G226+G227+G229</f>
        <v>1000</v>
      </c>
      <c r="H204" s="183">
        <f t="shared" ref="H204:I204" si="277">H205+H215+H216+H225+H226+H227+H229</f>
        <v>0</v>
      </c>
      <c r="I204" s="71">
        <f t="shared" si="277"/>
        <v>1000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4441</v>
      </c>
      <c r="D216" s="188">
        <f>SUM(D217:D224)</f>
        <v>3441</v>
      </c>
      <c r="E216" s="189">
        <f t="shared" ref="E216:F216" si="289">SUM(E217:E224)</f>
        <v>0</v>
      </c>
      <c r="F216" s="55">
        <f t="shared" si="289"/>
        <v>3441</v>
      </c>
      <c r="G216" s="188">
        <f>SUM(G217:G224)</f>
        <v>1000</v>
      </c>
      <c r="H216" s="189">
        <f t="shared" ref="H216:I216" si="290">SUM(H217:H224)</f>
        <v>0</v>
      </c>
      <c r="I216" s="55">
        <f t="shared" si="290"/>
        <v>1000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7" t="s">
        <v>237</v>
      </c>
      <c r="C219" s="88">
        <f t="shared" si="288"/>
        <v>1841</v>
      </c>
      <c r="D219" s="193">
        <v>841</v>
      </c>
      <c r="E219" s="194"/>
      <c r="F219" s="55">
        <f t="shared" si="293"/>
        <v>841</v>
      </c>
      <c r="G219" s="53">
        <v>1000</v>
      </c>
      <c r="H219" s="54"/>
      <c r="I219" s="55">
        <f t="shared" si="294"/>
        <v>1000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7" t="s">
        <v>241</v>
      </c>
      <c r="C223" s="88">
        <f t="shared" si="288"/>
        <v>2600</v>
      </c>
      <c r="D223" s="193">
        <v>2600</v>
      </c>
      <c r="E223" s="194"/>
      <c r="F223" s="55">
        <f t="shared" si="293"/>
        <v>2600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182">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182">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182">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182">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182">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182">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421641</v>
      </c>
      <c r="D289" s="248">
        <f t="shared" ref="D289:O289" si="389">SUM(D286,D269,D230,D195,D187,D173,D75,D53,D283)</f>
        <v>288028</v>
      </c>
      <c r="E289" s="249">
        <f t="shared" si="389"/>
        <v>0</v>
      </c>
      <c r="F289" s="250">
        <f t="shared" si="389"/>
        <v>288028</v>
      </c>
      <c r="G289" s="248">
        <f t="shared" si="389"/>
        <v>129913</v>
      </c>
      <c r="H289" s="249">
        <f t="shared" si="389"/>
        <v>0</v>
      </c>
      <c r="I289" s="250">
        <f t="shared" si="389"/>
        <v>129913</v>
      </c>
      <c r="J289" s="248">
        <f t="shared" si="389"/>
        <v>3700</v>
      </c>
      <c r="K289" s="249">
        <f t="shared" si="389"/>
        <v>0</v>
      </c>
      <c r="L289" s="250">
        <f t="shared" si="389"/>
        <v>3700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GniS2HZh31mHhQAzr6PJJcsBzV/U1MQbCJQ7A6oQw8GzywPk/SSXFBvC043pIEKGQQ6cWQeOCkb7ybdgnywz7A==" saltValue="J+52Q3A4TMwxryuSXQMS3Q==" spinCount="100000" sheet="1" objects="1" scenarios="1" formatCells="0" formatColumns="0" formatRows="0" deleteColumns="0"/>
  <autoFilter ref="A18:P301">
    <filterColumn colId="2">
      <filters>
        <filter val="1 029"/>
        <filter val="1 032"/>
        <filter val="1 042"/>
        <filter val="1 167"/>
        <filter val="1 229"/>
        <filter val="1 482"/>
        <filter val="1 561"/>
        <filter val="1 747"/>
        <filter val="1 750"/>
        <filter val="1 800"/>
        <filter val="1 841"/>
        <filter val="1 900"/>
        <filter val="100"/>
        <filter val="102"/>
        <filter val="13 222"/>
        <filter val="13 689"/>
        <filter val="16 820"/>
        <filter val="193"/>
        <filter val="2 050"/>
        <filter val="2 076"/>
        <filter val="2 256"/>
        <filter val="2 600"/>
        <filter val="2 674"/>
        <filter val="2 788"/>
        <filter val="2 870"/>
        <filter val="2 979"/>
        <filter val="20 766"/>
        <filter val="200"/>
        <filter val="233 999"/>
        <filter val="25 444"/>
        <filter val="26"/>
        <filter val="262 231"/>
        <filter val="28 011"/>
        <filter val="287"/>
        <filter val="3 609"/>
        <filter val="3 700"/>
        <filter val="349 348"/>
        <filter val="37 760"/>
        <filter val="380"/>
        <filter val="389"/>
        <filter val="4 075"/>
        <filter val="4 172"/>
        <filter val="4 441"/>
        <filter val="411"/>
        <filter val="417 200"/>
        <filter val="417 941"/>
        <filter val="421 641"/>
        <filter val="50"/>
        <filter val="500"/>
        <filter val="505"/>
        <filter val="524"/>
        <filter val="53 839"/>
        <filter val="531"/>
        <filter val="546"/>
        <filter val="6 256"/>
        <filter val="66 351"/>
        <filter val="67 852"/>
        <filter val="7 044"/>
        <filter val="7 311"/>
        <filter val="700"/>
        <filter val="8 328"/>
        <filter val="81"/>
        <filter val="830"/>
        <filter val="84"/>
        <filter val="85"/>
        <filter val="87 117"/>
        <filter val="97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2019.gada 18.aprīļa saistošajiem noteikumiem Nr.16
(protokols Nr.4, 26.punkts)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1414</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392</v>
      </c>
      <c r="D6" s="1557"/>
      <c r="E6" s="1557"/>
      <c r="F6" s="1557"/>
      <c r="G6" s="1557"/>
      <c r="H6" s="1557"/>
      <c r="I6" s="1557"/>
      <c r="J6" s="1557"/>
      <c r="K6" s="1557"/>
      <c r="L6" s="1557"/>
      <c r="M6" s="1557"/>
      <c r="N6" s="1557"/>
      <c r="O6" s="1557"/>
      <c r="P6" s="1558"/>
      <c r="Q6" s="273"/>
    </row>
    <row r="7" spans="1:17" ht="27.75" customHeight="1" x14ac:dyDescent="0.25">
      <c r="A7" s="7" t="s">
        <v>10</v>
      </c>
      <c r="B7" s="8"/>
      <c r="C7" s="1562" t="s">
        <v>391</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986334</v>
      </c>
      <c r="D20" s="32">
        <f>SUM(D21,D24,D25,D41,D43)</f>
        <v>994925</v>
      </c>
      <c r="E20" s="33">
        <f t="shared" ref="E20:F20" si="1">SUM(E21,E24,E25,E41,E43)</f>
        <v>-8591</v>
      </c>
      <c r="F20" s="34">
        <f t="shared" si="1"/>
        <v>986334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986334</v>
      </c>
      <c r="D24" s="60">
        <f>D51</f>
        <v>994925</v>
      </c>
      <c r="E24" s="277">
        <v>-8591</v>
      </c>
      <c r="F24" s="62">
        <f t="shared" si="9"/>
        <v>986334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986334</v>
      </c>
      <c r="D50" s="157">
        <f>SUM(D51,D286)</f>
        <v>994925</v>
      </c>
      <c r="E50" s="158">
        <f t="shared" ref="E50:F50" si="26">SUM(E51,E286)</f>
        <v>-8591</v>
      </c>
      <c r="F50" s="159">
        <f t="shared" si="26"/>
        <v>986334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986334</v>
      </c>
      <c r="D51" s="163">
        <f>SUM(D52,D194)</f>
        <v>994925</v>
      </c>
      <c r="E51" s="164">
        <f t="shared" ref="E51:F51" si="30">SUM(E52,E194)</f>
        <v>-8591</v>
      </c>
      <c r="F51" s="165">
        <f t="shared" si="30"/>
        <v>986334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79330</v>
      </c>
      <c r="D52" s="171">
        <f>SUM(D53,D75,D173,D187)</f>
        <v>79330</v>
      </c>
      <c r="E52" s="172">
        <f t="shared" ref="E52:F52" si="34">SUM(E53,E75,E173,E187)</f>
        <v>0</v>
      </c>
      <c r="F52" s="173">
        <f t="shared" si="34"/>
        <v>79330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209">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79330</v>
      </c>
      <c r="D75" s="177">
        <f>SUM(D76,D83,D130,D164,D165,D172)</f>
        <v>79330</v>
      </c>
      <c r="E75" s="178">
        <f t="shared" ref="E75:F75" si="74">SUM(E76,E83,E130,E164,E165,E172)</f>
        <v>0</v>
      </c>
      <c r="F75" s="179">
        <f t="shared" si="74"/>
        <v>79330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209">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40030</v>
      </c>
      <c r="D83" s="182">
        <f>SUM(D84,D89,D95,D103,D112,D116,D122,D128)</f>
        <v>40030</v>
      </c>
      <c r="E83" s="183">
        <f t="shared" ref="E83:F83" si="98">SUM(E84,E89,E95,E103,E112,E116,E122,E128)</f>
        <v>0</v>
      </c>
      <c r="F83" s="71">
        <f t="shared" si="98"/>
        <v>40030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38396</v>
      </c>
      <c r="D103" s="188">
        <f>SUM(D104:D111)</f>
        <v>38396</v>
      </c>
      <c r="E103" s="189">
        <f t="shared" ref="E103:F103" si="127">SUM(E104:E111)</f>
        <v>0</v>
      </c>
      <c r="F103" s="55">
        <f t="shared" si="127"/>
        <v>38396</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3000</v>
      </c>
      <c r="D104" s="193">
        <v>3000</v>
      </c>
      <c r="E104" s="194"/>
      <c r="F104" s="55">
        <f t="shared" ref="F104:F111" si="131">D104+E104</f>
        <v>3000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7" t="s">
        <v>124</v>
      </c>
      <c r="C106" s="88">
        <f t="shared" si="102"/>
        <v>10396</v>
      </c>
      <c r="D106" s="193">
        <v>10396</v>
      </c>
      <c r="E106" s="194"/>
      <c r="F106" s="55">
        <f t="shared" si="131"/>
        <v>10396</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25000</v>
      </c>
      <c r="D107" s="193">
        <v>25000</v>
      </c>
      <c r="E107" s="194"/>
      <c r="F107" s="55">
        <f t="shared" si="131"/>
        <v>25000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1634</v>
      </c>
      <c r="D122" s="188">
        <f>SUM(D123:D127)</f>
        <v>1634</v>
      </c>
      <c r="E122" s="189">
        <f t="shared" ref="E122:F122" si="151">SUM(E123:E127)</f>
        <v>0</v>
      </c>
      <c r="F122" s="55">
        <f t="shared" si="151"/>
        <v>1634</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1634</v>
      </c>
      <c r="D127" s="193">
        <v>1634</v>
      </c>
      <c r="E127" s="194"/>
      <c r="F127" s="55">
        <f t="shared" si="155"/>
        <v>1634</v>
      </c>
      <c r="G127" s="53"/>
      <c r="H127" s="54"/>
      <c r="I127" s="55">
        <f t="shared" si="156"/>
        <v>0</v>
      </c>
      <c r="J127" s="53"/>
      <c r="K127" s="54"/>
      <c r="L127" s="55">
        <f t="shared" si="157"/>
        <v>0</v>
      </c>
      <c r="M127" s="53"/>
      <c r="N127" s="54"/>
      <c r="O127" s="55">
        <f t="shared" si="158"/>
        <v>0</v>
      </c>
      <c r="P127" s="57"/>
    </row>
    <row r="128" spans="1:16" ht="48" hidden="1" x14ac:dyDescent="0.25">
      <c r="A128" s="1209">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39300</v>
      </c>
      <c r="D130" s="182">
        <f>SUM(D131,D136,D140,D141,D144,D151,D159,D160,D163)</f>
        <v>39300</v>
      </c>
      <c r="E130" s="183">
        <f t="shared" ref="E130:F130" si="160">SUM(E131,E136,E140,E141,E144,E151,E159,E160,E163)</f>
        <v>0</v>
      </c>
      <c r="F130" s="71">
        <f t="shared" si="160"/>
        <v>39300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1209">
        <v>2310</v>
      </c>
      <c r="B131" s="80" t="s">
        <v>149</v>
      </c>
      <c r="C131" s="81">
        <f t="shared" si="102"/>
        <v>39100</v>
      </c>
      <c r="D131" s="191">
        <f t="shared" ref="D131:O131" si="164">SUM(D132:D135)</f>
        <v>39100</v>
      </c>
      <c r="E131" s="192">
        <f t="shared" si="164"/>
        <v>0</v>
      </c>
      <c r="F131" s="132">
        <f t="shared" si="164"/>
        <v>39100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39100</v>
      </c>
      <c r="D133" s="193">
        <v>39100</v>
      </c>
      <c r="E133" s="194"/>
      <c r="F133" s="55">
        <f t="shared" si="165"/>
        <v>39100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181</v>
      </c>
      <c r="C163" s="141">
        <f t="shared" si="193"/>
        <v>200</v>
      </c>
      <c r="D163" s="199">
        <v>200</v>
      </c>
      <c r="E163" s="200"/>
      <c r="F163" s="139">
        <f t="shared" si="206"/>
        <v>200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209">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209">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9">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209">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209">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907004</v>
      </c>
      <c r="D194" s="171">
        <f>SUM(D195,D230,D269,D283)</f>
        <v>915595</v>
      </c>
      <c r="E194" s="172">
        <f t="shared" ref="E194:O194" si="259">SUM(E195,E230,E269,E283)</f>
        <v>-8591</v>
      </c>
      <c r="F194" s="173">
        <f t="shared" si="259"/>
        <v>907004</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907004</v>
      </c>
      <c r="D195" s="177">
        <f>D196+D204</f>
        <v>915595</v>
      </c>
      <c r="E195" s="178">
        <f t="shared" ref="E195:F195" si="260">E196+E204</f>
        <v>-8591</v>
      </c>
      <c r="F195" s="179">
        <f t="shared" si="260"/>
        <v>907004</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209">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907004</v>
      </c>
      <c r="D204" s="182">
        <f>D205+D215+D216+D225+D226+D227+D229</f>
        <v>915595</v>
      </c>
      <c r="E204" s="183">
        <f t="shared" ref="E204:F204" si="276">E205+E215+E216+E225+E226+E227+E229</f>
        <v>-8591</v>
      </c>
      <c r="F204" s="71">
        <f t="shared" si="276"/>
        <v>907004</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12592</v>
      </c>
      <c r="D216" s="188">
        <f>SUM(D217:D224)</f>
        <v>12592</v>
      </c>
      <c r="E216" s="189">
        <f t="shared" ref="E216:F216" si="289">SUM(E217:E224)</f>
        <v>0</v>
      </c>
      <c r="F216" s="55">
        <f t="shared" si="289"/>
        <v>12592</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12592</v>
      </c>
      <c r="D224" s="193">
        <v>12592</v>
      </c>
      <c r="E224" s="194"/>
      <c r="F224" s="55">
        <f t="shared" si="293"/>
        <v>12592</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576678</v>
      </c>
      <c r="D225" s="193">
        <v>585269</v>
      </c>
      <c r="E225" s="279">
        <v>-8591</v>
      </c>
      <c r="F225" s="55">
        <f t="shared" si="293"/>
        <v>576678</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317734</v>
      </c>
      <c r="D226" s="193">
        <v>317734</v>
      </c>
      <c r="E226" s="194"/>
      <c r="F226" s="55">
        <f t="shared" si="293"/>
        <v>317734</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209">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9">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209">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209">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209">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9">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986334</v>
      </c>
      <c r="D289" s="248">
        <f t="shared" ref="D289:O289" si="389">SUM(D286,D269,D230,D195,D187,D173,D75,D53,D283)</f>
        <v>994925</v>
      </c>
      <c r="E289" s="249">
        <f t="shared" si="389"/>
        <v>-8591</v>
      </c>
      <c r="F289" s="250">
        <f t="shared" si="389"/>
        <v>986334</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CR32MTX+nugL4oJzFQV5N6MRhF1F9UgtDV/wn9PQYFxNpGA121mRah0vgPV1RzeuU1dmmrKEk92rZbPuviOVpg==" saltValue="K+wttoW5qzIrgSGCdjPbTw==" spinCount="100000" sheet="1" objects="1" scenarios="1" formatCells="0" formatColumns="0" formatRows="0" deleteColumns="0"/>
  <autoFilter ref="A18:P301">
    <filterColumn colId="2">
      <filters>
        <filter val="1 634"/>
        <filter val="10 396"/>
        <filter val="12 592"/>
        <filter val="200"/>
        <filter val="25 000"/>
        <filter val="3 000"/>
        <filter val="317 734"/>
        <filter val="38 396"/>
        <filter val="39 100"/>
        <filter val="39 300"/>
        <filter val="40 030"/>
        <filter val="576 678"/>
        <filter val="79 330"/>
        <filter val="907 004"/>
        <filter val="986 33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2019.gada 18.aprīļa saistošajiem noteikumiem Nr.16
(protokols Nr.4, 26.punkts)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1286</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480</v>
      </c>
      <c r="D6" s="1557"/>
      <c r="E6" s="1557"/>
      <c r="F6" s="1557"/>
      <c r="G6" s="1557"/>
      <c r="H6" s="1557"/>
      <c r="I6" s="1557"/>
      <c r="J6" s="1557"/>
      <c r="K6" s="1557"/>
      <c r="L6" s="1557"/>
      <c r="M6" s="1557"/>
      <c r="N6" s="1557"/>
      <c r="O6" s="1557"/>
      <c r="P6" s="1558"/>
      <c r="Q6" s="273"/>
    </row>
    <row r="7" spans="1:17" x14ac:dyDescent="0.25">
      <c r="A7" s="7" t="s">
        <v>10</v>
      </c>
      <c r="B7" s="8"/>
      <c r="C7" s="1562" t="s">
        <v>1287</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988682</v>
      </c>
      <c r="D20" s="32">
        <f>SUM(D21,D24,D25,D41,D43)</f>
        <v>988682</v>
      </c>
      <c r="E20" s="33">
        <f t="shared" ref="E20:F20" si="1">SUM(E21,E24,E25,E41,E43)</f>
        <v>0</v>
      </c>
      <c r="F20" s="34">
        <f t="shared" si="1"/>
        <v>988682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988682</v>
      </c>
      <c r="D24" s="60">
        <f>D51</f>
        <v>988682</v>
      </c>
      <c r="E24" s="277">
        <f>-2606+2100+506+19002-9086+8653+433-47458+45198+2260-20000+950+48</f>
        <v>0</v>
      </c>
      <c r="F24" s="62">
        <f t="shared" si="9"/>
        <v>988682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988682</v>
      </c>
      <c r="D50" s="157">
        <f>SUM(D51,D286)</f>
        <v>988682</v>
      </c>
      <c r="E50" s="158">
        <f t="shared" ref="E50:F50" si="26">SUM(E51,E286)</f>
        <v>0</v>
      </c>
      <c r="F50" s="159">
        <f t="shared" si="26"/>
        <v>988682</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988682</v>
      </c>
      <c r="D51" s="163">
        <f>SUM(D52,D194)</f>
        <v>988682</v>
      </c>
      <c r="E51" s="164">
        <f t="shared" ref="E51:F51" si="30">SUM(E52,E194)</f>
        <v>0</v>
      </c>
      <c r="F51" s="165">
        <f t="shared" si="30"/>
        <v>988682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973573</v>
      </c>
      <c r="D52" s="171">
        <f>SUM(D53,D75,D173,D187)</f>
        <v>953573</v>
      </c>
      <c r="E52" s="172">
        <f t="shared" ref="E52:F52" si="34">SUM(E53,E75,E173,E187)</f>
        <v>20000</v>
      </c>
      <c r="F52" s="173">
        <f t="shared" si="34"/>
        <v>973573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74949</v>
      </c>
      <c r="D53" s="177">
        <f>SUM(D54,D67)</f>
        <v>14801</v>
      </c>
      <c r="E53" s="178">
        <f t="shared" ref="E53:F53" si="38">SUM(E54,E67)</f>
        <v>60148</v>
      </c>
      <c r="F53" s="179">
        <f t="shared" si="38"/>
        <v>74949</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70996</v>
      </c>
      <c r="D54" s="182">
        <f>SUM(D55,D58,D66)</f>
        <v>14095</v>
      </c>
      <c r="E54" s="183">
        <f t="shared" ref="E54:F54" si="42">SUM(E55,E58,E66)</f>
        <v>56901</v>
      </c>
      <c r="F54" s="71">
        <f t="shared" si="42"/>
        <v>70996</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70996</v>
      </c>
      <c r="D66" s="142">
        <v>14095</v>
      </c>
      <c r="E66" s="1254">
        <f>2100+8653+45198+950</f>
        <v>56901</v>
      </c>
      <c r="F66" s="139">
        <f t="shared" si="58"/>
        <v>70996</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3953</v>
      </c>
      <c r="D67" s="182">
        <f>SUM(D68:D69)</f>
        <v>706</v>
      </c>
      <c r="E67" s="183">
        <f t="shared" ref="E67:F67" si="62">SUM(E68:E69)</f>
        <v>3247</v>
      </c>
      <c r="F67" s="71">
        <f t="shared" si="62"/>
        <v>3953</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1183">
        <v>1210</v>
      </c>
      <c r="B68" s="80" t="s">
        <v>88</v>
      </c>
      <c r="C68" s="81">
        <f t="shared" si="0"/>
        <v>3953</v>
      </c>
      <c r="D68" s="46">
        <v>706</v>
      </c>
      <c r="E68" s="1255">
        <f>506+433+2260+48</f>
        <v>3247</v>
      </c>
      <c r="F68" s="132">
        <f>D68+E68</f>
        <v>3953</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747837</v>
      </c>
      <c r="D75" s="177">
        <f>SUM(D76,D83,D130,D164,D165,D172)</f>
        <v>787985</v>
      </c>
      <c r="E75" s="178">
        <f t="shared" ref="E75:F75" si="74">SUM(E76,E83,E130,E164,E165,E172)</f>
        <v>-40148</v>
      </c>
      <c r="F75" s="179">
        <f t="shared" si="74"/>
        <v>747837</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183">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747554</v>
      </c>
      <c r="D83" s="182">
        <f>SUM(D84,D89,D95,D103,D112,D116,D122,D128)</f>
        <v>787702</v>
      </c>
      <c r="E83" s="183">
        <f t="shared" ref="E83:F83" si="98">SUM(E84,E89,E95,E103,E112,E116,E122,E128)</f>
        <v>-40148</v>
      </c>
      <c r="F83" s="71">
        <f t="shared" si="98"/>
        <v>747554</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4907</v>
      </c>
      <c r="D95" s="188">
        <f>SUM(D96:D102)</f>
        <v>4907</v>
      </c>
      <c r="E95" s="189">
        <f t="shared" ref="E95:F95" si="119">SUM(E96:E102)</f>
        <v>0</v>
      </c>
      <c r="F95" s="55">
        <f t="shared" si="119"/>
        <v>4907</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114</v>
      </c>
      <c r="C96" s="88">
        <f t="shared" si="102"/>
        <v>4907</v>
      </c>
      <c r="D96" s="193">
        <v>4907</v>
      </c>
      <c r="E96" s="194"/>
      <c r="F96" s="55">
        <f t="shared" ref="F96:F102" si="123">D96+E96</f>
        <v>4907</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3416</v>
      </c>
      <c r="D116" s="188">
        <f>SUM(D117:D121)</f>
        <v>3416</v>
      </c>
      <c r="E116" s="189">
        <f t="shared" ref="E116:F116" si="143">SUM(E117:E121)</f>
        <v>0</v>
      </c>
      <c r="F116" s="55">
        <f t="shared" si="143"/>
        <v>3416</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customHeight="1" x14ac:dyDescent="0.25">
      <c r="A117" s="51">
        <v>2261</v>
      </c>
      <c r="B117" s="87" t="s">
        <v>135</v>
      </c>
      <c r="C117" s="88">
        <f t="shared" si="102"/>
        <v>742</v>
      </c>
      <c r="D117" s="193">
        <v>742</v>
      </c>
      <c r="E117" s="194"/>
      <c r="F117" s="55">
        <f t="shared" ref="F117:F121" si="147">D117+E117</f>
        <v>742</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136</v>
      </c>
      <c r="C118" s="88">
        <f t="shared" si="102"/>
        <v>551</v>
      </c>
      <c r="D118" s="193">
        <v>551</v>
      </c>
      <c r="E118" s="194"/>
      <c r="F118" s="55">
        <f t="shared" si="147"/>
        <v>551</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138</v>
      </c>
      <c r="C120" s="88">
        <f t="shared" si="102"/>
        <v>2123</v>
      </c>
      <c r="D120" s="193">
        <v>2123</v>
      </c>
      <c r="E120" s="194"/>
      <c r="F120" s="55">
        <f t="shared" si="147"/>
        <v>2123</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739231</v>
      </c>
      <c r="D122" s="188">
        <f>SUM(D123:D127)</f>
        <v>779379</v>
      </c>
      <c r="E122" s="189">
        <f t="shared" ref="E122:F122" si="151">SUM(E123:E127)</f>
        <v>-40148</v>
      </c>
      <c r="F122" s="55">
        <f t="shared" si="151"/>
        <v>739231</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7" t="s">
        <v>143</v>
      </c>
      <c r="C125" s="88">
        <f t="shared" si="102"/>
        <v>156260</v>
      </c>
      <c r="D125" s="193">
        <v>139864</v>
      </c>
      <c r="E125" s="279">
        <f>-2606+19002</f>
        <v>16396</v>
      </c>
      <c r="F125" s="55">
        <f t="shared" si="155"/>
        <v>156260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582971</v>
      </c>
      <c r="D127" s="193">
        <v>639515</v>
      </c>
      <c r="E127" s="279">
        <f>-9086-47458</f>
        <v>-56544</v>
      </c>
      <c r="F127" s="55">
        <f t="shared" si="155"/>
        <v>582971</v>
      </c>
      <c r="G127" s="53"/>
      <c r="H127" s="54"/>
      <c r="I127" s="55">
        <f t="shared" si="156"/>
        <v>0</v>
      </c>
      <c r="J127" s="53"/>
      <c r="K127" s="54"/>
      <c r="L127" s="55">
        <f t="shared" si="157"/>
        <v>0</v>
      </c>
      <c r="M127" s="53"/>
      <c r="N127" s="54"/>
      <c r="O127" s="55">
        <f t="shared" si="158"/>
        <v>0</v>
      </c>
      <c r="P127" s="57"/>
    </row>
    <row r="128" spans="1:16" ht="48" hidden="1" x14ac:dyDescent="0.25">
      <c r="A128" s="1183">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283</v>
      </c>
      <c r="D130" s="182">
        <f>SUM(D131,D136,D140,D141,D144,D151,D159,D160,D163)</f>
        <v>283</v>
      </c>
      <c r="E130" s="183">
        <f t="shared" ref="E130:F130" si="160">SUM(E131,E136,E140,E141,E144,E151,E159,E160,E163)</f>
        <v>0</v>
      </c>
      <c r="F130" s="71">
        <f t="shared" si="160"/>
        <v>283</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1183">
        <v>2310</v>
      </c>
      <c r="B131" s="80" t="s">
        <v>149</v>
      </c>
      <c r="C131" s="81">
        <f t="shared" si="102"/>
        <v>283</v>
      </c>
      <c r="D131" s="191">
        <f t="shared" ref="D131:O131" si="164">SUM(D132:D135)</f>
        <v>283</v>
      </c>
      <c r="E131" s="192">
        <f t="shared" si="164"/>
        <v>0</v>
      </c>
      <c r="F131" s="132">
        <f t="shared" si="164"/>
        <v>283</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283</v>
      </c>
      <c r="D135" s="193">
        <v>283</v>
      </c>
      <c r="E135" s="194"/>
      <c r="F135" s="55">
        <f t="shared" si="165"/>
        <v>283</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183">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191</v>
      </c>
      <c r="C173" s="176">
        <f t="shared" si="193"/>
        <v>150787</v>
      </c>
      <c r="D173" s="177">
        <f>SUM(D174,D184)</f>
        <v>150787</v>
      </c>
      <c r="E173" s="178">
        <f t="shared" ref="E173:F173" si="216">SUM(E174,E184)</f>
        <v>0</v>
      </c>
      <c r="F173" s="179">
        <f t="shared" si="216"/>
        <v>150787</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x14ac:dyDescent="0.25">
      <c r="A174" s="67">
        <v>3200</v>
      </c>
      <c r="B174" s="204" t="s">
        <v>192</v>
      </c>
      <c r="C174" s="68">
        <f t="shared" si="193"/>
        <v>150787</v>
      </c>
      <c r="D174" s="182">
        <f>SUM(D175,D179)</f>
        <v>150787</v>
      </c>
      <c r="E174" s="183">
        <f t="shared" ref="E174:O174" si="220">SUM(E175,E179)</f>
        <v>0</v>
      </c>
      <c r="F174" s="71">
        <f t="shared" si="220"/>
        <v>150787</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x14ac:dyDescent="0.25">
      <c r="A175" s="1183">
        <v>3260</v>
      </c>
      <c r="B175" s="80" t="s">
        <v>193</v>
      </c>
      <c r="C175" s="81">
        <f t="shared" si="193"/>
        <v>150787</v>
      </c>
      <c r="D175" s="191">
        <f>SUM(D176:D178)</f>
        <v>150787</v>
      </c>
      <c r="E175" s="192">
        <f t="shared" ref="E175:F175" si="221">SUM(E176:E178)</f>
        <v>0</v>
      </c>
      <c r="F175" s="132">
        <f t="shared" si="221"/>
        <v>150787</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customHeight="1" x14ac:dyDescent="0.25">
      <c r="A176" s="51">
        <v>3261</v>
      </c>
      <c r="B176" s="87" t="s">
        <v>194</v>
      </c>
      <c r="C176" s="88">
        <f t="shared" si="193"/>
        <v>5000</v>
      </c>
      <c r="D176" s="193">
        <v>5000</v>
      </c>
      <c r="E176" s="194"/>
      <c r="F176" s="55">
        <f t="shared" ref="F176:F178" si="225">D176+E176</f>
        <v>5000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customHeight="1" x14ac:dyDescent="0.25">
      <c r="A177" s="51">
        <v>3262</v>
      </c>
      <c r="B177" s="87" t="s">
        <v>195</v>
      </c>
      <c r="C177" s="88">
        <f t="shared" si="193"/>
        <v>17699</v>
      </c>
      <c r="D177" s="193">
        <v>17699</v>
      </c>
      <c r="E177" s="194"/>
      <c r="F177" s="55">
        <f t="shared" si="225"/>
        <v>17699</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7" t="s">
        <v>196</v>
      </c>
      <c r="C178" s="88">
        <f t="shared" si="193"/>
        <v>128088</v>
      </c>
      <c r="D178" s="193">
        <v>128088</v>
      </c>
      <c r="E178" s="194"/>
      <c r="F178" s="55">
        <f t="shared" si="225"/>
        <v>128088</v>
      </c>
      <c r="G178" s="53"/>
      <c r="H178" s="54"/>
      <c r="I178" s="55">
        <f t="shared" si="226"/>
        <v>0</v>
      </c>
      <c r="J178" s="53"/>
      <c r="K178" s="54"/>
      <c r="L178" s="55">
        <f t="shared" si="227"/>
        <v>0</v>
      </c>
      <c r="M178" s="53"/>
      <c r="N178" s="54"/>
      <c r="O178" s="55">
        <f t="shared" si="228"/>
        <v>0</v>
      </c>
      <c r="P178" s="57"/>
    </row>
    <row r="179" spans="1:16" ht="84" hidden="1" x14ac:dyDescent="0.25">
      <c r="A179" s="1183">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183">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183">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15109</v>
      </c>
      <c r="D194" s="171">
        <f>SUM(D195,D230,D269,D283)</f>
        <v>35109</v>
      </c>
      <c r="E194" s="172">
        <f t="shared" ref="E194:O194" si="259">SUM(E195,E230,E269,E283)</f>
        <v>-20000</v>
      </c>
      <c r="F194" s="173">
        <f t="shared" si="259"/>
        <v>15109</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10843</v>
      </c>
      <c r="D195" s="177">
        <f>D196+D204</f>
        <v>30843</v>
      </c>
      <c r="E195" s="178">
        <f t="shared" ref="E195:F195" si="260">E196+E204</f>
        <v>-20000</v>
      </c>
      <c r="F195" s="179">
        <f t="shared" si="260"/>
        <v>10843</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183">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10843</v>
      </c>
      <c r="D204" s="182">
        <f>D205+D215+D216+D225+D226+D227+D229</f>
        <v>30843</v>
      </c>
      <c r="E204" s="183">
        <f t="shared" ref="E204:F204" si="276">E205+E215+E216+E225+E226+E227+E229</f>
        <v>-20000</v>
      </c>
      <c r="F204" s="71">
        <f t="shared" si="276"/>
        <v>10843</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10843</v>
      </c>
      <c r="D225" s="193">
        <v>30843</v>
      </c>
      <c r="E225" s="279">
        <f>-20000</f>
        <v>-20000</v>
      </c>
      <c r="F225" s="55">
        <f t="shared" si="293"/>
        <v>10843</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x14ac:dyDescent="0.25">
      <c r="A230" s="175">
        <v>6000</v>
      </c>
      <c r="B230" s="175" t="s">
        <v>248</v>
      </c>
      <c r="C230" s="176">
        <f t="shared" si="288"/>
        <v>4266</v>
      </c>
      <c r="D230" s="177">
        <f>D231+D251+D259</f>
        <v>4266</v>
      </c>
      <c r="E230" s="178">
        <f t="shared" ref="E230:F230" si="305">E231+E251+E259</f>
        <v>0</v>
      </c>
      <c r="F230" s="179">
        <f t="shared" si="305"/>
        <v>4266</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183">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183">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183">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x14ac:dyDescent="0.25">
      <c r="A259" s="67">
        <v>6400</v>
      </c>
      <c r="B259" s="181" t="s">
        <v>277</v>
      </c>
      <c r="C259" s="68">
        <f t="shared" si="288"/>
        <v>4266</v>
      </c>
      <c r="D259" s="182">
        <f>SUM(D260,D264)</f>
        <v>4266</v>
      </c>
      <c r="E259" s="183">
        <f t="shared" ref="E259:O259" si="341">SUM(E260,E264)</f>
        <v>0</v>
      </c>
      <c r="F259" s="71">
        <f t="shared" si="341"/>
        <v>4266</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183">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x14ac:dyDescent="0.25">
      <c r="A264" s="187">
        <v>6420</v>
      </c>
      <c r="B264" s="87" t="s">
        <v>282</v>
      </c>
      <c r="C264" s="88">
        <f t="shared" si="288"/>
        <v>4266</v>
      </c>
      <c r="D264" s="188">
        <f>SUM(D265:D268)</f>
        <v>4266</v>
      </c>
      <c r="E264" s="189">
        <f t="shared" ref="E264:F264" si="347">SUM(E265:E268)</f>
        <v>0</v>
      </c>
      <c r="F264" s="55">
        <f t="shared" si="347"/>
        <v>4266</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7" t="s">
        <v>284</v>
      </c>
      <c r="C266" s="88">
        <f t="shared" si="288"/>
        <v>3508</v>
      </c>
      <c r="D266" s="193">
        <v>3508</v>
      </c>
      <c r="E266" s="194"/>
      <c r="F266" s="55">
        <f t="shared" si="351"/>
        <v>3508</v>
      </c>
      <c r="G266" s="53"/>
      <c r="H266" s="54"/>
      <c r="I266" s="55">
        <f t="shared" si="352"/>
        <v>0</v>
      </c>
      <c r="J266" s="53"/>
      <c r="K266" s="54"/>
      <c r="L266" s="55">
        <f t="shared" si="353"/>
        <v>0</v>
      </c>
      <c r="M266" s="53"/>
      <c r="N266" s="54"/>
      <c r="O266" s="55">
        <f t="shared" si="354"/>
        <v>0</v>
      </c>
      <c r="P266" s="57"/>
    </row>
    <row r="267" spans="1:16" ht="13.5" customHeight="1" x14ac:dyDescent="0.25">
      <c r="A267" s="51">
        <v>6423</v>
      </c>
      <c r="B267" s="87" t="s">
        <v>285</v>
      </c>
      <c r="C267" s="88">
        <f t="shared" si="288"/>
        <v>758</v>
      </c>
      <c r="D267" s="193">
        <v>758</v>
      </c>
      <c r="E267" s="194"/>
      <c r="F267" s="55">
        <f t="shared" si="351"/>
        <v>758</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183">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183">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988682</v>
      </c>
      <c r="D289" s="248">
        <f t="shared" ref="D289:O289" si="389">SUM(D286,D269,D230,D195,D187,D173,D75,D53,D283)</f>
        <v>988682</v>
      </c>
      <c r="E289" s="249">
        <f t="shared" si="389"/>
        <v>0</v>
      </c>
      <c r="F289" s="250">
        <f t="shared" si="389"/>
        <v>988682</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g+NfAqLnaimcq10onQ35dnGvJzh38smABb+bfOpHrbXIBMtcnxzzYeTwY9CZr4sH0s33JrBem+d5+84IlzT7ng==" saltValue="wlSsoYJSDXWw7qaouV0rqA==" spinCount="100000" sheet="1" objects="1" scenarios="1" formatCells="0" formatColumns="0" formatRows="0" deleteColumns="0"/>
  <autoFilter ref="A18:P301">
    <filterColumn colId="2">
      <filters>
        <filter val="10 843"/>
        <filter val="128 088"/>
        <filter val="15 109"/>
        <filter val="150 787"/>
        <filter val="156 260"/>
        <filter val="17 699"/>
        <filter val="2 123"/>
        <filter val="283"/>
        <filter val="3 416"/>
        <filter val="3 508"/>
        <filter val="3 953"/>
        <filter val="4 266"/>
        <filter val="4 907"/>
        <filter val="5 000"/>
        <filter val="551"/>
        <filter val="582 971"/>
        <filter val="70 996"/>
        <filter val="739 231"/>
        <filter val="74 949"/>
        <filter val="742"/>
        <filter val="747 554"/>
        <filter val="747 837"/>
        <filter val="758"/>
        <filter val="973 573"/>
        <filter val="988 6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39.pielikums Jūrmalas pilsētas domes
2019.gada 18.aprīļa saistošajiem noteikumiem Nr.16
(protokols Nr.4, 26.punkts)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U2" sqref="U2"/>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1091</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953</v>
      </c>
      <c r="D3" s="1562"/>
      <c r="E3" s="1562"/>
      <c r="F3" s="1562"/>
      <c r="G3" s="1562"/>
      <c r="H3" s="1562"/>
      <c r="I3" s="1562"/>
      <c r="J3" s="1562"/>
      <c r="K3" s="1562"/>
      <c r="L3" s="1562"/>
      <c r="M3" s="1562"/>
      <c r="N3" s="1562"/>
      <c r="O3" s="1562"/>
      <c r="P3" s="1563"/>
      <c r="Q3" s="273"/>
    </row>
    <row r="4" spans="1:17" ht="12.75" customHeight="1" x14ac:dyDescent="0.25">
      <c r="A4" s="5" t="s">
        <v>4</v>
      </c>
      <c r="B4" s="6"/>
      <c r="C4" s="1562" t="s">
        <v>954</v>
      </c>
      <c r="D4" s="1562"/>
      <c r="E4" s="1562"/>
      <c r="F4" s="1562"/>
      <c r="G4" s="1562"/>
      <c r="H4" s="1562"/>
      <c r="I4" s="1562"/>
      <c r="J4" s="1562"/>
      <c r="K4" s="1562"/>
      <c r="L4" s="1562"/>
      <c r="M4" s="1562"/>
      <c r="N4" s="1562"/>
      <c r="O4" s="1562"/>
      <c r="P4" s="1563"/>
      <c r="Q4" s="273"/>
    </row>
    <row r="5" spans="1:17" ht="12.75" customHeight="1" x14ac:dyDescent="0.25">
      <c r="A5" s="7" t="s">
        <v>6</v>
      </c>
      <c r="B5" s="8"/>
      <c r="C5" s="1557" t="s">
        <v>955</v>
      </c>
      <c r="D5" s="1557"/>
      <c r="E5" s="1557"/>
      <c r="F5" s="1557"/>
      <c r="G5" s="1557"/>
      <c r="H5" s="1557"/>
      <c r="I5" s="1557"/>
      <c r="J5" s="1557"/>
      <c r="K5" s="1557"/>
      <c r="L5" s="1557"/>
      <c r="M5" s="1557"/>
      <c r="N5" s="1557"/>
      <c r="O5" s="1557"/>
      <c r="P5" s="1558"/>
      <c r="Q5" s="273"/>
    </row>
    <row r="6" spans="1:17" ht="12.75" customHeight="1" x14ac:dyDescent="0.25">
      <c r="A6" s="7" t="s">
        <v>8</v>
      </c>
      <c r="B6" s="8"/>
      <c r="C6" s="1557" t="s">
        <v>480</v>
      </c>
      <c r="D6" s="1557"/>
      <c r="E6" s="1557"/>
      <c r="F6" s="1557"/>
      <c r="G6" s="1557"/>
      <c r="H6" s="1557"/>
      <c r="I6" s="1557"/>
      <c r="J6" s="1557"/>
      <c r="K6" s="1557"/>
      <c r="L6" s="1557"/>
      <c r="M6" s="1557"/>
      <c r="N6" s="1557"/>
      <c r="O6" s="1557"/>
      <c r="P6" s="1558"/>
      <c r="Q6" s="273"/>
    </row>
    <row r="7" spans="1:17" x14ac:dyDescent="0.25">
      <c r="A7" s="7" t="s">
        <v>10</v>
      </c>
      <c r="B7" s="8"/>
      <c r="C7" s="1562" t="s">
        <v>1092</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957</v>
      </c>
      <c r="D9" s="1557"/>
      <c r="E9" s="1557"/>
      <c r="F9" s="1557"/>
      <c r="G9" s="1557"/>
      <c r="H9" s="1557"/>
      <c r="I9" s="1557"/>
      <c r="J9" s="1557"/>
      <c r="K9" s="1557"/>
      <c r="L9" s="1557"/>
      <c r="M9" s="1557"/>
      <c r="N9" s="1557"/>
      <c r="O9" s="1557"/>
      <c r="P9" s="1558"/>
      <c r="Q9" s="273"/>
    </row>
    <row r="10" spans="1:17" ht="12.75" customHeight="1" x14ac:dyDescent="0.25">
      <c r="A10" s="7"/>
      <c r="B10" s="8" t="s">
        <v>15</v>
      </c>
      <c r="C10" s="1557" t="s">
        <v>958</v>
      </c>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959</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538673</v>
      </c>
      <c r="D20" s="32">
        <f>SUM(D21,D24,D25,D41,D43)</f>
        <v>512528</v>
      </c>
      <c r="E20" s="33">
        <f t="shared" ref="E20:F20" si="1">SUM(E21,E24,E25,E41,E43)</f>
        <v>1280</v>
      </c>
      <c r="F20" s="34">
        <f t="shared" si="1"/>
        <v>513808</v>
      </c>
      <c r="G20" s="32">
        <f>SUM(G21,G24,G43)</f>
        <v>0</v>
      </c>
      <c r="H20" s="33">
        <f t="shared" ref="H20:I20" si="2">SUM(H21,H24,H43)</f>
        <v>0</v>
      </c>
      <c r="I20" s="34">
        <f t="shared" si="2"/>
        <v>0</v>
      </c>
      <c r="J20" s="32">
        <f>SUM(J21,J26,J43)</f>
        <v>24865</v>
      </c>
      <c r="K20" s="33">
        <f t="shared" ref="K20:L20" si="3">SUM(K21,K26,K43)</f>
        <v>0</v>
      </c>
      <c r="L20" s="34">
        <f t="shared" si="3"/>
        <v>24865</v>
      </c>
      <c r="M20" s="32">
        <f>SUM(M21,M45)</f>
        <v>0</v>
      </c>
      <c r="N20" s="33">
        <f t="shared" ref="N20:O20" si="4">SUM(N21,N45)</f>
        <v>0</v>
      </c>
      <c r="O20" s="34">
        <f t="shared" si="4"/>
        <v>0</v>
      </c>
      <c r="P20" s="35"/>
    </row>
    <row r="21" spans="1:16" ht="12.75" thickTop="1" x14ac:dyDescent="0.25">
      <c r="A21" s="36"/>
      <c r="B21" s="37" t="s">
        <v>40</v>
      </c>
      <c r="C21" s="38">
        <f t="shared" si="0"/>
        <v>1535</v>
      </c>
      <c r="D21" s="39">
        <f>SUM(D22:D23)</f>
        <v>0</v>
      </c>
      <c r="E21" s="40">
        <f t="shared" ref="E21:F21" si="5">SUM(E22:E23)</f>
        <v>0</v>
      </c>
      <c r="F21" s="41">
        <f t="shared" si="5"/>
        <v>0</v>
      </c>
      <c r="G21" s="39">
        <f>SUM(G22:G23)</f>
        <v>0</v>
      </c>
      <c r="H21" s="40">
        <f t="shared" ref="H21:I21" si="6">SUM(H22:H23)</f>
        <v>0</v>
      </c>
      <c r="I21" s="41">
        <f t="shared" si="6"/>
        <v>0</v>
      </c>
      <c r="J21" s="39">
        <f>SUM(J22:J23)</f>
        <v>1535</v>
      </c>
      <c r="K21" s="40">
        <f t="shared" ref="K21:L21" si="7">SUM(K22:K23)</f>
        <v>0</v>
      </c>
      <c r="L21" s="41">
        <f t="shared" si="7"/>
        <v>1535</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1535</v>
      </c>
      <c r="D23" s="53"/>
      <c r="E23" s="54"/>
      <c r="F23" s="55">
        <f t="shared" ref="F23:F25" si="9">D23+E23</f>
        <v>0</v>
      </c>
      <c r="G23" s="53"/>
      <c r="H23" s="54"/>
      <c r="I23" s="55">
        <f t="shared" ref="I23:I24" si="10">G23+H23</f>
        <v>0</v>
      </c>
      <c r="J23" s="53">
        <v>1535</v>
      </c>
      <c r="K23" s="54"/>
      <c r="L23" s="56">
        <f>K23+J23</f>
        <v>1535</v>
      </c>
      <c r="M23" s="53"/>
      <c r="N23" s="54"/>
      <c r="O23" s="55">
        <f>N23+M23</f>
        <v>0</v>
      </c>
      <c r="P23" s="57"/>
    </row>
    <row r="24" spans="1:16" s="28" customFormat="1" ht="42.75" customHeight="1" thickBot="1" x14ac:dyDescent="0.3">
      <c r="A24" s="58">
        <v>19300</v>
      </c>
      <c r="B24" s="58" t="s">
        <v>43</v>
      </c>
      <c r="C24" s="59">
        <f>F24+I24</f>
        <v>513808</v>
      </c>
      <c r="D24" s="60">
        <v>512528</v>
      </c>
      <c r="E24" s="61">
        <v>1280</v>
      </c>
      <c r="F24" s="62">
        <f t="shared" si="9"/>
        <v>513808</v>
      </c>
      <c r="G24" s="60"/>
      <c r="H24" s="61"/>
      <c r="I24" s="62">
        <f t="shared" si="10"/>
        <v>0</v>
      </c>
      <c r="J24" s="63" t="s">
        <v>44</v>
      </c>
      <c r="K24" s="64" t="s">
        <v>44</v>
      </c>
      <c r="L24" s="65" t="s">
        <v>44</v>
      </c>
      <c r="M24" s="63" t="s">
        <v>44</v>
      </c>
      <c r="N24" s="64" t="s">
        <v>44</v>
      </c>
      <c r="O24" s="65" t="s">
        <v>44</v>
      </c>
      <c r="P24" s="66" t="s">
        <v>1093</v>
      </c>
    </row>
    <row r="25" spans="1:16"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23330</v>
      </c>
      <c r="D26" s="72" t="s">
        <v>44</v>
      </c>
      <c r="E26" s="73" t="s">
        <v>44</v>
      </c>
      <c r="F26" s="74" t="s">
        <v>44</v>
      </c>
      <c r="G26" s="72" t="s">
        <v>44</v>
      </c>
      <c r="H26" s="73" t="s">
        <v>44</v>
      </c>
      <c r="I26" s="74" t="s">
        <v>44</v>
      </c>
      <c r="J26" s="76">
        <f>SUM(J27,J31,J33,J36)</f>
        <v>23330</v>
      </c>
      <c r="K26" s="77">
        <f t="shared" ref="K26:L26" si="11">SUM(K27,K31,K33,K36)</f>
        <v>0</v>
      </c>
      <c r="L26" s="78">
        <f t="shared" si="11"/>
        <v>23330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customHeight="1" x14ac:dyDescent="0.25">
      <c r="A33" s="79">
        <v>21380</v>
      </c>
      <c r="B33" s="67" t="s">
        <v>53</v>
      </c>
      <c r="C33" s="68">
        <f t="shared" si="16"/>
        <v>2780</v>
      </c>
      <c r="D33" s="72" t="s">
        <v>44</v>
      </c>
      <c r="E33" s="73" t="s">
        <v>44</v>
      </c>
      <c r="F33" s="74" t="s">
        <v>44</v>
      </c>
      <c r="G33" s="72" t="s">
        <v>44</v>
      </c>
      <c r="H33" s="73" t="s">
        <v>44</v>
      </c>
      <c r="I33" s="74" t="s">
        <v>44</v>
      </c>
      <c r="J33" s="76">
        <f>SUM(J34:J35)</f>
        <v>2780</v>
      </c>
      <c r="K33" s="77">
        <f t="shared" ref="K33:L33" si="17">SUM(K34:K35)</f>
        <v>0</v>
      </c>
      <c r="L33" s="78">
        <f t="shared" si="17"/>
        <v>2780</v>
      </c>
      <c r="M33" s="76" t="s">
        <v>44</v>
      </c>
      <c r="N33" s="77" t="s">
        <v>44</v>
      </c>
      <c r="O33" s="78" t="s">
        <v>44</v>
      </c>
      <c r="P33" s="75"/>
    </row>
    <row r="34" spans="1:16" ht="12" customHeight="1" x14ac:dyDescent="0.25">
      <c r="A34" s="44">
        <v>21381</v>
      </c>
      <c r="B34" s="80" t="s">
        <v>54</v>
      </c>
      <c r="C34" s="81">
        <f t="shared" si="16"/>
        <v>2780</v>
      </c>
      <c r="D34" s="82" t="s">
        <v>44</v>
      </c>
      <c r="E34" s="83" t="s">
        <v>44</v>
      </c>
      <c r="F34" s="84" t="s">
        <v>44</v>
      </c>
      <c r="G34" s="82" t="s">
        <v>44</v>
      </c>
      <c r="H34" s="83" t="s">
        <v>44</v>
      </c>
      <c r="I34" s="84" t="s">
        <v>44</v>
      </c>
      <c r="J34" s="46">
        <v>2780</v>
      </c>
      <c r="K34" s="47"/>
      <c r="L34" s="48">
        <f t="shared" ref="L34:L35" si="18">K34+J34</f>
        <v>2780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20550</v>
      </c>
      <c r="D36" s="72" t="s">
        <v>44</v>
      </c>
      <c r="E36" s="73" t="s">
        <v>44</v>
      </c>
      <c r="F36" s="74" t="s">
        <v>44</v>
      </c>
      <c r="G36" s="72" t="s">
        <v>44</v>
      </c>
      <c r="H36" s="73" t="s">
        <v>44</v>
      </c>
      <c r="I36" s="74" t="s">
        <v>44</v>
      </c>
      <c r="J36" s="76">
        <f>SUM(J37:J40)</f>
        <v>20550</v>
      </c>
      <c r="K36" s="77">
        <f t="shared" ref="K36:L36" si="19">SUM(K37:K40)</f>
        <v>0</v>
      </c>
      <c r="L36" s="78">
        <f t="shared" si="19"/>
        <v>20550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customHeight="1" x14ac:dyDescent="0.25">
      <c r="A38" s="51">
        <v>21393</v>
      </c>
      <c r="B38" s="87" t="s">
        <v>58</v>
      </c>
      <c r="C38" s="88">
        <f t="shared" si="16"/>
        <v>20550</v>
      </c>
      <c r="D38" s="89" t="s">
        <v>44</v>
      </c>
      <c r="E38" s="90" t="s">
        <v>44</v>
      </c>
      <c r="F38" s="91" t="s">
        <v>44</v>
      </c>
      <c r="G38" s="89" t="s">
        <v>44</v>
      </c>
      <c r="H38" s="90" t="s">
        <v>44</v>
      </c>
      <c r="I38" s="91" t="s">
        <v>44</v>
      </c>
      <c r="J38" s="53">
        <v>20550</v>
      </c>
      <c r="K38" s="54"/>
      <c r="L38" s="56">
        <f t="shared" si="20"/>
        <v>20550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538673</v>
      </c>
      <c r="D50" s="157">
        <f>SUM(D51,D286)</f>
        <v>512528</v>
      </c>
      <c r="E50" s="158">
        <f t="shared" ref="E50:F50" si="26">SUM(E51,E286)</f>
        <v>1280</v>
      </c>
      <c r="F50" s="159">
        <f t="shared" si="26"/>
        <v>513808</v>
      </c>
      <c r="G50" s="157">
        <f>SUM(G51,G286)</f>
        <v>0</v>
      </c>
      <c r="H50" s="158">
        <f>SUM(H51,H286)</f>
        <v>0</v>
      </c>
      <c r="I50" s="159">
        <f t="shared" ref="I50" si="27">SUM(I51,I286)</f>
        <v>0</v>
      </c>
      <c r="J50" s="32">
        <f>SUM(J51,J286)</f>
        <v>24865</v>
      </c>
      <c r="K50" s="33">
        <f t="shared" ref="K50:L50" si="28">SUM(K51,K286)</f>
        <v>0</v>
      </c>
      <c r="L50" s="34">
        <f t="shared" si="28"/>
        <v>24865</v>
      </c>
      <c r="M50" s="32">
        <f>SUM(M51,M286)</f>
        <v>0</v>
      </c>
      <c r="N50" s="33">
        <f t="shared" ref="N50:O50" si="29">SUM(N51,N286)</f>
        <v>0</v>
      </c>
      <c r="O50" s="34">
        <f t="shared" si="29"/>
        <v>0</v>
      </c>
      <c r="P50" s="35"/>
    </row>
    <row r="51" spans="1:16" s="28" customFormat="1" ht="36.75" thickTop="1" x14ac:dyDescent="0.25">
      <c r="A51" s="160"/>
      <c r="B51" s="161" t="s">
        <v>70</v>
      </c>
      <c r="C51" s="162">
        <f t="shared" si="0"/>
        <v>538673</v>
      </c>
      <c r="D51" s="163">
        <f>SUM(D52,D194)</f>
        <v>512528</v>
      </c>
      <c r="E51" s="164">
        <f t="shared" ref="E51:F51" si="30">SUM(E52,E194)</f>
        <v>1280</v>
      </c>
      <c r="F51" s="165">
        <f t="shared" si="30"/>
        <v>513808</v>
      </c>
      <c r="G51" s="163">
        <f>SUM(G52,G194)</f>
        <v>0</v>
      </c>
      <c r="H51" s="164">
        <f t="shared" ref="H51:I51" si="31">SUM(H52,H194)</f>
        <v>0</v>
      </c>
      <c r="I51" s="165">
        <f t="shared" si="31"/>
        <v>0</v>
      </c>
      <c r="J51" s="166">
        <f>SUM(J52,J194)</f>
        <v>24865</v>
      </c>
      <c r="K51" s="167">
        <f t="shared" ref="K51:L51" si="32">SUM(K52,K194)</f>
        <v>0</v>
      </c>
      <c r="L51" s="168">
        <f t="shared" si="32"/>
        <v>24865</v>
      </c>
      <c r="M51" s="166">
        <f>SUM(M52,M194)</f>
        <v>0</v>
      </c>
      <c r="N51" s="167">
        <f t="shared" ref="N51:O51" si="33">SUM(N52,N194)</f>
        <v>0</v>
      </c>
      <c r="O51" s="168">
        <f t="shared" si="33"/>
        <v>0</v>
      </c>
      <c r="P51" s="169"/>
    </row>
    <row r="52" spans="1:16" s="28" customFormat="1" ht="24" x14ac:dyDescent="0.25">
      <c r="A52" s="24"/>
      <c r="B52" s="22" t="s">
        <v>71</v>
      </c>
      <c r="C52" s="170">
        <f t="shared" si="0"/>
        <v>538673</v>
      </c>
      <c r="D52" s="171">
        <f>SUM(D53,D75,D173,D187)</f>
        <v>512528</v>
      </c>
      <c r="E52" s="172">
        <f t="shared" ref="E52:F52" si="34">SUM(E53,E75,E173,E187)</f>
        <v>1280</v>
      </c>
      <c r="F52" s="173">
        <f t="shared" si="34"/>
        <v>513808</v>
      </c>
      <c r="G52" s="171">
        <f>SUM(G53,G75,G173,G187)</f>
        <v>0</v>
      </c>
      <c r="H52" s="172">
        <f t="shared" ref="H52:I52" si="35">SUM(H53,H75,H173,H187)</f>
        <v>0</v>
      </c>
      <c r="I52" s="173">
        <f t="shared" si="35"/>
        <v>0</v>
      </c>
      <c r="J52" s="171">
        <f>SUM(J53,J75,J173,J187)</f>
        <v>24865</v>
      </c>
      <c r="K52" s="172">
        <f t="shared" ref="K52:L52" si="36">SUM(K53,K75,K173,K187)</f>
        <v>0</v>
      </c>
      <c r="L52" s="173">
        <f t="shared" si="36"/>
        <v>24865</v>
      </c>
      <c r="M52" s="171">
        <f>SUM(M53,M75,M173,M187)</f>
        <v>0</v>
      </c>
      <c r="N52" s="172">
        <f t="shared" ref="N52:O52" si="37">SUM(N53,N75,N173,N187)</f>
        <v>0</v>
      </c>
      <c r="O52" s="173">
        <f t="shared" si="37"/>
        <v>0</v>
      </c>
      <c r="P52" s="174"/>
    </row>
    <row r="53" spans="1:16" s="28" customFormat="1" x14ac:dyDescent="0.25">
      <c r="A53" s="175">
        <v>1000</v>
      </c>
      <c r="B53" s="175" t="s">
        <v>72</v>
      </c>
      <c r="C53" s="176">
        <f t="shared" si="0"/>
        <v>85454</v>
      </c>
      <c r="D53" s="177">
        <f>SUM(D54,D67)</f>
        <v>76813</v>
      </c>
      <c r="E53" s="178">
        <f t="shared" ref="E53:F53" si="38">SUM(E54,E67)</f>
        <v>0</v>
      </c>
      <c r="F53" s="179">
        <f t="shared" si="38"/>
        <v>76813</v>
      </c>
      <c r="G53" s="177">
        <f>SUM(G54,G67)</f>
        <v>0</v>
      </c>
      <c r="H53" s="178">
        <f t="shared" ref="H53:I53" si="39">SUM(H54,H67)</f>
        <v>0</v>
      </c>
      <c r="I53" s="179">
        <f t="shared" si="39"/>
        <v>0</v>
      </c>
      <c r="J53" s="177">
        <f>SUM(J54,J67)</f>
        <v>8641</v>
      </c>
      <c r="K53" s="178">
        <f t="shared" ref="K53:L53" si="40">SUM(K54,K67)</f>
        <v>0</v>
      </c>
      <c r="L53" s="179">
        <f t="shared" si="40"/>
        <v>8641</v>
      </c>
      <c r="M53" s="177">
        <f>SUM(M54,M67)</f>
        <v>0</v>
      </c>
      <c r="N53" s="178">
        <f t="shared" ref="N53:O53" si="41">SUM(N54,N67)</f>
        <v>0</v>
      </c>
      <c r="O53" s="179">
        <f t="shared" si="41"/>
        <v>0</v>
      </c>
      <c r="P53" s="180"/>
    </row>
    <row r="54" spans="1:16" x14ac:dyDescent="0.25">
      <c r="A54" s="67">
        <v>1100</v>
      </c>
      <c r="B54" s="181" t="s">
        <v>73</v>
      </c>
      <c r="C54" s="68">
        <f t="shared" si="0"/>
        <v>81380</v>
      </c>
      <c r="D54" s="182">
        <f>SUM(D55,D58,D66)</f>
        <v>73151</v>
      </c>
      <c r="E54" s="183">
        <f t="shared" ref="E54:F54" si="42">SUM(E55,E58,E66)</f>
        <v>0</v>
      </c>
      <c r="F54" s="71">
        <f t="shared" si="42"/>
        <v>73151</v>
      </c>
      <c r="G54" s="182">
        <f>SUM(G55,G58,G66)</f>
        <v>0</v>
      </c>
      <c r="H54" s="183">
        <f t="shared" ref="H54:I54" si="43">SUM(H55,H58,H66)</f>
        <v>0</v>
      </c>
      <c r="I54" s="71">
        <f t="shared" si="43"/>
        <v>0</v>
      </c>
      <c r="J54" s="182">
        <f>SUM(J55,J58,J66)</f>
        <v>8229</v>
      </c>
      <c r="K54" s="183">
        <f t="shared" ref="K54:L54" si="44">SUM(K55,K58,K66)</f>
        <v>0</v>
      </c>
      <c r="L54" s="71">
        <f t="shared" si="44"/>
        <v>8229</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81380</v>
      </c>
      <c r="D66" s="142">
        <v>73151</v>
      </c>
      <c r="E66" s="143"/>
      <c r="F66" s="139">
        <f t="shared" si="58"/>
        <v>73151</v>
      </c>
      <c r="G66" s="142"/>
      <c r="H66" s="143"/>
      <c r="I66" s="139">
        <f t="shared" si="59"/>
        <v>0</v>
      </c>
      <c r="J66" s="142">
        <v>8229</v>
      </c>
      <c r="K66" s="143"/>
      <c r="L66" s="139">
        <f t="shared" si="60"/>
        <v>8229</v>
      </c>
      <c r="M66" s="142"/>
      <c r="N66" s="143"/>
      <c r="O66" s="139">
        <f t="shared" si="61"/>
        <v>0</v>
      </c>
      <c r="P66" s="127"/>
    </row>
    <row r="67" spans="1:16" ht="24" x14ac:dyDescent="0.25">
      <c r="A67" s="67">
        <v>1200</v>
      </c>
      <c r="B67" s="181" t="s">
        <v>87</v>
      </c>
      <c r="C67" s="68">
        <f t="shared" si="0"/>
        <v>4074</v>
      </c>
      <c r="D67" s="182">
        <f>SUM(D68:D69)</f>
        <v>3662</v>
      </c>
      <c r="E67" s="183">
        <f t="shared" ref="E67:F67" si="62">SUM(E68:E69)</f>
        <v>0</v>
      </c>
      <c r="F67" s="71">
        <f t="shared" si="62"/>
        <v>3662</v>
      </c>
      <c r="G67" s="182">
        <f>SUM(G68:G69)</f>
        <v>0</v>
      </c>
      <c r="H67" s="183">
        <f t="shared" ref="H67:I67" si="63">SUM(H68:H69)</f>
        <v>0</v>
      </c>
      <c r="I67" s="71">
        <f t="shared" si="63"/>
        <v>0</v>
      </c>
      <c r="J67" s="182">
        <f>SUM(J68:J69)</f>
        <v>412</v>
      </c>
      <c r="K67" s="183">
        <f t="shared" ref="K67:L67" si="64">SUM(K68:K69)</f>
        <v>0</v>
      </c>
      <c r="L67" s="71">
        <f t="shared" si="64"/>
        <v>412</v>
      </c>
      <c r="M67" s="182">
        <f>SUM(M68:M69)</f>
        <v>0</v>
      </c>
      <c r="N67" s="183">
        <f t="shared" ref="N67:O67" si="65">SUM(N68:N69)</f>
        <v>0</v>
      </c>
      <c r="O67" s="71">
        <f t="shared" si="65"/>
        <v>0</v>
      </c>
      <c r="P67" s="75"/>
    </row>
    <row r="68" spans="1:16" ht="24" customHeight="1" x14ac:dyDescent="0.25">
      <c r="A68" s="1183">
        <v>1210</v>
      </c>
      <c r="B68" s="80" t="s">
        <v>88</v>
      </c>
      <c r="C68" s="81">
        <f t="shared" si="0"/>
        <v>4074</v>
      </c>
      <c r="D68" s="46">
        <v>3662</v>
      </c>
      <c r="E68" s="47"/>
      <c r="F68" s="132">
        <f>D68+E68</f>
        <v>3662</v>
      </c>
      <c r="G68" s="46"/>
      <c r="H68" s="47"/>
      <c r="I68" s="132">
        <f>G68+H68</f>
        <v>0</v>
      </c>
      <c r="J68" s="46">
        <v>412</v>
      </c>
      <c r="K68" s="47"/>
      <c r="L68" s="132">
        <f>K68+J68</f>
        <v>412</v>
      </c>
      <c r="M68" s="46"/>
      <c r="N68" s="47"/>
      <c r="O68" s="132">
        <f>N68+M68</f>
        <v>0</v>
      </c>
      <c r="P68" s="127"/>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453219</v>
      </c>
      <c r="D75" s="177">
        <f>SUM(D76,D83,D130,D164,D165,D172)</f>
        <v>435715</v>
      </c>
      <c r="E75" s="178">
        <f t="shared" ref="E75:F75" si="74">SUM(E76,E83,E130,E164,E165,E172)</f>
        <v>1280</v>
      </c>
      <c r="F75" s="179">
        <f t="shared" si="74"/>
        <v>436995</v>
      </c>
      <c r="G75" s="177">
        <f>SUM(G76,G83,G130,G164,G165,G172)</f>
        <v>0</v>
      </c>
      <c r="H75" s="178">
        <f t="shared" ref="H75:I75" si="75">SUM(H76,H83,H130,H164,H165,H172)</f>
        <v>0</v>
      </c>
      <c r="I75" s="179">
        <f t="shared" si="75"/>
        <v>0</v>
      </c>
      <c r="J75" s="177">
        <f>SUM(J76,J83,J130,J164,J165,J172)</f>
        <v>16224</v>
      </c>
      <c r="K75" s="178">
        <f t="shared" ref="K75:L75" si="76">SUM(K76,K83,K130,K164,K165,K172)</f>
        <v>0</v>
      </c>
      <c r="L75" s="179">
        <f t="shared" si="76"/>
        <v>16224</v>
      </c>
      <c r="M75" s="177">
        <f>SUM(M76,M83,M130,M164,M165,M172)</f>
        <v>0</v>
      </c>
      <c r="N75" s="178">
        <f t="shared" ref="N75:O75" si="77">SUM(N76,N83,N130,N164,N165,N172)</f>
        <v>0</v>
      </c>
      <c r="O75" s="179">
        <f t="shared" si="77"/>
        <v>0</v>
      </c>
      <c r="P75" s="180"/>
    </row>
    <row r="76" spans="1:16" ht="24" x14ac:dyDescent="0.25">
      <c r="A76" s="67">
        <v>2100</v>
      </c>
      <c r="B76" s="181" t="s">
        <v>96</v>
      </c>
      <c r="C76" s="68">
        <f t="shared" si="0"/>
        <v>3103</v>
      </c>
      <c r="D76" s="182">
        <f>SUM(D77,D80)</f>
        <v>3103</v>
      </c>
      <c r="E76" s="183">
        <f t="shared" ref="E76:F76" si="78">SUM(E77,E80)</f>
        <v>0</v>
      </c>
      <c r="F76" s="71">
        <f t="shared" si="78"/>
        <v>3103</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183">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100</v>
      </c>
      <c r="C80" s="88">
        <f t="shared" si="0"/>
        <v>3103</v>
      </c>
      <c r="D80" s="188">
        <f>SUM(D81:D82)</f>
        <v>3103</v>
      </c>
      <c r="E80" s="189">
        <f t="shared" ref="E80:F80" si="90">SUM(E81:E82)</f>
        <v>0</v>
      </c>
      <c r="F80" s="55">
        <f t="shared" si="90"/>
        <v>3103</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customHeight="1" x14ac:dyDescent="0.25">
      <c r="A81" s="51">
        <v>2121</v>
      </c>
      <c r="B81" s="87" t="s">
        <v>98</v>
      </c>
      <c r="C81" s="88">
        <f t="shared" si="0"/>
        <v>3103</v>
      </c>
      <c r="D81" s="193">
        <v>3103</v>
      </c>
      <c r="E81" s="194"/>
      <c r="F81" s="55">
        <f t="shared" ref="F81:F82" si="94">D81+E81</f>
        <v>3103</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381322</v>
      </c>
      <c r="D83" s="182">
        <f>SUM(D84,D89,D95,D103,D112,D116,D122,D128)</f>
        <v>369872</v>
      </c>
      <c r="E83" s="183">
        <f t="shared" ref="E83:F83" si="98">SUM(E84,E89,E95,E103,E112,E116,E122,E128)</f>
        <v>1280</v>
      </c>
      <c r="F83" s="71">
        <f t="shared" si="98"/>
        <v>371152</v>
      </c>
      <c r="G83" s="182">
        <f>SUM(G84,G89,G95,G103,G112,G116,G122,G128)</f>
        <v>0</v>
      </c>
      <c r="H83" s="183">
        <f t="shared" ref="H83:I83" si="99">SUM(H84,H89,H95,H103,H112,H116,H122,H128)</f>
        <v>0</v>
      </c>
      <c r="I83" s="71">
        <f t="shared" si="99"/>
        <v>0</v>
      </c>
      <c r="J83" s="182">
        <f>SUM(J84,J89,J95,J103,J112,J116,J122,J128)</f>
        <v>10170</v>
      </c>
      <c r="K83" s="183">
        <f t="shared" ref="K83:L83" si="100">SUM(K84,K89,K95,K103,K112,K116,K122,K128)</f>
        <v>0</v>
      </c>
      <c r="L83" s="71">
        <f t="shared" si="100"/>
        <v>10170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200</v>
      </c>
      <c r="D89" s="188">
        <f>SUM(D90:D94)</f>
        <v>200</v>
      </c>
      <c r="E89" s="189">
        <f t="shared" ref="E89:F89" si="111">SUM(E90:E94)</f>
        <v>0</v>
      </c>
      <c r="F89" s="55">
        <f t="shared" si="111"/>
        <v>200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7" t="s">
        <v>110</v>
      </c>
      <c r="C92" s="88">
        <f t="shared" si="102"/>
        <v>200</v>
      </c>
      <c r="D92" s="193">
        <v>200</v>
      </c>
      <c r="E92" s="194"/>
      <c r="F92" s="55">
        <f t="shared" si="115"/>
        <v>200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50564</v>
      </c>
      <c r="D95" s="188">
        <f>SUM(D96:D102)</f>
        <v>50564</v>
      </c>
      <c r="E95" s="189">
        <f t="shared" ref="E95:F95" si="119">SUM(E96:E102)</f>
        <v>0</v>
      </c>
      <c r="F95" s="55">
        <f t="shared" si="119"/>
        <v>50564</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customHeight="1" x14ac:dyDescent="0.25">
      <c r="A96" s="51">
        <v>2231</v>
      </c>
      <c r="B96" s="87" t="s">
        <v>114</v>
      </c>
      <c r="C96" s="88">
        <f t="shared" si="102"/>
        <v>5800</v>
      </c>
      <c r="D96" s="193">
        <v>5800</v>
      </c>
      <c r="E96" s="194"/>
      <c r="F96" s="55">
        <f t="shared" ref="F96:F102" si="123">D96+E96</f>
        <v>5800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44764</v>
      </c>
      <c r="D102" s="193">
        <v>44764</v>
      </c>
      <c r="E102" s="194"/>
      <c r="F102" s="55">
        <f t="shared" si="123"/>
        <v>44764</v>
      </c>
      <c r="G102" s="53"/>
      <c r="H102" s="54"/>
      <c r="I102" s="55">
        <f t="shared" si="124"/>
        <v>0</v>
      </c>
      <c r="J102" s="53"/>
      <c r="K102" s="54"/>
      <c r="L102" s="55">
        <f t="shared" si="125"/>
        <v>0</v>
      </c>
      <c r="M102" s="53"/>
      <c r="N102" s="54"/>
      <c r="O102" s="55">
        <f t="shared" si="126"/>
        <v>0</v>
      </c>
      <c r="P102" s="127"/>
    </row>
    <row r="103" spans="1:16" ht="36" x14ac:dyDescent="0.25">
      <c r="A103" s="187">
        <v>2240</v>
      </c>
      <c r="B103" s="87" t="s">
        <v>121</v>
      </c>
      <c r="C103" s="88">
        <f t="shared" si="102"/>
        <v>800</v>
      </c>
      <c r="D103" s="188">
        <f>SUM(D104:D111)</f>
        <v>800</v>
      </c>
      <c r="E103" s="189">
        <f t="shared" ref="E103:F103" si="127">SUM(E104:E111)</f>
        <v>0</v>
      </c>
      <c r="F103" s="55">
        <f t="shared" si="127"/>
        <v>800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customHeight="1" x14ac:dyDescent="0.25">
      <c r="A109" s="51">
        <v>2247</v>
      </c>
      <c r="B109" s="87" t="s">
        <v>127</v>
      </c>
      <c r="C109" s="88">
        <f t="shared" si="102"/>
        <v>100</v>
      </c>
      <c r="D109" s="193">
        <v>100</v>
      </c>
      <c r="E109" s="194"/>
      <c r="F109" s="55">
        <f t="shared" si="131"/>
        <v>100</v>
      </c>
      <c r="G109" s="53"/>
      <c r="H109" s="54"/>
      <c r="I109" s="55">
        <f t="shared" si="132"/>
        <v>0</v>
      </c>
      <c r="J109" s="53"/>
      <c r="K109" s="54"/>
      <c r="L109" s="55">
        <f t="shared" si="133"/>
        <v>0</v>
      </c>
      <c r="M109" s="53"/>
      <c r="N109" s="54"/>
      <c r="O109" s="55">
        <f t="shared" si="134"/>
        <v>0</v>
      </c>
      <c r="P109" s="57"/>
    </row>
    <row r="110" spans="1:16" ht="24" customHeight="1" x14ac:dyDescent="0.25">
      <c r="A110" s="51">
        <v>2248</v>
      </c>
      <c r="B110" s="87" t="s">
        <v>128</v>
      </c>
      <c r="C110" s="88">
        <f t="shared" si="102"/>
        <v>700</v>
      </c>
      <c r="D110" s="193">
        <v>700</v>
      </c>
      <c r="E110" s="194"/>
      <c r="F110" s="55">
        <f t="shared" si="131"/>
        <v>700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170191</v>
      </c>
      <c r="D116" s="188">
        <f>SUM(D117:D121)</f>
        <v>167811</v>
      </c>
      <c r="E116" s="189">
        <f t="shared" ref="E116:F116" si="143">SUM(E117:E121)</f>
        <v>1280</v>
      </c>
      <c r="F116" s="55">
        <f t="shared" si="143"/>
        <v>169091</v>
      </c>
      <c r="G116" s="188">
        <f>SUM(G117:G121)</f>
        <v>0</v>
      </c>
      <c r="H116" s="189">
        <f t="shared" ref="H116:I116" si="144">SUM(H117:H121)</f>
        <v>0</v>
      </c>
      <c r="I116" s="55">
        <f t="shared" si="144"/>
        <v>0</v>
      </c>
      <c r="J116" s="188">
        <f>SUM(J117:J121)</f>
        <v>1100</v>
      </c>
      <c r="K116" s="189">
        <f t="shared" ref="K116:L116" si="145">SUM(K117:K121)</f>
        <v>0</v>
      </c>
      <c r="L116" s="55">
        <f t="shared" si="145"/>
        <v>1100</v>
      </c>
      <c r="M116" s="188">
        <f>SUM(M117:M121)</f>
        <v>0</v>
      </c>
      <c r="N116" s="189">
        <f t="shared" ref="N116:O116" si="146">SUM(N117:N121)</f>
        <v>0</v>
      </c>
      <c r="O116" s="55">
        <f t="shared" si="146"/>
        <v>0</v>
      </c>
      <c r="P116" s="57"/>
    </row>
    <row r="117" spans="1:16" ht="12" customHeight="1" x14ac:dyDescent="0.25">
      <c r="A117" s="51">
        <v>2261</v>
      </c>
      <c r="B117" s="87" t="s">
        <v>135</v>
      </c>
      <c r="C117" s="88">
        <f t="shared" si="102"/>
        <v>250</v>
      </c>
      <c r="D117" s="193">
        <v>250</v>
      </c>
      <c r="E117" s="194"/>
      <c r="F117" s="55">
        <f t="shared" ref="F117:F121" si="147">D117+E117</f>
        <v>250</v>
      </c>
      <c r="G117" s="53"/>
      <c r="H117" s="54"/>
      <c r="I117" s="55">
        <f t="shared" ref="I117:I121" si="148">G117+H117</f>
        <v>0</v>
      </c>
      <c r="J117" s="53"/>
      <c r="K117" s="54"/>
      <c r="L117" s="55">
        <f t="shared" ref="L117:L121" si="149">K117+J117</f>
        <v>0</v>
      </c>
      <c r="M117" s="53"/>
      <c r="N117" s="54"/>
      <c r="O117" s="55">
        <f t="shared" ref="O117:O121" si="150">N117+M117</f>
        <v>0</v>
      </c>
      <c r="P117" s="57"/>
    </row>
    <row r="118" spans="1:16" ht="30.75" customHeight="1" x14ac:dyDescent="0.25">
      <c r="A118" s="51">
        <v>2262</v>
      </c>
      <c r="B118" s="87" t="s">
        <v>136</v>
      </c>
      <c r="C118" s="88">
        <f t="shared" si="102"/>
        <v>30359</v>
      </c>
      <c r="D118" s="193">
        <v>28579</v>
      </c>
      <c r="E118" s="194">
        <v>1280</v>
      </c>
      <c r="F118" s="55">
        <f t="shared" si="147"/>
        <v>29859</v>
      </c>
      <c r="G118" s="53"/>
      <c r="H118" s="54"/>
      <c r="I118" s="55">
        <f t="shared" si="148"/>
        <v>0</v>
      </c>
      <c r="J118" s="53">
        <v>500</v>
      </c>
      <c r="K118" s="54"/>
      <c r="L118" s="55">
        <f t="shared" si="149"/>
        <v>500</v>
      </c>
      <c r="M118" s="53"/>
      <c r="N118" s="54"/>
      <c r="O118" s="55">
        <f t="shared" si="150"/>
        <v>0</v>
      </c>
      <c r="P118" s="127" t="s">
        <v>1094</v>
      </c>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7" t="s">
        <v>138</v>
      </c>
      <c r="C120" s="88">
        <f t="shared" si="102"/>
        <v>138682</v>
      </c>
      <c r="D120" s="193">
        <v>138682</v>
      </c>
      <c r="E120" s="194"/>
      <c r="F120" s="55">
        <f t="shared" si="147"/>
        <v>138682</v>
      </c>
      <c r="G120" s="53"/>
      <c r="H120" s="54"/>
      <c r="I120" s="55">
        <f t="shared" si="148"/>
        <v>0</v>
      </c>
      <c r="J120" s="53"/>
      <c r="K120" s="54"/>
      <c r="L120" s="55">
        <f t="shared" si="149"/>
        <v>0</v>
      </c>
      <c r="M120" s="53"/>
      <c r="N120" s="54"/>
      <c r="O120" s="55">
        <f t="shared" si="150"/>
        <v>0</v>
      </c>
      <c r="P120" s="127"/>
    </row>
    <row r="121" spans="1:16" ht="12" customHeight="1" x14ac:dyDescent="0.25">
      <c r="A121" s="51">
        <v>2269</v>
      </c>
      <c r="B121" s="87" t="s">
        <v>139</v>
      </c>
      <c r="C121" s="88">
        <f t="shared" si="102"/>
        <v>900</v>
      </c>
      <c r="D121" s="193">
        <v>300</v>
      </c>
      <c r="E121" s="194"/>
      <c r="F121" s="55">
        <f t="shared" si="147"/>
        <v>300</v>
      </c>
      <c r="G121" s="53"/>
      <c r="H121" s="54"/>
      <c r="I121" s="55">
        <f t="shared" si="148"/>
        <v>0</v>
      </c>
      <c r="J121" s="53">
        <v>600</v>
      </c>
      <c r="K121" s="54"/>
      <c r="L121" s="55">
        <f t="shared" si="149"/>
        <v>600</v>
      </c>
      <c r="M121" s="53"/>
      <c r="N121" s="54"/>
      <c r="O121" s="55">
        <f t="shared" si="150"/>
        <v>0</v>
      </c>
      <c r="P121" s="57"/>
    </row>
    <row r="122" spans="1:16" x14ac:dyDescent="0.25">
      <c r="A122" s="187">
        <v>2270</v>
      </c>
      <c r="B122" s="87" t="s">
        <v>140</v>
      </c>
      <c r="C122" s="88">
        <f t="shared" si="102"/>
        <v>159567</v>
      </c>
      <c r="D122" s="188">
        <f>SUM(D123:D127)</f>
        <v>150497</v>
      </c>
      <c r="E122" s="189">
        <f t="shared" ref="E122:F122" si="151">SUM(E123:E127)</f>
        <v>0</v>
      </c>
      <c r="F122" s="55">
        <f t="shared" si="151"/>
        <v>150497</v>
      </c>
      <c r="G122" s="188">
        <f>SUM(G123:G127)</f>
        <v>0</v>
      </c>
      <c r="H122" s="189">
        <f t="shared" ref="H122:I122" si="152">SUM(H123:H127)</f>
        <v>0</v>
      </c>
      <c r="I122" s="55">
        <f t="shared" si="152"/>
        <v>0</v>
      </c>
      <c r="J122" s="188">
        <f>SUM(J123:J127)</f>
        <v>9070</v>
      </c>
      <c r="K122" s="189">
        <f t="shared" ref="K122:L122" si="153">SUM(K123:K127)</f>
        <v>0</v>
      </c>
      <c r="L122" s="55">
        <f t="shared" si="153"/>
        <v>9070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159567</v>
      </c>
      <c r="D127" s="193">
        <v>150497</v>
      </c>
      <c r="E127" s="194"/>
      <c r="F127" s="55">
        <f t="shared" si="155"/>
        <v>150497</v>
      </c>
      <c r="G127" s="53"/>
      <c r="H127" s="54"/>
      <c r="I127" s="55">
        <f t="shared" si="156"/>
        <v>0</v>
      </c>
      <c r="J127" s="53">
        <v>9070</v>
      </c>
      <c r="K127" s="54"/>
      <c r="L127" s="55">
        <f t="shared" si="157"/>
        <v>9070</v>
      </c>
      <c r="M127" s="53"/>
      <c r="N127" s="54"/>
      <c r="O127" s="55">
        <f t="shared" si="158"/>
        <v>0</v>
      </c>
      <c r="P127" s="127"/>
    </row>
    <row r="128" spans="1:16" ht="48" hidden="1" x14ac:dyDescent="0.25">
      <c r="A128" s="1183">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68794</v>
      </c>
      <c r="D130" s="182">
        <f>SUM(D131,D136,D140,D141,D144,D151,D159,D160,D163)</f>
        <v>62740</v>
      </c>
      <c r="E130" s="183">
        <f t="shared" ref="E130:F130" si="160">SUM(E131,E136,E140,E141,E144,E151,E159,E160,E163)</f>
        <v>0</v>
      </c>
      <c r="F130" s="71">
        <f t="shared" si="160"/>
        <v>62740</v>
      </c>
      <c r="G130" s="182">
        <f>SUM(G131,G136,G140,G141,G144,G151,G159,G160,G163)</f>
        <v>0</v>
      </c>
      <c r="H130" s="183">
        <f t="shared" ref="H130:I130" si="161">SUM(H131,H136,H140,H141,H144,H151,H159,H160,H163)</f>
        <v>0</v>
      </c>
      <c r="I130" s="71">
        <f t="shared" si="161"/>
        <v>0</v>
      </c>
      <c r="J130" s="182">
        <f>SUM(J131,J136,J140,J141,J144,J151,J159,J160,J163)</f>
        <v>6054</v>
      </c>
      <c r="K130" s="183">
        <f t="shared" ref="K130:L130" si="162">SUM(K131,K136,K140,K141,K144,K151,K159,K160,K163)</f>
        <v>0</v>
      </c>
      <c r="L130" s="71">
        <f t="shared" si="162"/>
        <v>6054</v>
      </c>
      <c r="M130" s="182">
        <f>SUM(M131,M136,M140,M141,M144,M151,M159,M160,M163)</f>
        <v>0</v>
      </c>
      <c r="N130" s="183">
        <f t="shared" ref="N130:O130" si="163">SUM(N131,N136,N140,N141,N144,N151,N159,N160,N163)</f>
        <v>0</v>
      </c>
      <c r="O130" s="71">
        <f t="shared" si="163"/>
        <v>0</v>
      </c>
      <c r="P130" s="75"/>
    </row>
    <row r="131" spans="1:16" ht="22.5" customHeight="1" x14ac:dyDescent="0.25">
      <c r="A131" s="1483">
        <v>2310</v>
      </c>
      <c r="B131" s="95" t="s">
        <v>149</v>
      </c>
      <c r="C131" s="96">
        <f t="shared" si="102"/>
        <v>48658</v>
      </c>
      <c r="D131" s="191">
        <f t="shared" ref="D131:O131" si="164">SUM(D132:D135)</f>
        <v>43104</v>
      </c>
      <c r="E131" s="192">
        <f t="shared" si="164"/>
        <v>0</v>
      </c>
      <c r="F131" s="235">
        <f t="shared" si="164"/>
        <v>43104</v>
      </c>
      <c r="G131" s="191">
        <f t="shared" si="164"/>
        <v>0</v>
      </c>
      <c r="H131" s="192">
        <f t="shared" si="164"/>
        <v>0</v>
      </c>
      <c r="I131" s="235">
        <f t="shared" si="164"/>
        <v>0</v>
      </c>
      <c r="J131" s="191">
        <f t="shared" si="164"/>
        <v>5554</v>
      </c>
      <c r="K131" s="192">
        <f t="shared" si="164"/>
        <v>0</v>
      </c>
      <c r="L131" s="235">
        <f t="shared" si="164"/>
        <v>5554</v>
      </c>
      <c r="M131" s="191">
        <f t="shared" si="164"/>
        <v>0</v>
      </c>
      <c r="N131" s="192">
        <f t="shared" si="164"/>
        <v>0</v>
      </c>
      <c r="O131" s="235">
        <f t="shared" si="164"/>
        <v>0</v>
      </c>
      <c r="P131" s="49"/>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21" customHeight="1" x14ac:dyDescent="0.25">
      <c r="A133" s="51">
        <v>2312</v>
      </c>
      <c r="B133" s="87" t="s">
        <v>151</v>
      </c>
      <c r="C133" s="88">
        <f t="shared" si="102"/>
        <v>1186</v>
      </c>
      <c r="D133" s="193">
        <v>886</v>
      </c>
      <c r="E133" s="194"/>
      <c r="F133" s="55">
        <f t="shared" si="165"/>
        <v>886</v>
      </c>
      <c r="G133" s="53"/>
      <c r="H133" s="54"/>
      <c r="I133" s="55">
        <f t="shared" si="166"/>
        <v>0</v>
      </c>
      <c r="J133" s="53">
        <v>300</v>
      </c>
      <c r="K133" s="54"/>
      <c r="L133" s="55">
        <f t="shared" si="167"/>
        <v>300</v>
      </c>
      <c r="M133" s="53"/>
      <c r="N133" s="54"/>
      <c r="O133" s="55">
        <f t="shared" si="168"/>
        <v>0</v>
      </c>
      <c r="P133" s="12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47472</v>
      </c>
      <c r="D135" s="193">
        <v>42218</v>
      </c>
      <c r="E135" s="194"/>
      <c r="F135" s="55">
        <f t="shared" si="165"/>
        <v>42218</v>
      </c>
      <c r="G135" s="53"/>
      <c r="H135" s="54"/>
      <c r="I135" s="55">
        <f t="shared" si="166"/>
        <v>0</v>
      </c>
      <c r="J135" s="53">
        <v>5254</v>
      </c>
      <c r="K135" s="54"/>
      <c r="L135" s="55">
        <f t="shared" si="167"/>
        <v>5254</v>
      </c>
      <c r="M135" s="53"/>
      <c r="N135" s="54"/>
      <c r="O135" s="55">
        <f t="shared" si="168"/>
        <v>0</v>
      </c>
      <c r="P135" s="12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7">
        <v>2360</v>
      </c>
      <c r="B151" s="87" t="s">
        <v>169</v>
      </c>
      <c r="C151" s="88">
        <f t="shared" si="193"/>
        <v>19790</v>
      </c>
      <c r="D151" s="188">
        <f>SUM(D152:D158)</f>
        <v>19290</v>
      </c>
      <c r="E151" s="189">
        <f t="shared" ref="E151:F151" si="194">SUM(E152:E158)</f>
        <v>0</v>
      </c>
      <c r="F151" s="55">
        <f t="shared" si="194"/>
        <v>19290</v>
      </c>
      <c r="G151" s="188">
        <f>SUM(G152:G158)</f>
        <v>0</v>
      </c>
      <c r="H151" s="189">
        <f t="shared" ref="H151:I151" si="195">SUM(H152:H158)</f>
        <v>0</v>
      </c>
      <c r="I151" s="55">
        <f t="shared" si="195"/>
        <v>0</v>
      </c>
      <c r="J151" s="188">
        <f>SUM(J152:J158)</f>
        <v>500</v>
      </c>
      <c r="K151" s="189">
        <f t="shared" ref="K151:L151" si="196">SUM(K152:K158)</f>
        <v>0</v>
      </c>
      <c r="L151" s="55">
        <f t="shared" si="196"/>
        <v>500</v>
      </c>
      <c r="M151" s="188">
        <f>SUM(M152:M158)</f>
        <v>0</v>
      </c>
      <c r="N151" s="189">
        <f t="shared" ref="N151:O151" si="197">SUM(N152:N158)</f>
        <v>0</v>
      </c>
      <c r="O151" s="55">
        <f t="shared" si="197"/>
        <v>0</v>
      </c>
      <c r="P151" s="57"/>
    </row>
    <row r="152" spans="1:16" ht="21" customHeight="1" x14ac:dyDescent="0.25">
      <c r="A152" s="50">
        <v>2361</v>
      </c>
      <c r="B152" s="87" t="s">
        <v>170</v>
      </c>
      <c r="C152" s="88">
        <f t="shared" si="193"/>
        <v>17388</v>
      </c>
      <c r="D152" s="193">
        <v>17388</v>
      </c>
      <c r="E152" s="194"/>
      <c r="F152" s="55">
        <f t="shared" ref="F152:F159" si="198">D152+E152</f>
        <v>17388</v>
      </c>
      <c r="G152" s="53"/>
      <c r="H152" s="54"/>
      <c r="I152" s="55">
        <f t="shared" ref="I152:I159" si="199">G152+H152</f>
        <v>0</v>
      </c>
      <c r="J152" s="53"/>
      <c r="K152" s="54"/>
      <c r="L152" s="55">
        <f t="shared" ref="L152:L159" si="200">K152+J152</f>
        <v>0</v>
      </c>
      <c r="M152" s="53"/>
      <c r="N152" s="54"/>
      <c r="O152" s="55">
        <f t="shared" ref="O152:O159" si="201">N152+M152</f>
        <v>0</v>
      </c>
      <c r="P152" s="12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26.25" customHeight="1" x14ac:dyDescent="0.25">
      <c r="A154" s="50">
        <v>2363</v>
      </c>
      <c r="B154" s="87" t="s">
        <v>172</v>
      </c>
      <c r="C154" s="88">
        <f t="shared" si="193"/>
        <v>2402</v>
      </c>
      <c r="D154" s="193">
        <v>1902</v>
      </c>
      <c r="E154" s="194"/>
      <c r="F154" s="55">
        <f t="shared" si="198"/>
        <v>1902</v>
      </c>
      <c r="G154" s="53"/>
      <c r="H154" s="54"/>
      <c r="I154" s="55">
        <f t="shared" si="199"/>
        <v>0</v>
      </c>
      <c r="J154" s="53">
        <v>500</v>
      </c>
      <c r="K154" s="54"/>
      <c r="L154" s="55">
        <f t="shared" si="200"/>
        <v>500</v>
      </c>
      <c r="M154" s="53"/>
      <c r="N154" s="54"/>
      <c r="O154" s="55">
        <f t="shared" si="201"/>
        <v>0</v>
      </c>
      <c r="P154" s="12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24.75" customHeight="1" x14ac:dyDescent="0.25">
      <c r="A163" s="184">
        <v>2390</v>
      </c>
      <c r="B163" s="136" t="s">
        <v>181</v>
      </c>
      <c r="C163" s="141">
        <f t="shared" si="193"/>
        <v>346</v>
      </c>
      <c r="D163" s="199">
        <v>346</v>
      </c>
      <c r="E163" s="200"/>
      <c r="F163" s="139">
        <f t="shared" si="206"/>
        <v>346</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183">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183">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183">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183">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183">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212</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213</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183">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222</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183">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183">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183">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183">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183">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183">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538673</v>
      </c>
      <c r="D289" s="248">
        <f t="shared" ref="D289:O289" si="389">SUM(D286,D269,D230,D195,D187,D173,D75,D53,D283)</f>
        <v>512528</v>
      </c>
      <c r="E289" s="249">
        <f t="shared" si="389"/>
        <v>1280</v>
      </c>
      <c r="F289" s="250">
        <f t="shared" si="389"/>
        <v>513808</v>
      </c>
      <c r="G289" s="248">
        <f t="shared" si="389"/>
        <v>0</v>
      </c>
      <c r="H289" s="249">
        <f t="shared" si="389"/>
        <v>0</v>
      </c>
      <c r="I289" s="250">
        <f t="shared" si="389"/>
        <v>0</v>
      </c>
      <c r="J289" s="248">
        <f t="shared" si="389"/>
        <v>24865</v>
      </c>
      <c r="K289" s="249">
        <f t="shared" si="389"/>
        <v>0</v>
      </c>
      <c r="L289" s="250">
        <f t="shared" si="389"/>
        <v>24865</v>
      </c>
      <c r="M289" s="248">
        <f t="shared" si="389"/>
        <v>0</v>
      </c>
      <c r="N289" s="249">
        <f t="shared" si="389"/>
        <v>0</v>
      </c>
      <c r="O289" s="250">
        <f t="shared" si="389"/>
        <v>0</v>
      </c>
      <c r="P289" s="251"/>
    </row>
    <row r="290" spans="1:16" s="28" customFormat="1" ht="13.5" thickTop="1" thickBot="1" x14ac:dyDescent="0.3">
      <c r="A290" s="1589" t="s">
        <v>310</v>
      </c>
      <c r="B290" s="1590"/>
      <c r="C290" s="252">
        <f t="shared" si="371"/>
        <v>-1535</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-1535</v>
      </c>
      <c r="K290" s="254">
        <f t="shared" ref="K290:L290" si="392">(K26+K43)-K51</f>
        <v>0</v>
      </c>
      <c r="L290" s="255">
        <f t="shared" si="392"/>
        <v>-1535</v>
      </c>
      <c r="M290" s="253">
        <f>M45-M51</f>
        <v>0</v>
      </c>
      <c r="N290" s="254">
        <f t="shared" ref="N290:O290" si="393">N45-N51</f>
        <v>0</v>
      </c>
      <c r="O290" s="255">
        <f t="shared" si="393"/>
        <v>0</v>
      </c>
      <c r="P290" s="256"/>
    </row>
    <row r="291" spans="1:16" s="28" customFormat="1" ht="12.75" thickTop="1" x14ac:dyDescent="0.25">
      <c r="A291" s="1591" t="s">
        <v>311</v>
      </c>
      <c r="B291" s="1592"/>
      <c r="C291" s="257">
        <f t="shared" si="371"/>
        <v>1535</v>
      </c>
      <c r="D291" s="258">
        <f t="shared" ref="D291:O291" si="394">SUM(D292,D293)-D300+D301</f>
        <v>0</v>
      </c>
      <c r="E291" s="259">
        <f t="shared" si="394"/>
        <v>0</v>
      </c>
      <c r="F291" s="260">
        <f t="shared" si="394"/>
        <v>0</v>
      </c>
      <c r="G291" s="258">
        <f t="shared" si="394"/>
        <v>0</v>
      </c>
      <c r="H291" s="259">
        <f t="shared" si="394"/>
        <v>0</v>
      </c>
      <c r="I291" s="260">
        <f t="shared" si="394"/>
        <v>0</v>
      </c>
      <c r="J291" s="258">
        <f t="shared" si="394"/>
        <v>1535</v>
      </c>
      <c r="K291" s="259">
        <f t="shared" si="394"/>
        <v>0</v>
      </c>
      <c r="L291" s="260">
        <f t="shared" si="394"/>
        <v>1535</v>
      </c>
      <c r="M291" s="258">
        <f t="shared" si="394"/>
        <v>0</v>
      </c>
      <c r="N291" s="259">
        <f t="shared" si="394"/>
        <v>0</v>
      </c>
      <c r="O291" s="260">
        <f t="shared" si="394"/>
        <v>0</v>
      </c>
      <c r="P291" s="261"/>
    </row>
    <row r="292" spans="1:16" s="28" customFormat="1" ht="12.75" thickBot="1" x14ac:dyDescent="0.3">
      <c r="A292" s="155" t="s">
        <v>312</v>
      </c>
      <c r="B292" s="155" t="s">
        <v>313</v>
      </c>
      <c r="C292" s="156">
        <f t="shared" si="371"/>
        <v>1535</v>
      </c>
      <c r="D292" s="157">
        <f t="shared" ref="D292:O292" si="395">D21-D286</f>
        <v>0</v>
      </c>
      <c r="E292" s="158">
        <f t="shared" si="395"/>
        <v>0</v>
      </c>
      <c r="F292" s="159">
        <f t="shared" si="395"/>
        <v>0</v>
      </c>
      <c r="G292" s="157">
        <f t="shared" si="395"/>
        <v>0</v>
      </c>
      <c r="H292" s="158">
        <f t="shared" si="395"/>
        <v>0</v>
      </c>
      <c r="I292" s="159">
        <f t="shared" si="395"/>
        <v>0</v>
      </c>
      <c r="J292" s="157">
        <f t="shared" si="395"/>
        <v>1535</v>
      </c>
      <c r="K292" s="158">
        <f t="shared" si="395"/>
        <v>0</v>
      </c>
      <c r="L292" s="159">
        <f t="shared" si="395"/>
        <v>1535</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hidden="1" thickTop="1" x14ac:dyDescent="0.25">
      <c r="A302" s="1210"/>
      <c r="B302" s="1211"/>
      <c r="C302" s="1211"/>
      <c r="D302" s="1211"/>
      <c r="E302" s="1211"/>
      <c r="F302" s="1211"/>
      <c r="G302" s="1211"/>
      <c r="H302" s="1211"/>
      <c r="I302" s="1211"/>
      <c r="J302" s="1211"/>
      <c r="K302" s="1211"/>
      <c r="L302" s="1211"/>
      <c r="M302" s="1211"/>
      <c r="N302" s="1211"/>
      <c r="O302" s="1211"/>
      <c r="P302" s="1212"/>
    </row>
    <row r="303" spans="1:16" hidden="1" x14ac:dyDescent="0.25">
      <c r="A303" s="1213"/>
      <c r="B303" s="2"/>
      <c r="C303" s="2"/>
      <c r="D303" s="2"/>
      <c r="E303" s="2"/>
      <c r="F303" s="2"/>
      <c r="G303" s="2"/>
      <c r="H303" s="2"/>
      <c r="I303" s="2"/>
      <c r="J303" s="2"/>
      <c r="K303" s="2"/>
      <c r="L303" s="2"/>
      <c r="M303" s="2"/>
      <c r="N303" s="2"/>
      <c r="O303" s="2"/>
      <c r="P303" s="1214"/>
    </row>
    <row r="304" spans="1:16" hidden="1" x14ac:dyDescent="0.25">
      <c r="A304" s="1213"/>
      <c r="B304" s="2"/>
      <c r="C304" s="2"/>
      <c r="D304" s="2"/>
      <c r="E304" s="2"/>
      <c r="F304" s="2"/>
      <c r="G304" s="2"/>
      <c r="H304" s="2"/>
      <c r="I304" s="2"/>
      <c r="J304" s="2"/>
      <c r="K304" s="2"/>
      <c r="L304" s="2"/>
      <c r="M304" s="2"/>
      <c r="N304" s="2"/>
      <c r="O304" s="2"/>
      <c r="P304" s="1214"/>
    </row>
    <row r="305" spans="1:16" hidden="1" x14ac:dyDescent="0.25">
      <c r="A305" s="1213"/>
      <c r="B305" s="2"/>
      <c r="C305" s="2"/>
      <c r="D305" s="2"/>
      <c r="E305" s="2"/>
      <c r="F305" s="2"/>
      <c r="G305" s="2"/>
      <c r="H305" s="2"/>
      <c r="I305" s="2"/>
      <c r="J305" s="2"/>
      <c r="K305" s="2"/>
      <c r="L305" s="2"/>
      <c r="M305" s="2"/>
      <c r="N305" s="2"/>
      <c r="O305" s="2"/>
      <c r="P305" s="1214"/>
    </row>
    <row r="306" spans="1:16" ht="12.75" hidden="1" customHeight="1" x14ac:dyDescent="0.25">
      <c r="A306" s="1213" t="s">
        <v>1095</v>
      </c>
      <c r="B306" s="280"/>
      <c r="C306" s="2"/>
      <c r="D306" s="2" t="s">
        <v>1096</v>
      </c>
      <c r="E306" s="2"/>
      <c r="F306" s="2"/>
      <c r="G306" s="2"/>
      <c r="H306" s="2"/>
      <c r="I306" s="2"/>
      <c r="J306" s="2"/>
      <c r="K306" s="2"/>
      <c r="L306" s="2"/>
      <c r="M306" s="2"/>
      <c r="N306" s="2"/>
      <c r="O306" s="2"/>
      <c r="P306" s="1214"/>
    </row>
    <row r="307" spans="1:16" hidden="1" x14ac:dyDescent="0.25">
      <c r="A307" s="1213"/>
      <c r="B307" s="2"/>
      <c r="C307" s="2"/>
      <c r="D307" s="2"/>
      <c r="E307" s="2"/>
      <c r="F307" s="2"/>
      <c r="G307" s="2"/>
      <c r="H307" s="2"/>
      <c r="I307" s="2"/>
      <c r="J307" s="2"/>
      <c r="K307" s="2"/>
      <c r="L307" s="2"/>
      <c r="M307" s="2"/>
      <c r="N307" s="2"/>
      <c r="O307" s="2"/>
      <c r="P307" s="1214"/>
    </row>
    <row r="308" spans="1:16" hidden="1" x14ac:dyDescent="0.25">
      <c r="A308" s="1213" t="s">
        <v>1097</v>
      </c>
      <c r="B308" s="280"/>
      <c r="C308" s="2"/>
      <c r="D308" s="2" t="s">
        <v>1098</v>
      </c>
      <c r="E308" s="2"/>
      <c r="F308" s="2"/>
      <c r="G308" s="2"/>
      <c r="H308" s="2"/>
      <c r="I308" s="2"/>
      <c r="J308" s="2"/>
      <c r="K308" s="2"/>
      <c r="L308" s="2"/>
      <c r="M308" s="2"/>
      <c r="N308" s="2"/>
      <c r="O308" s="2"/>
      <c r="P308" s="1214"/>
    </row>
    <row r="309" spans="1:16" hidden="1" x14ac:dyDescent="0.25">
      <c r="A309" s="1213"/>
      <c r="B309" s="2"/>
      <c r="C309" s="2"/>
      <c r="D309" s="2"/>
      <c r="E309" s="2"/>
      <c r="F309" s="2" t="s">
        <v>1099</v>
      </c>
      <c r="G309" s="2"/>
      <c r="H309" s="2"/>
      <c r="I309" s="2"/>
      <c r="J309" s="2"/>
      <c r="K309" s="2"/>
      <c r="L309" s="2"/>
      <c r="M309" s="2"/>
      <c r="N309" s="2"/>
      <c r="O309" s="2"/>
      <c r="P309" s="1214"/>
    </row>
    <row r="310" spans="1:16" hidden="1" x14ac:dyDescent="0.25">
      <c r="A310" s="1215"/>
      <c r="B310" s="1216"/>
      <c r="C310" s="1216"/>
      <c r="D310" s="1216"/>
      <c r="E310" s="1216"/>
      <c r="F310" s="1216"/>
      <c r="G310" s="1216"/>
      <c r="H310" s="1216"/>
      <c r="I310" s="1216"/>
      <c r="J310" s="1216"/>
      <c r="K310" s="1216"/>
      <c r="L310" s="1216"/>
      <c r="M310" s="1216"/>
      <c r="N310" s="1216"/>
      <c r="O310" s="1216"/>
      <c r="P310" s="1217"/>
    </row>
    <row r="311" spans="1:16" hidden="1" x14ac:dyDescent="0.25">
      <c r="A311" s="4"/>
      <c r="B311" s="4"/>
      <c r="C311" s="4"/>
      <c r="D311" s="4"/>
      <c r="E311" s="4"/>
      <c r="F311" s="4"/>
      <c r="G311" s="4"/>
      <c r="H311" s="4"/>
      <c r="I311" s="4"/>
      <c r="J311" s="4"/>
      <c r="K311" s="4"/>
      <c r="L311" s="4"/>
      <c r="M311" s="4"/>
    </row>
    <row r="312" spans="1:16" ht="12.75" thickTop="1"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row r="320" spans="1:16" x14ac:dyDescent="0.25">
      <c r="A320" s="4"/>
      <c r="B320" s="4"/>
      <c r="C320" s="4"/>
      <c r="D320" s="4"/>
      <c r="E320" s="4"/>
      <c r="F320" s="4"/>
      <c r="G320" s="4"/>
      <c r="H320" s="4"/>
      <c r="I320" s="4"/>
      <c r="J320" s="4"/>
      <c r="K320" s="4"/>
      <c r="L320" s="4"/>
      <c r="M320" s="4"/>
    </row>
    <row r="321" spans="1:13" x14ac:dyDescent="0.25">
      <c r="A321" s="4"/>
      <c r="B321" s="4"/>
      <c r="C321" s="4"/>
      <c r="D321" s="4"/>
      <c r="E321" s="4"/>
      <c r="F321" s="4"/>
      <c r="G321" s="4"/>
      <c r="H321" s="4"/>
      <c r="I321" s="4"/>
      <c r="J321" s="4"/>
      <c r="K321" s="4"/>
      <c r="L321" s="4"/>
      <c r="M321" s="4"/>
    </row>
    <row r="322" spans="1:13" x14ac:dyDescent="0.25">
      <c r="A322" s="4"/>
      <c r="B322" s="4"/>
      <c r="C322" s="4"/>
      <c r="D322" s="4"/>
      <c r="E322" s="4"/>
      <c r="F322" s="4"/>
      <c r="G322" s="4"/>
      <c r="H322" s="4"/>
      <c r="I322" s="4"/>
      <c r="J322" s="4"/>
      <c r="K322" s="4"/>
      <c r="L322" s="4"/>
      <c r="M322" s="4"/>
    </row>
    <row r="323" spans="1:13" x14ac:dyDescent="0.25">
      <c r="A323" s="4"/>
      <c r="B323" s="4"/>
      <c r="C323" s="4"/>
      <c r="D323" s="4"/>
      <c r="E323" s="4"/>
      <c r="F323" s="4"/>
      <c r="G323" s="4"/>
      <c r="H323" s="4"/>
      <c r="I323" s="4"/>
      <c r="J323" s="4"/>
      <c r="K323" s="4"/>
      <c r="L323" s="4"/>
      <c r="M323" s="4"/>
    </row>
    <row r="324" spans="1:13" x14ac:dyDescent="0.25">
      <c r="A324" s="4"/>
      <c r="B324" s="4"/>
      <c r="C324" s="4"/>
      <c r="D324" s="4"/>
      <c r="E324" s="4"/>
      <c r="F324" s="4"/>
      <c r="G324" s="4"/>
      <c r="H324" s="4"/>
      <c r="I324" s="4"/>
      <c r="J324" s="4"/>
      <c r="K324" s="4"/>
      <c r="L324" s="4"/>
      <c r="M324" s="4"/>
    </row>
    <row r="325" spans="1:13" x14ac:dyDescent="0.25">
      <c r="A325" s="4"/>
      <c r="B325" s="4"/>
      <c r="C325" s="4"/>
      <c r="D325" s="4"/>
      <c r="E325" s="4"/>
      <c r="F325" s="4"/>
      <c r="G325" s="4"/>
      <c r="H325" s="4"/>
      <c r="I325" s="4"/>
      <c r="J325" s="4"/>
      <c r="K325" s="4"/>
      <c r="L325" s="4"/>
      <c r="M325" s="4"/>
    </row>
    <row r="326" spans="1:13" x14ac:dyDescent="0.25">
      <c r="A326" s="4"/>
      <c r="B326" s="4"/>
      <c r="C326" s="4"/>
      <c r="D326" s="4"/>
      <c r="E326" s="4"/>
      <c r="F326" s="4"/>
      <c r="G326" s="4"/>
      <c r="H326" s="4"/>
      <c r="I326" s="4"/>
      <c r="J326" s="4"/>
      <c r="K326" s="4"/>
      <c r="L326" s="4"/>
      <c r="M326" s="4"/>
    </row>
    <row r="327" spans="1:13" x14ac:dyDescent="0.25">
      <c r="A327" s="4"/>
      <c r="B327" s="4"/>
      <c r="C327" s="4"/>
      <c r="D327" s="4"/>
      <c r="E327" s="4"/>
      <c r="F327" s="4"/>
      <c r="G327" s="4"/>
      <c r="H327" s="4"/>
      <c r="I327" s="4"/>
      <c r="J327" s="4"/>
      <c r="K327" s="4"/>
      <c r="L327" s="4"/>
      <c r="M327" s="4"/>
    </row>
    <row r="328" spans="1:13" x14ac:dyDescent="0.25">
      <c r="A328" s="4"/>
      <c r="B328" s="4"/>
      <c r="C328" s="4"/>
      <c r="D328" s="4"/>
      <c r="E328" s="4"/>
      <c r="F328" s="4"/>
      <c r="G328" s="4"/>
      <c r="H328" s="4"/>
      <c r="I328" s="4"/>
      <c r="J328" s="4"/>
      <c r="K328" s="4"/>
      <c r="L328" s="4"/>
      <c r="M328" s="4"/>
    </row>
    <row r="329" spans="1:13" x14ac:dyDescent="0.25">
      <c r="A329" s="4"/>
      <c r="B329" s="4"/>
      <c r="C329" s="4"/>
      <c r="D329" s="4"/>
      <c r="E329" s="4"/>
      <c r="F329" s="4"/>
      <c r="G329" s="4"/>
      <c r="H329" s="4"/>
      <c r="I329" s="4"/>
      <c r="J329" s="4"/>
      <c r="K329" s="4"/>
      <c r="L329" s="4"/>
      <c r="M329" s="4"/>
    </row>
  </sheetData>
  <sheetProtection algorithmName="SHA-512" hashValue="NdnsUbm1OYtmFqQHUxdvk5qlgYp0Z4cqV5OeQjcsbYjloiM6O9m+BKPo4AzHXRDYHfkZgbg2+6YHxKKrYgleKg==" saltValue="yHFn12KYZGVuuyelqeEbDw==" spinCount="100000" sheet="1" objects="1" scenarios="1" formatCells="0" formatColumns="0" formatRows="0" deleteColumns="0"/>
  <autoFilter ref="A18:P301">
    <filterColumn colId="2">
      <filters>
        <filter val="1 186"/>
        <filter val="1 535"/>
        <filter val="-1 535"/>
        <filter val="100"/>
        <filter val="138 682"/>
        <filter val="159 567"/>
        <filter val="17 388"/>
        <filter val="170 191"/>
        <filter val="19 790"/>
        <filter val="2 402"/>
        <filter val="2 780"/>
        <filter val="20 550"/>
        <filter val="200"/>
        <filter val="23 330"/>
        <filter val="250"/>
        <filter val="3 103"/>
        <filter val="30 359"/>
        <filter val="346"/>
        <filter val="381 322"/>
        <filter val="4 074"/>
        <filter val="44 764"/>
        <filter val="453 219"/>
        <filter val="47 472"/>
        <filter val="48 658"/>
        <filter val="5 800"/>
        <filter val="50 564"/>
        <filter val="513 808"/>
        <filter val="538 673"/>
        <filter val="68 794"/>
        <filter val="700"/>
        <filter val="800"/>
        <filter val="81 380"/>
        <filter val="85 454"/>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40.pielikums Jūrmalas pilsētas domes
2019.gada 18.aprīļa saistošajiem noteikumiem Nr.16
(protokols Nr.4, 26.punkts)</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682</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548</v>
      </c>
      <c r="D6" s="1557"/>
      <c r="E6" s="1557"/>
      <c r="F6" s="1557"/>
      <c r="G6" s="1557"/>
      <c r="H6" s="1557"/>
      <c r="I6" s="1557"/>
      <c r="J6" s="1557"/>
      <c r="K6" s="1557"/>
      <c r="L6" s="1557"/>
      <c r="M6" s="1557"/>
      <c r="N6" s="1557"/>
      <c r="O6" s="1557"/>
      <c r="P6" s="1558"/>
      <c r="Q6" s="273"/>
    </row>
    <row r="7" spans="1:17" x14ac:dyDescent="0.25">
      <c r="A7" s="7" t="s">
        <v>10</v>
      </c>
      <c r="B7" s="8"/>
      <c r="C7" s="1562" t="s">
        <v>683</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684</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2305016</v>
      </c>
      <c r="D20" s="32">
        <f>SUM(D21,D24,D25,D41,D43)</f>
        <v>2112120</v>
      </c>
      <c r="E20" s="33">
        <f t="shared" ref="E20:F20" si="1">SUM(E21,E24,E25,E41,E43)</f>
        <v>0</v>
      </c>
      <c r="F20" s="34">
        <f t="shared" si="1"/>
        <v>2112120</v>
      </c>
      <c r="G20" s="32">
        <f>SUM(G21,G24,G43)</f>
        <v>187000</v>
      </c>
      <c r="H20" s="33">
        <f t="shared" ref="H20:I20" si="2">SUM(H21,H24,H43)</f>
        <v>0</v>
      </c>
      <c r="I20" s="34">
        <f t="shared" si="2"/>
        <v>187000</v>
      </c>
      <c r="J20" s="32">
        <f>SUM(J21,J26,J43)</f>
        <v>5896</v>
      </c>
      <c r="K20" s="33">
        <f t="shared" ref="K20:L20" si="3">SUM(K21,K26,K43)</f>
        <v>0</v>
      </c>
      <c r="L20" s="34">
        <f t="shared" si="3"/>
        <v>5896</v>
      </c>
      <c r="M20" s="32">
        <f>SUM(M21,M45)</f>
        <v>0</v>
      </c>
      <c r="N20" s="33">
        <f t="shared" ref="N20:O20" si="4">SUM(N21,N45)</f>
        <v>0</v>
      </c>
      <c r="O20" s="34">
        <f t="shared" si="4"/>
        <v>0</v>
      </c>
      <c r="P20" s="35"/>
    </row>
    <row r="21" spans="1:16" ht="12.75" thickTop="1" x14ac:dyDescent="0.25">
      <c r="A21" s="36"/>
      <c r="B21" s="37" t="s">
        <v>40</v>
      </c>
      <c r="C21" s="38">
        <f t="shared" si="0"/>
        <v>4839</v>
      </c>
      <c r="D21" s="39">
        <f>SUM(D22:D23)</f>
        <v>0</v>
      </c>
      <c r="E21" s="40">
        <f t="shared" ref="E21:F21" si="5">SUM(E22:E23)</f>
        <v>0</v>
      </c>
      <c r="F21" s="41">
        <f t="shared" si="5"/>
        <v>0</v>
      </c>
      <c r="G21" s="39">
        <f>SUM(G22:G23)</f>
        <v>0</v>
      </c>
      <c r="H21" s="40">
        <f t="shared" ref="H21:I21" si="6">SUM(H22:H23)</f>
        <v>0</v>
      </c>
      <c r="I21" s="41">
        <f t="shared" si="6"/>
        <v>0</v>
      </c>
      <c r="J21" s="39">
        <f>SUM(J22:J23)</f>
        <v>4839</v>
      </c>
      <c r="K21" s="40">
        <f t="shared" ref="K21:L21" si="7">SUM(K22:K23)</f>
        <v>0</v>
      </c>
      <c r="L21" s="41">
        <f t="shared" si="7"/>
        <v>4839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4839</v>
      </c>
      <c r="D23" s="53"/>
      <c r="E23" s="54"/>
      <c r="F23" s="55">
        <f t="shared" ref="F23:F25" si="9">D23+E23</f>
        <v>0</v>
      </c>
      <c r="G23" s="53"/>
      <c r="H23" s="54"/>
      <c r="I23" s="55">
        <f t="shared" ref="I23:I24" si="10">G23+H23</f>
        <v>0</v>
      </c>
      <c r="J23" s="53">
        <v>4839</v>
      </c>
      <c r="K23" s="54"/>
      <c r="L23" s="56">
        <f>K23+J23</f>
        <v>4839</v>
      </c>
      <c r="M23" s="53"/>
      <c r="N23" s="54"/>
      <c r="O23" s="55">
        <f>N23+M23</f>
        <v>0</v>
      </c>
      <c r="P23" s="57"/>
    </row>
    <row r="24" spans="1:16" s="28" customFormat="1" ht="24.75" customHeight="1" thickBot="1" x14ac:dyDescent="0.3">
      <c r="A24" s="58">
        <v>19300</v>
      </c>
      <c r="B24" s="58" t="s">
        <v>43</v>
      </c>
      <c r="C24" s="59">
        <f>F24+I24</f>
        <v>2299120</v>
      </c>
      <c r="D24" s="60">
        <f>D51</f>
        <v>2112120</v>
      </c>
      <c r="E24" s="277">
        <f>-2695+2695</f>
        <v>0</v>
      </c>
      <c r="F24" s="62">
        <f t="shared" si="9"/>
        <v>2112120</v>
      </c>
      <c r="G24" s="60">
        <v>187000</v>
      </c>
      <c r="H24" s="61"/>
      <c r="I24" s="62">
        <f t="shared" si="10"/>
        <v>187000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1057</v>
      </c>
      <c r="D26" s="72" t="s">
        <v>44</v>
      </c>
      <c r="E26" s="73" t="s">
        <v>44</v>
      </c>
      <c r="F26" s="74" t="s">
        <v>44</v>
      </c>
      <c r="G26" s="72" t="s">
        <v>44</v>
      </c>
      <c r="H26" s="73" t="s">
        <v>44</v>
      </c>
      <c r="I26" s="74" t="s">
        <v>44</v>
      </c>
      <c r="J26" s="76">
        <f>SUM(J27,J31,J33,J36)</f>
        <v>1057</v>
      </c>
      <c r="K26" s="77">
        <f t="shared" ref="K26:L26" si="11">SUM(K27,K31,K33,K36)</f>
        <v>0</v>
      </c>
      <c r="L26" s="78">
        <f t="shared" si="11"/>
        <v>1057</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customHeight="1" x14ac:dyDescent="0.25">
      <c r="A31" s="79">
        <v>21370</v>
      </c>
      <c r="B31" s="67" t="s">
        <v>51</v>
      </c>
      <c r="C31" s="68">
        <f>L31</f>
        <v>1057</v>
      </c>
      <c r="D31" s="72" t="s">
        <v>44</v>
      </c>
      <c r="E31" s="73" t="s">
        <v>44</v>
      </c>
      <c r="F31" s="74" t="s">
        <v>44</v>
      </c>
      <c r="G31" s="72" t="s">
        <v>44</v>
      </c>
      <c r="H31" s="73" t="s">
        <v>44</v>
      </c>
      <c r="I31" s="74" t="s">
        <v>44</v>
      </c>
      <c r="J31" s="76">
        <f>SUM(J32)</f>
        <v>1057</v>
      </c>
      <c r="K31" s="77">
        <f t="shared" ref="K31:L31" si="15">SUM(K32)</f>
        <v>0</v>
      </c>
      <c r="L31" s="78">
        <f t="shared" si="15"/>
        <v>1057</v>
      </c>
      <c r="M31" s="76" t="s">
        <v>44</v>
      </c>
      <c r="N31" s="77" t="s">
        <v>44</v>
      </c>
      <c r="O31" s="78" t="s">
        <v>44</v>
      </c>
      <c r="P31" s="75"/>
    </row>
    <row r="32" spans="1:16" ht="36" customHeight="1" x14ac:dyDescent="0.25">
      <c r="A32" s="94">
        <v>21379</v>
      </c>
      <c r="B32" s="95" t="s">
        <v>52</v>
      </c>
      <c r="C32" s="96">
        <f t="shared" ref="C32:C40" si="16">L32</f>
        <v>1057</v>
      </c>
      <c r="D32" s="97" t="s">
        <v>44</v>
      </c>
      <c r="E32" s="98" t="s">
        <v>44</v>
      </c>
      <c r="F32" s="99" t="s">
        <v>44</v>
      </c>
      <c r="G32" s="97" t="s">
        <v>44</v>
      </c>
      <c r="H32" s="98" t="s">
        <v>44</v>
      </c>
      <c r="I32" s="99" t="s">
        <v>44</v>
      </c>
      <c r="J32" s="100">
        <v>1057</v>
      </c>
      <c r="K32" s="101"/>
      <c r="L32" s="102">
        <f>K32+J32</f>
        <v>1057</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2305016</v>
      </c>
      <c r="D50" s="157">
        <f>SUM(D51,D286)</f>
        <v>2112120</v>
      </c>
      <c r="E50" s="158">
        <f t="shared" ref="E50:F50" si="26">SUM(E51,E286)</f>
        <v>0</v>
      </c>
      <c r="F50" s="159">
        <f t="shared" si="26"/>
        <v>2112120</v>
      </c>
      <c r="G50" s="157">
        <f>SUM(G51,G286)</f>
        <v>187000</v>
      </c>
      <c r="H50" s="158">
        <f>SUM(H51,H286)</f>
        <v>0</v>
      </c>
      <c r="I50" s="159">
        <f t="shared" ref="I50" si="27">SUM(I51,I286)</f>
        <v>187000</v>
      </c>
      <c r="J50" s="32">
        <f>SUM(J51,J286)</f>
        <v>5896</v>
      </c>
      <c r="K50" s="33">
        <f t="shared" ref="K50:L50" si="28">SUM(K51,K286)</f>
        <v>0</v>
      </c>
      <c r="L50" s="34">
        <f t="shared" si="28"/>
        <v>5896</v>
      </c>
      <c r="M50" s="32">
        <f>SUM(M51,M286)</f>
        <v>0</v>
      </c>
      <c r="N50" s="33">
        <f t="shared" ref="N50:O50" si="29">SUM(N51,N286)</f>
        <v>0</v>
      </c>
      <c r="O50" s="34">
        <f t="shared" si="29"/>
        <v>0</v>
      </c>
      <c r="P50" s="35"/>
    </row>
    <row r="51" spans="1:16" s="28" customFormat="1" ht="36.75" thickTop="1" x14ac:dyDescent="0.25">
      <c r="A51" s="160"/>
      <c r="B51" s="161" t="s">
        <v>70</v>
      </c>
      <c r="C51" s="162">
        <f t="shared" si="0"/>
        <v>2305016</v>
      </c>
      <c r="D51" s="163">
        <f>SUM(D52,D194)</f>
        <v>2112120</v>
      </c>
      <c r="E51" s="164">
        <f t="shared" ref="E51:F51" si="30">SUM(E52,E194)</f>
        <v>0</v>
      </c>
      <c r="F51" s="165">
        <f t="shared" si="30"/>
        <v>2112120</v>
      </c>
      <c r="G51" s="163">
        <f>SUM(G52,G194)</f>
        <v>187000</v>
      </c>
      <c r="H51" s="164">
        <f t="shared" ref="H51:I51" si="31">SUM(H52,H194)</f>
        <v>0</v>
      </c>
      <c r="I51" s="165">
        <f t="shared" si="31"/>
        <v>187000</v>
      </c>
      <c r="J51" s="166">
        <f>SUM(J52,J194)</f>
        <v>5896</v>
      </c>
      <c r="K51" s="167">
        <f t="shared" ref="K51:L51" si="32">SUM(K52,K194)</f>
        <v>0</v>
      </c>
      <c r="L51" s="168">
        <f t="shared" si="32"/>
        <v>5896</v>
      </c>
      <c r="M51" s="166">
        <f>SUM(M52,M194)</f>
        <v>0</v>
      </c>
      <c r="N51" s="167">
        <f t="shared" ref="N51:O51" si="33">SUM(N52,N194)</f>
        <v>0</v>
      </c>
      <c r="O51" s="168">
        <f t="shared" si="33"/>
        <v>0</v>
      </c>
      <c r="P51" s="169"/>
    </row>
    <row r="52" spans="1:16" s="28" customFormat="1" ht="24" x14ac:dyDescent="0.25">
      <c r="A52" s="24"/>
      <c r="B52" s="22" t="s">
        <v>71</v>
      </c>
      <c r="C52" s="170">
        <f t="shared" si="0"/>
        <v>2258705</v>
      </c>
      <c r="D52" s="171">
        <f>SUM(D53,D75,D173,D187)</f>
        <v>2068504</v>
      </c>
      <c r="E52" s="172">
        <f t="shared" ref="E52:F52" si="34">SUM(E53,E75,E173,E187)</f>
        <v>-2695</v>
      </c>
      <c r="F52" s="173">
        <f t="shared" si="34"/>
        <v>2065809</v>
      </c>
      <c r="G52" s="171">
        <f>SUM(G53,G75,G173,G187)</f>
        <v>187000</v>
      </c>
      <c r="H52" s="172">
        <f t="shared" ref="H52:I52" si="35">SUM(H53,H75,H173,H187)</f>
        <v>0</v>
      </c>
      <c r="I52" s="173">
        <f t="shared" si="35"/>
        <v>187000</v>
      </c>
      <c r="J52" s="171">
        <f>SUM(J53,J75,J173,J187)</f>
        <v>5896</v>
      </c>
      <c r="K52" s="172">
        <f t="shared" ref="K52:L52" si="36">SUM(K53,K75,K173,K187)</f>
        <v>0</v>
      </c>
      <c r="L52" s="173">
        <f t="shared" si="36"/>
        <v>5896</v>
      </c>
      <c r="M52" s="171">
        <f>SUM(M53,M75,M173,M187)</f>
        <v>0</v>
      </c>
      <c r="N52" s="172">
        <f t="shared" ref="N52:O52" si="37">SUM(N53,N75,N173,N187)</f>
        <v>0</v>
      </c>
      <c r="O52" s="173">
        <f t="shared" si="37"/>
        <v>0</v>
      </c>
      <c r="P52" s="174"/>
    </row>
    <row r="53" spans="1:16" s="28" customFormat="1" x14ac:dyDescent="0.25">
      <c r="A53" s="175">
        <v>1000</v>
      </c>
      <c r="B53" s="175" t="s">
        <v>72</v>
      </c>
      <c r="C53" s="176">
        <f t="shared" si="0"/>
        <v>6322</v>
      </c>
      <c r="D53" s="177">
        <f>SUM(D54,D67)</f>
        <v>6322</v>
      </c>
      <c r="E53" s="178">
        <f t="shared" ref="E53:F53" si="38">SUM(E54,E67)</f>
        <v>0</v>
      </c>
      <c r="F53" s="179">
        <f t="shared" si="38"/>
        <v>6322</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5095</v>
      </c>
      <c r="D54" s="182">
        <f>SUM(D55,D58,D66)</f>
        <v>5095</v>
      </c>
      <c r="E54" s="183">
        <f t="shared" ref="E54:F54" si="42">SUM(E55,E58,E66)</f>
        <v>0</v>
      </c>
      <c r="F54" s="71">
        <f t="shared" si="42"/>
        <v>5095</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5095</v>
      </c>
      <c r="D66" s="142">
        <v>5095</v>
      </c>
      <c r="E66" s="143"/>
      <c r="F66" s="139">
        <f t="shared" si="58"/>
        <v>5095</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1227</v>
      </c>
      <c r="D67" s="182">
        <f>SUM(D68:D69)</f>
        <v>1227</v>
      </c>
      <c r="E67" s="183">
        <f t="shared" ref="E67:F67" si="62">SUM(E68:E69)</f>
        <v>0</v>
      </c>
      <c r="F67" s="71">
        <f t="shared" si="62"/>
        <v>1227</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276">
        <v>1210</v>
      </c>
      <c r="B68" s="80" t="s">
        <v>88</v>
      </c>
      <c r="C68" s="81">
        <f t="shared" si="0"/>
        <v>1227</v>
      </c>
      <c r="D68" s="46">
        <v>1227</v>
      </c>
      <c r="E68" s="47"/>
      <c r="F68" s="132">
        <f>D68+E68</f>
        <v>1227</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305383</v>
      </c>
      <c r="D75" s="177">
        <f>SUM(D76,D83,D130,D164,D165,D172)</f>
        <v>302182</v>
      </c>
      <c r="E75" s="178">
        <f t="shared" ref="E75:F75" si="74">SUM(E76,E83,E130,E164,E165,E172)</f>
        <v>-2695</v>
      </c>
      <c r="F75" s="179">
        <f t="shared" si="74"/>
        <v>299487</v>
      </c>
      <c r="G75" s="177">
        <f>SUM(G76,G83,G130,G164,G165,G172)</f>
        <v>0</v>
      </c>
      <c r="H75" s="178">
        <f t="shared" ref="H75:I75" si="75">SUM(H76,H83,H130,H164,H165,H172)</f>
        <v>0</v>
      </c>
      <c r="I75" s="179">
        <f t="shared" si="75"/>
        <v>0</v>
      </c>
      <c r="J75" s="177">
        <f>SUM(J76,J83,J130,J164,J165,J172)</f>
        <v>5896</v>
      </c>
      <c r="K75" s="178">
        <f t="shared" ref="K75:L75" si="76">SUM(K76,K83,K130,K164,K165,K172)</f>
        <v>0</v>
      </c>
      <c r="L75" s="179">
        <f t="shared" si="76"/>
        <v>5896</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6">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244340</v>
      </c>
      <c r="D83" s="182">
        <f>SUM(D84,D89,D95,D103,D112,D116,D122,D128)</f>
        <v>244340</v>
      </c>
      <c r="E83" s="183">
        <f t="shared" ref="E83:F83" si="98">SUM(E84,E89,E95,E103,E112,E116,E122,E128)</f>
        <v>0</v>
      </c>
      <c r="F83" s="71">
        <f t="shared" si="98"/>
        <v>244340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x14ac:dyDescent="0.25">
      <c r="A112" s="187">
        <v>2250</v>
      </c>
      <c r="B112" s="87" t="s">
        <v>130</v>
      </c>
      <c r="C112" s="88">
        <f t="shared" si="102"/>
        <v>84358</v>
      </c>
      <c r="D112" s="188">
        <f>SUM(D113:D115)</f>
        <v>84358</v>
      </c>
      <c r="E112" s="189">
        <f t="shared" ref="E112:F112" si="135">SUM(E113:E115)</f>
        <v>0</v>
      </c>
      <c r="F112" s="55">
        <f t="shared" si="135"/>
        <v>84358</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7" t="s">
        <v>133</v>
      </c>
      <c r="C115" s="88">
        <f t="shared" si="102"/>
        <v>84358</v>
      </c>
      <c r="D115" s="193">
        <v>84358</v>
      </c>
      <c r="E115" s="194"/>
      <c r="F115" s="55">
        <f t="shared" si="139"/>
        <v>84358</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114400</v>
      </c>
      <c r="D116" s="188">
        <f>SUM(D117:D121)</f>
        <v>114400</v>
      </c>
      <c r="E116" s="189">
        <f t="shared" ref="E116:F116" si="143">SUM(E117:E121)</f>
        <v>0</v>
      </c>
      <c r="F116" s="55">
        <f t="shared" si="143"/>
        <v>114400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136</v>
      </c>
      <c r="C118" s="88">
        <f t="shared" si="102"/>
        <v>114400</v>
      </c>
      <c r="D118" s="193">
        <v>114400</v>
      </c>
      <c r="E118" s="194"/>
      <c r="F118" s="55">
        <f t="shared" si="147"/>
        <v>114400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45582</v>
      </c>
      <c r="D122" s="188">
        <f>SUM(D123:D127)</f>
        <v>45582</v>
      </c>
      <c r="E122" s="189">
        <f t="shared" ref="E122:F122" si="151">SUM(E123:E127)</f>
        <v>0</v>
      </c>
      <c r="F122" s="55">
        <f t="shared" si="151"/>
        <v>45582</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45582</v>
      </c>
      <c r="D127" s="193">
        <v>45582</v>
      </c>
      <c r="E127" s="194"/>
      <c r="F127" s="55">
        <f t="shared" si="155"/>
        <v>45582</v>
      </c>
      <c r="G127" s="53"/>
      <c r="H127" s="54"/>
      <c r="I127" s="55">
        <f t="shared" si="156"/>
        <v>0</v>
      </c>
      <c r="J127" s="53"/>
      <c r="K127" s="54"/>
      <c r="L127" s="55">
        <f t="shared" si="157"/>
        <v>0</v>
      </c>
      <c r="M127" s="53"/>
      <c r="N127" s="54"/>
      <c r="O127" s="55">
        <f t="shared" si="158"/>
        <v>0</v>
      </c>
      <c r="P127" s="57"/>
    </row>
    <row r="128" spans="1:16" ht="48" hidden="1" x14ac:dyDescent="0.25">
      <c r="A128" s="276">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61043</v>
      </c>
      <c r="D130" s="182">
        <f>SUM(D131,D136,D140,D141,D144,D151,D159,D160,D163)</f>
        <v>57842</v>
      </c>
      <c r="E130" s="183">
        <f t="shared" ref="E130:F130" si="160">SUM(E131,E136,E140,E141,E144,E151,E159,E160,E163)</f>
        <v>-2695</v>
      </c>
      <c r="F130" s="71">
        <f t="shared" si="160"/>
        <v>55147</v>
      </c>
      <c r="G130" s="182">
        <f>SUM(G131,G136,G140,G141,G144,G151,G159,G160,G163)</f>
        <v>0</v>
      </c>
      <c r="H130" s="183">
        <f t="shared" ref="H130:I130" si="161">SUM(H131,H136,H140,H141,H144,H151,H159,H160,H163)</f>
        <v>0</v>
      </c>
      <c r="I130" s="71">
        <f t="shared" si="161"/>
        <v>0</v>
      </c>
      <c r="J130" s="182">
        <f>SUM(J131,J136,J140,J141,J144,J151,J159,J160,J163)</f>
        <v>5896</v>
      </c>
      <c r="K130" s="183">
        <f t="shared" ref="K130:L130" si="162">SUM(K131,K136,K140,K141,K144,K151,K159,K160,K163)</f>
        <v>0</v>
      </c>
      <c r="L130" s="71">
        <f t="shared" si="162"/>
        <v>5896</v>
      </c>
      <c r="M130" s="182">
        <f>SUM(M131,M136,M140,M141,M144,M151,M159,M160,M163)</f>
        <v>0</v>
      </c>
      <c r="N130" s="183">
        <f t="shared" ref="N130:O130" si="163">SUM(N131,N136,N140,N141,N144,N151,N159,N160,N163)</f>
        <v>0</v>
      </c>
      <c r="O130" s="71">
        <f t="shared" si="163"/>
        <v>0</v>
      </c>
      <c r="P130" s="75"/>
    </row>
    <row r="131" spans="1:16" ht="24" x14ac:dyDescent="0.25">
      <c r="A131" s="276">
        <v>2310</v>
      </c>
      <c r="B131" s="80" t="s">
        <v>149</v>
      </c>
      <c r="C131" s="81">
        <f t="shared" si="102"/>
        <v>14338</v>
      </c>
      <c r="D131" s="191">
        <f t="shared" ref="D131:O131" si="164">SUM(D132:D135)</f>
        <v>14338</v>
      </c>
      <c r="E131" s="192">
        <f t="shared" si="164"/>
        <v>0</v>
      </c>
      <c r="F131" s="132">
        <f t="shared" si="164"/>
        <v>14338</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7" t="s">
        <v>153</v>
      </c>
      <c r="C135" s="88">
        <f t="shared" si="102"/>
        <v>14338</v>
      </c>
      <c r="D135" s="193">
        <v>14338</v>
      </c>
      <c r="E135" s="194"/>
      <c r="F135" s="55">
        <f t="shared" si="165"/>
        <v>14338</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181</v>
      </c>
      <c r="C163" s="141">
        <f t="shared" si="193"/>
        <v>46705</v>
      </c>
      <c r="D163" s="199">
        <v>43504</v>
      </c>
      <c r="E163" s="865">
        <v>-2695</v>
      </c>
      <c r="F163" s="139">
        <f t="shared" si="206"/>
        <v>40809</v>
      </c>
      <c r="G163" s="142"/>
      <c r="H163" s="143"/>
      <c r="I163" s="139">
        <f t="shared" si="207"/>
        <v>0</v>
      </c>
      <c r="J163" s="142">
        <v>5896</v>
      </c>
      <c r="K163" s="143"/>
      <c r="L163" s="139">
        <f t="shared" si="208"/>
        <v>5896</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27" hidden="1" customHeight="1" x14ac:dyDescent="0.25">
      <c r="A166" s="276">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x14ac:dyDescent="0.25">
      <c r="A173" s="175">
        <v>3000</v>
      </c>
      <c r="B173" s="175" t="s">
        <v>191</v>
      </c>
      <c r="C173" s="176">
        <f t="shared" si="193"/>
        <v>1947000</v>
      </c>
      <c r="D173" s="177">
        <f>SUM(D174,D184)</f>
        <v>1760000</v>
      </c>
      <c r="E173" s="178">
        <f t="shared" ref="E173:F173" si="216">SUM(E174,E184)</f>
        <v>0</v>
      </c>
      <c r="F173" s="179">
        <f t="shared" si="216"/>
        <v>1760000</v>
      </c>
      <c r="G173" s="177">
        <f>SUM(G174,G184)</f>
        <v>187000</v>
      </c>
      <c r="H173" s="178">
        <f t="shared" ref="H173:I173" si="217">SUM(H174,H184)</f>
        <v>0</v>
      </c>
      <c r="I173" s="179">
        <f t="shared" si="217"/>
        <v>187000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6">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6">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x14ac:dyDescent="0.25">
      <c r="A184" s="213">
        <v>3300</v>
      </c>
      <c r="B184" s="204" t="s">
        <v>202</v>
      </c>
      <c r="C184" s="214">
        <f t="shared" si="193"/>
        <v>1947000</v>
      </c>
      <c r="D184" s="215">
        <f>SUM(D185:D186)</f>
        <v>1760000</v>
      </c>
      <c r="E184" s="216">
        <f t="shared" ref="E184:O184" si="234">SUM(E185:E186)</f>
        <v>0</v>
      </c>
      <c r="F184" s="217">
        <f t="shared" si="234"/>
        <v>1760000</v>
      </c>
      <c r="G184" s="215">
        <f t="shared" si="234"/>
        <v>187000</v>
      </c>
      <c r="H184" s="216">
        <f t="shared" si="234"/>
        <v>0</v>
      </c>
      <c r="I184" s="217">
        <f t="shared" si="234"/>
        <v>187000</v>
      </c>
      <c r="J184" s="215">
        <f t="shared" si="234"/>
        <v>0</v>
      </c>
      <c r="K184" s="216">
        <f t="shared" si="234"/>
        <v>0</v>
      </c>
      <c r="L184" s="217">
        <f t="shared" si="234"/>
        <v>0</v>
      </c>
      <c r="M184" s="215">
        <f t="shared" si="234"/>
        <v>0</v>
      </c>
      <c r="N184" s="216">
        <f t="shared" si="234"/>
        <v>0</v>
      </c>
      <c r="O184" s="217">
        <f t="shared" si="234"/>
        <v>0</v>
      </c>
      <c r="P184" s="218"/>
    </row>
    <row r="185" spans="1:16" ht="48" customHeight="1" x14ac:dyDescent="0.25">
      <c r="A185" s="135">
        <v>3310</v>
      </c>
      <c r="B185" s="136" t="s">
        <v>203</v>
      </c>
      <c r="C185" s="141">
        <f t="shared" si="193"/>
        <v>187000</v>
      </c>
      <c r="D185" s="199">
        <v>0</v>
      </c>
      <c r="E185" s="200"/>
      <c r="F185" s="139">
        <f t="shared" ref="F185:F186" si="235">D185+E185</f>
        <v>0</v>
      </c>
      <c r="G185" s="142">
        <v>187000</v>
      </c>
      <c r="H185" s="143"/>
      <c r="I185" s="139">
        <f t="shared" ref="I185:I186" si="236">G185+H185</f>
        <v>187000</v>
      </c>
      <c r="J185" s="142"/>
      <c r="K185" s="143"/>
      <c r="L185" s="139">
        <f t="shared" ref="L185:L186" si="237">K185+J185</f>
        <v>0</v>
      </c>
      <c r="M185" s="142"/>
      <c r="N185" s="143"/>
      <c r="O185" s="139">
        <f t="shared" ref="O185:O186" si="238">N185+M185</f>
        <v>0</v>
      </c>
      <c r="P185" s="127"/>
    </row>
    <row r="186" spans="1:16" ht="48.75" customHeight="1" x14ac:dyDescent="0.25">
      <c r="A186" s="44">
        <v>3320</v>
      </c>
      <c r="B186" s="80" t="s">
        <v>204</v>
      </c>
      <c r="C186" s="81">
        <f t="shared" si="193"/>
        <v>1760000</v>
      </c>
      <c r="D186" s="195">
        <v>1760000</v>
      </c>
      <c r="E186" s="196"/>
      <c r="F186" s="132">
        <f t="shared" si="235"/>
        <v>1760000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6">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6">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46311</v>
      </c>
      <c r="D194" s="171">
        <f>SUM(D195,D230,D269,D283)</f>
        <v>43616</v>
      </c>
      <c r="E194" s="172">
        <f t="shared" ref="E194:O194" si="259">SUM(E195,E230,E269,E283)</f>
        <v>2695</v>
      </c>
      <c r="F194" s="173">
        <f t="shared" si="259"/>
        <v>46311</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46311</v>
      </c>
      <c r="D195" s="177">
        <f>D196+D204</f>
        <v>43616</v>
      </c>
      <c r="E195" s="178">
        <f t="shared" ref="E195:F195" si="260">E196+E204</f>
        <v>2695</v>
      </c>
      <c r="F195" s="179">
        <f t="shared" si="260"/>
        <v>46311</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6">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46311</v>
      </c>
      <c r="D204" s="182">
        <f>D205+D215+D216+D225+D226+D227+D229</f>
        <v>43616</v>
      </c>
      <c r="E204" s="183">
        <f t="shared" ref="E204:F204" si="276">E205+E215+E216+E225+E226+E227+E229</f>
        <v>2695</v>
      </c>
      <c r="F204" s="71">
        <f t="shared" si="276"/>
        <v>46311</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2695</v>
      </c>
      <c r="D216" s="188">
        <f>SUM(D217:D224)</f>
        <v>0</v>
      </c>
      <c r="E216" s="189">
        <f t="shared" ref="E216:F216" si="289">SUM(E217:E224)</f>
        <v>2695</v>
      </c>
      <c r="F216" s="55">
        <f t="shared" si="289"/>
        <v>2695</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2695</v>
      </c>
      <c r="D224" s="193">
        <v>0</v>
      </c>
      <c r="E224" s="279">
        <v>2695</v>
      </c>
      <c r="F224" s="55">
        <f t="shared" si="293"/>
        <v>2695</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43616</v>
      </c>
      <c r="D225" s="193">
        <v>43616</v>
      </c>
      <c r="E225" s="194"/>
      <c r="F225" s="55">
        <f t="shared" si="293"/>
        <v>43616</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6">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6">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6">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6">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6">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6">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2305016</v>
      </c>
      <c r="D289" s="248">
        <f t="shared" ref="D289:O289" si="389">SUM(D286,D269,D230,D195,D187,D173,D75,D53,D283)</f>
        <v>2112120</v>
      </c>
      <c r="E289" s="249">
        <f t="shared" si="389"/>
        <v>0</v>
      </c>
      <c r="F289" s="250">
        <f t="shared" si="389"/>
        <v>2112120</v>
      </c>
      <c r="G289" s="248">
        <f t="shared" si="389"/>
        <v>187000</v>
      </c>
      <c r="H289" s="249">
        <f t="shared" si="389"/>
        <v>0</v>
      </c>
      <c r="I289" s="250">
        <f t="shared" si="389"/>
        <v>187000</v>
      </c>
      <c r="J289" s="248">
        <f t="shared" si="389"/>
        <v>5896</v>
      </c>
      <c r="K289" s="249">
        <f t="shared" si="389"/>
        <v>0</v>
      </c>
      <c r="L289" s="250">
        <f t="shared" si="389"/>
        <v>5896</v>
      </c>
      <c r="M289" s="248">
        <f t="shared" si="389"/>
        <v>0</v>
      </c>
      <c r="N289" s="249">
        <f t="shared" si="389"/>
        <v>0</v>
      </c>
      <c r="O289" s="250">
        <f t="shared" si="389"/>
        <v>0</v>
      </c>
      <c r="P289" s="251"/>
    </row>
    <row r="290" spans="1:16" s="28" customFormat="1" ht="13.5" thickTop="1" thickBot="1" x14ac:dyDescent="0.3">
      <c r="A290" s="1589" t="s">
        <v>310</v>
      </c>
      <c r="B290" s="1590"/>
      <c r="C290" s="252">
        <f t="shared" si="371"/>
        <v>-4839</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-4839</v>
      </c>
      <c r="K290" s="254">
        <f t="shared" ref="K290:L290" si="392">(K26+K43)-K51</f>
        <v>0</v>
      </c>
      <c r="L290" s="255">
        <f t="shared" si="392"/>
        <v>-4839</v>
      </c>
      <c r="M290" s="253">
        <f>M45-M51</f>
        <v>0</v>
      </c>
      <c r="N290" s="254">
        <f t="shared" ref="N290:O290" si="393">N45-N51</f>
        <v>0</v>
      </c>
      <c r="O290" s="255">
        <f t="shared" si="393"/>
        <v>0</v>
      </c>
      <c r="P290" s="256"/>
    </row>
    <row r="291" spans="1:16" s="28" customFormat="1" ht="12.75" thickTop="1" x14ac:dyDescent="0.25">
      <c r="A291" s="1591" t="s">
        <v>311</v>
      </c>
      <c r="B291" s="1592"/>
      <c r="C291" s="257">
        <f t="shared" si="371"/>
        <v>4839</v>
      </c>
      <c r="D291" s="258">
        <f t="shared" ref="D291:O291" si="394">SUM(D292,D293)-D300+D301</f>
        <v>0</v>
      </c>
      <c r="E291" s="259">
        <f t="shared" si="394"/>
        <v>0</v>
      </c>
      <c r="F291" s="260">
        <f t="shared" si="394"/>
        <v>0</v>
      </c>
      <c r="G291" s="258">
        <f t="shared" si="394"/>
        <v>0</v>
      </c>
      <c r="H291" s="259">
        <f t="shared" si="394"/>
        <v>0</v>
      </c>
      <c r="I291" s="260">
        <f t="shared" si="394"/>
        <v>0</v>
      </c>
      <c r="J291" s="258">
        <f t="shared" si="394"/>
        <v>4839</v>
      </c>
      <c r="K291" s="259">
        <f t="shared" si="394"/>
        <v>0</v>
      </c>
      <c r="L291" s="260">
        <f t="shared" si="394"/>
        <v>4839</v>
      </c>
      <c r="M291" s="258">
        <f t="shared" si="394"/>
        <v>0</v>
      </c>
      <c r="N291" s="259">
        <f t="shared" si="394"/>
        <v>0</v>
      </c>
      <c r="O291" s="260">
        <f t="shared" si="394"/>
        <v>0</v>
      </c>
      <c r="P291" s="261"/>
    </row>
    <row r="292" spans="1:16" s="28" customFormat="1" ht="12.75" thickBot="1" x14ac:dyDescent="0.3">
      <c r="A292" s="155" t="s">
        <v>312</v>
      </c>
      <c r="B292" s="155" t="s">
        <v>313</v>
      </c>
      <c r="C292" s="156">
        <f t="shared" si="371"/>
        <v>4839</v>
      </c>
      <c r="D292" s="157">
        <f t="shared" ref="D292:O292" si="395">D21-D286</f>
        <v>0</v>
      </c>
      <c r="E292" s="158">
        <f t="shared" si="395"/>
        <v>0</v>
      </c>
      <c r="F292" s="159">
        <f t="shared" si="395"/>
        <v>0</v>
      </c>
      <c r="G292" s="157">
        <f t="shared" si="395"/>
        <v>0</v>
      </c>
      <c r="H292" s="158">
        <f t="shared" si="395"/>
        <v>0</v>
      </c>
      <c r="I292" s="159">
        <f t="shared" si="395"/>
        <v>0</v>
      </c>
      <c r="J292" s="157">
        <f t="shared" si="395"/>
        <v>4839</v>
      </c>
      <c r="K292" s="158">
        <f t="shared" si="395"/>
        <v>0</v>
      </c>
      <c r="L292" s="159">
        <f t="shared" si="395"/>
        <v>4839</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29IYYGGdYKHjGENbYmQtS3hUwTzIYY2UTGuHYhXz0faRSF+UDvxqHQDNEBwKNxsYnbjrgTQQrfMXlzdxgkZVNw==" saltValue="cfiUg1X3V7ZrMmHSc4cKtw==" spinCount="100000" sheet="1" objects="1" scenarios="1" formatCells="0" formatColumns="0" formatRows="0" deleteColumns="0"/>
  <autoFilter ref="A18:P301">
    <filterColumn colId="2">
      <filters>
        <filter val="1 057"/>
        <filter val="1 227"/>
        <filter val="1 760 000"/>
        <filter val="1 947 000"/>
        <filter val="114 400"/>
        <filter val="14 338"/>
        <filter val="187 000"/>
        <filter val="2 258 705"/>
        <filter val="2 299 120"/>
        <filter val="2 305 016"/>
        <filter val="2 695"/>
        <filter val="244 340"/>
        <filter val="305 383"/>
        <filter val="4 839"/>
        <filter val="-4 839"/>
        <filter val="43 616"/>
        <filter val="45 582"/>
        <filter val="46 311"/>
        <filter val="46 705"/>
        <filter val="5 095"/>
        <filter val="6 322"/>
        <filter val="61 043"/>
        <filter val="84 35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2019.gada 18.aprīļa saistošajiem noteikumiem Nr.16
(protokols Nr.4, 26.punkts)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7" sqref="T7"/>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1412</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425</v>
      </c>
      <c r="D6" s="1557"/>
      <c r="E6" s="1557"/>
      <c r="F6" s="1557"/>
      <c r="G6" s="1557"/>
      <c r="H6" s="1557"/>
      <c r="I6" s="1557"/>
      <c r="J6" s="1557"/>
      <c r="K6" s="1557"/>
      <c r="L6" s="1557"/>
      <c r="M6" s="1557"/>
      <c r="N6" s="1557"/>
      <c r="O6" s="1557"/>
      <c r="P6" s="1558"/>
      <c r="Q6" s="273"/>
    </row>
    <row r="7" spans="1:17" ht="24.75" customHeight="1" x14ac:dyDescent="0.25">
      <c r="A7" s="7" t="s">
        <v>10</v>
      </c>
      <c r="B7" s="8"/>
      <c r="C7" s="1562" t="s">
        <v>1413</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1232574</v>
      </c>
      <c r="D20" s="32">
        <f>SUM(D21,D24,D25,D41,D43)</f>
        <v>1238141</v>
      </c>
      <c r="E20" s="33">
        <f t="shared" ref="E20:F20" si="1">SUM(E21,E24,E25,E41,E43)</f>
        <v>-5567</v>
      </c>
      <c r="F20" s="34">
        <f t="shared" si="1"/>
        <v>1232574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1232574</v>
      </c>
      <c r="D24" s="60">
        <f>D51</f>
        <v>1238141</v>
      </c>
      <c r="E24" s="277">
        <v>-5567</v>
      </c>
      <c r="F24" s="62">
        <f t="shared" si="9"/>
        <v>1232574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1232574</v>
      </c>
      <c r="D50" s="157">
        <f>SUM(D51,D286)</f>
        <v>1238141</v>
      </c>
      <c r="E50" s="158">
        <f t="shared" ref="E50:F50" si="26">SUM(E51,E286)</f>
        <v>-5567</v>
      </c>
      <c r="F50" s="159">
        <f t="shared" si="26"/>
        <v>1232574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1232574</v>
      </c>
      <c r="D51" s="163">
        <f>SUM(D52,D194)</f>
        <v>1238141</v>
      </c>
      <c r="E51" s="164">
        <f t="shared" ref="E51:F51" si="30">SUM(E52,E194)</f>
        <v>-5567</v>
      </c>
      <c r="F51" s="165">
        <f t="shared" si="30"/>
        <v>1232574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80000</v>
      </c>
      <c r="D52" s="171">
        <f>SUM(D53,D75,D173,D187)</f>
        <v>80000</v>
      </c>
      <c r="E52" s="172">
        <f t="shared" ref="E52:F52" si="34">SUM(E53,E75,E173,E187)</f>
        <v>0</v>
      </c>
      <c r="F52" s="173">
        <f t="shared" si="34"/>
        <v>80000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209">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80000</v>
      </c>
      <c r="D75" s="177">
        <f>SUM(D76,D83,D130,D164,D165,D172)</f>
        <v>80000</v>
      </c>
      <c r="E75" s="178">
        <f t="shared" ref="E75:F75" si="74">SUM(E76,E83,E130,E164,E165,E172)</f>
        <v>0</v>
      </c>
      <c r="F75" s="179">
        <f t="shared" si="74"/>
        <v>80000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209">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80000</v>
      </c>
      <c r="D83" s="182">
        <f>SUM(D84,D89,D95,D103,D112,D116,D122,D128)</f>
        <v>80000</v>
      </c>
      <c r="E83" s="183">
        <f t="shared" ref="E83:F83" si="98">SUM(E84,E89,E95,E103,E112,E116,E122,E128)</f>
        <v>0</v>
      </c>
      <c r="F83" s="71">
        <f t="shared" si="98"/>
        <v>80000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80000</v>
      </c>
      <c r="D103" s="188">
        <f>SUM(D104:D111)</f>
        <v>80000</v>
      </c>
      <c r="E103" s="189">
        <f t="shared" ref="E103:F103" si="127">SUM(E104:E111)</f>
        <v>0</v>
      </c>
      <c r="F103" s="55">
        <f t="shared" si="127"/>
        <v>80000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80000</v>
      </c>
      <c r="D104" s="193">
        <v>80000</v>
      </c>
      <c r="E104" s="194"/>
      <c r="F104" s="55">
        <f t="shared" ref="F104:F111" si="131">D104+E104</f>
        <v>80000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09">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1209">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209">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209">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9">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209">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209">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1152574</v>
      </c>
      <c r="D194" s="171">
        <f>SUM(D195,D230,D269,D283)</f>
        <v>1158141</v>
      </c>
      <c r="E194" s="172">
        <f t="shared" ref="E194:O194" si="259">SUM(E195,E230,E269,E283)</f>
        <v>-5567</v>
      </c>
      <c r="F194" s="173">
        <f t="shared" si="259"/>
        <v>1152574</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1152574</v>
      </c>
      <c r="D195" s="177">
        <f>D196+D204</f>
        <v>1158141</v>
      </c>
      <c r="E195" s="178">
        <f t="shared" ref="E195:F195" si="260">E196+E204</f>
        <v>-5567</v>
      </c>
      <c r="F195" s="179">
        <f t="shared" si="260"/>
        <v>1152574</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209">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1152574</v>
      </c>
      <c r="D204" s="182">
        <f>D205+D215+D216+D225+D226+D227+D229</f>
        <v>1158141</v>
      </c>
      <c r="E204" s="183">
        <f t="shared" ref="E204:F204" si="276">E205+E215+E216+E225+E226+E227+E229</f>
        <v>-5567</v>
      </c>
      <c r="F204" s="71">
        <f t="shared" si="276"/>
        <v>1152574</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223010</v>
      </c>
      <c r="D225" s="193">
        <v>223010</v>
      </c>
      <c r="E225" s="194"/>
      <c r="F225" s="55">
        <f t="shared" si="293"/>
        <v>223010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929564</v>
      </c>
      <c r="D226" s="193">
        <v>935131</v>
      </c>
      <c r="E226" s="279">
        <v>-5567</v>
      </c>
      <c r="F226" s="55">
        <f t="shared" si="293"/>
        <v>929564</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209">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9">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209">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209">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209">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9">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1232574</v>
      </c>
      <c r="D289" s="248">
        <f t="shared" ref="D289:O289" si="389">SUM(D286,D269,D230,D195,D187,D173,D75,D53,D283)</f>
        <v>1238141</v>
      </c>
      <c r="E289" s="249">
        <f t="shared" si="389"/>
        <v>-5567</v>
      </c>
      <c r="F289" s="250">
        <f t="shared" si="389"/>
        <v>1232574</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wa5eGqybunjyjKxTXd/sRe4n4x3yO+2R6YIiMWfzssfq/LCnle7PFQShw/tjw/LNOLcrgrYkFunIgg1k12e9hw==" saltValue="wTCKOLChPsrrutNZJhXKFQ==" spinCount="100000" sheet="1" objects="1" scenarios="1" formatCells="0" formatColumns="0" formatRows="0" deleteColumns="0"/>
  <autoFilter ref="A18:P301">
    <filterColumn colId="2">
      <filters>
        <filter val="1 152 574"/>
        <filter val="1 232 574"/>
        <filter val="223 010"/>
        <filter val="80 000"/>
        <filter val="929 56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&amp;R&amp;"Times New Roman,Regular"&amp;9 41.pielikums Jūrmalas pilsētas domes
2019.gada 18.aprīļa saistošajiem noteikumiem Nr.16
(protokols Nr.4, 26.punkts)</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59"/>
  <sheetViews>
    <sheetView view="pageLayout" zoomScaleNormal="100" workbookViewId="0">
      <selection activeCell="K7" sqref="K7"/>
    </sheetView>
  </sheetViews>
  <sheetFormatPr defaultColWidth="9.140625" defaultRowHeight="12" outlineLevelCol="1" x14ac:dyDescent="0.2"/>
  <cols>
    <col min="1" max="1" width="6.140625" style="358" customWidth="1"/>
    <col min="2" max="2" width="19" style="358" customWidth="1"/>
    <col min="3" max="3" width="28.42578125" style="358" customWidth="1"/>
    <col min="4" max="4" width="12.140625" style="358" customWidth="1"/>
    <col min="5" max="6" width="13.28515625" style="358" hidden="1" customWidth="1" outlineLevel="1"/>
    <col min="7" max="7" width="15.140625" style="358" customWidth="1" collapsed="1"/>
    <col min="8" max="8" width="44.7109375" style="358" hidden="1" customWidth="1" outlineLevel="1"/>
    <col min="9" max="9" width="26.140625" style="358" customWidth="1" collapsed="1"/>
    <col min="10" max="16384" width="9.140625" style="358"/>
  </cols>
  <sheetData>
    <row r="1" spans="1:9" x14ac:dyDescent="0.2">
      <c r="H1" s="1636" t="s">
        <v>1415</v>
      </c>
      <c r="I1" s="1636"/>
    </row>
    <row r="2" spans="1:9" ht="15" customHeight="1" x14ac:dyDescent="0.2">
      <c r="G2" s="1636" t="s">
        <v>508</v>
      </c>
      <c r="H2" s="1636"/>
      <c r="I2" s="1636"/>
    </row>
    <row r="3" spans="1:9" x14ac:dyDescent="0.2">
      <c r="A3" s="1759" t="s">
        <v>2</v>
      </c>
      <c r="B3" s="1759"/>
      <c r="C3" s="1487" t="s">
        <v>333</v>
      </c>
      <c r="D3" s="1636"/>
      <c r="E3" s="1636"/>
      <c r="F3" s="1636"/>
      <c r="G3" s="1636"/>
      <c r="H3" s="1636"/>
      <c r="I3" s="1636"/>
    </row>
    <row r="4" spans="1:9" x14ac:dyDescent="0.2">
      <c r="A4" s="1759" t="s">
        <v>4</v>
      </c>
      <c r="B4" s="1759"/>
      <c r="C4" s="1759">
        <v>90000056357</v>
      </c>
      <c r="D4" s="1759"/>
      <c r="E4" s="1759"/>
      <c r="F4" s="1759"/>
      <c r="G4" s="1759"/>
      <c r="H4" s="1759"/>
      <c r="I4" s="1759"/>
    </row>
    <row r="5" spans="1:9" ht="15.75" x14ac:dyDescent="0.2">
      <c r="A5" s="1763" t="s">
        <v>510</v>
      </c>
      <c r="B5" s="1763"/>
      <c r="C5" s="1763"/>
      <c r="D5" s="1763"/>
      <c r="E5" s="1763"/>
      <c r="F5" s="1763"/>
      <c r="G5" s="1763"/>
      <c r="H5" s="1763"/>
      <c r="I5" s="1763"/>
    </row>
    <row r="6" spans="1:9" ht="15.75" x14ac:dyDescent="0.25">
      <c r="A6" s="1488"/>
      <c r="B6" s="1488"/>
      <c r="C6" s="1488"/>
      <c r="D6" s="1488"/>
      <c r="E6" s="1488"/>
      <c r="F6" s="1488"/>
      <c r="G6" s="1488"/>
      <c r="H6" s="1488"/>
      <c r="I6" s="1488"/>
    </row>
    <row r="7" spans="1:9" ht="15.75" x14ac:dyDescent="0.25">
      <c r="A7" s="1759" t="s">
        <v>347</v>
      </c>
      <c r="B7" s="1759"/>
      <c r="C7" s="1489" t="s">
        <v>1416</v>
      </c>
      <c r="D7" s="1489"/>
      <c r="E7" s="1489"/>
      <c r="F7" s="1489"/>
      <c r="G7" s="1489"/>
      <c r="H7" s="1489"/>
      <c r="I7" s="1489"/>
    </row>
    <row r="8" spans="1:9" ht="13.5" customHeight="1" x14ac:dyDescent="0.2">
      <c r="A8" s="1759" t="s">
        <v>349</v>
      </c>
      <c r="B8" s="1759"/>
      <c r="C8" s="1487" t="s">
        <v>369</v>
      </c>
      <c r="D8" s="1487"/>
      <c r="E8" s="1487"/>
      <c r="F8" s="1487"/>
      <c r="G8" s="1487"/>
      <c r="H8" s="1487"/>
      <c r="I8" s="1487"/>
    </row>
    <row r="9" spans="1:9" ht="15" customHeight="1" x14ac:dyDescent="0.2">
      <c r="A9" s="1759" t="s">
        <v>351</v>
      </c>
      <c r="B9" s="1759"/>
      <c r="C9" s="1490" t="s">
        <v>370</v>
      </c>
      <c r="D9" s="1491"/>
      <c r="E9" s="1491"/>
      <c r="F9" s="1491"/>
      <c r="G9" s="1491"/>
      <c r="H9" s="1491"/>
      <c r="I9" s="1491"/>
    </row>
    <row r="10" spans="1:9" ht="65.25" customHeight="1" x14ac:dyDescent="0.2">
      <c r="A10" s="1492" t="s">
        <v>353</v>
      </c>
      <c r="B10" s="1764" t="s">
        <v>354</v>
      </c>
      <c r="C10" s="1764"/>
      <c r="D10" s="1507" t="s">
        <v>355</v>
      </c>
      <c r="E10" s="1507" t="s">
        <v>356</v>
      </c>
      <c r="F10" s="1493" t="s">
        <v>357</v>
      </c>
      <c r="G10" s="1493" t="s">
        <v>358</v>
      </c>
      <c r="H10" s="1493" t="s">
        <v>36</v>
      </c>
      <c r="I10" s="1492" t="s">
        <v>359</v>
      </c>
    </row>
    <row r="11" spans="1:9" ht="18.75" customHeight="1" x14ac:dyDescent="0.2">
      <c r="A11" s="1758" t="s">
        <v>360</v>
      </c>
      <c r="B11" s="1758"/>
      <c r="C11" s="1758"/>
      <c r="D11" s="310"/>
      <c r="E11" s="310">
        <f>SUM(E12:E16)</f>
        <v>400922</v>
      </c>
      <c r="F11" s="310">
        <f>SUM(F12:F16)</f>
        <v>0</v>
      </c>
      <c r="G11" s="310">
        <f>SUM(G12:G16)</f>
        <v>400922</v>
      </c>
      <c r="H11" s="310"/>
      <c r="I11" s="1494"/>
    </row>
    <row r="12" spans="1:9" ht="28.5" customHeight="1" x14ac:dyDescent="0.2">
      <c r="A12" s="1760">
        <v>1</v>
      </c>
      <c r="B12" s="1670" t="s">
        <v>1417</v>
      </c>
      <c r="C12" s="1670"/>
      <c r="D12" s="1495">
        <v>5240</v>
      </c>
      <c r="E12" s="293">
        <v>224395</v>
      </c>
      <c r="F12" s="294"/>
      <c r="G12" s="293">
        <f>E12+F12</f>
        <v>224395</v>
      </c>
      <c r="H12" s="293"/>
      <c r="I12" s="1682" t="s">
        <v>1418</v>
      </c>
    </row>
    <row r="13" spans="1:9" ht="33" customHeight="1" x14ac:dyDescent="0.2">
      <c r="A13" s="1760"/>
      <c r="B13" s="1670"/>
      <c r="C13" s="1670"/>
      <c r="D13" s="292">
        <v>5250</v>
      </c>
      <c r="E13" s="293">
        <v>106220</v>
      </c>
      <c r="F13" s="294"/>
      <c r="G13" s="293">
        <f t="shared" ref="G13:G16" si="0">E13+F13</f>
        <v>106220</v>
      </c>
      <c r="H13" s="293"/>
      <c r="I13" s="1682"/>
    </row>
    <row r="14" spans="1:9" ht="45.75" customHeight="1" x14ac:dyDescent="0.2">
      <c r="A14" s="1496">
        <v>2</v>
      </c>
      <c r="B14" s="1707" t="s">
        <v>1419</v>
      </c>
      <c r="C14" s="1707"/>
      <c r="D14" s="324">
        <v>5240</v>
      </c>
      <c r="E14" s="325">
        <v>8228</v>
      </c>
      <c r="F14" s="1497"/>
      <c r="G14" s="293">
        <f t="shared" si="0"/>
        <v>8228</v>
      </c>
      <c r="H14" s="325"/>
      <c r="I14" s="328" t="s">
        <v>1420</v>
      </c>
    </row>
    <row r="15" spans="1:9" ht="44.25" customHeight="1" x14ac:dyDescent="0.2">
      <c r="A15" s="1486">
        <v>3</v>
      </c>
      <c r="B15" s="1667" t="s">
        <v>1421</v>
      </c>
      <c r="C15" s="1667"/>
      <c r="D15" s="888">
        <v>5240</v>
      </c>
      <c r="E15" s="910">
        <v>0</v>
      </c>
      <c r="F15" s="969"/>
      <c r="G15" s="293">
        <f t="shared" si="0"/>
        <v>0</v>
      </c>
      <c r="H15" s="910"/>
      <c r="I15" s="891" t="s">
        <v>1422</v>
      </c>
    </row>
    <row r="16" spans="1:9" ht="42.75" customHeight="1" x14ac:dyDescent="0.2">
      <c r="A16" s="1498">
        <v>4</v>
      </c>
      <c r="B16" s="1761" t="s">
        <v>1016</v>
      </c>
      <c r="C16" s="1762"/>
      <c r="D16" s="888">
        <v>5250</v>
      </c>
      <c r="E16" s="910">
        <v>62079</v>
      </c>
      <c r="F16" s="910"/>
      <c r="G16" s="293">
        <f t="shared" si="0"/>
        <v>62079</v>
      </c>
      <c r="H16" s="910"/>
      <c r="I16" s="328" t="s">
        <v>1423</v>
      </c>
    </row>
    <row r="17" spans="1:9" ht="15" customHeight="1" x14ac:dyDescent="0.2">
      <c r="A17" s="1499"/>
      <c r="B17" s="1500"/>
      <c r="C17" s="1500"/>
      <c r="D17" s="1501"/>
      <c r="E17" s="1502"/>
      <c r="F17" s="1502"/>
      <c r="G17" s="1502"/>
      <c r="H17" s="1502"/>
      <c r="I17" s="1503"/>
    </row>
    <row r="18" spans="1:9" ht="15.75" customHeight="1" x14ac:dyDescent="0.2">
      <c r="A18" s="1755" t="s">
        <v>349</v>
      </c>
      <c r="B18" s="1755"/>
      <c r="C18" s="1755" t="s">
        <v>391</v>
      </c>
      <c r="D18" s="1755"/>
      <c r="E18" s="1755"/>
      <c r="F18" s="1755"/>
      <c r="G18" s="1755"/>
      <c r="H18" s="1755"/>
      <c r="I18" s="1755"/>
    </row>
    <row r="19" spans="1:9" ht="14.25" customHeight="1" x14ac:dyDescent="0.2">
      <c r="A19" s="1756" t="s">
        <v>351</v>
      </c>
      <c r="B19" s="1756"/>
      <c r="C19" s="1505" t="s">
        <v>392</v>
      </c>
      <c r="D19" s="1506"/>
      <c r="E19" s="1506"/>
      <c r="F19" s="1506"/>
      <c r="G19" s="1506"/>
      <c r="H19" s="1506"/>
      <c r="I19" s="1506"/>
    </row>
    <row r="20" spans="1:9" ht="43.5" customHeight="1" x14ac:dyDescent="0.2">
      <c r="A20" s="1507" t="s">
        <v>353</v>
      </c>
      <c r="B20" s="1757" t="s">
        <v>354</v>
      </c>
      <c r="C20" s="1757"/>
      <c r="D20" s="1507" t="s">
        <v>355</v>
      </c>
      <c r="E20" s="1507" t="s">
        <v>356</v>
      </c>
      <c r="F20" s="1493" t="s">
        <v>357</v>
      </c>
      <c r="G20" s="1493" t="s">
        <v>358</v>
      </c>
      <c r="H20" s="1493" t="s">
        <v>36</v>
      </c>
      <c r="I20" s="1507" t="s">
        <v>359</v>
      </c>
    </row>
    <row r="21" spans="1:9" x14ac:dyDescent="0.2">
      <c r="A21" s="1758" t="s">
        <v>360</v>
      </c>
      <c r="B21" s="1758"/>
      <c r="C21" s="1758"/>
      <c r="D21" s="310"/>
      <c r="E21" s="310">
        <f>SUM(E22:E23)</f>
        <v>583769</v>
      </c>
      <c r="F21" s="310">
        <f t="shared" ref="F21:G21" si="1">SUM(F22:F23)</f>
        <v>-8591</v>
      </c>
      <c r="G21" s="310">
        <f t="shared" si="1"/>
        <v>575178</v>
      </c>
      <c r="H21" s="310"/>
      <c r="I21" s="336"/>
    </row>
    <row r="22" spans="1:9" ht="30.75" customHeight="1" x14ac:dyDescent="0.2">
      <c r="A22" s="1486">
        <v>1</v>
      </c>
      <c r="B22" s="1670" t="s">
        <v>1424</v>
      </c>
      <c r="C22" s="1670"/>
      <c r="D22" s="292">
        <v>5240</v>
      </c>
      <c r="E22" s="293">
        <v>282535</v>
      </c>
      <c r="F22" s="1508">
        <v>-8591</v>
      </c>
      <c r="G22" s="293">
        <f>E22+F22</f>
        <v>273944</v>
      </c>
      <c r="H22" s="293" t="s">
        <v>1425</v>
      </c>
      <c r="I22" s="1485" t="s">
        <v>1426</v>
      </c>
    </row>
    <row r="23" spans="1:9" ht="51" customHeight="1" x14ac:dyDescent="0.2">
      <c r="A23" s="1486">
        <v>2</v>
      </c>
      <c r="B23" s="1670" t="s">
        <v>1427</v>
      </c>
      <c r="C23" s="1670"/>
      <c r="D23" s="292">
        <v>5240</v>
      </c>
      <c r="E23" s="293">
        <v>301234</v>
      </c>
      <c r="F23" s="293"/>
      <c r="G23" s="293">
        <f t="shared" ref="G23" si="2">E23+F23</f>
        <v>301234</v>
      </c>
      <c r="H23" s="293"/>
      <c r="I23" s="1485" t="s">
        <v>1428</v>
      </c>
    </row>
    <row r="24" spans="1:9" ht="17.25" customHeight="1" x14ac:dyDescent="0.2">
      <c r="A24" s="368"/>
      <c r="B24" s="367"/>
      <c r="C24" s="367"/>
      <c r="D24" s="1509"/>
      <c r="E24" s="1510"/>
      <c r="F24" s="1510"/>
      <c r="G24" s="1510"/>
      <c r="H24" s="1510"/>
      <c r="I24" s="1511"/>
    </row>
    <row r="25" spans="1:9" ht="18" customHeight="1" x14ac:dyDescent="0.2">
      <c r="A25" s="1755" t="s">
        <v>349</v>
      </c>
      <c r="B25" s="1755"/>
      <c r="C25" s="1504" t="s">
        <v>342</v>
      </c>
      <c r="D25" s="302"/>
      <c r="E25" s="1504"/>
      <c r="F25" s="1504"/>
      <c r="G25" s="1504"/>
      <c r="H25" s="1504"/>
      <c r="I25" s="1504"/>
    </row>
    <row r="26" spans="1:9" ht="18.75" customHeight="1" x14ac:dyDescent="0.2">
      <c r="A26" s="1756" t="s">
        <v>351</v>
      </c>
      <c r="B26" s="1756"/>
      <c r="C26" s="1505" t="s">
        <v>341</v>
      </c>
      <c r="D26" s="1512"/>
      <c r="E26" s="1513"/>
      <c r="F26" s="1513"/>
      <c r="G26" s="1513"/>
      <c r="H26" s="1513"/>
      <c r="I26" s="1513"/>
    </row>
    <row r="27" spans="1:9" ht="48" customHeight="1" x14ac:dyDescent="0.2">
      <c r="A27" s="1507" t="s">
        <v>353</v>
      </c>
      <c r="B27" s="1757" t="s">
        <v>354</v>
      </c>
      <c r="C27" s="1757"/>
      <c r="D27" s="1507" t="s">
        <v>355</v>
      </c>
      <c r="E27" s="1507" t="s">
        <v>356</v>
      </c>
      <c r="F27" s="1493" t="s">
        <v>357</v>
      </c>
      <c r="G27" s="1493" t="s">
        <v>358</v>
      </c>
      <c r="H27" s="1493" t="s">
        <v>36</v>
      </c>
      <c r="I27" s="1507" t="s">
        <v>359</v>
      </c>
    </row>
    <row r="28" spans="1:9" ht="15" customHeight="1" x14ac:dyDescent="0.2">
      <c r="A28" s="1758" t="s">
        <v>360</v>
      </c>
      <c r="B28" s="1758"/>
      <c r="C28" s="1758"/>
      <c r="D28" s="336"/>
      <c r="E28" s="310">
        <f>SUM(E29:E29)</f>
        <v>42469</v>
      </c>
      <c r="F28" s="310">
        <f t="shared" ref="F28:G28" si="3">SUM(F29:F29)</f>
        <v>0</v>
      </c>
      <c r="G28" s="310">
        <f t="shared" si="3"/>
        <v>42469</v>
      </c>
      <c r="H28" s="310"/>
      <c r="I28" s="1485"/>
    </row>
    <row r="29" spans="1:9" ht="48.75" customHeight="1" x14ac:dyDescent="0.2">
      <c r="A29" s="1486">
        <v>1</v>
      </c>
      <c r="B29" s="1670" t="s">
        <v>1429</v>
      </c>
      <c r="C29" s="1670"/>
      <c r="D29" s="292">
        <v>5250</v>
      </c>
      <c r="E29" s="293">
        <v>42469</v>
      </c>
      <c r="F29" s="294"/>
      <c r="G29" s="293">
        <f>E29+F29</f>
        <v>42469</v>
      </c>
      <c r="H29" s="293"/>
      <c r="I29" s="1485" t="s">
        <v>1430</v>
      </c>
    </row>
    <row r="30" spans="1:9" x14ac:dyDescent="0.2">
      <c r="A30" s="368"/>
      <c r="B30" s="367"/>
      <c r="C30" s="367"/>
      <c r="D30" s="1509"/>
      <c r="E30" s="1510"/>
      <c r="F30" s="1510"/>
      <c r="G30" s="1510"/>
      <c r="H30" s="1510"/>
      <c r="I30" s="1511"/>
    </row>
    <row r="31" spans="1:9" ht="15" customHeight="1" x14ac:dyDescent="0.2">
      <c r="A31" s="1755" t="s">
        <v>349</v>
      </c>
      <c r="B31" s="1755"/>
      <c r="C31" s="1504" t="s">
        <v>1431</v>
      </c>
      <c r="D31" s="1504"/>
      <c r="E31" s="1504"/>
      <c r="F31" s="1504"/>
      <c r="G31" s="1504"/>
      <c r="H31" s="1504"/>
      <c r="I31" s="1504"/>
    </row>
    <row r="32" spans="1:9" ht="15.75" customHeight="1" x14ac:dyDescent="0.2">
      <c r="A32" s="1756" t="s">
        <v>351</v>
      </c>
      <c r="B32" s="1756"/>
      <c r="C32" s="1505" t="s">
        <v>1432</v>
      </c>
      <c r="D32" s="1513"/>
      <c r="E32" s="1513"/>
      <c r="F32" s="1513"/>
      <c r="G32" s="1513"/>
      <c r="H32" s="1513"/>
      <c r="I32" s="1513"/>
    </row>
    <row r="33" spans="1:9" ht="52.5" customHeight="1" x14ac:dyDescent="0.2">
      <c r="A33" s="1507" t="s">
        <v>353</v>
      </c>
      <c r="B33" s="1757" t="s">
        <v>354</v>
      </c>
      <c r="C33" s="1757"/>
      <c r="D33" s="1507" t="s">
        <v>355</v>
      </c>
      <c r="E33" s="1507" t="s">
        <v>356</v>
      </c>
      <c r="F33" s="1493" t="s">
        <v>357</v>
      </c>
      <c r="G33" s="1493" t="s">
        <v>358</v>
      </c>
      <c r="H33" s="1493" t="s">
        <v>36</v>
      </c>
      <c r="I33" s="1507" t="s">
        <v>359</v>
      </c>
    </row>
    <row r="34" spans="1:9" ht="17.25" customHeight="1" x14ac:dyDescent="0.2">
      <c r="A34" s="1758" t="s">
        <v>360</v>
      </c>
      <c r="B34" s="1758"/>
      <c r="C34" s="1758"/>
      <c r="D34" s="336"/>
      <c r="E34" s="310">
        <f>SUM(E35:E35)</f>
        <v>15161</v>
      </c>
      <c r="F34" s="310">
        <f t="shared" ref="F34:G34" si="4">SUM(F35:F35)</f>
        <v>0</v>
      </c>
      <c r="G34" s="310">
        <f t="shared" si="4"/>
        <v>15161</v>
      </c>
      <c r="H34" s="310"/>
      <c r="I34" s="1485"/>
    </row>
    <row r="35" spans="1:9" ht="48.75" customHeight="1" x14ac:dyDescent="0.2">
      <c r="A35" s="1486">
        <v>1</v>
      </c>
      <c r="B35" s="1670" t="s">
        <v>1433</v>
      </c>
      <c r="C35" s="1670"/>
      <c r="D35" s="292">
        <v>5250</v>
      </c>
      <c r="E35" s="293">
        <v>15161</v>
      </c>
      <c r="F35" s="293"/>
      <c r="G35" s="293">
        <f>E35+F35</f>
        <v>15161</v>
      </c>
      <c r="H35" s="293"/>
      <c r="I35" s="1485" t="s">
        <v>1434</v>
      </c>
    </row>
    <row r="36" spans="1:9" x14ac:dyDescent="0.2">
      <c r="A36" s="1499"/>
      <c r="B36" s="1500"/>
      <c r="C36" s="1500"/>
      <c r="D36" s="1514"/>
      <c r="E36" s="1502"/>
      <c r="F36" s="1502"/>
      <c r="G36" s="1502"/>
      <c r="H36" s="1502"/>
      <c r="I36" s="1503"/>
    </row>
    <row r="37" spans="1:9" x14ac:dyDescent="0.2">
      <c r="A37" s="1759" t="s">
        <v>349</v>
      </c>
      <c r="B37" s="1759"/>
      <c r="C37" s="1487" t="s">
        <v>413</v>
      </c>
      <c r="D37" s="1515"/>
      <c r="E37" s="1516"/>
      <c r="F37" s="1516"/>
      <c r="G37" s="1516"/>
      <c r="H37" s="1516"/>
      <c r="I37" s="1516"/>
    </row>
    <row r="38" spans="1:9" x14ac:dyDescent="0.2">
      <c r="A38" s="1759" t="s">
        <v>351</v>
      </c>
      <c r="B38" s="1759"/>
      <c r="C38" s="1490" t="s">
        <v>344</v>
      </c>
      <c r="D38" s="1517"/>
      <c r="E38" s="1491"/>
      <c r="F38" s="1491"/>
      <c r="G38" s="1491"/>
      <c r="H38" s="1491"/>
      <c r="I38" s="1491"/>
    </row>
    <row r="39" spans="1:9" ht="51.75" customHeight="1" x14ac:dyDescent="0.2">
      <c r="A39" s="1507" t="s">
        <v>353</v>
      </c>
      <c r="B39" s="1757" t="s">
        <v>354</v>
      </c>
      <c r="C39" s="1757"/>
      <c r="D39" s="1507" t="s">
        <v>355</v>
      </c>
      <c r="E39" s="1507" t="s">
        <v>356</v>
      </c>
      <c r="F39" s="1493" t="s">
        <v>357</v>
      </c>
      <c r="G39" s="1493" t="s">
        <v>358</v>
      </c>
      <c r="H39" s="1493" t="s">
        <v>36</v>
      </c>
      <c r="I39" s="1507" t="s">
        <v>359</v>
      </c>
    </row>
    <row r="40" spans="1:9" ht="15.75" customHeight="1" x14ac:dyDescent="0.2">
      <c r="A40" s="1758" t="s">
        <v>360</v>
      </c>
      <c r="B40" s="1758"/>
      <c r="C40" s="1758"/>
      <c r="D40" s="336"/>
      <c r="E40" s="310">
        <f>SUM(E41:E43)</f>
        <v>1664308</v>
      </c>
      <c r="F40" s="310">
        <f t="shared" ref="F40:G40" si="5">SUM(F41:F43)</f>
        <v>14158</v>
      </c>
      <c r="G40" s="310">
        <f t="shared" si="5"/>
        <v>1678466</v>
      </c>
      <c r="H40" s="310"/>
      <c r="I40" s="1485"/>
    </row>
    <row r="41" spans="1:9" ht="15.75" customHeight="1" x14ac:dyDescent="0.2">
      <c r="A41" s="1507">
        <v>1</v>
      </c>
      <c r="B41" s="1670" t="s">
        <v>402</v>
      </c>
      <c r="C41" s="1670"/>
      <c r="D41" s="292">
        <v>2241</v>
      </c>
      <c r="E41" s="310"/>
      <c r="F41" s="310"/>
      <c r="G41" s="310"/>
      <c r="H41" s="310"/>
      <c r="I41" s="1484" t="s">
        <v>1435</v>
      </c>
    </row>
    <row r="42" spans="1:9" ht="37.5" customHeight="1" x14ac:dyDescent="0.2">
      <c r="A42" s="1486">
        <v>2</v>
      </c>
      <c r="B42" s="1670" t="s">
        <v>1436</v>
      </c>
      <c r="C42" s="1670"/>
      <c r="D42" s="292">
        <v>5250</v>
      </c>
      <c r="E42" s="293">
        <v>1642763</v>
      </c>
      <c r="F42" s="351">
        <f>5567+8591</f>
        <v>14158</v>
      </c>
      <c r="G42" s="293">
        <f>E42+F42</f>
        <v>1656921</v>
      </c>
      <c r="H42" s="293" t="s">
        <v>1437</v>
      </c>
      <c r="I42" s="1485" t="s">
        <v>1438</v>
      </c>
    </row>
    <row r="43" spans="1:9" ht="39.75" customHeight="1" x14ac:dyDescent="0.2">
      <c r="A43" s="1507">
        <v>3</v>
      </c>
      <c r="B43" s="1670" t="s">
        <v>1439</v>
      </c>
      <c r="C43" s="1670"/>
      <c r="D43" s="292">
        <v>5250</v>
      </c>
      <c r="E43" s="344">
        <v>21545</v>
      </c>
      <c r="F43" s="344"/>
      <c r="G43" s="293">
        <f t="shared" ref="G43" si="6">E43+F43</f>
        <v>21545</v>
      </c>
      <c r="H43" s="344"/>
      <c r="I43" s="1484" t="s">
        <v>1440</v>
      </c>
    </row>
    <row r="44" spans="1:9" ht="16.5" customHeight="1" x14ac:dyDescent="0.2">
      <c r="A44" s="368"/>
      <c r="B44" s="367"/>
      <c r="C44" s="367"/>
      <c r="D44" s="1518"/>
      <c r="E44" s="317"/>
      <c r="F44" s="317"/>
      <c r="G44" s="317"/>
      <c r="H44" s="317"/>
      <c r="I44" s="1510"/>
    </row>
    <row r="45" spans="1:9" ht="14.25" customHeight="1" x14ac:dyDescent="0.2">
      <c r="A45" s="1759" t="s">
        <v>349</v>
      </c>
      <c r="B45" s="1759"/>
      <c r="C45" s="1487" t="s">
        <v>424</v>
      </c>
      <c r="D45" s="1515"/>
      <c r="E45" s="1487"/>
      <c r="F45" s="1487"/>
      <c r="G45" s="1487"/>
      <c r="H45" s="1487"/>
    </row>
    <row r="46" spans="1:9" ht="12.75" customHeight="1" x14ac:dyDescent="0.2">
      <c r="A46" s="1759" t="s">
        <v>351</v>
      </c>
      <c r="B46" s="1759"/>
      <c r="C46" s="1490" t="s">
        <v>425</v>
      </c>
      <c r="D46" s="1517"/>
      <c r="E46" s="1491"/>
      <c r="F46" s="1491"/>
      <c r="G46" s="1491"/>
      <c r="H46" s="1491"/>
    </row>
    <row r="47" spans="1:9" ht="51" customHeight="1" x14ac:dyDescent="0.2">
      <c r="A47" s="1507" t="s">
        <v>353</v>
      </c>
      <c r="B47" s="1757" t="s">
        <v>354</v>
      </c>
      <c r="C47" s="1757"/>
      <c r="D47" s="1507" t="s">
        <v>355</v>
      </c>
      <c r="E47" s="1507" t="s">
        <v>356</v>
      </c>
      <c r="F47" s="1493" t="s">
        <v>357</v>
      </c>
      <c r="G47" s="1493" t="s">
        <v>358</v>
      </c>
      <c r="H47" s="1493" t="s">
        <v>36</v>
      </c>
      <c r="I47" s="1507" t="s">
        <v>359</v>
      </c>
    </row>
    <row r="48" spans="1:9" ht="17.25" customHeight="1" x14ac:dyDescent="0.2">
      <c r="A48" s="1758" t="s">
        <v>360</v>
      </c>
      <c r="B48" s="1758"/>
      <c r="C48" s="1758"/>
      <c r="D48" s="336"/>
      <c r="E48" s="310">
        <f>SUM(E49:E52)</f>
        <v>374990</v>
      </c>
      <c r="F48" s="310">
        <f t="shared" ref="F48:G48" si="7">SUM(F49:F52)</f>
        <v>-5567</v>
      </c>
      <c r="G48" s="310">
        <f t="shared" si="7"/>
        <v>369423</v>
      </c>
      <c r="H48" s="310"/>
      <c r="I48" s="1485"/>
    </row>
    <row r="49" spans="1:9" ht="40.5" customHeight="1" x14ac:dyDescent="0.2">
      <c r="A49" s="1486">
        <v>1</v>
      </c>
      <c r="B49" s="1670" t="s">
        <v>1010</v>
      </c>
      <c r="C49" s="1670"/>
      <c r="D49" s="292">
        <v>5250</v>
      </c>
      <c r="E49" s="344">
        <v>49610</v>
      </c>
      <c r="F49" s="357">
        <v>-5567</v>
      </c>
      <c r="G49" s="344">
        <f>E49+F49</f>
        <v>44043</v>
      </c>
      <c r="H49" s="344" t="s">
        <v>1441</v>
      </c>
      <c r="I49" s="1485" t="s">
        <v>1442</v>
      </c>
    </row>
    <row r="50" spans="1:9" ht="42.75" customHeight="1" x14ac:dyDescent="0.2">
      <c r="A50" s="1486">
        <v>2</v>
      </c>
      <c r="B50" s="1670" t="s">
        <v>1023</v>
      </c>
      <c r="C50" s="1670"/>
      <c r="D50" s="292">
        <v>5240</v>
      </c>
      <c r="E50" s="293">
        <v>223010</v>
      </c>
      <c r="F50" s="293"/>
      <c r="G50" s="344">
        <f t="shared" ref="G50:G52" si="8">E50+F50</f>
        <v>223010</v>
      </c>
      <c r="H50" s="293"/>
      <c r="I50" s="1485" t="s">
        <v>1443</v>
      </c>
    </row>
    <row r="51" spans="1:9" ht="36" customHeight="1" x14ac:dyDescent="0.2">
      <c r="A51" s="1486">
        <v>3</v>
      </c>
      <c r="B51" s="1670" t="s">
        <v>1444</v>
      </c>
      <c r="C51" s="1670"/>
      <c r="D51" s="292">
        <v>5250</v>
      </c>
      <c r="E51" s="293">
        <v>370</v>
      </c>
      <c r="F51" s="293"/>
      <c r="G51" s="344">
        <f t="shared" si="8"/>
        <v>370</v>
      </c>
      <c r="H51" s="293"/>
      <c r="I51" s="1484" t="s">
        <v>1521</v>
      </c>
    </row>
    <row r="52" spans="1:9" ht="38.25" customHeight="1" x14ac:dyDescent="0.2">
      <c r="A52" s="1486">
        <v>4</v>
      </c>
      <c r="B52" s="1753" t="s">
        <v>435</v>
      </c>
      <c r="C52" s="1754"/>
      <c r="D52" s="292">
        <v>5250</v>
      </c>
      <c r="E52" s="1519">
        <v>102000</v>
      </c>
      <c r="F52" s="1519"/>
      <c r="G52" s="344">
        <f t="shared" si="8"/>
        <v>102000</v>
      </c>
      <c r="H52" s="1519"/>
      <c r="I52" s="1484" t="s">
        <v>1520</v>
      </c>
    </row>
    <row r="53" spans="1:9" x14ac:dyDescent="0.2">
      <c r="A53" s="1520"/>
      <c r="B53" s="1521"/>
      <c r="C53" s="1521"/>
      <c r="D53" s="1518"/>
      <c r="E53" s="317"/>
      <c r="F53" s="317"/>
      <c r="G53" s="317"/>
      <c r="H53" s="317"/>
      <c r="I53" s="300"/>
    </row>
    <row r="54" spans="1:9" x14ac:dyDescent="0.2">
      <c r="A54" s="1755" t="s">
        <v>349</v>
      </c>
      <c r="B54" s="1755"/>
      <c r="C54" s="1504" t="s">
        <v>443</v>
      </c>
      <c r="D54" s="302"/>
      <c r="E54" s="1504"/>
      <c r="F54" s="1504"/>
      <c r="G54" s="1504"/>
      <c r="H54" s="1504"/>
      <c r="I54" s="1504"/>
    </row>
    <row r="55" spans="1:9" x14ac:dyDescent="0.2">
      <c r="A55" s="1756" t="s">
        <v>351</v>
      </c>
      <c r="B55" s="1756"/>
      <c r="C55" s="1505" t="s">
        <v>444</v>
      </c>
      <c r="D55" s="1512"/>
      <c r="E55" s="1513"/>
      <c r="F55" s="1513"/>
      <c r="G55" s="1513"/>
      <c r="H55" s="1513"/>
      <c r="I55" s="1513"/>
    </row>
    <row r="56" spans="1:9" ht="45.75" customHeight="1" x14ac:dyDescent="0.2">
      <c r="A56" s="1507" t="s">
        <v>353</v>
      </c>
      <c r="B56" s="1757" t="s">
        <v>354</v>
      </c>
      <c r="C56" s="1757"/>
      <c r="D56" s="1507" t="s">
        <v>355</v>
      </c>
      <c r="E56" s="1507" t="s">
        <v>356</v>
      </c>
      <c r="F56" s="1493" t="s">
        <v>357</v>
      </c>
      <c r="G56" s="1493" t="s">
        <v>358</v>
      </c>
      <c r="H56" s="1493" t="s">
        <v>36</v>
      </c>
      <c r="I56" s="1507" t="s">
        <v>359</v>
      </c>
    </row>
    <row r="57" spans="1:9" x14ac:dyDescent="0.2">
      <c r="A57" s="1758" t="s">
        <v>360</v>
      </c>
      <c r="B57" s="1758"/>
      <c r="C57" s="1758"/>
      <c r="D57" s="336"/>
      <c r="E57" s="310">
        <f>SUM(E58:E62)</f>
        <v>1033178</v>
      </c>
      <c r="F57" s="310">
        <f t="shared" ref="F57:G57" si="9">SUM(F58:F62)</f>
        <v>0</v>
      </c>
      <c r="G57" s="310">
        <f t="shared" si="9"/>
        <v>1033178</v>
      </c>
      <c r="H57" s="310"/>
      <c r="I57" s="1485"/>
    </row>
    <row r="58" spans="1:9" ht="40.5" customHeight="1" x14ac:dyDescent="0.2">
      <c r="A58" s="1486">
        <v>1</v>
      </c>
      <c r="B58" s="1670" t="s">
        <v>1445</v>
      </c>
      <c r="C58" s="1670"/>
      <c r="D58" s="292">
        <v>5250</v>
      </c>
      <c r="E58" s="293">
        <v>97775</v>
      </c>
      <c r="F58" s="293"/>
      <c r="G58" s="293">
        <f>E58+F58</f>
        <v>97775</v>
      </c>
      <c r="H58" s="293"/>
      <c r="I58" s="1507" t="s">
        <v>1446</v>
      </c>
    </row>
    <row r="59" spans="1:9" ht="27" customHeight="1" x14ac:dyDescent="0.2">
      <c r="A59" s="1496">
        <v>2</v>
      </c>
      <c r="B59" s="1707" t="s">
        <v>1447</v>
      </c>
      <c r="C59" s="1707"/>
      <c r="D59" s="292">
        <v>5250</v>
      </c>
      <c r="E59" s="325">
        <v>776995</v>
      </c>
      <c r="F59" s="325"/>
      <c r="G59" s="293">
        <f t="shared" ref="G59:G62" si="10">E59+F59</f>
        <v>776995</v>
      </c>
      <c r="H59" s="325"/>
      <c r="I59" s="328" t="s">
        <v>1448</v>
      </c>
    </row>
    <row r="60" spans="1:9" ht="30" customHeight="1" x14ac:dyDescent="0.2">
      <c r="A60" s="1486">
        <v>3</v>
      </c>
      <c r="B60" s="1670" t="s">
        <v>1449</v>
      </c>
      <c r="C60" s="1670"/>
      <c r="D60" s="292">
        <v>5240</v>
      </c>
      <c r="E60" s="293">
        <v>60870</v>
      </c>
      <c r="F60" s="293"/>
      <c r="G60" s="293">
        <f t="shared" si="10"/>
        <v>60870</v>
      </c>
      <c r="H60" s="293"/>
      <c r="I60" s="328" t="s">
        <v>1450</v>
      </c>
    </row>
    <row r="61" spans="1:9" ht="33" customHeight="1" x14ac:dyDescent="0.2">
      <c r="A61" s="1486">
        <v>4</v>
      </c>
      <c r="B61" s="1670" t="s">
        <v>1451</v>
      </c>
      <c r="C61" s="1670"/>
      <c r="D61" s="292">
        <v>5240</v>
      </c>
      <c r="E61" s="293">
        <v>48769</v>
      </c>
      <c r="F61" s="293"/>
      <c r="G61" s="293">
        <f t="shared" si="10"/>
        <v>48769</v>
      </c>
      <c r="H61" s="293"/>
      <c r="I61" s="328" t="s">
        <v>1452</v>
      </c>
    </row>
    <row r="62" spans="1:9" ht="26.25" customHeight="1" x14ac:dyDescent="0.2">
      <c r="A62" s="1496">
        <v>5</v>
      </c>
      <c r="B62" s="1707" t="s">
        <v>1453</v>
      </c>
      <c r="C62" s="1707"/>
      <c r="D62" s="324">
        <v>5240</v>
      </c>
      <c r="E62" s="325">
        <v>48769</v>
      </c>
      <c r="F62" s="325"/>
      <c r="G62" s="293">
        <f t="shared" si="10"/>
        <v>48769</v>
      </c>
      <c r="H62" s="325"/>
      <c r="I62" s="328" t="s">
        <v>1454</v>
      </c>
    </row>
    <row r="63" spans="1:9" x14ac:dyDescent="0.2">
      <c r="A63" s="1522"/>
      <c r="B63" s="1522"/>
      <c r="C63" s="1522"/>
      <c r="D63" s="1522"/>
      <c r="E63" s="1523"/>
      <c r="F63" s="1523"/>
      <c r="G63" s="1523"/>
      <c r="H63" s="1522"/>
      <c r="I63" s="1522"/>
    </row>
    <row r="64" spans="1:9" s="282" customFormat="1" x14ac:dyDescent="0.2">
      <c r="A64" s="375" t="s">
        <v>449</v>
      </c>
      <c r="I64" s="364"/>
    </row>
    <row r="65" spans="1:9" s="282" customFormat="1" x14ac:dyDescent="0.2">
      <c r="A65" s="376" t="s">
        <v>1455</v>
      </c>
      <c r="I65" s="364"/>
    </row>
    <row r="66" spans="1:9" s="282" customFormat="1" x14ac:dyDescent="0.2">
      <c r="A66" s="282" t="s">
        <v>1456</v>
      </c>
      <c r="I66" s="364"/>
    </row>
    <row r="67" spans="1:9" s="282" customFormat="1" x14ac:dyDescent="0.2">
      <c r="A67" s="282" t="s">
        <v>1457</v>
      </c>
      <c r="I67" s="364"/>
    </row>
    <row r="68" spans="1:9" s="282" customFormat="1" x14ac:dyDescent="0.2">
      <c r="A68" s="282" t="s">
        <v>1458</v>
      </c>
      <c r="I68" s="364"/>
    </row>
    <row r="69" spans="1:9" s="282" customFormat="1" x14ac:dyDescent="0.2">
      <c r="A69" s="282" t="s">
        <v>1459</v>
      </c>
      <c r="I69" s="364"/>
    </row>
    <row r="70" spans="1:9" s="282" customFormat="1" x14ac:dyDescent="0.2">
      <c r="A70" s="282" t="s">
        <v>1460</v>
      </c>
      <c r="I70" s="364"/>
    </row>
    <row r="71" spans="1:9" s="282" customFormat="1" x14ac:dyDescent="0.2">
      <c r="A71" s="282" t="s">
        <v>1461</v>
      </c>
      <c r="I71" s="364"/>
    </row>
    <row r="72" spans="1:9" s="282" customFormat="1" x14ac:dyDescent="0.2">
      <c r="A72" s="282" t="s">
        <v>1462</v>
      </c>
      <c r="I72" s="364"/>
    </row>
    <row r="73" spans="1:9" s="282" customFormat="1" x14ac:dyDescent="0.2">
      <c r="A73" s="282" t="s">
        <v>1463</v>
      </c>
      <c r="I73" s="364"/>
    </row>
    <row r="74" spans="1:9" s="282" customFormat="1" x14ac:dyDescent="0.2">
      <c r="A74" s="282" t="s">
        <v>1464</v>
      </c>
      <c r="I74" s="364"/>
    </row>
    <row r="75" spans="1:9" s="282" customFormat="1" x14ac:dyDescent="0.2">
      <c r="A75" s="282" t="s">
        <v>1465</v>
      </c>
      <c r="I75" s="364"/>
    </row>
    <row r="76" spans="1:9" s="376" customFormat="1" x14ac:dyDescent="0.2">
      <c r="A76" s="376" t="s">
        <v>450</v>
      </c>
      <c r="I76" s="1524"/>
    </row>
    <row r="77" spans="1:9" s="282" customFormat="1" x14ac:dyDescent="0.2">
      <c r="A77" s="282" t="s">
        <v>1466</v>
      </c>
      <c r="I77" s="364"/>
    </row>
    <row r="78" spans="1:9" s="282" customFormat="1" x14ac:dyDescent="0.2">
      <c r="A78" s="282" t="s">
        <v>451</v>
      </c>
      <c r="I78" s="364"/>
    </row>
    <row r="79" spans="1:9" s="282" customFormat="1" x14ac:dyDescent="0.2">
      <c r="A79" s="282" t="s">
        <v>1467</v>
      </c>
      <c r="I79" s="364"/>
    </row>
    <row r="80" spans="1:9" s="282" customFormat="1" x14ac:dyDescent="0.2">
      <c r="A80" s="282" t="s">
        <v>453</v>
      </c>
      <c r="I80" s="364"/>
    </row>
    <row r="81" spans="1:9" s="282" customFormat="1" x14ac:dyDescent="0.2">
      <c r="A81" s="282" t="s">
        <v>455</v>
      </c>
      <c r="I81" s="364"/>
    </row>
    <row r="82" spans="1:9" s="282" customFormat="1" x14ac:dyDescent="0.2">
      <c r="A82" s="358" t="s">
        <v>456</v>
      </c>
      <c r="I82" s="364"/>
    </row>
    <row r="83" spans="1:9" s="282" customFormat="1" x14ac:dyDescent="0.2">
      <c r="A83" s="282" t="s">
        <v>457</v>
      </c>
      <c r="I83" s="364"/>
    </row>
    <row r="84" spans="1:9" s="282" customFormat="1" x14ac:dyDescent="0.2">
      <c r="A84" s="282" t="s">
        <v>458</v>
      </c>
      <c r="I84" s="364"/>
    </row>
    <row r="85" spans="1:9" s="282" customFormat="1" x14ac:dyDescent="0.2">
      <c r="A85" s="282" t="s">
        <v>459</v>
      </c>
      <c r="I85" s="364"/>
    </row>
    <row r="86" spans="1:9" s="282" customFormat="1" x14ac:dyDescent="0.2">
      <c r="A86" s="282" t="s">
        <v>460</v>
      </c>
      <c r="I86" s="364"/>
    </row>
    <row r="87" spans="1:9" s="282" customFormat="1" x14ac:dyDescent="0.2">
      <c r="A87" s="282" t="s">
        <v>461</v>
      </c>
      <c r="I87" s="364"/>
    </row>
    <row r="88" spans="1:9" s="282" customFormat="1" x14ac:dyDescent="0.2">
      <c r="A88" s="282" t="s">
        <v>462</v>
      </c>
      <c r="I88" s="364"/>
    </row>
    <row r="89" spans="1:9" s="376" customFormat="1" x14ac:dyDescent="0.2">
      <c r="A89" s="376" t="s">
        <v>463</v>
      </c>
      <c r="I89" s="1524"/>
    </row>
    <row r="90" spans="1:9" s="282" customFormat="1" x14ac:dyDescent="0.2">
      <c r="A90" s="282" t="s">
        <v>1468</v>
      </c>
      <c r="I90" s="364"/>
    </row>
    <row r="91" spans="1:9" s="282" customFormat="1" x14ac:dyDescent="0.2">
      <c r="A91" s="282" t="s">
        <v>1469</v>
      </c>
      <c r="I91" s="364"/>
    </row>
    <row r="92" spans="1:9" s="282" customFormat="1" x14ac:dyDescent="0.2">
      <c r="A92" s="282" t="s">
        <v>464</v>
      </c>
      <c r="I92" s="364"/>
    </row>
    <row r="93" spans="1:9" s="282" customFormat="1" x14ac:dyDescent="0.2">
      <c r="A93" s="282" t="s">
        <v>1470</v>
      </c>
      <c r="I93" s="364"/>
    </row>
    <row r="94" spans="1:9" s="282" customFormat="1" x14ac:dyDescent="0.2">
      <c r="A94" s="282" t="s">
        <v>1471</v>
      </c>
      <c r="I94" s="364"/>
    </row>
    <row r="95" spans="1:9" s="282" customFormat="1" x14ac:dyDescent="0.2">
      <c r="A95" s="282" t="s">
        <v>1472</v>
      </c>
      <c r="I95" s="364"/>
    </row>
    <row r="96" spans="1:9" s="282" customFormat="1" x14ac:dyDescent="0.2">
      <c r="A96" s="282" t="s">
        <v>1473</v>
      </c>
      <c r="I96" s="364"/>
    </row>
    <row r="97" spans="1:9" s="282" customFormat="1" x14ac:dyDescent="0.2">
      <c r="A97" s="282" t="s">
        <v>1474</v>
      </c>
      <c r="I97" s="364"/>
    </row>
    <row r="98" spans="1:9" s="282" customFormat="1" x14ac:dyDescent="0.2">
      <c r="A98" s="282" t="s">
        <v>465</v>
      </c>
      <c r="I98" s="364"/>
    </row>
    <row r="99" spans="1:9" s="282" customFormat="1" x14ac:dyDescent="0.2">
      <c r="A99" s="282" t="s">
        <v>466</v>
      </c>
      <c r="I99" s="364"/>
    </row>
    <row r="100" spans="1:9" s="282" customFormat="1" x14ac:dyDescent="0.2">
      <c r="A100" s="282" t="s">
        <v>1475</v>
      </c>
      <c r="I100" s="364"/>
    </row>
    <row r="101" spans="1:9" s="282" customFormat="1" x14ac:dyDescent="0.2">
      <c r="A101" s="282" t="s">
        <v>1476</v>
      </c>
      <c r="I101" s="364"/>
    </row>
    <row r="102" spans="1:9" s="282" customFormat="1" x14ac:dyDescent="0.2">
      <c r="A102" s="282" t="s">
        <v>469</v>
      </c>
      <c r="I102" s="364"/>
    </row>
    <row r="103" spans="1:9" s="282" customFormat="1" x14ac:dyDescent="0.2">
      <c r="A103" s="282" t="s">
        <v>470</v>
      </c>
      <c r="I103" s="364"/>
    </row>
    <row r="104" spans="1:9" s="282" customFormat="1" x14ac:dyDescent="0.2">
      <c r="A104" s="282" t="s">
        <v>471</v>
      </c>
      <c r="I104" s="364"/>
    </row>
    <row r="105" spans="1:9" s="282" customFormat="1" x14ac:dyDescent="0.2">
      <c r="A105" s="282" t="s">
        <v>472</v>
      </c>
      <c r="I105" s="364"/>
    </row>
    <row r="106" spans="1:9" s="282" customFormat="1" x14ac:dyDescent="0.2">
      <c r="A106" s="282" t="s">
        <v>1477</v>
      </c>
      <c r="I106" s="364"/>
    </row>
    <row r="107" spans="1:9" s="282" customFormat="1" x14ac:dyDescent="0.2">
      <c r="A107" s="282" t="s">
        <v>473</v>
      </c>
      <c r="I107" s="364"/>
    </row>
    <row r="108" spans="1:9" s="282" customFormat="1" x14ac:dyDescent="0.2">
      <c r="A108" s="282" t="s">
        <v>474</v>
      </c>
      <c r="I108" s="364"/>
    </row>
    <row r="109" spans="1:9" s="282" customFormat="1" x14ac:dyDescent="0.2">
      <c r="A109" s="282" t="s">
        <v>1478</v>
      </c>
      <c r="I109" s="364"/>
    </row>
    <row r="110" spans="1:9" s="282" customFormat="1" x14ac:dyDescent="0.2">
      <c r="A110" s="282" t="s">
        <v>1479</v>
      </c>
      <c r="I110" s="364"/>
    </row>
    <row r="111" spans="1:9" s="282" customFormat="1" x14ac:dyDescent="0.2">
      <c r="A111" s="282" t="s">
        <v>1480</v>
      </c>
      <c r="I111" s="364"/>
    </row>
    <row r="112" spans="1:9" s="282" customFormat="1" x14ac:dyDescent="0.2">
      <c r="A112" s="282" t="s">
        <v>1481</v>
      </c>
      <c r="I112" s="364"/>
    </row>
    <row r="113" spans="1:24" s="282" customFormat="1" x14ac:dyDescent="0.2">
      <c r="A113" s="282" t="s">
        <v>475</v>
      </c>
      <c r="I113" s="364"/>
    </row>
    <row r="114" spans="1:24" s="282" customFormat="1" x14ac:dyDescent="0.2">
      <c r="A114" s="282" t="s">
        <v>1482</v>
      </c>
      <c r="I114" s="364"/>
    </row>
    <row r="115" spans="1:24" s="282" customFormat="1" x14ac:dyDescent="0.2">
      <c r="A115" s="282" t="s">
        <v>1483</v>
      </c>
      <c r="I115" s="364"/>
    </row>
    <row r="116" spans="1:24" s="282" customFormat="1" x14ac:dyDescent="0.2">
      <c r="I116" s="364"/>
    </row>
    <row r="117" spans="1:24" s="282" customFormat="1" x14ac:dyDescent="0.2">
      <c r="A117" s="375" t="s">
        <v>1484</v>
      </c>
      <c r="B117" s="375"/>
      <c r="C117" s="375"/>
      <c r="I117" s="364"/>
    </row>
    <row r="118" spans="1:24" s="1525" customFormat="1" x14ac:dyDescent="0.2">
      <c r="A118" s="1525" t="s">
        <v>1485</v>
      </c>
      <c r="I118" s="1547"/>
      <c r="L118" s="282"/>
      <c r="M118" s="282"/>
      <c r="N118" s="282"/>
      <c r="O118" s="282"/>
      <c r="P118" s="282"/>
      <c r="Q118" s="282"/>
      <c r="R118" s="282"/>
      <c r="S118" s="282"/>
      <c r="T118" s="282"/>
      <c r="U118" s="282"/>
      <c r="V118" s="282"/>
      <c r="W118" s="282"/>
      <c r="X118" s="282"/>
    </row>
    <row r="119" spans="1:24" s="1525" customFormat="1" x14ac:dyDescent="0.2">
      <c r="A119" s="1525" t="s">
        <v>1486</v>
      </c>
      <c r="I119" s="1547"/>
      <c r="L119" s="282"/>
      <c r="M119" s="282"/>
      <c r="N119" s="282"/>
      <c r="O119" s="282"/>
      <c r="P119" s="282"/>
      <c r="Q119" s="282"/>
      <c r="R119" s="282"/>
      <c r="S119" s="282"/>
      <c r="T119" s="282"/>
      <c r="U119" s="282"/>
      <c r="V119" s="282"/>
      <c r="W119" s="282"/>
      <c r="X119" s="282"/>
    </row>
    <row r="120" spans="1:24" s="1525" customFormat="1" x14ac:dyDescent="0.2">
      <c r="A120" s="1525" t="s">
        <v>1487</v>
      </c>
      <c r="I120" s="1547"/>
      <c r="L120" s="282"/>
      <c r="M120" s="282"/>
      <c r="N120" s="282"/>
      <c r="O120" s="282"/>
      <c r="P120" s="282"/>
      <c r="Q120" s="282"/>
      <c r="R120" s="282"/>
      <c r="S120" s="282"/>
      <c r="T120" s="282"/>
      <c r="U120" s="282"/>
      <c r="V120" s="282"/>
      <c r="W120" s="282"/>
      <c r="X120" s="282"/>
    </row>
    <row r="121" spans="1:24" s="282" customFormat="1" x14ac:dyDescent="0.2">
      <c r="I121" s="364"/>
    </row>
    <row r="122" spans="1:24" s="282" customFormat="1" x14ac:dyDescent="0.2">
      <c r="A122" s="375" t="s">
        <v>1488</v>
      </c>
      <c r="I122" s="364"/>
    </row>
    <row r="123" spans="1:24" s="1525" customFormat="1" x14ac:dyDescent="0.2">
      <c r="A123" s="1525" t="s">
        <v>1489</v>
      </c>
      <c r="I123" s="1547"/>
      <c r="L123" s="282"/>
      <c r="M123" s="282"/>
      <c r="N123" s="282"/>
      <c r="O123" s="282"/>
      <c r="P123" s="282"/>
      <c r="Q123" s="282"/>
      <c r="R123" s="282"/>
      <c r="S123" s="282"/>
      <c r="T123" s="282"/>
      <c r="U123" s="282"/>
      <c r="V123" s="282"/>
      <c r="W123" s="282"/>
      <c r="X123" s="282"/>
    </row>
    <row r="124" spans="1:24" s="1525" customFormat="1" x14ac:dyDescent="0.2">
      <c r="A124" s="1525" t="s">
        <v>1490</v>
      </c>
      <c r="I124" s="1547"/>
      <c r="L124" s="282"/>
      <c r="M124" s="282"/>
      <c r="N124" s="282"/>
      <c r="O124" s="282"/>
      <c r="P124" s="282"/>
      <c r="Q124" s="282"/>
      <c r="R124" s="282"/>
      <c r="S124" s="282"/>
      <c r="T124" s="282"/>
      <c r="U124" s="282"/>
      <c r="V124" s="282"/>
      <c r="W124" s="282"/>
      <c r="X124" s="282"/>
    </row>
    <row r="125" spans="1:24" s="1525" customFormat="1" x14ac:dyDescent="0.2">
      <c r="A125" s="1525" t="s">
        <v>1491</v>
      </c>
      <c r="I125" s="1547"/>
      <c r="L125" s="282"/>
      <c r="M125" s="282"/>
      <c r="N125" s="282"/>
      <c r="O125" s="282"/>
      <c r="P125" s="282"/>
      <c r="Q125" s="282"/>
      <c r="R125" s="282"/>
      <c r="S125" s="282"/>
      <c r="T125" s="282"/>
      <c r="U125" s="282"/>
      <c r="V125" s="282"/>
      <c r="W125" s="282"/>
      <c r="X125" s="282"/>
    </row>
    <row r="126" spans="1:24" s="1525" customFormat="1" x14ac:dyDescent="0.2">
      <c r="A126" s="1525" t="s">
        <v>1492</v>
      </c>
      <c r="I126" s="1547"/>
      <c r="L126" s="282"/>
      <c r="M126" s="282"/>
      <c r="N126" s="282"/>
      <c r="O126" s="282"/>
      <c r="P126" s="282"/>
      <c r="Q126" s="282"/>
      <c r="R126" s="282"/>
      <c r="S126" s="282"/>
      <c r="T126" s="282"/>
      <c r="U126" s="282"/>
      <c r="V126" s="282"/>
      <c r="W126" s="282"/>
      <c r="X126" s="282"/>
    </row>
    <row r="127" spans="1:24" s="1525" customFormat="1" x14ac:dyDescent="0.2">
      <c r="A127" s="1525" t="s">
        <v>1493</v>
      </c>
      <c r="I127" s="1547"/>
      <c r="L127" s="282"/>
      <c r="M127" s="282"/>
      <c r="N127" s="282"/>
      <c r="O127" s="282"/>
      <c r="P127" s="282"/>
      <c r="Q127" s="282"/>
      <c r="R127" s="282"/>
      <c r="S127" s="282"/>
      <c r="T127" s="282"/>
      <c r="U127" s="282"/>
      <c r="V127" s="282"/>
      <c r="W127" s="282"/>
      <c r="X127" s="282"/>
    </row>
    <row r="128" spans="1:24" s="282" customFormat="1" x14ac:dyDescent="0.2">
      <c r="I128" s="364"/>
    </row>
    <row r="129" spans="1:24" s="282" customFormat="1" x14ac:dyDescent="0.2">
      <c r="A129" s="375" t="s">
        <v>1494</v>
      </c>
      <c r="I129" s="364"/>
    </row>
    <row r="130" spans="1:24" s="282" customFormat="1" x14ac:dyDescent="0.2">
      <c r="A130" s="1526" t="s">
        <v>1495</v>
      </c>
      <c r="I130" s="364"/>
    </row>
    <row r="131" spans="1:24" s="282" customFormat="1" x14ac:dyDescent="0.2">
      <c r="A131" s="373" t="s">
        <v>1496</v>
      </c>
      <c r="I131" s="364"/>
    </row>
    <row r="132" spans="1:24" s="282" customFormat="1" x14ac:dyDescent="0.2">
      <c r="A132" s="1526" t="s">
        <v>1497</v>
      </c>
      <c r="I132" s="364"/>
    </row>
    <row r="133" spans="1:24" s="282" customFormat="1" x14ac:dyDescent="0.2">
      <c r="A133" s="373" t="s">
        <v>1498</v>
      </c>
      <c r="I133" s="364"/>
    </row>
    <row r="134" spans="1:24" s="282" customFormat="1" x14ac:dyDescent="0.2">
      <c r="A134" s="1526" t="s">
        <v>1499</v>
      </c>
      <c r="I134" s="364"/>
    </row>
    <row r="135" spans="1:24" s="1525" customFormat="1" x14ac:dyDescent="0.2">
      <c r="A135" s="1548" t="s">
        <v>776</v>
      </c>
      <c r="I135" s="1547"/>
      <c r="L135" s="282"/>
      <c r="M135" s="282"/>
      <c r="N135" s="282"/>
      <c r="O135" s="282"/>
      <c r="P135" s="282"/>
      <c r="Q135" s="282"/>
      <c r="R135" s="282"/>
      <c r="S135" s="282"/>
      <c r="T135" s="282"/>
      <c r="U135" s="282"/>
      <c r="V135" s="282"/>
      <c r="W135" s="282"/>
      <c r="X135" s="282"/>
    </row>
    <row r="136" spans="1:24" s="282" customFormat="1" x14ac:dyDescent="0.2">
      <c r="A136" s="375"/>
      <c r="I136" s="364"/>
    </row>
    <row r="137" spans="1:24" s="282" customFormat="1" x14ac:dyDescent="0.2">
      <c r="A137" s="375" t="s">
        <v>1500</v>
      </c>
      <c r="I137" s="364"/>
    </row>
    <row r="138" spans="1:24" s="282" customFormat="1" x14ac:dyDescent="0.2">
      <c r="A138" s="376" t="s">
        <v>450</v>
      </c>
      <c r="I138" s="364"/>
    </row>
    <row r="139" spans="1:24" s="282" customFormat="1" x14ac:dyDescent="0.2">
      <c r="A139" s="373" t="s">
        <v>1501</v>
      </c>
      <c r="I139" s="364"/>
    </row>
    <row r="140" spans="1:24" s="282" customFormat="1" x14ac:dyDescent="0.2">
      <c r="A140" s="1526" t="s">
        <v>1502</v>
      </c>
      <c r="I140" s="364"/>
    </row>
    <row r="141" spans="1:24" s="282" customFormat="1" x14ac:dyDescent="0.2">
      <c r="A141" s="373" t="s">
        <v>1503</v>
      </c>
      <c r="I141" s="364"/>
    </row>
    <row r="142" spans="1:24" s="282" customFormat="1" x14ac:dyDescent="0.2">
      <c r="A142" s="376" t="s">
        <v>1499</v>
      </c>
      <c r="I142" s="364"/>
    </row>
    <row r="143" spans="1:24" s="1525" customFormat="1" x14ac:dyDescent="0.2">
      <c r="A143" s="1548" t="s">
        <v>1504</v>
      </c>
      <c r="I143" s="1547"/>
      <c r="K143" s="282"/>
      <c r="L143" s="282"/>
      <c r="M143" s="282"/>
      <c r="N143" s="282"/>
      <c r="O143" s="282"/>
      <c r="P143" s="282"/>
      <c r="Q143" s="282"/>
      <c r="R143" s="282"/>
      <c r="S143" s="282"/>
      <c r="T143" s="282"/>
      <c r="U143" s="282"/>
      <c r="V143" s="282"/>
      <c r="W143" s="282"/>
      <c r="X143" s="282"/>
    </row>
    <row r="144" spans="1:24" s="282" customFormat="1" x14ac:dyDescent="0.2">
      <c r="A144" s="373"/>
      <c r="I144" s="364"/>
    </row>
    <row r="145" spans="1:24" s="282" customFormat="1" x14ac:dyDescent="0.2">
      <c r="A145" s="1527" t="s">
        <v>1505</v>
      </c>
      <c r="I145" s="364"/>
    </row>
    <row r="146" spans="1:24" s="1525" customFormat="1" x14ac:dyDescent="0.2">
      <c r="A146" s="1549" t="s">
        <v>450</v>
      </c>
      <c r="I146" s="1547"/>
      <c r="K146" s="282"/>
      <c r="L146" s="282"/>
      <c r="M146" s="282"/>
      <c r="N146" s="282"/>
      <c r="O146" s="282"/>
      <c r="P146" s="282"/>
      <c r="Q146" s="282"/>
      <c r="R146" s="282"/>
      <c r="S146" s="282"/>
      <c r="T146" s="282"/>
      <c r="U146" s="282"/>
      <c r="V146" s="282"/>
      <c r="W146" s="282"/>
      <c r="X146" s="282"/>
    </row>
    <row r="147" spans="1:24" s="1525" customFormat="1" x14ac:dyDescent="0.2">
      <c r="A147" s="1548" t="s">
        <v>457</v>
      </c>
      <c r="I147" s="1547"/>
      <c r="K147" s="282"/>
      <c r="L147" s="282"/>
      <c r="M147" s="282"/>
      <c r="N147" s="282"/>
      <c r="O147" s="282"/>
      <c r="P147" s="282"/>
      <c r="Q147" s="282"/>
      <c r="R147" s="282"/>
      <c r="S147" s="282"/>
      <c r="T147" s="282"/>
      <c r="U147" s="282"/>
      <c r="V147" s="282"/>
      <c r="W147" s="282"/>
      <c r="X147" s="282"/>
    </row>
    <row r="148" spans="1:24" s="1525" customFormat="1" x14ac:dyDescent="0.2">
      <c r="A148" s="1548" t="s">
        <v>458</v>
      </c>
      <c r="I148" s="1547"/>
      <c r="K148" s="282"/>
      <c r="L148" s="282"/>
      <c r="M148" s="282"/>
      <c r="N148" s="282"/>
      <c r="O148" s="282"/>
      <c r="P148" s="282"/>
      <c r="Q148" s="282"/>
      <c r="R148" s="282"/>
      <c r="S148" s="282"/>
      <c r="T148" s="282"/>
      <c r="U148" s="282"/>
      <c r="V148" s="282"/>
      <c r="W148" s="282"/>
      <c r="X148" s="282"/>
    </row>
    <row r="149" spans="1:24" s="1525" customFormat="1" x14ac:dyDescent="0.2">
      <c r="A149" s="1548"/>
      <c r="I149" s="1547"/>
      <c r="K149" s="282"/>
      <c r="L149" s="282"/>
      <c r="M149" s="282"/>
      <c r="N149" s="282"/>
      <c r="O149" s="282"/>
      <c r="P149" s="282"/>
      <c r="Q149" s="282"/>
      <c r="R149" s="282"/>
      <c r="S149" s="282"/>
      <c r="T149" s="282"/>
      <c r="U149" s="282"/>
      <c r="V149" s="282"/>
      <c r="W149" s="282"/>
      <c r="X149" s="282"/>
    </row>
    <row r="150" spans="1:24" s="282" customFormat="1" x14ac:dyDescent="0.2">
      <c r="A150" s="375" t="s">
        <v>1506</v>
      </c>
      <c r="I150" s="364"/>
    </row>
    <row r="151" spans="1:24" s="1525" customFormat="1" x14ac:dyDescent="0.2">
      <c r="A151" s="1550" t="s">
        <v>1507</v>
      </c>
      <c r="B151" s="1525" t="s">
        <v>1508</v>
      </c>
      <c r="I151" s="1547"/>
      <c r="K151" s="282"/>
      <c r="L151" s="282"/>
      <c r="M151" s="282"/>
      <c r="N151" s="282"/>
      <c r="O151" s="282"/>
      <c r="P151" s="282"/>
      <c r="Q151" s="282"/>
      <c r="R151" s="282"/>
      <c r="S151" s="282"/>
      <c r="T151" s="282"/>
      <c r="U151" s="282"/>
      <c r="V151" s="282"/>
      <c r="W151" s="282"/>
      <c r="X151" s="282"/>
    </row>
    <row r="152" spans="1:24" s="1525" customFormat="1" x14ac:dyDescent="0.2">
      <c r="A152" s="1525" t="s">
        <v>1519</v>
      </c>
      <c r="I152" s="1547"/>
      <c r="K152" s="282"/>
      <c r="L152" s="282"/>
      <c r="M152" s="282"/>
      <c r="N152" s="282"/>
      <c r="O152" s="282"/>
      <c r="P152" s="282"/>
      <c r="Q152" s="282"/>
      <c r="R152" s="282"/>
      <c r="S152" s="282"/>
      <c r="T152" s="282"/>
      <c r="U152" s="282"/>
      <c r="V152" s="282"/>
      <c r="W152" s="282"/>
      <c r="X152" s="282"/>
    </row>
    <row r="153" spans="1:24" s="1525" customFormat="1" x14ac:dyDescent="0.2">
      <c r="A153" s="1525" t="s">
        <v>1509</v>
      </c>
      <c r="I153" s="1547"/>
      <c r="K153" s="282"/>
      <c r="L153" s="282"/>
      <c r="M153" s="282"/>
      <c r="N153" s="282"/>
      <c r="O153" s="282"/>
      <c r="P153" s="282"/>
      <c r="Q153" s="282"/>
      <c r="R153" s="282"/>
      <c r="S153" s="282"/>
      <c r="T153" s="282"/>
      <c r="U153" s="282"/>
      <c r="V153" s="282"/>
      <c r="W153" s="282"/>
      <c r="X153" s="282"/>
    </row>
    <row r="154" spans="1:24" s="1525" customFormat="1" ht="39" customHeight="1" x14ac:dyDescent="0.2">
      <c r="A154" s="1752" t="s">
        <v>1510</v>
      </c>
      <c r="B154" s="1752"/>
      <c r="C154" s="1752"/>
      <c r="D154" s="1752"/>
      <c r="E154" s="1752"/>
      <c r="F154" s="1752"/>
      <c r="G154" s="1752"/>
      <c r="H154" s="1752"/>
      <c r="I154" s="1752"/>
      <c r="J154" s="1752"/>
      <c r="K154" s="282"/>
      <c r="L154" s="282"/>
      <c r="M154" s="282"/>
      <c r="N154" s="282"/>
      <c r="O154" s="282"/>
      <c r="P154" s="282"/>
      <c r="Q154" s="282"/>
      <c r="R154" s="282"/>
      <c r="S154" s="282"/>
      <c r="T154" s="282"/>
      <c r="U154" s="282"/>
      <c r="V154" s="282"/>
      <c r="W154" s="282"/>
      <c r="X154" s="282"/>
    </row>
    <row r="155" spans="1:24" s="1525" customFormat="1" ht="26.25" customHeight="1" x14ac:dyDescent="0.2">
      <c r="A155" s="1551"/>
      <c r="B155" s="1551"/>
      <c r="C155" s="1551"/>
      <c r="D155" s="1551"/>
      <c r="E155" s="1551"/>
      <c r="F155" s="1551"/>
      <c r="G155" s="1551"/>
      <c r="H155" s="1551"/>
      <c r="I155" s="1551"/>
      <c r="J155" s="1551"/>
      <c r="K155" s="282"/>
      <c r="L155" s="282"/>
      <c r="M155" s="282"/>
      <c r="N155" s="282"/>
      <c r="O155" s="282"/>
      <c r="P155" s="282"/>
      <c r="Q155" s="282"/>
      <c r="R155" s="282"/>
      <c r="S155" s="282"/>
      <c r="T155" s="282"/>
      <c r="U155" s="282"/>
      <c r="V155" s="282"/>
      <c r="W155" s="282"/>
      <c r="X155" s="282"/>
    </row>
    <row r="156" spans="1:24" x14ac:dyDescent="0.2">
      <c r="A156" s="371"/>
      <c r="B156" s="371"/>
      <c r="C156" s="371"/>
      <c r="D156" s="371"/>
      <c r="E156" s="371"/>
      <c r="F156" s="371"/>
      <c r="G156" s="371"/>
      <c r="H156" s="371"/>
      <c r="I156" s="372"/>
      <c r="K156" s="282"/>
      <c r="L156" s="282"/>
      <c r="M156" s="282"/>
      <c r="N156" s="282"/>
      <c r="O156" s="282"/>
      <c r="P156" s="282"/>
      <c r="Q156" s="282"/>
      <c r="R156" s="282"/>
      <c r="S156" s="282"/>
      <c r="T156" s="282"/>
      <c r="U156" s="282"/>
      <c r="V156" s="282"/>
      <c r="W156" s="282"/>
      <c r="X156" s="282"/>
    </row>
    <row r="157" spans="1:24" x14ac:dyDescent="0.2">
      <c r="K157" s="282"/>
      <c r="L157" s="282"/>
      <c r="M157" s="282"/>
      <c r="N157" s="282"/>
      <c r="O157" s="282"/>
      <c r="P157" s="282"/>
      <c r="Q157" s="282"/>
      <c r="R157" s="282"/>
      <c r="S157" s="282"/>
      <c r="T157" s="282"/>
      <c r="U157" s="282"/>
      <c r="V157" s="282"/>
      <c r="W157" s="282"/>
      <c r="X157" s="282"/>
    </row>
    <row r="158" spans="1:24" x14ac:dyDescent="0.2">
      <c r="L158" s="282"/>
      <c r="M158" s="282"/>
      <c r="N158" s="282"/>
      <c r="O158" s="282"/>
      <c r="P158" s="282"/>
      <c r="Q158" s="282"/>
      <c r="R158" s="282"/>
      <c r="S158" s="282"/>
      <c r="T158" s="282"/>
      <c r="U158" s="282"/>
      <c r="V158" s="282"/>
      <c r="W158" s="282"/>
      <c r="X158" s="282"/>
    </row>
    <row r="159" spans="1:24" x14ac:dyDescent="0.2">
      <c r="L159" s="282"/>
      <c r="M159" s="282"/>
      <c r="N159" s="282"/>
      <c r="O159" s="282"/>
      <c r="P159" s="282"/>
      <c r="Q159" s="282"/>
      <c r="R159" s="282"/>
      <c r="S159" s="282"/>
      <c r="T159" s="282"/>
      <c r="U159" s="282"/>
      <c r="V159" s="282"/>
      <c r="W159" s="282"/>
      <c r="X159" s="282"/>
    </row>
  </sheetData>
  <sheetProtection algorithmName="SHA-512" hashValue="MWrQOJR8Avcmmas2v5PdiSTZvJQ18WnGyYI1Qtkenso1MhUv9Peo67bKt1ixYJo0YrhdVVb947roeaJ8JICKRA==" saltValue="WiGvoahx+BaBIQ5s+NNPRg==" spinCount="100000" sheet="1" objects="1" scenarios="1"/>
  <mergeCells count="60">
    <mergeCell ref="A11:C11"/>
    <mergeCell ref="H1:I1"/>
    <mergeCell ref="A3:B3"/>
    <mergeCell ref="D3:I3"/>
    <mergeCell ref="A4:B4"/>
    <mergeCell ref="C4:I4"/>
    <mergeCell ref="A5:I5"/>
    <mergeCell ref="A7:B7"/>
    <mergeCell ref="A8:B8"/>
    <mergeCell ref="A9:B9"/>
    <mergeCell ref="B10:C10"/>
    <mergeCell ref="G2:I2"/>
    <mergeCell ref="B22:C22"/>
    <mergeCell ref="A12:A13"/>
    <mergeCell ref="B12:C13"/>
    <mergeCell ref="I12:I13"/>
    <mergeCell ref="B14:C14"/>
    <mergeCell ref="B15:C15"/>
    <mergeCell ref="B16:C16"/>
    <mergeCell ref="A18:B18"/>
    <mergeCell ref="C18:I18"/>
    <mergeCell ref="A19:B19"/>
    <mergeCell ref="B20:C20"/>
    <mergeCell ref="A21:C21"/>
    <mergeCell ref="A37:B37"/>
    <mergeCell ref="B23:C23"/>
    <mergeCell ref="A25:B25"/>
    <mergeCell ref="A26:B26"/>
    <mergeCell ref="B27:C27"/>
    <mergeCell ref="A28:C28"/>
    <mergeCell ref="B29:C29"/>
    <mergeCell ref="A31:B31"/>
    <mergeCell ref="A32:B32"/>
    <mergeCell ref="B33:C33"/>
    <mergeCell ref="A34:C34"/>
    <mergeCell ref="B35:C35"/>
    <mergeCell ref="B50:C50"/>
    <mergeCell ref="A38:B38"/>
    <mergeCell ref="B39:C39"/>
    <mergeCell ref="A40:C40"/>
    <mergeCell ref="B41:C41"/>
    <mergeCell ref="B42:C42"/>
    <mergeCell ref="B43:C43"/>
    <mergeCell ref="A45:B45"/>
    <mergeCell ref="A46:B46"/>
    <mergeCell ref="B47:C47"/>
    <mergeCell ref="A48:C48"/>
    <mergeCell ref="B49:C49"/>
    <mergeCell ref="A154:J154"/>
    <mergeCell ref="B51:C51"/>
    <mergeCell ref="B52:C52"/>
    <mergeCell ref="A54:B54"/>
    <mergeCell ref="A55:B55"/>
    <mergeCell ref="B56:C56"/>
    <mergeCell ref="A57:C57"/>
    <mergeCell ref="B58:C58"/>
    <mergeCell ref="B59:C59"/>
    <mergeCell ref="B60:C60"/>
    <mergeCell ref="B61:C61"/>
    <mergeCell ref="B62:C62"/>
  </mergeCells>
  <pageMargins left="0.98425196850393704" right="0.39370078740157483" top="0.7" bottom="0.39370078740157483" header="0.23622047244094491" footer="0.23622047244094491"/>
  <pageSetup paperSize="9" scale="70" fitToHeight="3" orientation="portrait" verticalDpi="4294967294" r:id="rId1"/>
  <headerFooter differentFirst="1">
    <oddFooter>&amp;L&amp;"Times New Roman,Regular"&amp;9&amp;D; &amp;T&amp;R&amp;"Times New Roman,Regular"&amp;9&amp;P (&amp;N)</oddFooter>
    <firstHeader>&amp;R&amp;"Times New Roman,Regular"&amp;9 42.pielikums Jūrmalas pilsētas domes
2019.gada 18.aprīļa saistošajiem noteikumiem Nr.16
(protokols Nr.4, 26.punkts)</firstHeader>
    <firstFooter>&amp;L&amp;9&amp;D; &amp;T&amp;R&amp;9&amp;P (&amp;N)</first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94"/>
  <sheetViews>
    <sheetView view="pageLayout" zoomScaleNormal="100" workbookViewId="0">
      <selection activeCell="L8" sqref="L8"/>
    </sheetView>
  </sheetViews>
  <sheetFormatPr defaultColWidth="9.140625" defaultRowHeight="12" outlineLevelCol="1" x14ac:dyDescent="0.2"/>
  <cols>
    <col min="1" max="1" width="6.140625" style="282" customWidth="1"/>
    <col min="2" max="2" width="26.85546875" style="282" customWidth="1"/>
    <col min="3" max="3" width="10.5703125" style="282" customWidth="1"/>
    <col min="4" max="4" width="12.28515625" style="282" hidden="1" customWidth="1" outlineLevel="1"/>
    <col min="5" max="5" width="11.140625" style="282" hidden="1" customWidth="1" outlineLevel="1"/>
    <col min="6" max="6" width="13.5703125" style="282" customWidth="1" collapsed="1"/>
    <col min="7" max="7" width="26.5703125" style="282" hidden="1" customWidth="1" outlineLevel="1"/>
    <col min="8" max="8" width="19.140625" style="282" customWidth="1" collapsed="1"/>
    <col min="9" max="16384" width="9.140625" style="282"/>
  </cols>
  <sheetData>
    <row r="1" spans="1:8" x14ac:dyDescent="0.2">
      <c r="H1" s="1190" t="s">
        <v>1288</v>
      </c>
    </row>
    <row r="2" spans="1:8" x14ac:dyDescent="0.2">
      <c r="H2" s="1190" t="s">
        <v>508</v>
      </c>
    </row>
    <row r="3" spans="1:8" x14ac:dyDescent="0.2">
      <c r="A3" s="1674" t="s">
        <v>685</v>
      </c>
      <c r="B3" s="1674"/>
      <c r="C3" s="1256" t="s">
        <v>333</v>
      </c>
      <c r="D3" s="1256"/>
      <c r="E3" s="1256"/>
      <c r="F3" s="1256"/>
      <c r="G3" s="1256"/>
      <c r="H3" s="1256"/>
    </row>
    <row r="4" spans="1:8" x14ac:dyDescent="0.2">
      <c r="A4" s="1674" t="s">
        <v>1289</v>
      </c>
      <c r="B4" s="1674"/>
      <c r="C4" s="666">
        <v>90000056357</v>
      </c>
      <c r="D4" s="666"/>
      <c r="E4" s="666"/>
      <c r="F4" s="666"/>
      <c r="G4" s="666"/>
      <c r="H4" s="666"/>
    </row>
    <row r="5" spans="1:8" ht="15.75" x14ac:dyDescent="0.25">
      <c r="A5" s="1780" t="s">
        <v>510</v>
      </c>
      <c r="B5" s="1780"/>
      <c r="C5" s="1780"/>
      <c r="D5" s="1780"/>
      <c r="E5" s="1780"/>
      <c r="F5" s="1780"/>
      <c r="G5" s="1780"/>
      <c r="H5" s="1780"/>
    </row>
    <row r="6" spans="1:8" ht="15.75" x14ac:dyDescent="0.25">
      <c r="A6" s="1191"/>
      <c r="B6" s="1191"/>
      <c r="C6" s="1191"/>
      <c r="D6" s="1191"/>
      <c r="E6" s="1191"/>
      <c r="F6" s="1191"/>
      <c r="G6" s="1191"/>
      <c r="H6" s="1191"/>
    </row>
    <row r="7" spans="1:8" ht="15.75" x14ac:dyDescent="0.25">
      <c r="A7" s="285" t="s">
        <v>688</v>
      </c>
      <c r="B7" s="285"/>
      <c r="C7" s="1257" t="s">
        <v>1290</v>
      </c>
      <c r="D7" s="1257"/>
      <c r="E7" s="1257"/>
      <c r="F7" s="1257"/>
      <c r="G7" s="1257"/>
      <c r="H7" s="1257"/>
    </row>
    <row r="8" spans="1:8" x14ac:dyDescent="0.2">
      <c r="A8" s="285" t="s">
        <v>349</v>
      </c>
      <c r="B8" s="285"/>
      <c r="C8" s="1256" t="s">
        <v>1287</v>
      </c>
      <c r="D8" s="1256"/>
      <c r="E8" s="1256"/>
      <c r="F8" s="1256"/>
      <c r="G8" s="1256"/>
      <c r="H8" s="1256"/>
    </row>
    <row r="9" spans="1:8" x14ac:dyDescent="0.2">
      <c r="A9" s="285" t="s">
        <v>351</v>
      </c>
      <c r="B9" s="285"/>
      <c r="C9" s="1258" t="s">
        <v>480</v>
      </c>
      <c r="D9" s="1258"/>
      <c r="E9" s="1258"/>
      <c r="F9" s="1258"/>
      <c r="G9" s="1258"/>
      <c r="H9" s="1258"/>
    </row>
    <row r="10" spans="1:8" ht="12" customHeight="1" x14ac:dyDescent="0.2">
      <c r="A10" s="1781" t="s">
        <v>353</v>
      </c>
      <c r="B10" s="1783" t="s">
        <v>354</v>
      </c>
      <c r="C10" s="1785" t="s">
        <v>355</v>
      </c>
      <c r="D10" s="1787" t="s">
        <v>356</v>
      </c>
      <c r="E10" s="1787" t="s">
        <v>357</v>
      </c>
      <c r="F10" s="1787" t="s">
        <v>358</v>
      </c>
      <c r="G10" s="1787" t="s">
        <v>36</v>
      </c>
      <c r="H10" s="1787" t="s">
        <v>359</v>
      </c>
    </row>
    <row r="11" spans="1:8" ht="38.25" customHeight="1" x14ac:dyDescent="0.2">
      <c r="A11" s="1782"/>
      <c r="B11" s="1784"/>
      <c r="C11" s="1786"/>
      <c r="D11" s="1788"/>
      <c r="E11" s="1788"/>
      <c r="F11" s="1788"/>
      <c r="G11" s="1788"/>
      <c r="H11" s="1788"/>
    </row>
    <row r="12" spans="1:8" ht="12.75" customHeight="1" x14ac:dyDescent="0.2">
      <c r="A12" s="1676" t="s">
        <v>360</v>
      </c>
      <c r="B12" s="1676"/>
      <c r="C12" s="290"/>
      <c r="D12" s="290">
        <f>SUM(D13:D54)</f>
        <v>988682</v>
      </c>
      <c r="E12" s="290">
        <f t="shared" ref="E12:F12" si="0">SUM(E13:E54)</f>
        <v>0</v>
      </c>
      <c r="F12" s="290">
        <f t="shared" si="0"/>
        <v>988682</v>
      </c>
      <c r="G12" s="290"/>
      <c r="H12" s="290"/>
    </row>
    <row r="13" spans="1:8" s="973" customFormat="1" x14ac:dyDescent="0.25">
      <c r="A13" s="1698">
        <v>1</v>
      </c>
      <c r="B13" s="1768" t="s">
        <v>1291</v>
      </c>
      <c r="C13" s="1259">
        <v>2275</v>
      </c>
      <c r="D13" s="293">
        <v>13111</v>
      </c>
      <c r="E13" s="351">
        <v>-2606</v>
      </c>
      <c r="F13" s="293">
        <f>SUM(D13:E13)</f>
        <v>10505</v>
      </c>
      <c r="G13" s="293"/>
      <c r="H13" s="1777" t="s">
        <v>1292</v>
      </c>
    </row>
    <row r="14" spans="1:8" s="973" customFormat="1" ht="15" customHeight="1" x14ac:dyDescent="0.25">
      <c r="A14" s="1767"/>
      <c r="B14" s="1769"/>
      <c r="C14" s="1259">
        <v>1150</v>
      </c>
      <c r="D14" s="293">
        <v>1350</v>
      </c>
      <c r="E14" s="351">
        <v>2100</v>
      </c>
      <c r="F14" s="293">
        <f t="shared" ref="F14:F54" si="1">SUM(D14:E14)</f>
        <v>3450</v>
      </c>
      <c r="G14" s="1771" t="s">
        <v>1293</v>
      </c>
      <c r="H14" s="1778"/>
    </row>
    <row r="15" spans="1:8" s="973" customFormat="1" ht="15" customHeight="1" x14ac:dyDescent="0.25">
      <c r="A15" s="1767"/>
      <c r="B15" s="1769"/>
      <c r="C15" s="1259">
        <v>1210</v>
      </c>
      <c r="D15" s="293">
        <v>68</v>
      </c>
      <c r="E15" s="351">
        <v>506</v>
      </c>
      <c r="F15" s="293">
        <f t="shared" si="1"/>
        <v>574</v>
      </c>
      <c r="G15" s="1772"/>
      <c r="H15" s="1778"/>
    </row>
    <row r="16" spans="1:8" s="973" customFormat="1" ht="15" customHeight="1" x14ac:dyDescent="0.25">
      <c r="A16" s="1767"/>
      <c r="B16" s="1769"/>
      <c r="C16" s="1259">
        <v>2264</v>
      </c>
      <c r="D16" s="293">
        <v>650</v>
      </c>
      <c r="E16" s="294"/>
      <c r="F16" s="293">
        <f t="shared" si="1"/>
        <v>650</v>
      </c>
      <c r="G16" s="293"/>
      <c r="H16" s="1778"/>
    </row>
    <row r="17" spans="1:8" s="973" customFormat="1" ht="15" customHeight="1" x14ac:dyDescent="0.25">
      <c r="A17" s="1767"/>
      <c r="B17" s="1769"/>
      <c r="C17" s="1259">
        <v>2314</v>
      </c>
      <c r="D17" s="293">
        <v>135</v>
      </c>
      <c r="E17" s="294"/>
      <c r="F17" s="293">
        <f t="shared" si="1"/>
        <v>135</v>
      </c>
      <c r="G17" s="293"/>
      <c r="H17" s="1778"/>
    </row>
    <row r="18" spans="1:8" s="973" customFormat="1" ht="15" customHeight="1" x14ac:dyDescent="0.25">
      <c r="A18" s="1767"/>
      <c r="B18" s="1769"/>
      <c r="C18" s="1259">
        <v>2231</v>
      </c>
      <c r="D18" s="293">
        <v>120</v>
      </c>
      <c r="E18" s="294"/>
      <c r="F18" s="293">
        <f t="shared" si="1"/>
        <v>120</v>
      </c>
      <c r="G18" s="293"/>
      <c r="H18" s="1778"/>
    </row>
    <row r="19" spans="1:8" s="973" customFormat="1" ht="15" customHeight="1" x14ac:dyDescent="0.25">
      <c r="A19" s="1699"/>
      <c r="B19" s="1770"/>
      <c r="C19" s="1259">
        <v>2279</v>
      </c>
      <c r="D19" s="293">
        <v>1350</v>
      </c>
      <c r="E19" s="294"/>
      <c r="F19" s="293">
        <f t="shared" si="1"/>
        <v>1350</v>
      </c>
      <c r="G19" s="293"/>
      <c r="H19" s="1779"/>
    </row>
    <row r="20" spans="1:8" ht="16.5" customHeight="1" x14ac:dyDescent="0.2">
      <c r="A20" s="1760">
        <v>2</v>
      </c>
      <c r="B20" s="1670" t="s">
        <v>1294</v>
      </c>
      <c r="C20" s="1260">
        <v>2275</v>
      </c>
      <c r="D20" s="683">
        <v>0</v>
      </c>
      <c r="E20" s="294"/>
      <c r="F20" s="293">
        <f t="shared" si="1"/>
        <v>0</v>
      </c>
      <c r="G20" s="683"/>
      <c r="H20" s="1677" t="s">
        <v>1295</v>
      </c>
    </row>
    <row r="21" spans="1:8" ht="16.5" customHeight="1" x14ac:dyDescent="0.2">
      <c r="A21" s="1760"/>
      <c r="B21" s="1670"/>
      <c r="C21" s="1260">
        <v>3261</v>
      </c>
      <c r="D21" s="683">
        <v>5000</v>
      </c>
      <c r="E21" s="294"/>
      <c r="F21" s="293">
        <f t="shared" si="1"/>
        <v>5000</v>
      </c>
      <c r="G21" s="293"/>
      <c r="H21" s="1677"/>
    </row>
    <row r="22" spans="1:8" ht="16.5" customHeight="1" x14ac:dyDescent="0.2">
      <c r="A22" s="1760"/>
      <c r="B22" s="1670"/>
      <c r="C22" s="1260">
        <v>3262</v>
      </c>
      <c r="D22" s="683">
        <v>13619</v>
      </c>
      <c r="E22" s="294"/>
      <c r="F22" s="293">
        <f t="shared" si="1"/>
        <v>13619</v>
      </c>
      <c r="G22" s="293"/>
      <c r="H22" s="1677"/>
    </row>
    <row r="23" spans="1:8" ht="16.5" customHeight="1" x14ac:dyDescent="0.2">
      <c r="A23" s="1760"/>
      <c r="B23" s="1670"/>
      <c r="C23" s="1260">
        <v>3263</v>
      </c>
      <c r="D23" s="683">
        <v>107381</v>
      </c>
      <c r="E23" s="294"/>
      <c r="F23" s="293">
        <f t="shared" si="1"/>
        <v>107381</v>
      </c>
      <c r="G23" s="293"/>
      <c r="H23" s="1677"/>
    </row>
    <row r="24" spans="1:8" ht="51" customHeight="1" x14ac:dyDescent="0.2">
      <c r="A24" s="1261">
        <v>3</v>
      </c>
      <c r="B24" s="1187" t="s">
        <v>1296</v>
      </c>
      <c r="C24" s="1260">
        <v>3263</v>
      </c>
      <c r="D24" s="683">
        <v>17000</v>
      </c>
      <c r="E24" s="683"/>
      <c r="F24" s="293">
        <f t="shared" si="1"/>
        <v>17000</v>
      </c>
      <c r="G24" s="683"/>
      <c r="H24" s="1188" t="s">
        <v>1297</v>
      </c>
    </row>
    <row r="25" spans="1:8" ht="15" customHeight="1" x14ac:dyDescent="0.2">
      <c r="A25" s="1760">
        <v>4</v>
      </c>
      <c r="B25" s="1670" t="s">
        <v>1298</v>
      </c>
      <c r="C25" s="1260">
        <v>2275</v>
      </c>
      <c r="D25" s="683">
        <v>69753</v>
      </c>
      <c r="E25" s="351">
        <v>19002</v>
      </c>
      <c r="F25" s="293">
        <f t="shared" si="1"/>
        <v>88755</v>
      </c>
      <c r="G25" s="683"/>
      <c r="H25" s="1677" t="s">
        <v>1299</v>
      </c>
    </row>
    <row r="26" spans="1:8" ht="29.25" customHeight="1" x14ac:dyDescent="0.2">
      <c r="A26" s="1760"/>
      <c r="B26" s="1670"/>
      <c r="C26" s="1260">
        <v>3262</v>
      </c>
      <c r="D26" s="683">
        <v>4080</v>
      </c>
      <c r="E26" s="683"/>
      <c r="F26" s="293">
        <f t="shared" si="1"/>
        <v>4080</v>
      </c>
      <c r="G26" s="683"/>
      <c r="H26" s="1677"/>
    </row>
    <row r="27" spans="1:8" ht="15.75" customHeight="1" x14ac:dyDescent="0.2">
      <c r="A27" s="1760"/>
      <c r="B27" s="1670"/>
      <c r="C27" s="1260">
        <v>3263</v>
      </c>
      <c r="D27" s="683">
        <v>3707</v>
      </c>
      <c r="E27" s="683"/>
      <c r="F27" s="293">
        <f t="shared" si="1"/>
        <v>3707</v>
      </c>
      <c r="G27" s="683"/>
      <c r="H27" s="1677"/>
    </row>
    <row r="28" spans="1:8" x14ac:dyDescent="0.2">
      <c r="A28" s="1695">
        <v>5</v>
      </c>
      <c r="B28" s="1678" t="s">
        <v>1300</v>
      </c>
      <c r="C28" s="1260">
        <v>1150</v>
      </c>
      <c r="D28" s="551">
        <v>380</v>
      </c>
      <c r="E28" s="551"/>
      <c r="F28" s="293">
        <f t="shared" si="1"/>
        <v>380</v>
      </c>
      <c r="G28" s="551"/>
      <c r="H28" s="1677" t="s">
        <v>1301</v>
      </c>
    </row>
    <row r="29" spans="1:8" x14ac:dyDescent="0.2">
      <c r="A29" s="1695"/>
      <c r="B29" s="1678"/>
      <c r="C29" s="1260">
        <v>1210</v>
      </c>
      <c r="D29" s="551">
        <v>19</v>
      </c>
      <c r="E29" s="551"/>
      <c r="F29" s="293">
        <f t="shared" si="1"/>
        <v>19</v>
      </c>
      <c r="G29" s="551"/>
      <c r="H29" s="1677"/>
    </row>
    <row r="30" spans="1:8" x14ac:dyDescent="0.2">
      <c r="A30" s="1695"/>
      <c r="B30" s="1678"/>
      <c r="C30" s="1260">
        <v>2262</v>
      </c>
      <c r="D30" s="551">
        <v>551</v>
      </c>
      <c r="E30" s="1262"/>
      <c r="F30" s="293">
        <f t="shared" si="1"/>
        <v>551</v>
      </c>
      <c r="G30" s="289"/>
      <c r="H30" s="1677"/>
    </row>
    <row r="31" spans="1:8" ht="34.5" customHeight="1" x14ac:dyDescent="0.2">
      <c r="A31" s="1698">
        <v>6</v>
      </c>
      <c r="B31" s="1768" t="s">
        <v>1302</v>
      </c>
      <c r="C31" s="1260">
        <v>2279</v>
      </c>
      <c r="D31" s="551">
        <v>250000</v>
      </c>
      <c r="E31" s="1263">
        <f>-2795-140-5858-293</f>
        <v>-9086</v>
      </c>
      <c r="F31" s="293">
        <f t="shared" si="1"/>
        <v>240914</v>
      </c>
      <c r="G31" s="551"/>
      <c r="H31" s="1773" t="s">
        <v>1303</v>
      </c>
    </row>
    <row r="32" spans="1:8" ht="34.5" customHeight="1" x14ac:dyDescent="0.2">
      <c r="A32" s="1767"/>
      <c r="B32" s="1769"/>
      <c r="C32" s="1260">
        <v>1150</v>
      </c>
      <c r="D32" s="551">
        <v>0</v>
      </c>
      <c r="E32" s="1263">
        <f>2795+5858</f>
        <v>8653</v>
      </c>
      <c r="F32" s="293">
        <f t="shared" si="1"/>
        <v>8653</v>
      </c>
      <c r="G32" s="1771" t="s">
        <v>1293</v>
      </c>
      <c r="H32" s="1774"/>
    </row>
    <row r="33" spans="1:8" ht="34.5" customHeight="1" x14ac:dyDescent="0.2">
      <c r="A33" s="1699"/>
      <c r="B33" s="1770"/>
      <c r="C33" s="1260">
        <v>1210</v>
      </c>
      <c r="D33" s="551">
        <v>0</v>
      </c>
      <c r="E33" s="1263">
        <f>140+293</f>
        <v>433</v>
      </c>
      <c r="F33" s="293">
        <f t="shared" si="1"/>
        <v>433</v>
      </c>
      <c r="G33" s="1772"/>
      <c r="H33" s="1775"/>
    </row>
    <row r="34" spans="1:8" ht="27.75" customHeight="1" x14ac:dyDescent="0.2">
      <c r="A34" s="1698">
        <v>7</v>
      </c>
      <c r="B34" s="1768" t="s">
        <v>1304</v>
      </c>
      <c r="C34" s="1260">
        <v>2279</v>
      </c>
      <c r="D34" s="551">
        <v>235000</v>
      </c>
      <c r="E34" s="1263">
        <f>-45198-2260</f>
        <v>-47458</v>
      </c>
      <c r="F34" s="293">
        <f t="shared" si="1"/>
        <v>187542</v>
      </c>
      <c r="G34" s="551"/>
      <c r="H34" s="1773" t="s">
        <v>1305</v>
      </c>
    </row>
    <row r="35" spans="1:8" ht="27.75" customHeight="1" x14ac:dyDescent="0.2">
      <c r="A35" s="1767"/>
      <c r="B35" s="1769"/>
      <c r="C35" s="1260">
        <v>1150</v>
      </c>
      <c r="D35" s="551">
        <v>0</v>
      </c>
      <c r="E35" s="1263">
        <v>45198</v>
      </c>
      <c r="F35" s="293">
        <f t="shared" si="1"/>
        <v>45198</v>
      </c>
      <c r="G35" s="1771" t="s">
        <v>1293</v>
      </c>
      <c r="H35" s="1774"/>
    </row>
    <row r="36" spans="1:8" ht="27.75" customHeight="1" x14ac:dyDescent="0.2">
      <c r="A36" s="1699"/>
      <c r="B36" s="1770"/>
      <c r="C36" s="1260">
        <v>1210</v>
      </c>
      <c r="D36" s="551">
        <v>0</v>
      </c>
      <c r="E36" s="1263">
        <v>2260</v>
      </c>
      <c r="F36" s="293">
        <f t="shared" si="1"/>
        <v>2260</v>
      </c>
      <c r="G36" s="1772"/>
      <c r="H36" s="1775"/>
    </row>
    <row r="37" spans="1:8" x14ac:dyDescent="0.2">
      <c r="A37" s="1776">
        <v>8</v>
      </c>
      <c r="B37" s="1678" t="s">
        <v>1306</v>
      </c>
      <c r="C37" s="1260">
        <v>6422</v>
      </c>
      <c r="D37" s="683">
        <v>3508</v>
      </c>
      <c r="E37" s="683"/>
      <c r="F37" s="293">
        <f t="shared" si="1"/>
        <v>3508</v>
      </c>
      <c r="G37" s="683"/>
      <c r="H37" s="1677" t="s">
        <v>1307</v>
      </c>
    </row>
    <row r="38" spans="1:8" x14ac:dyDescent="0.2">
      <c r="A38" s="1776"/>
      <c r="B38" s="1678"/>
      <c r="C38" s="1260">
        <v>1150</v>
      </c>
      <c r="D38" s="683">
        <v>12365</v>
      </c>
      <c r="E38" s="294"/>
      <c r="F38" s="293">
        <f t="shared" si="1"/>
        <v>12365</v>
      </c>
      <c r="G38" s="683"/>
      <c r="H38" s="1677"/>
    </row>
    <row r="39" spans="1:8" ht="15" customHeight="1" x14ac:dyDescent="0.2">
      <c r="A39" s="1776"/>
      <c r="B39" s="1678"/>
      <c r="C39" s="1260">
        <v>1210</v>
      </c>
      <c r="D39" s="683">
        <v>619</v>
      </c>
      <c r="E39" s="294"/>
      <c r="F39" s="293">
        <f t="shared" si="1"/>
        <v>619</v>
      </c>
      <c r="G39" s="683"/>
      <c r="H39" s="1677"/>
    </row>
    <row r="40" spans="1:8" ht="15" customHeight="1" x14ac:dyDescent="0.2">
      <c r="A40" s="1776"/>
      <c r="B40" s="1678"/>
      <c r="C40" s="1260">
        <v>2231</v>
      </c>
      <c r="D40" s="683">
        <v>4787</v>
      </c>
      <c r="E40" s="294"/>
      <c r="F40" s="293">
        <f t="shared" si="1"/>
        <v>4787</v>
      </c>
      <c r="G40" s="683"/>
      <c r="H40" s="1677"/>
    </row>
    <row r="41" spans="1:8" ht="15" customHeight="1" x14ac:dyDescent="0.2">
      <c r="A41" s="1776"/>
      <c r="B41" s="1678"/>
      <c r="C41" s="1260">
        <v>2264</v>
      </c>
      <c r="D41" s="683">
        <v>1473</v>
      </c>
      <c r="E41" s="294"/>
      <c r="F41" s="293">
        <f t="shared" si="1"/>
        <v>1473</v>
      </c>
      <c r="G41" s="683"/>
      <c r="H41" s="1677"/>
    </row>
    <row r="42" spans="1:8" ht="15" customHeight="1" x14ac:dyDescent="0.2">
      <c r="A42" s="1776"/>
      <c r="B42" s="1678"/>
      <c r="C42" s="1260">
        <v>2314</v>
      </c>
      <c r="D42" s="683">
        <v>148</v>
      </c>
      <c r="E42" s="294"/>
      <c r="F42" s="293">
        <f t="shared" si="1"/>
        <v>148</v>
      </c>
      <c r="G42" s="683"/>
      <c r="H42" s="1677"/>
    </row>
    <row r="43" spans="1:8" ht="15" customHeight="1" x14ac:dyDescent="0.2">
      <c r="A43" s="1776"/>
      <c r="B43" s="1678"/>
      <c r="C43" s="1264">
        <v>2279</v>
      </c>
      <c r="D43" s="683">
        <v>765</v>
      </c>
      <c r="E43" s="294"/>
      <c r="F43" s="293">
        <f t="shared" si="1"/>
        <v>765</v>
      </c>
      <c r="G43" s="683"/>
      <c r="H43" s="1677"/>
    </row>
    <row r="44" spans="1:8" ht="60.75" customHeight="1" x14ac:dyDescent="0.2">
      <c r="A44" s="323">
        <v>9</v>
      </c>
      <c r="B44" s="1189" t="s">
        <v>1308</v>
      </c>
      <c r="C44" s="1264">
        <v>2279</v>
      </c>
      <c r="D44" s="683">
        <v>50000</v>
      </c>
      <c r="E44" s="683"/>
      <c r="F44" s="293">
        <f t="shared" si="1"/>
        <v>50000</v>
      </c>
      <c r="G44" s="683"/>
      <c r="H44" s="1188" t="s">
        <v>1309</v>
      </c>
    </row>
    <row r="45" spans="1:8" ht="30" customHeight="1" x14ac:dyDescent="0.2">
      <c r="A45" s="1193">
        <v>10</v>
      </c>
      <c r="B45" s="1189" t="s">
        <v>1310</v>
      </c>
      <c r="C45" s="1260">
        <v>2275</v>
      </c>
      <c r="D45" s="683">
        <v>27000</v>
      </c>
      <c r="E45" s="294"/>
      <c r="F45" s="293">
        <f t="shared" si="1"/>
        <v>27000</v>
      </c>
      <c r="G45" s="683"/>
      <c r="H45" s="1192" t="s">
        <v>1311</v>
      </c>
    </row>
    <row r="46" spans="1:8" ht="12.6" customHeight="1" x14ac:dyDescent="0.2">
      <c r="A46" s="1695">
        <v>11</v>
      </c>
      <c r="B46" s="1678" t="s">
        <v>1312</v>
      </c>
      <c r="C46" s="1260">
        <v>2261</v>
      </c>
      <c r="D46" s="683">
        <v>742</v>
      </c>
      <c r="E46" s="683"/>
      <c r="F46" s="293">
        <f t="shared" si="1"/>
        <v>742</v>
      </c>
      <c r="G46" s="683"/>
      <c r="H46" s="1677" t="s">
        <v>1313</v>
      </c>
    </row>
    <row r="47" spans="1:8" ht="12.75" customHeight="1" x14ac:dyDescent="0.2">
      <c r="A47" s="1695"/>
      <c r="B47" s="1678"/>
      <c r="C47" s="1260">
        <v>6423</v>
      </c>
      <c r="D47" s="683">
        <v>758</v>
      </c>
      <c r="E47" s="683"/>
      <c r="F47" s="293">
        <f t="shared" si="1"/>
        <v>758</v>
      </c>
      <c r="G47" s="683"/>
      <c r="H47" s="1677"/>
    </row>
    <row r="48" spans="1:8" ht="36" x14ac:dyDescent="0.2">
      <c r="A48" s="1193">
        <v>12</v>
      </c>
      <c r="B48" s="1189" t="s">
        <v>1314</v>
      </c>
      <c r="C48" s="1265">
        <v>5240</v>
      </c>
      <c r="D48" s="1266">
        <v>10843</v>
      </c>
      <c r="E48" s="1266"/>
      <c r="F48" s="293">
        <f t="shared" si="1"/>
        <v>10843</v>
      </c>
      <c r="G48" s="1266"/>
      <c r="H48" s="1193" t="s">
        <v>1315</v>
      </c>
    </row>
    <row r="49" spans="1:9" ht="17.25" customHeight="1" x14ac:dyDescent="0.2">
      <c r="A49" s="1698">
        <v>13</v>
      </c>
      <c r="B49" s="1768" t="s">
        <v>1316</v>
      </c>
      <c r="C49" s="1265">
        <v>5240</v>
      </c>
      <c r="D49" s="1266">
        <v>20000</v>
      </c>
      <c r="E49" s="1267">
        <f>-950-48-19002</f>
        <v>-20000</v>
      </c>
      <c r="F49" s="293">
        <f t="shared" si="1"/>
        <v>0</v>
      </c>
      <c r="G49" s="1266"/>
      <c r="H49" s="1698" t="s">
        <v>1315</v>
      </c>
    </row>
    <row r="50" spans="1:9" ht="17.25" customHeight="1" x14ac:dyDescent="0.2">
      <c r="A50" s="1767"/>
      <c r="B50" s="1769"/>
      <c r="C50" s="1265">
        <v>1150</v>
      </c>
      <c r="D50" s="1266">
        <v>0</v>
      </c>
      <c r="E50" s="1267">
        <v>950</v>
      </c>
      <c r="F50" s="293">
        <f t="shared" si="1"/>
        <v>950</v>
      </c>
      <c r="G50" s="1771" t="s">
        <v>1293</v>
      </c>
      <c r="H50" s="1767"/>
    </row>
    <row r="51" spans="1:9" ht="17.25" customHeight="1" x14ac:dyDescent="0.2">
      <c r="A51" s="1699"/>
      <c r="B51" s="1770"/>
      <c r="C51" s="1265">
        <v>1210</v>
      </c>
      <c r="D51" s="1266">
        <v>0</v>
      </c>
      <c r="E51" s="1267">
        <v>48</v>
      </c>
      <c r="F51" s="293">
        <f t="shared" si="1"/>
        <v>48</v>
      </c>
      <c r="G51" s="1772"/>
      <c r="H51" s="1699"/>
    </row>
    <row r="52" spans="1:9" ht="38.25" customHeight="1" x14ac:dyDescent="0.2">
      <c r="A52" s="1193">
        <v>14</v>
      </c>
      <c r="B52" s="1189" t="s">
        <v>1317</v>
      </c>
      <c r="C52" s="1265">
        <v>2279</v>
      </c>
      <c r="D52" s="1266">
        <v>100000</v>
      </c>
      <c r="E52" s="1266"/>
      <c r="F52" s="293">
        <f t="shared" si="1"/>
        <v>100000</v>
      </c>
      <c r="G52" s="1266"/>
      <c r="H52" s="1193" t="s">
        <v>1318</v>
      </c>
    </row>
    <row r="53" spans="1:9" ht="36" x14ac:dyDescent="0.2">
      <c r="A53" s="1193">
        <v>15</v>
      </c>
      <c r="B53" s="1189" t="s">
        <v>1319</v>
      </c>
      <c r="C53" s="1265">
        <v>2275</v>
      </c>
      <c r="D53" s="683">
        <v>30000</v>
      </c>
      <c r="E53" s="683"/>
      <c r="F53" s="293">
        <f t="shared" si="1"/>
        <v>30000</v>
      </c>
      <c r="G53" s="683"/>
      <c r="H53" s="1261" t="s">
        <v>1320</v>
      </c>
    </row>
    <row r="54" spans="1:9" ht="44.25" customHeight="1" x14ac:dyDescent="0.2">
      <c r="A54" s="1193">
        <v>16</v>
      </c>
      <c r="B54" s="1189" t="s">
        <v>1321</v>
      </c>
      <c r="C54" s="1265">
        <v>2279</v>
      </c>
      <c r="D54" s="683">
        <v>2400</v>
      </c>
      <c r="E54" s="294"/>
      <c r="F54" s="293">
        <f t="shared" si="1"/>
        <v>2400</v>
      </c>
      <c r="G54" s="683"/>
      <c r="H54" s="1261" t="s">
        <v>1322</v>
      </c>
    </row>
    <row r="55" spans="1:9" ht="44.25" customHeight="1" x14ac:dyDescent="0.2">
      <c r="A55" s="1276"/>
      <c r="B55" s="297"/>
      <c r="C55" s="1277"/>
      <c r="D55" s="1278"/>
      <c r="E55" s="1279"/>
      <c r="F55" s="299"/>
      <c r="G55" s="1278"/>
      <c r="H55" s="1280"/>
    </row>
    <row r="56" spans="1:9" x14ac:dyDescent="0.2">
      <c r="A56" s="381"/>
      <c r="B56" s="381"/>
      <c r="C56" s="381"/>
      <c r="D56" s="1268"/>
      <c r="E56" s="1268"/>
      <c r="F56" s="1268"/>
      <c r="G56" s="1268"/>
      <c r="H56" s="1268"/>
    </row>
    <row r="57" spans="1:9" x14ac:dyDescent="0.2">
      <c r="A57" s="381" t="s">
        <v>448</v>
      </c>
      <c r="B57" s="381"/>
      <c r="C57" s="381"/>
      <c r="D57" s="381"/>
      <c r="E57" s="381"/>
      <c r="F57" s="381"/>
      <c r="G57" s="381"/>
      <c r="H57" s="381"/>
    </row>
    <row r="58" spans="1:9" x14ac:dyDescent="0.2">
      <c r="A58" s="381" t="s">
        <v>739</v>
      </c>
      <c r="B58" s="381"/>
      <c r="C58" s="381"/>
      <c r="D58" s="381"/>
      <c r="E58" s="381"/>
      <c r="F58" s="381"/>
      <c r="G58" s="381"/>
      <c r="H58" s="381"/>
    </row>
    <row r="59" spans="1:9" x14ac:dyDescent="0.2">
      <c r="A59" s="1269" t="s">
        <v>1323</v>
      </c>
      <c r="B59" s="381"/>
      <c r="C59" s="381"/>
      <c r="D59" s="381"/>
      <c r="E59" s="381"/>
      <c r="F59" s="381"/>
      <c r="G59" s="381"/>
      <c r="H59" s="381"/>
    </row>
    <row r="60" spans="1:9" x14ac:dyDescent="0.2">
      <c r="A60" s="381" t="s">
        <v>1324</v>
      </c>
      <c r="B60" s="381"/>
      <c r="C60" s="381"/>
      <c r="D60" s="1268"/>
      <c r="E60" s="1268"/>
      <c r="F60" s="1268"/>
      <c r="G60" s="1268"/>
      <c r="H60" s="381"/>
      <c r="I60" s="364"/>
    </row>
    <row r="61" spans="1:9" x14ac:dyDescent="0.2">
      <c r="A61" s="973"/>
      <c r="B61" s="973" t="s">
        <v>1325</v>
      </c>
      <c r="C61" s="973"/>
      <c r="D61" s="1270"/>
      <c r="E61" s="1270"/>
      <c r="F61" s="1270"/>
      <c r="G61" s="1270"/>
      <c r="H61" s="973"/>
      <c r="I61" s="364"/>
    </row>
    <row r="62" spans="1:9" x14ac:dyDescent="0.2">
      <c r="A62" s="973" t="s">
        <v>1326</v>
      </c>
      <c r="B62" s="973"/>
      <c r="C62" s="973"/>
      <c r="D62" s="973"/>
      <c r="E62" s="973"/>
      <c r="F62" s="973"/>
      <c r="G62" s="973"/>
      <c r="H62" s="973"/>
      <c r="I62" s="1271"/>
    </row>
    <row r="63" spans="1:9" x14ac:dyDescent="0.2">
      <c r="A63" s="973"/>
      <c r="B63" s="973" t="s">
        <v>1327</v>
      </c>
      <c r="C63" s="973"/>
      <c r="D63" s="973"/>
      <c r="E63" s="973"/>
      <c r="F63" s="973"/>
      <c r="G63" s="973"/>
      <c r="H63" s="973"/>
      <c r="I63" s="1272"/>
    </row>
    <row r="64" spans="1:9" x14ac:dyDescent="0.2">
      <c r="A64" s="973"/>
      <c r="B64" s="973" t="s">
        <v>745</v>
      </c>
      <c r="C64" s="973"/>
      <c r="D64" s="973"/>
      <c r="E64" s="973"/>
      <c r="F64" s="973"/>
      <c r="G64" s="973"/>
      <c r="H64" s="973"/>
      <c r="I64" s="1272"/>
    </row>
    <row r="65" spans="1:14" x14ac:dyDescent="0.2">
      <c r="A65" s="973" t="s">
        <v>1328</v>
      </c>
      <c r="B65" s="973"/>
      <c r="C65" s="973"/>
      <c r="D65" s="973"/>
      <c r="E65" s="973"/>
      <c r="F65" s="973"/>
      <c r="G65" s="973"/>
      <c r="H65" s="973"/>
      <c r="I65" s="1272"/>
    </row>
    <row r="66" spans="1:14" x14ac:dyDescent="0.2">
      <c r="A66" s="973"/>
      <c r="B66" s="973" t="s">
        <v>1329</v>
      </c>
      <c r="C66" s="973"/>
      <c r="D66" s="973"/>
      <c r="E66" s="973"/>
      <c r="F66" s="973"/>
      <c r="G66" s="973"/>
      <c r="H66" s="973"/>
      <c r="I66" s="1272"/>
    </row>
    <row r="67" spans="1:14" x14ac:dyDescent="0.2">
      <c r="A67" s="973"/>
      <c r="B67" s="973" t="s">
        <v>1330</v>
      </c>
      <c r="C67" s="973"/>
      <c r="D67" s="973"/>
      <c r="E67" s="973"/>
      <c r="F67" s="973"/>
      <c r="G67" s="973"/>
      <c r="H67" s="973"/>
      <c r="I67" s="1272"/>
    </row>
    <row r="68" spans="1:14" x14ac:dyDescent="0.2">
      <c r="A68" s="973"/>
      <c r="B68" s="973" t="s">
        <v>1331</v>
      </c>
      <c r="C68" s="973"/>
      <c r="D68" s="973"/>
      <c r="E68" s="973"/>
      <c r="F68" s="973"/>
      <c r="G68" s="973"/>
      <c r="H68" s="973"/>
      <c r="I68" s="1272"/>
    </row>
    <row r="69" spans="1:14" x14ac:dyDescent="0.2">
      <c r="A69" s="973"/>
      <c r="B69" s="973" t="s">
        <v>1332</v>
      </c>
      <c r="C69" s="973"/>
      <c r="D69" s="973"/>
      <c r="E69" s="973"/>
      <c r="F69" s="973"/>
      <c r="G69" s="973"/>
      <c r="H69" s="973"/>
      <c r="I69" s="1272"/>
    </row>
    <row r="70" spans="1:14" x14ac:dyDescent="0.2">
      <c r="A70" s="973"/>
      <c r="B70" s="973"/>
      <c r="C70" s="973"/>
      <c r="D70" s="973"/>
      <c r="E70" s="973"/>
      <c r="F70" s="973"/>
      <c r="G70" s="973"/>
      <c r="H70" s="973"/>
      <c r="I70" s="1272"/>
    </row>
    <row r="71" spans="1:14" x14ac:dyDescent="0.2">
      <c r="A71" s="1765" t="s">
        <v>1333</v>
      </c>
      <c r="B71" s="1765"/>
      <c r="C71" s="1765"/>
      <c r="D71" s="1765"/>
      <c r="E71" s="1765"/>
      <c r="F71" s="1765"/>
      <c r="G71" s="1765"/>
      <c r="H71" s="1765"/>
      <c r="I71" s="381"/>
    </row>
    <row r="72" spans="1:14" x14ac:dyDescent="0.2">
      <c r="A72" s="973" t="s">
        <v>1334</v>
      </c>
      <c r="B72" s="973"/>
      <c r="C72" s="973"/>
      <c r="D72" s="973"/>
      <c r="E72" s="973"/>
      <c r="F72" s="973"/>
      <c r="G72" s="973"/>
      <c r="H72" s="973"/>
      <c r="I72" s="381"/>
    </row>
    <row r="73" spans="1:14" x14ac:dyDescent="0.2">
      <c r="A73" s="973"/>
      <c r="B73" s="973" t="s">
        <v>1335</v>
      </c>
      <c r="C73" s="973"/>
      <c r="D73" s="973"/>
      <c r="E73" s="973"/>
      <c r="F73" s="973"/>
      <c r="G73" s="973"/>
      <c r="H73" s="973"/>
      <c r="I73" s="381"/>
    </row>
    <row r="74" spans="1:14" x14ac:dyDescent="0.2">
      <c r="A74" s="973"/>
      <c r="B74" s="973" t="s">
        <v>1336</v>
      </c>
      <c r="C74" s="973"/>
      <c r="D74" s="973"/>
      <c r="E74" s="973"/>
      <c r="F74" s="973"/>
      <c r="G74" s="973"/>
      <c r="H74" s="973"/>
      <c r="I74" s="381"/>
    </row>
    <row r="75" spans="1:14" x14ac:dyDescent="0.2">
      <c r="A75" s="973" t="s">
        <v>1337</v>
      </c>
      <c r="B75" s="973"/>
      <c r="C75" s="973"/>
      <c r="D75" s="973"/>
      <c r="E75" s="973"/>
      <c r="F75" s="973"/>
      <c r="G75" s="973"/>
      <c r="H75" s="973"/>
      <c r="I75" s="381"/>
    </row>
    <row r="76" spans="1:14" x14ac:dyDescent="0.2">
      <c r="A76" s="973"/>
      <c r="B76" s="973" t="s">
        <v>1338</v>
      </c>
      <c r="C76" s="973"/>
      <c r="D76" s="973"/>
      <c r="E76" s="973"/>
      <c r="F76" s="973"/>
      <c r="G76" s="973"/>
      <c r="H76" s="973"/>
      <c r="I76" s="381"/>
    </row>
    <row r="77" spans="1:14" ht="24.75" customHeight="1" x14ac:dyDescent="0.2">
      <c r="A77" s="973"/>
      <c r="B77" s="1766" t="s">
        <v>1339</v>
      </c>
      <c r="C77" s="1766"/>
      <c r="D77" s="1766"/>
      <c r="E77" s="1766"/>
      <c r="F77" s="1766"/>
      <c r="G77" s="1766"/>
      <c r="H77" s="1766"/>
      <c r="I77" s="1766"/>
      <c r="J77" s="1766"/>
      <c r="K77" s="1766"/>
      <c r="L77" s="1766"/>
      <c r="M77" s="1766"/>
      <c r="N77" s="973"/>
    </row>
    <row r="78" spans="1:14" x14ac:dyDescent="0.2">
      <c r="A78" s="973"/>
      <c r="B78" s="973" t="s">
        <v>1340</v>
      </c>
      <c r="C78" s="973"/>
      <c r="D78" s="973"/>
      <c r="E78" s="973"/>
      <c r="F78" s="973"/>
      <c r="G78" s="973"/>
      <c r="H78" s="973"/>
      <c r="I78" s="381"/>
    </row>
    <row r="79" spans="1:14" x14ac:dyDescent="0.2">
      <c r="A79" s="973" t="s">
        <v>1341</v>
      </c>
      <c r="B79" s="973"/>
      <c r="C79" s="973"/>
      <c r="D79" s="973"/>
      <c r="E79" s="973"/>
      <c r="F79" s="973"/>
      <c r="G79" s="973"/>
      <c r="H79" s="973"/>
      <c r="I79" s="381"/>
    </row>
    <row r="80" spans="1:14" x14ac:dyDescent="0.2">
      <c r="A80" s="973"/>
      <c r="B80" s="973" t="s">
        <v>1342</v>
      </c>
      <c r="C80" s="973"/>
      <c r="D80" s="973"/>
      <c r="E80" s="973"/>
      <c r="F80" s="973"/>
      <c r="G80" s="973"/>
      <c r="H80" s="973"/>
      <c r="I80" s="381"/>
    </row>
    <row r="81" spans="1:13" x14ac:dyDescent="0.2">
      <c r="A81" s="973"/>
      <c r="B81" s="973" t="s">
        <v>1343</v>
      </c>
      <c r="C81" s="973"/>
      <c r="D81" s="973"/>
      <c r="E81" s="973"/>
      <c r="F81" s="973"/>
      <c r="G81" s="973"/>
      <c r="H81" s="973"/>
      <c r="I81" s="381"/>
    </row>
    <row r="82" spans="1:13" ht="24.75" customHeight="1" x14ac:dyDescent="0.2">
      <c r="A82" s="973"/>
      <c r="B82" s="1766" t="s">
        <v>1344</v>
      </c>
      <c r="C82" s="1766"/>
      <c r="D82" s="1766"/>
      <c r="E82" s="1766"/>
      <c r="F82" s="1766"/>
      <c r="G82" s="1766"/>
      <c r="H82" s="1766"/>
      <c r="I82" s="1766"/>
      <c r="J82" s="1766"/>
      <c r="K82" s="1766"/>
      <c r="L82" s="1766"/>
      <c r="M82" s="1766"/>
    </row>
    <row r="83" spans="1:13" x14ac:dyDescent="0.2">
      <c r="A83" s="973"/>
      <c r="B83" s="973" t="s">
        <v>1345</v>
      </c>
      <c r="C83" s="973"/>
      <c r="D83" s="973"/>
      <c r="E83" s="973"/>
      <c r="F83" s="973"/>
      <c r="G83" s="973"/>
      <c r="H83" s="973"/>
      <c r="I83" s="381"/>
    </row>
    <row r="84" spans="1:13" x14ac:dyDescent="0.2">
      <c r="A84" s="973" t="s">
        <v>1346</v>
      </c>
      <c r="B84" s="973"/>
      <c r="C84" s="973"/>
      <c r="D84" s="973"/>
      <c r="E84" s="973"/>
      <c r="F84" s="973"/>
      <c r="G84" s="973"/>
      <c r="H84" s="973"/>
      <c r="I84" s="381"/>
    </row>
    <row r="85" spans="1:13" ht="24" customHeight="1" x14ac:dyDescent="0.2">
      <c r="A85" s="973"/>
      <c r="B85" s="1766" t="s">
        <v>1347</v>
      </c>
      <c r="C85" s="1766"/>
      <c r="D85" s="1766"/>
      <c r="E85" s="1766"/>
      <c r="F85" s="1766"/>
      <c r="G85" s="1766"/>
      <c r="H85" s="1766"/>
      <c r="I85" s="1766"/>
      <c r="J85" s="1766"/>
      <c r="K85" s="1766"/>
      <c r="L85" s="1766"/>
      <c r="M85" s="1766"/>
    </row>
    <row r="86" spans="1:13" x14ac:dyDescent="0.2">
      <c r="A86" s="973"/>
      <c r="B86" s="973" t="s">
        <v>1348</v>
      </c>
      <c r="C86" s="973"/>
      <c r="D86" s="973"/>
      <c r="E86" s="973"/>
      <c r="F86" s="973"/>
      <c r="G86" s="973"/>
      <c r="H86" s="973"/>
      <c r="I86" s="381"/>
    </row>
    <row r="87" spans="1:13" x14ac:dyDescent="0.2">
      <c r="A87" s="973" t="s">
        <v>1349</v>
      </c>
      <c r="B87" s="973"/>
      <c r="C87" s="973"/>
      <c r="D87" s="973"/>
      <c r="E87" s="973"/>
      <c r="F87" s="973"/>
      <c r="G87" s="973"/>
      <c r="H87" s="973"/>
      <c r="I87" s="381"/>
    </row>
    <row r="88" spans="1:13" x14ac:dyDescent="0.2">
      <c r="A88" s="973"/>
      <c r="B88" s="973" t="s">
        <v>1350</v>
      </c>
      <c r="C88" s="973"/>
      <c r="D88" s="973"/>
      <c r="E88" s="973"/>
      <c r="F88" s="973"/>
      <c r="G88" s="973"/>
      <c r="H88" s="973"/>
      <c r="I88" s="381"/>
    </row>
    <row r="89" spans="1:13" x14ac:dyDescent="0.2">
      <c r="A89" s="973"/>
      <c r="B89" s="973" t="s">
        <v>1351</v>
      </c>
      <c r="C89" s="973"/>
      <c r="D89" s="973"/>
      <c r="E89" s="973"/>
      <c r="F89" s="973"/>
      <c r="G89" s="973"/>
      <c r="H89" s="973"/>
      <c r="I89" s="381"/>
    </row>
    <row r="90" spans="1:13" x14ac:dyDescent="0.2">
      <c r="A90" s="973"/>
      <c r="B90" s="973" t="s">
        <v>1352</v>
      </c>
      <c r="C90" s="973"/>
      <c r="D90" s="973"/>
      <c r="E90" s="973"/>
      <c r="F90" s="973"/>
      <c r="G90" s="973"/>
      <c r="H90" s="973"/>
      <c r="I90" s="381"/>
    </row>
    <row r="91" spans="1:13" x14ac:dyDescent="0.2">
      <c r="A91" s="973"/>
      <c r="B91" s="973"/>
      <c r="C91" s="973"/>
      <c r="D91" s="973"/>
      <c r="E91" s="973"/>
      <c r="F91" s="973"/>
      <c r="G91" s="973"/>
      <c r="H91" s="973"/>
      <c r="I91" s="381"/>
    </row>
    <row r="92" spans="1:13" x14ac:dyDescent="0.2">
      <c r="A92" s="405" t="s">
        <v>1353</v>
      </c>
      <c r="B92" s="381"/>
      <c r="C92" s="381"/>
      <c r="D92" s="381"/>
      <c r="E92" s="381"/>
      <c r="F92" s="381"/>
      <c r="G92" s="381"/>
      <c r="H92" s="381"/>
      <c r="I92" s="381"/>
    </row>
    <row r="93" spans="1:13" x14ac:dyDescent="0.2">
      <c r="B93" s="282" t="s">
        <v>1354</v>
      </c>
    </row>
    <row r="94" spans="1:13" x14ac:dyDescent="0.2">
      <c r="B94" s="282" t="s">
        <v>1355</v>
      </c>
    </row>
  </sheetData>
  <sheetProtection algorithmName="SHA-512" hashValue="Bs+kr8sOGjo4SDTUkBLy7G8yBYN3o89b8T4tZKwXh4b1/M0vgwFT2nSgsP6SjFCZdHBhWcU/3vEmEHKGkXGD/A==" saltValue="yemyRy0t2PKhwgZt4HQ3Iw==" spinCount="100000" sheet="1" objects="1" scenarios="1"/>
  <mergeCells count="47">
    <mergeCell ref="A3:B3"/>
    <mergeCell ref="A4:B4"/>
    <mergeCell ref="A5:H5"/>
    <mergeCell ref="A10:A11"/>
    <mergeCell ref="B10:B11"/>
    <mergeCell ref="C10:C11"/>
    <mergeCell ref="D10:D11"/>
    <mergeCell ref="E10:E11"/>
    <mergeCell ref="F10:F11"/>
    <mergeCell ref="G10:G11"/>
    <mergeCell ref="H10:H11"/>
    <mergeCell ref="A12:B12"/>
    <mergeCell ref="A13:A19"/>
    <mergeCell ref="B13:B19"/>
    <mergeCell ref="H13:H19"/>
    <mergeCell ref="G14:G15"/>
    <mergeCell ref="A20:A23"/>
    <mergeCell ref="B20:B23"/>
    <mergeCell ref="H20:H23"/>
    <mergeCell ref="A25:A27"/>
    <mergeCell ref="B25:B27"/>
    <mergeCell ref="H25:H27"/>
    <mergeCell ref="A28:A30"/>
    <mergeCell ref="B28:B30"/>
    <mergeCell ref="H28:H30"/>
    <mergeCell ref="A31:A33"/>
    <mergeCell ref="B31:B33"/>
    <mergeCell ref="H31:H33"/>
    <mergeCell ref="G32:G33"/>
    <mergeCell ref="A34:A36"/>
    <mergeCell ref="B34:B36"/>
    <mergeCell ref="H34:H36"/>
    <mergeCell ref="G35:G36"/>
    <mergeCell ref="A37:A43"/>
    <mergeCell ref="B37:B43"/>
    <mergeCell ref="H37:H43"/>
    <mergeCell ref="A71:H71"/>
    <mergeCell ref="B77:M77"/>
    <mergeCell ref="B82:M82"/>
    <mergeCell ref="B85:M85"/>
    <mergeCell ref="A46:A47"/>
    <mergeCell ref="B46:B47"/>
    <mergeCell ref="H46:H47"/>
    <mergeCell ref="A49:A51"/>
    <mergeCell ref="B49:B51"/>
    <mergeCell ref="H49:H51"/>
    <mergeCell ref="G50:G51"/>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&amp;R&amp;"Times New Roman,Regular"&amp;9 43.pielikums Jūrmalas pilsētas domes
2019.gada 18.aprīļa saistošajiem noteikumiem Nr.16
(protokols Nr.4, 26.punkts)</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94"/>
  <sheetViews>
    <sheetView view="pageLayout" zoomScaleNormal="100" workbookViewId="0">
      <selection activeCell="N3" sqref="N3"/>
    </sheetView>
  </sheetViews>
  <sheetFormatPr defaultRowHeight="12" outlineLevelCol="1" x14ac:dyDescent="0.2"/>
  <cols>
    <col min="1" max="1" width="5.28515625" style="687" customWidth="1"/>
    <col min="2" max="2" width="26.5703125" style="687" customWidth="1"/>
    <col min="3" max="3" width="10" style="687" customWidth="1"/>
    <col min="4" max="4" width="10.7109375" style="687" hidden="1" customWidth="1" outlineLevel="1"/>
    <col min="5" max="5" width="9.5703125" style="687" hidden="1" customWidth="1" outlineLevel="1"/>
    <col min="6" max="6" width="10.85546875" style="687" hidden="1" customWidth="1" outlineLevel="1"/>
    <col min="7" max="7" width="9.5703125" style="687" hidden="1" customWidth="1" outlineLevel="1"/>
    <col min="8" max="8" width="11.42578125" style="687" customWidth="1" collapsed="1"/>
    <col min="9" max="9" width="9.5703125" style="687" customWidth="1"/>
    <col min="10" max="10" width="29.140625" style="687" hidden="1" customWidth="1" outlineLevel="1"/>
    <col min="11" max="11" width="24.42578125" style="687" customWidth="1" collapsed="1"/>
    <col min="12" max="16384" width="9.140625" style="687"/>
  </cols>
  <sheetData>
    <row r="1" spans="1:12" x14ac:dyDescent="0.2">
      <c r="K1" s="644" t="s">
        <v>1100</v>
      </c>
    </row>
    <row r="2" spans="1:12" x14ac:dyDescent="0.2">
      <c r="K2" s="644" t="s">
        <v>508</v>
      </c>
    </row>
    <row r="3" spans="1:12" ht="12.75" customHeight="1" x14ac:dyDescent="0.2">
      <c r="A3" s="866" t="s">
        <v>2</v>
      </c>
      <c r="B3" s="867"/>
      <c r="C3" s="868" t="s">
        <v>953</v>
      </c>
      <c r="D3" s="868"/>
      <c r="E3" s="868"/>
      <c r="F3" s="1218"/>
      <c r="G3" s="1218"/>
      <c r="H3" s="1218"/>
      <c r="I3" s="1218"/>
      <c r="J3" s="1218"/>
    </row>
    <row r="4" spans="1:12" ht="12.75" customHeight="1" x14ac:dyDescent="0.2">
      <c r="A4" s="866" t="s">
        <v>4</v>
      </c>
      <c r="B4" s="867"/>
      <c r="C4" s="1790">
        <v>90009229680</v>
      </c>
      <c r="D4" s="1790"/>
      <c r="E4" s="1790"/>
      <c r="F4" s="1790"/>
      <c r="G4" s="1790"/>
      <c r="H4" s="1790"/>
      <c r="I4" s="1790"/>
      <c r="J4" s="1790"/>
      <c r="K4" s="1790"/>
    </row>
    <row r="5" spans="1:12" ht="15.75" x14ac:dyDescent="0.25">
      <c r="A5" s="1672" t="s">
        <v>687</v>
      </c>
      <c r="B5" s="1672"/>
      <c r="C5" s="1672"/>
      <c r="D5" s="1672"/>
      <c r="E5" s="1672"/>
      <c r="F5" s="1672"/>
      <c r="G5" s="1672"/>
      <c r="H5" s="1672"/>
      <c r="I5" s="1672"/>
      <c r="J5" s="1672"/>
      <c r="K5" s="1672"/>
      <c r="L5" s="1219"/>
    </row>
    <row r="6" spans="1:12" ht="12.75" customHeight="1" x14ac:dyDescent="0.2">
      <c r="A6" s="1673" t="s">
        <v>688</v>
      </c>
      <c r="B6" s="1673"/>
      <c r="C6" s="1273" t="s">
        <v>953</v>
      </c>
      <c r="D6" s="1273"/>
      <c r="E6" s="1273"/>
      <c r="F6" s="1218"/>
      <c r="G6" s="1218"/>
      <c r="H6" s="1218"/>
      <c r="I6" s="1218"/>
      <c r="J6" s="1218"/>
    </row>
    <row r="7" spans="1:12" ht="12.75" customHeight="1" x14ac:dyDescent="0.2">
      <c r="A7" s="866" t="s">
        <v>349</v>
      </c>
      <c r="B7" s="866"/>
      <c r="C7" s="868" t="s">
        <v>1092</v>
      </c>
      <c r="D7" s="868"/>
      <c r="E7" s="868"/>
      <c r="F7" s="1218"/>
      <c r="G7" s="1218"/>
      <c r="H7" s="1218"/>
      <c r="I7" s="1218"/>
      <c r="J7" s="1218"/>
    </row>
    <row r="8" spans="1:12" ht="12.75" customHeight="1" x14ac:dyDescent="0.2">
      <c r="A8" s="874" t="s">
        <v>351</v>
      </c>
      <c r="B8" s="874"/>
      <c r="C8" s="1833" t="s">
        <v>480</v>
      </c>
      <c r="D8" s="1833"/>
      <c r="E8" s="1833"/>
      <c r="F8" s="1220"/>
      <c r="G8" s="1220"/>
      <c r="H8" s="1220"/>
      <c r="I8" s="1220"/>
      <c r="J8" s="1220"/>
    </row>
    <row r="9" spans="1:12" ht="36" customHeight="1" x14ac:dyDescent="0.2">
      <c r="A9" s="1829" t="s">
        <v>353</v>
      </c>
      <c r="B9" s="1829" t="s">
        <v>354</v>
      </c>
      <c r="C9" s="1829" t="s">
        <v>355</v>
      </c>
      <c r="D9" s="1827" t="s">
        <v>356</v>
      </c>
      <c r="E9" s="1828"/>
      <c r="F9" s="1827" t="s">
        <v>357</v>
      </c>
      <c r="G9" s="1828"/>
      <c r="H9" s="1827" t="s">
        <v>358</v>
      </c>
      <c r="I9" s="1828"/>
      <c r="J9" s="1829" t="s">
        <v>36</v>
      </c>
      <c r="K9" s="1829" t="s">
        <v>359</v>
      </c>
    </row>
    <row r="10" spans="1:12" ht="24" x14ac:dyDescent="0.2">
      <c r="A10" s="1830"/>
      <c r="B10" s="1830"/>
      <c r="C10" s="1830"/>
      <c r="D10" s="1184" t="s">
        <v>690</v>
      </c>
      <c r="E10" s="1184" t="s">
        <v>691</v>
      </c>
      <c r="F10" s="1184" t="s">
        <v>690</v>
      </c>
      <c r="G10" s="1184" t="s">
        <v>691</v>
      </c>
      <c r="H10" s="1184" t="s">
        <v>690</v>
      </c>
      <c r="I10" s="1184" t="s">
        <v>691</v>
      </c>
      <c r="J10" s="1830"/>
      <c r="K10" s="1830"/>
    </row>
    <row r="11" spans="1:12" x14ac:dyDescent="0.2">
      <c r="A11" s="1831" t="s">
        <v>692</v>
      </c>
      <c r="B11" s="1832"/>
      <c r="C11" s="1221"/>
      <c r="D11" s="1222">
        <f t="shared" ref="D11:I11" si="0">SUM(D12,D19,D28,D56,D75,D108,D126,D164,D198,D224)</f>
        <v>512528</v>
      </c>
      <c r="E11" s="1222">
        <f t="shared" si="0"/>
        <v>24865</v>
      </c>
      <c r="F11" s="1222">
        <f t="shared" si="0"/>
        <v>1280</v>
      </c>
      <c r="G11" s="1222">
        <f t="shared" si="0"/>
        <v>0</v>
      </c>
      <c r="H11" s="1222">
        <f t="shared" si="0"/>
        <v>513808</v>
      </c>
      <c r="I11" s="1222">
        <f t="shared" si="0"/>
        <v>24865</v>
      </c>
      <c r="J11" s="1223"/>
      <c r="K11" s="1222"/>
    </row>
    <row r="12" spans="1:12" x14ac:dyDescent="0.2">
      <c r="A12" s="1224"/>
      <c r="B12" s="1224"/>
      <c r="C12" s="1224"/>
      <c r="D12" s="1225">
        <f>SUM(D13:D18)</f>
        <v>45703</v>
      </c>
      <c r="E12" s="1225">
        <f t="shared" ref="E12:G12" si="1">SUM(E13:E18)</f>
        <v>0</v>
      </c>
      <c r="F12" s="1225">
        <f t="shared" si="1"/>
        <v>0</v>
      </c>
      <c r="G12" s="1225">
        <f t="shared" si="1"/>
        <v>0</v>
      </c>
      <c r="H12" s="1226">
        <f>D12+F12</f>
        <v>45703</v>
      </c>
      <c r="I12" s="1226">
        <f>E12+G12</f>
        <v>0</v>
      </c>
      <c r="J12" s="1227"/>
      <c r="K12" s="1809" t="s">
        <v>1101</v>
      </c>
    </row>
    <row r="13" spans="1:12" x14ac:dyDescent="0.2">
      <c r="A13" s="1821">
        <v>1</v>
      </c>
      <c r="B13" s="1821" t="s">
        <v>1102</v>
      </c>
      <c r="C13" s="1228">
        <v>1150</v>
      </c>
      <c r="D13" s="1229">
        <v>8000</v>
      </c>
      <c r="E13" s="1227"/>
      <c r="F13" s="1227"/>
      <c r="G13" s="1227"/>
      <c r="H13" s="1227">
        <f t="shared" ref="H13:I106" si="2">D13+F13</f>
        <v>8000</v>
      </c>
      <c r="I13" s="1227">
        <f t="shared" si="2"/>
        <v>0</v>
      </c>
      <c r="J13" s="1230"/>
      <c r="K13" s="1810"/>
    </row>
    <row r="14" spans="1:12" ht="12.75" customHeight="1" x14ac:dyDescent="0.2">
      <c r="A14" s="1822"/>
      <c r="B14" s="1822"/>
      <c r="C14" s="1228">
        <v>1210</v>
      </c>
      <c r="D14" s="1229">
        <v>400</v>
      </c>
      <c r="E14" s="1227"/>
      <c r="F14" s="1227"/>
      <c r="G14" s="1227"/>
      <c r="H14" s="1227">
        <f t="shared" si="2"/>
        <v>400</v>
      </c>
      <c r="I14" s="1227">
        <f t="shared" si="2"/>
        <v>0</v>
      </c>
      <c r="J14" s="1227"/>
      <c r="K14" s="1810"/>
    </row>
    <row r="15" spans="1:12" ht="12.75" customHeight="1" x14ac:dyDescent="0.2">
      <c r="A15" s="1822"/>
      <c r="B15" s="1822"/>
      <c r="C15" s="1228">
        <v>2262</v>
      </c>
      <c r="D15" s="1229">
        <v>310</v>
      </c>
      <c r="E15" s="1227"/>
      <c r="F15" s="1227"/>
      <c r="G15" s="1227"/>
      <c r="H15" s="1227">
        <f t="shared" si="2"/>
        <v>310</v>
      </c>
      <c r="I15" s="1227">
        <f t="shared" si="2"/>
        <v>0</v>
      </c>
      <c r="J15" s="1227"/>
      <c r="K15" s="1810"/>
    </row>
    <row r="16" spans="1:12" ht="12.75" customHeight="1" x14ac:dyDescent="0.2">
      <c r="A16" s="1822"/>
      <c r="B16" s="1822"/>
      <c r="C16" s="1228">
        <v>2264</v>
      </c>
      <c r="D16" s="1229">
        <v>19075</v>
      </c>
      <c r="E16" s="1227"/>
      <c r="F16" s="1227"/>
      <c r="G16" s="1227"/>
      <c r="H16" s="1227">
        <f t="shared" si="2"/>
        <v>19075</v>
      </c>
      <c r="I16" s="1227">
        <f t="shared" si="2"/>
        <v>0</v>
      </c>
      <c r="J16" s="1227"/>
      <c r="K16" s="1810"/>
    </row>
    <row r="17" spans="1:11" ht="12.75" customHeight="1" x14ac:dyDescent="0.2">
      <c r="A17" s="1822"/>
      <c r="B17" s="1822"/>
      <c r="C17" s="1228">
        <v>2279</v>
      </c>
      <c r="D17" s="1229">
        <v>14023</v>
      </c>
      <c r="E17" s="1227"/>
      <c r="F17" s="1227"/>
      <c r="G17" s="1227"/>
      <c r="H17" s="1227">
        <f t="shared" si="2"/>
        <v>14023</v>
      </c>
      <c r="I17" s="1227">
        <f t="shared" si="2"/>
        <v>0</v>
      </c>
      <c r="J17" s="1227"/>
      <c r="K17" s="1810"/>
    </row>
    <row r="18" spans="1:11" ht="12.75" customHeight="1" x14ac:dyDescent="0.2">
      <c r="A18" s="1823"/>
      <c r="B18" s="1823"/>
      <c r="C18" s="1228">
        <v>2314</v>
      </c>
      <c r="D18" s="1229">
        <v>3895</v>
      </c>
      <c r="E18" s="1227"/>
      <c r="F18" s="1227"/>
      <c r="G18" s="1227"/>
      <c r="H18" s="1227">
        <f t="shared" si="2"/>
        <v>3895</v>
      </c>
      <c r="I18" s="1227">
        <f t="shared" si="2"/>
        <v>0</v>
      </c>
      <c r="J18" s="1227"/>
      <c r="K18" s="1811"/>
    </row>
    <row r="19" spans="1:11" x14ac:dyDescent="0.2">
      <c r="A19" s="1821">
        <v>2</v>
      </c>
      <c r="B19" s="1821" t="s">
        <v>1103</v>
      </c>
      <c r="C19" s="1224"/>
      <c r="D19" s="1225">
        <f>SUM(D20:D27)</f>
        <v>56097</v>
      </c>
      <c r="E19" s="1225">
        <f t="shared" ref="E19:G19" si="3">SUM(E20:E27)</f>
        <v>0</v>
      </c>
      <c r="F19" s="1225">
        <f t="shared" si="3"/>
        <v>0</v>
      </c>
      <c r="G19" s="1225">
        <f t="shared" si="3"/>
        <v>0</v>
      </c>
      <c r="H19" s="1226">
        <f t="shared" si="2"/>
        <v>56097</v>
      </c>
      <c r="I19" s="1226">
        <f t="shared" si="2"/>
        <v>0</v>
      </c>
      <c r="J19" s="1227"/>
      <c r="K19" s="1809" t="s">
        <v>1104</v>
      </c>
    </row>
    <row r="20" spans="1:11" ht="12.75" customHeight="1" x14ac:dyDescent="0.2">
      <c r="A20" s="1822"/>
      <c r="B20" s="1822"/>
      <c r="C20" s="1228">
        <v>1150</v>
      </c>
      <c r="D20" s="1229">
        <v>6824</v>
      </c>
      <c r="E20" s="1227"/>
      <c r="F20" s="1227"/>
      <c r="G20" s="1227"/>
      <c r="H20" s="1227">
        <f t="shared" si="2"/>
        <v>6824</v>
      </c>
      <c r="I20" s="1227">
        <f t="shared" si="2"/>
        <v>0</v>
      </c>
      <c r="J20" s="1227"/>
      <c r="K20" s="1810"/>
    </row>
    <row r="21" spans="1:11" ht="12.75" customHeight="1" x14ac:dyDescent="0.2">
      <c r="A21" s="1822"/>
      <c r="B21" s="1822"/>
      <c r="C21" s="1228">
        <v>1210</v>
      </c>
      <c r="D21" s="1229">
        <v>341</v>
      </c>
      <c r="E21" s="1227"/>
      <c r="F21" s="1227"/>
      <c r="G21" s="1227"/>
      <c r="H21" s="1227">
        <f t="shared" si="2"/>
        <v>341</v>
      </c>
      <c r="I21" s="1227">
        <f t="shared" si="2"/>
        <v>0</v>
      </c>
      <c r="J21" s="1227"/>
      <c r="K21" s="1810"/>
    </row>
    <row r="22" spans="1:11" ht="12.75" customHeight="1" x14ac:dyDescent="0.2">
      <c r="A22" s="1822"/>
      <c r="B22" s="1822"/>
      <c r="C22" s="1228">
        <v>2231</v>
      </c>
      <c r="D22" s="1229">
        <v>600</v>
      </c>
      <c r="E22" s="1227"/>
      <c r="F22" s="1227"/>
      <c r="G22" s="1227"/>
      <c r="H22" s="1227">
        <f t="shared" si="2"/>
        <v>600</v>
      </c>
      <c r="I22" s="1227">
        <f t="shared" si="2"/>
        <v>0</v>
      </c>
      <c r="J22" s="1227"/>
      <c r="K22" s="1810"/>
    </row>
    <row r="23" spans="1:11" ht="12.75" customHeight="1" x14ac:dyDescent="0.2">
      <c r="A23" s="1822"/>
      <c r="B23" s="1822"/>
      <c r="C23" s="1228">
        <v>2262</v>
      </c>
      <c r="D23" s="1229">
        <v>1180</v>
      </c>
      <c r="E23" s="1227"/>
      <c r="F23" s="1227"/>
      <c r="G23" s="1227"/>
      <c r="H23" s="1227">
        <f t="shared" si="2"/>
        <v>1180</v>
      </c>
      <c r="I23" s="1227">
        <f t="shared" si="2"/>
        <v>0</v>
      </c>
      <c r="J23" s="1227"/>
      <c r="K23" s="1810"/>
    </row>
    <row r="24" spans="1:11" ht="12.75" customHeight="1" x14ac:dyDescent="0.2">
      <c r="A24" s="1822"/>
      <c r="B24" s="1822"/>
      <c r="C24" s="1228">
        <v>2264</v>
      </c>
      <c r="D24" s="1229">
        <v>24848</v>
      </c>
      <c r="E24" s="1227"/>
      <c r="F24" s="1227"/>
      <c r="G24" s="1227"/>
      <c r="H24" s="1227">
        <f t="shared" si="2"/>
        <v>24848</v>
      </c>
      <c r="I24" s="1227">
        <f t="shared" si="2"/>
        <v>0</v>
      </c>
      <c r="J24" s="1227"/>
      <c r="K24" s="1810"/>
    </row>
    <row r="25" spans="1:11" ht="12.75" customHeight="1" x14ac:dyDescent="0.2">
      <c r="A25" s="1822"/>
      <c r="B25" s="1822"/>
      <c r="C25" s="1228">
        <v>2269</v>
      </c>
      <c r="D25" s="1229">
        <v>300</v>
      </c>
      <c r="E25" s="1227"/>
      <c r="F25" s="1227"/>
      <c r="G25" s="1227"/>
      <c r="H25" s="1227">
        <f t="shared" si="2"/>
        <v>300</v>
      </c>
      <c r="I25" s="1227">
        <f t="shared" si="2"/>
        <v>0</v>
      </c>
      <c r="J25" s="1227"/>
      <c r="K25" s="1810"/>
    </row>
    <row r="26" spans="1:11" ht="12.75" customHeight="1" x14ac:dyDescent="0.2">
      <c r="A26" s="1822"/>
      <c r="B26" s="1822"/>
      <c r="C26" s="1228">
        <v>2279</v>
      </c>
      <c r="D26" s="1229">
        <v>18847</v>
      </c>
      <c r="E26" s="1227"/>
      <c r="F26" s="1227"/>
      <c r="G26" s="1227"/>
      <c r="H26" s="1227">
        <f t="shared" si="2"/>
        <v>18847</v>
      </c>
      <c r="I26" s="1227">
        <f t="shared" si="2"/>
        <v>0</v>
      </c>
      <c r="J26" s="1227"/>
      <c r="K26" s="1810"/>
    </row>
    <row r="27" spans="1:11" ht="12.75" customHeight="1" x14ac:dyDescent="0.2">
      <c r="A27" s="1823"/>
      <c r="B27" s="1823"/>
      <c r="C27" s="1228">
        <v>2314</v>
      </c>
      <c r="D27" s="1229">
        <v>3157</v>
      </c>
      <c r="E27" s="1227"/>
      <c r="F27" s="1227"/>
      <c r="G27" s="1227"/>
      <c r="H27" s="1227">
        <f t="shared" si="2"/>
        <v>3157</v>
      </c>
      <c r="I27" s="1227">
        <f t="shared" si="2"/>
        <v>0</v>
      </c>
      <c r="J27" s="1227"/>
      <c r="K27" s="1811"/>
    </row>
    <row r="28" spans="1:11" ht="24" x14ac:dyDescent="0.2">
      <c r="A28" s="1231">
        <v>3</v>
      </c>
      <c r="B28" s="1232" t="s">
        <v>1105</v>
      </c>
      <c r="C28" s="1228"/>
      <c r="D28" s="1225">
        <f>SUM(D29,D36,D43,D50)</f>
        <v>140294</v>
      </c>
      <c r="E28" s="1225">
        <f t="shared" ref="E28:I28" si="4">SUM(E29,E36,E43,E50)</f>
        <v>0</v>
      </c>
      <c r="F28" s="1225">
        <f t="shared" si="4"/>
        <v>1280</v>
      </c>
      <c r="G28" s="1225">
        <f t="shared" si="4"/>
        <v>0</v>
      </c>
      <c r="H28" s="1225">
        <f t="shared" si="4"/>
        <v>141574</v>
      </c>
      <c r="I28" s="1225">
        <f t="shared" si="4"/>
        <v>0</v>
      </c>
      <c r="J28" s="1227"/>
      <c r="K28" s="1227"/>
    </row>
    <row r="29" spans="1:11" x14ac:dyDescent="0.2">
      <c r="A29" s="1824" t="s">
        <v>1106</v>
      </c>
      <c r="B29" s="1794" t="s">
        <v>1107</v>
      </c>
      <c r="C29" s="1240"/>
      <c r="D29" s="1234">
        <f>SUM(D30:D35)</f>
        <v>4795</v>
      </c>
      <c r="E29" s="1234">
        <f t="shared" ref="E29:G29" si="5">SUM(E30:E35)</f>
        <v>0</v>
      </c>
      <c r="F29" s="1234">
        <f t="shared" si="5"/>
        <v>1280</v>
      </c>
      <c r="G29" s="1234">
        <f t="shared" si="5"/>
        <v>0</v>
      </c>
      <c r="H29" s="1235">
        <f t="shared" si="2"/>
        <v>6075</v>
      </c>
      <c r="I29" s="1235">
        <f t="shared" si="2"/>
        <v>0</v>
      </c>
      <c r="J29" s="1237"/>
      <c r="K29" s="1812" t="s">
        <v>1108</v>
      </c>
    </row>
    <row r="30" spans="1:11" ht="12.75" customHeight="1" x14ac:dyDescent="0.2">
      <c r="A30" s="1825"/>
      <c r="B30" s="1795"/>
      <c r="C30" s="1240">
        <v>1150</v>
      </c>
      <c r="D30" s="1236">
        <v>900</v>
      </c>
      <c r="E30" s="1237"/>
      <c r="F30" s="1237"/>
      <c r="G30" s="1237"/>
      <c r="H30" s="1237">
        <f t="shared" si="2"/>
        <v>900</v>
      </c>
      <c r="I30" s="1237">
        <f t="shared" si="2"/>
        <v>0</v>
      </c>
      <c r="J30" s="1237"/>
      <c r="K30" s="1813"/>
    </row>
    <row r="31" spans="1:11" ht="12.75" customHeight="1" x14ac:dyDescent="0.2">
      <c r="A31" s="1825"/>
      <c r="B31" s="1795"/>
      <c r="C31" s="1240">
        <v>1210</v>
      </c>
      <c r="D31" s="1236">
        <v>45</v>
      </c>
      <c r="E31" s="1237"/>
      <c r="F31" s="1237"/>
      <c r="G31" s="1237"/>
      <c r="H31" s="1237">
        <f t="shared" si="2"/>
        <v>45</v>
      </c>
      <c r="I31" s="1237">
        <f t="shared" si="2"/>
        <v>0</v>
      </c>
      <c r="J31" s="1237"/>
      <c r="K31" s="1813"/>
    </row>
    <row r="32" spans="1:11" ht="21.75" customHeight="1" x14ac:dyDescent="0.2">
      <c r="A32" s="1825"/>
      <c r="B32" s="1795"/>
      <c r="C32" s="1240">
        <v>2262</v>
      </c>
      <c r="D32" s="1236">
        <v>0</v>
      </c>
      <c r="E32" s="1237"/>
      <c r="F32" s="1237">
        <v>1280</v>
      </c>
      <c r="G32" s="1237"/>
      <c r="H32" s="1237">
        <f t="shared" si="2"/>
        <v>1280</v>
      </c>
      <c r="I32" s="1237">
        <f t="shared" si="2"/>
        <v>0</v>
      </c>
      <c r="J32" s="1236" t="s">
        <v>1109</v>
      </c>
      <c r="K32" s="1813"/>
    </row>
    <row r="33" spans="1:11" ht="12.75" customHeight="1" x14ac:dyDescent="0.2">
      <c r="A33" s="1825"/>
      <c r="B33" s="1795"/>
      <c r="C33" s="1240">
        <v>2264</v>
      </c>
      <c r="D33" s="1236">
        <v>3300</v>
      </c>
      <c r="E33" s="1237"/>
      <c r="F33" s="1237"/>
      <c r="G33" s="1237"/>
      <c r="H33" s="1237">
        <f t="shared" si="2"/>
        <v>3300</v>
      </c>
      <c r="I33" s="1237">
        <f t="shared" si="2"/>
        <v>0</v>
      </c>
      <c r="J33" s="1237"/>
      <c r="K33" s="1813"/>
    </row>
    <row r="34" spans="1:11" ht="12.75" customHeight="1" x14ac:dyDescent="0.2">
      <c r="A34" s="1825"/>
      <c r="B34" s="1795"/>
      <c r="C34" s="1240">
        <v>2279</v>
      </c>
      <c r="D34" s="1236">
        <v>300</v>
      </c>
      <c r="E34" s="1237"/>
      <c r="F34" s="1237"/>
      <c r="G34" s="1237"/>
      <c r="H34" s="1237">
        <f t="shared" si="2"/>
        <v>300</v>
      </c>
      <c r="I34" s="1237">
        <f t="shared" si="2"/>
        <v>0</v>
      </c>
      <c r="J34" s="1237"/>
      <c r="K34" s="1813"/>
    </row>
    <row r="35" spans="1:11" ht="12.75" customHeight="1" x14ac:dyDescent="0.2">
      <c r="A35" s="1826"/>
      <c r="B35" s="1796"/>
      <c r="C35" s="1240">
        <v>2314</v>
      </c>
      <c r="D35" s="1236">
        <v>250</v>
      </c>
      <c r="E35" s="1237"/>
      <c r="F35" s="1237"/>
      <c r="G35" s="1237"/>
      <c r="H35" s="1237">
        <f t="shared" si="2"/>
        <v>250</v>
      </c>
      <c r="I35" s="1237">
        <f t="shared" si="2"/>
        <v>0</v>
      </c>
      <c r="J35" s="1237"/>
      <c r="K35" s="1814"/>
    </row>
    <row r="36" spans="1:11" x14ac:dyDescent="0.2">
      <c r="A36" s="1802" t="s">
        <v>1110</v>
      </c>
      <c r="B36" s="1656" t="s">
        <v>1111</v>
      </c>
      <c r="C36" s="1224"/>
      <c r="D36" s="1225">
        <f>SUM(D37:D42)</f>
        <v>68890</v>
      </c>
      <c r="E36" s="1225">
        <f t="shared" ref="E36:G36" si="6">SUM(E37:E42)</f>
        <v>0</v>
      </c>
      <c r="F36" s="1225">
        <f t="shared" si="6"/>
        <v>0</v>
      </c>
      <c r="G36" s="1225">
        <f t="shared" si="6"/>
        <v>0</v>
      </c>
      <c r="H36" s="1226">
        <f t="shared" si="2"/>
        <v>68890</v>
      </c>
      <c r="I36" s="1226">
        <f t="shared" si="2"/>
        <v>0</v>
      </c>
      <c r="J36" s="1227"/>
      <c r="K36" s="1809" t="s">
        <v>1112</v>
      </c>
    </row>
    <row r="37" spans="1:11" ht="12.75" customHeight="1" x14ac:dyDescent="0.2">
      <c r="A37" s="1803"/>
      <c r="B37" s="1664"/>
      <c r="C37" s="1186">
        <v>1150</v>
      </c>
      <c r="D37" s="1229">
        <v>13520</v>
      </c>
      <c r="E37" s="1227"/>
      <c r="F37" s="1227"/>
      <c r="G37" s="1227"/>
      <c r="H37" s="1227">
        <f t="shared" si="2"/>
        <v>13520</v>
      </c>
      <c r="I37" s="1227">
        <f t="shared" si="2"/>
        <v>0</v>
      </c>
      <c r="J37" s="1227"/>
      <c r="K37" s="1810"/>
    </row>
    <row r="38" spans="1:11" ht="12.75" customHeight="1" x14ac:dyDescent="0.2">
      <c r="A38" s="1803"/>
      <c r="B38" s="1664"/>
      <c r="C38" s="1186">
        <v>1210</v>
      </c>
      <c r="D38" s="1229">
        <v>676</v>
      </c>
      <c r="E38" s="1227"/>
      <c r="F38" s="1227"/>
      <c r="G38" s="1227"/>
      <c r="H38" s="1227">
        <f t="shared" si="2"/>
        <v>676</v>
      </c>
      <c r="I38" s="1227">
        <f t="shared" si="2"/>
        <v>0</v>
      </c>
      <c r="J38" s="1227"/>
      <c r="K38" s="1810"/>
    </row>
    <row r="39" spans="1:11" ht="12.75" customHeight="1" x14ac:dyDescent="0.2">
      <c r="A39" s="1803"/>
      <c r="B39" s="1664"/>
      <c r="C39" s="1186">
        <v>2264</v>
      </c>
      <c r="D39" s="1229">
        <v>27478</v>
      </c>
      <c r="E39" s="1227"/>
      <c r="F39" s="1227"/>
      <c r="G39" s="1227"/>
      <c r="H39" s="1227">
        <f t="shared" si="2"/>
        <v>27478</v>
      </c>
      <c r="I39" s="1227">
        <f t="shared" si="2"/>
        <v>0</v>
      </c>
      <c r="J39" s="1227"/>
      <c r="K39" s="1810"/>
    </row>
    <row r="40" spans="1:11" ht="12.75" customHeight="1" x14ac:dyDescent="0.2">
      <c r="A40" s="1803"/>
      <c r="B40" s="1664"/>
      <c r="C40" s="1186">
        <v>2279</v>
      </c>
      <c r="D40" s="1229">
        <v>23756</v>
      </c>
      <c r="E40" s="1227"/>
      <c r="F40" s="1227"/>
      <c r="G40" s="1227"/>
      <c r="H40" s="1227">
        <f t="shared" si="2"/>
        <v>23756</v>
      </c>
      <c r="I40" s="1227">
        <f t="shared" si="2"/>
        <v>0</v>
      </c>
      <c r="J40" s="1227"/>
      <c r="K40" s="1810"/>
    </row>
    <row r="41" spans="1:11" ht="12.75" customHeight="1" x14ac:dyDescent="0.2">
      <c r="A41" s="1803"/>
      <c r="B41" s="1664"/>
      <c r="C41" s="1186">
        <v>2312</v>
      </c>
      <c r="D41" s="1229">
        <v>16</v>
      </c>
      <c r="E41" s="1227"/>
      <c r="F41" s="1227"/>
      <c r="G41" s="1227"/>
      <c r="H41" s="1227">
        <f t="shared" si="2"/>
        <v>16</v>
      </c>
      <c r="I41" s="1227">
        <f t="shared" si="2"/>
        <v>0</v>
      </c>
      <c r="J41" s="1227"/>
      <c r="K41" s="1810"/>
    </row>
    <row r="42" spans="1:11" ht="12.75" customHeight="1" x14ac:dyDescent="0.2">
      <c r="A42" s="1804"/>
      <c r="B42" s="1657"/>
      <c r="C42" s="1186">
        <v>2314</v>
      </c>
      <c r="D42" s="1229">
        <v>3444</v>
      </c>
      <c r="E42" s="1227"/>
      <c r="F42" s="1227"/>
      <c r="G42" s="1227"/>
      <c r="H42" s="1227">
        <f t="shared" si="2"/>
        <v>3444</v>
      </c>
      <c r="I42" s="1227">
        <f t="shared" si="2"/>
        <v>0</v>
      </c>
      <c r="J42" s="1227"/>
      <c r="K42" s="1811"/>
    </row>
    <row r="43" spans="1:11" x14ac:dyDescent="0.2">
      <c r="A43" s="1802" t="s">
        <v>1113</v>
      </c>
      <c r="B43" s="1656" t="s">
        <v>1114</v>
      </c>
      <c r="C43" s="1224"/>
      <c r="D43" s="1225">
        <f>SUM(D44:D49)</f>
        <v>12000</v>
      </c>
      <c r="E43" s="1225">
        <f>SUM(E44:E49)</f>
        <v>0</v>
      </c>
      <c r="F43" s="1225">
        <f>SUM(F44:F49)</f>
        <v>0</v>
      </c>
      <c r="G43" s="1225">
        <f>SUM(G44:G49)</f>
        <v>0</v>
      </c>
      <c r="H43" s="1226">
        <f t="shared" si="2"/>
        <v>12000</v>
      </c>
      <c r="I43" s="1226">
        <f t="shared" si="2"/>
        <v>0</v>
      </c>
      <c r="J43" s="1227"/>
      <c r="K43" s="1812" t="s">
        <v>1115</v>
      </c>
    </row>
    <row r="44" spans="1:11" ht="12.75" customHeight="1" x14ac:dyDescent="0.2">
      <c r="A44" s="1803"/>
      <c r="B44" s="1664"/>
      <c r="C44" s="1186">
        <v>1150</v>
      </c>
      <c r="D44" s="1229">
        <v>1142</v>
      </c>
      <c r="E44" s="1227"/>
      <c r="F44" s="1227"/>
      <c r="G44" s="1227"/>
      <c r="H44" s="1227">
        <f t="shared" si="2"/>
        <v>1142</v>
      </c>
      <c r="I44" s="1227">
        <f t="shared" si="2"/>
        <v>0</v>
      </c>
      <c r="J44" s="1227"/>
      <c r="K44" s="1813"/>
    </row>
    <row r="45" spans="1:11" ht="12.75" customHeight="1" x14ac:dyDescent="0.2">
      <c r="A45" s="1803"/>
      <c r="B45" s="1664"/>
      <c r="C45" s="1186">
        <v>1210</v>
      </c>
      <c r="D45" s="1229">
        <v>58</v>
      </c>
      <c r="E45" s="1227"/>
      <c r="F45" s="1227"/>
      <c r="G45" s="1227"/>
      <c r="H45" s="1227">
        <f t="shared" si="2"/>
        <v>58</v>
      </c>
      <c r="I45" s="1227">
        <f t="shared" si="2"/>
        <v>0</v>
      </c>
      <c r="J45" s="1227"/>
      <c r="K45" s="1813"/>
    </row>
    <row r="46" spans="1:11" ht="12.75" customHeight="1" x14ac:dyDescent="0.2">
      <c r="A46" s="1803"/>
      <c r="B46" s="1664"/>
      <c r="C46" s="1186">
        <v>2231</v>
      </c>
      <c r="D46" s="1229">
        <v>200</v>
      </c>
      <c r="E46" s="1227"/>
      <c r="F46" s="1227"/>
      <c r="G46" s="1227"/>
      <c r="H46" s="1227">
        <f t="shared" si="2"/>
        <v>200</v>
      </c>
      <c r="I46" s="1227">
        <f t="shared" si="2"/>
        <v>0</v>
      </c>
      <c r="J46" s="1227"/>
      <c r="K46" s="1813"/>
    </row>
    <row r="47" spans="1:11" ht="12.75" customHeight="1" x14ac:dyDescent="0.2">
      <c r="A47" s="1803"/>
      <c r="B47" s="1664"/>
      <c r="C47" s="1186">
        <v>2264</v>
      </c>
      <c r="D47" s="1229">
        <v>6500</v>
      </c>
      <c r="E47" s="1227"/>
      <c r="F47" s="1227"/>
      <c r="G47" s="1227"/>
      <c r="H47" s="1227">
        <f t="shared" si="2"/>
        <v>6500</v>
      </c>
      <c r="I47" s="1227">
        <f t="shared" si="2"/>
        <v>0</v>
      </c>
      <c r="J47" s="1227"/>
      <c r="K47" s="1813"/>
    </row>
    <row r="48" spans="1:11" ht="12.75" customHeight="1" x14ac:dyDescent="0.2">
      <c r="A48" s="1803"/>
      <c r="B48" s="1664"/>
      <c r="C48" s="1186">
        <v>2279</v>
      </c>
      <c r="D48" s="1229">
        <v>3900</v>
      </c>
      <c r="E48" s="1227"/>
      <c r="F48" s="1227"/>
      <c r="G48" s="1227"/>
      <c r="H48" s="1227">
        <f t="shared" si="2"/>
        <v>3900</v>
      </c>
      <c r="I48" s="1227">
        <f t="shared" si="2"/>
        <v>0</v>
      </c>
      <c r="J48" s="1227"/>
      <c r="K48" s="1813"/>
    </row>
    <row r="49" spans="1:11" ht="12.75" customHeight="1" x14ac:dyDescent="0.2">
      <c r="A49" s="1804"/>
      <c r="B49" s="1657"/>
      <c r="C49" s="1186">
        <v>2314</v>
      </c>
      <c r="D49" s="1229">
        <v>200</v>
      </c>
      <c r="E49" s="1227"/>
      <c r="F49" s="1227"/>
      <c r="G49" s="1227"/>
      <c r="H49" s="1227">
        <f t="shared" si="2"/>
        <v>200</v>
      </c>
      <c r="I49" s="1227">
        <f t="shared" si="2"/>
        <v>0</v>
      </c>
      <c r="J49" s="1227"/>
      <c r="K49" s="1814"/>
    </row>
    <row r="50" spans="1:11" ht="15" customHeight="1" x14ac:dyDescent="0.2">
      <c r="A50" s="1791" t="s">
        <v>1116</v>
      </c>
      <c r="B50" s="1794" t="s">
        <v>1117</v>
      </c>
      <c r="C50" s="1233"/>
      <c r="D50" s="1234">
        <f>SUM(D51:D55)</f>
        <v>54609</v>
      </c>
      <c r="E50" s="1234">
        <f t="shared" ref="E50:G50" si="7">SUM(E51:E55)</f>
        <v>0</v>
      </c>
      <c r="F50" s="1234">
        <f t="shared" si="7"/>
        <v>0</v>
      </c>
      <c r="G50" s="1234">
        <f t="shared" si="7"/>
        <v>0</v>
      </c>
      <c r="H50" s="1235">
        <f t="shared" si="2"/>
        <v>54609</v>
      </c>
      <c r="I50" s="1235">
        <f t="shared" si="2"/>
        <v>0</v>
      </c>
      <c r="J50" s="1236"/>
      <c r="K50" s="1812" t="s">
        <v>1118</v>
      </c>
    </row>
    <row r="51" spans="1:11" ht="12.75" customHeight="1" x14ac:dyDescent="0.2">
      <c r="A51" s="1792"/>
      <c r="B51" s="1795"/>
      <c r="C51" s="1185">
        <v>1150</v>
      </c>
      <c r="D51" s="1236">
        <v>6300</v>
      </c>
      <c r="E51" s="1237"/>
      <c r="F51" s="1237"/>
      <c r="G51" s="1237"/>
      <c r="H51" s="1237">
        <f t="shared" si="2"/>
        <v>6300</v>
      </c>
      <c r="I51" s="1237">
        <f t="shared" si="2"/>
        <v>0</v>
      </c>
      <c r="J51" s="1237"/>
      <c r="K51" s="1813"/>
    </row>
    <row r="52" spans="1:11" ht="12.75" customHeight="1" x14ac:dyDescent="0.2">
      <c r="A52" s="1792"/>
      <c r="B52" s="1795"/>
      <c r="C52" s="1185">
        <v>1210</v>
      </c>
      <c r="D52" s="1236">
        <v>315</v>
      </c>
      <c r="E52" s="1237"/>
      <c r="F52" s="1237"/>
      <c r="G52" s="1237"/>
      <c r="H52" s="1237">
        <f t="shared" si="2"/>
        <v>315</v>
      </c>
      <c r="I52" s="1237">
        <f t="shared" si="2"/>
        <v>0</v>
      </c>
      <c r="J52" s="1237"/>
      <c r="K52" s="1813"/>
    </row>
    <row r="53" spans="1:11" ht="12.75" customHeight="1" x14ac:dyDescent="0.2">
      <c r="A53" s="1792"/>
      <c r="B53" s="1795"/>
      <c r="C53" s="1185">
        <v>2264</v>
      </c>
      <c r="D53" s="1236">
        <v>22782</v>
      </c>
      <c r="E53" s="1237"/>
      <c r="F53" s="1237"/>
      <c r="G53" s="1237"/>
      <c r="H53" s="1237">
        <f t="shared" si="2"/>
        <v>22782</v>
      </c>
      <c r="I53" s="1237">
        <f t="shared" si="2"/>
        <v>0</v>
      </c>
      <c r="J53" s="1237"/>
      <c r="K53" s="1813"/>
    </row>
    <row r="54" spans="1:11" ht="12.75" customHeight="1" x14ac:dyDescent="0.2">
      <c r="A54" s="1792"/>
      <c r="B54" s="1795"/>
      <c r="C54" s="1185">
        <v>2279</v>
      </c>
      <c r="D54" s="1236">
        <v>25062</v>
      </c>
      <c r="E54" s="1237"/>
      <c r="F54" s="1237"/>
      <c r="G54" s="1237"/>
      <c r="H54" s="1237">
        <f t="shared" si="2"/>
        <v>25062</v>
      </c>
      <c r="I54" s="1237">
        <f t="shared" si="2"/>
        <v>0</v>
      </c>
      <c r="J54" s="1237"/>
      <c r="K54" s="1813"/>
    </row>
    <row r="55" spans="1:11" ht="12.75" customHeight="1" x14ac:dyDescent="0.2">
      <c r="A55" s="1793"/>
      <c r="B55" s="1796"/>
      <c r="C55" s="1185">
        <v>2314</v>
      </c>
      <c r="D55" s="1236">
        <v>150</v>
      </c>
      <c r="E55" s="1237"/>
      <c r="F55" s="1237"/>
      <c r="G55" s="1237"/>
      <c r="H55" s="1237">
        <f t="shared" si="2"/>
        <v>150</v>
      </c>
      <c r="I55" s="1237">
        <f t="shared" si="2"/>
        <v>0</v>
      </c>
      <c r="J55" s="1237"/>
      <c r="K55" s="1814"/>
    </row>
    <row r="56" spans="1:11" ht="21" customHeight="1" x14ac:dyDescent="0.2">
      <c r="A56" s="1238" t="s">
        <v>1119</v>
      </c>
      <c r="B56" s="1232" t="s">
        <v>1120</v>
      </c>
      <c r="C56" s="1224"/>
      <c r="D56" s="1225">
        <f>SUM(D57,D62,D67,D70)</f>
        <v>6485</v>
      </c>
      <c r="E56" s="1225">
        <f t="shared" ref="E56:I56" si="8">SUM(E57,E62,E67,E70)</f>
        <v>8887</v>
      </c>
      <c r="F56" s="1225">
        <f t="shared" si="8"/>
        <v>0</v>
      </c>
      <c r="G56" s="1225">
        <f t="shared" si="8"/>
        <v>0</v>
      </c>
      <c r="H56" s="1225">
        <f t="shared" si="8"/>
        <v>6485</v>
      </c>
      <c r="I56" s="1225">
        <f t="shared" si="8"/>
        <v>8887</v>
      </c>
      <c r="J56" s="1227"/>
      <c r="K56" s="1274"/>
    </row>
    <row r="57" spans="1:11" x14ac:dyDescent="0.2">
      <c r="A57" s="1802" t="s">
        <v>1121</v>
      </c>
      <c r="B57" s="1656" t="s">
        <v>1122</v>
      </c>
      <c r="C57" s="1224"/>
      <c r="D57" s="1225">
        <f>SUM(D58:D61)</f>
        <v>4005</v>
      </c>
      <c r="E57" s="1225">
        <f t="shared" ref="E57:G57" si="9">SUM(E58:E61)</f>
        <v>0</v>
      </c>
      <c r="F57" s="1225">
        <f t="shared" si="9"/>
        <v>0</v>
      </c>
      <c r="G57" s="1225">
        <f t="shared" si="9"/>
        <v>0</v>
      </c>
      <c r="H57" s="1226">
        <f t="shared" si="2"/>
        <v>4005</v>
      </c>
      <c r="I57" s="1226">
        <f t="shared" si="2"/>
        <v>0</v>
      </c>
      <c r="J57" s="1227"/>
      <c r="K57" s="1809" t="s">
        <v>1123</v>
      </c>
    </row>
    <row r="58" spans="1:11" ht="12.75" customHeight="1" x14ac:dyDescent="0.2">
      <c r="A58" s="1803"/>
      <c r="B58" s="1664"/>
      <c r="C58" s="1228">
        <v>1150</v>
      </c>
      <c r="D58" s="1229">
        <v>1200</v>
      </c>
      <c r="E58" s="1227"/>
      <c r="F58" s="1227"/>
      <c r="G58" s="1227"/>
      <c r="H58" s="1227">
        <f t="shared" si="2"/>
        <v>1200</v>
      </c>
      <c r="I58" s="1227">
        <f t="shared" si="2"/>
        <v>0</v>
      </c>
      <c r="J58" s="1227"/>
      <c r="K58" s="1810"/>
    </row>
    <row r="59" spans="1:11" ht="12.75" customHeight="1" x14ac:dyDescent="0.2">
      <c r="A59" s="1803"/>
      <c r="B59" s="1664"/>
      <c r="C59" s="1228">
        <v>1210</v>
      </c>
      <c r="D59" s="1229">
        <v>60</v>
      </c>
      <c r="E59" s="1227"/>
      <c r="F59" s="1227"/>
      <c r="G59" s="1227"/>
      <c r="H59" s="1227">
        <f t="shared" si="2"/>
        <v>60</v>
      </c>
      <c r="I59" s="1227">
        <f t="shared" si="2"/>
        <v>0</v>
      </c>
      <c r="J59" s="1227"/>
      <c r="K59" s="1810"/>
    </row>
    <row r="60" spans="1:11" ht="12.75" customHeight="1" x14ac:dyDescent="0.2">
      <c r="A60" s="1803"/>
      <c r="B60" s="1664"/>
      <c r="C60" s="1228">
        <v>2279</v>
      </c>
      <c r="D60" s="1229">
        <v>2505</v>
      </c>
      <c r="E60" s="1227"/>
      <c r="F60" s="1227"/>
      <c r="G60" s="1227"/>
      <c r="H60" s="1227">
        <f t="shared" si="2"/>
        <v>2505</v>
      </c>
      <c r="I60" s="1227">
        <f t="shared" si="2"/>
        <v>0</v>
      </c>
      <c r="J60" s="1227"/>
      <c r="K60" s="1810"/>
    </row>
    <row r="61" spans="1:11" ht="12.75" customHeight="1" x14ac:dyDescent="0.2">
      <c r="A61" s="1804"/>
      <c r="B61" s="1657"/>
      <c r="C61" s="1228">
        <v>2314</v>
      </c>
      <c r="D61" s="1229">
        <v>240</v>
      </c>
      <c r="E61" s="1227"/>
      <c r="F61" s="1227"/>
      <c r="G61" s="1227"/>
      <c r="H61" s="1227">
        <f t="shared" si="2"/>
        <v>240</v>
      </c>
      <c r="I61" s="1227">
        <f t="shared" si="2"/>
        <v>0</v>
      </c>
      <c r="J61" s="1227"/>
      <c r="K61" s="1811"/>
    </row>
    <row r="62" spans="1:11" ht="15" customHeight="1" x14ac:dyDescent="0.2">
      <c r="A62" s="1791" t="s">
        <v>1124</v>
      </c>
      <c r="B62" s="1794" t="s">
        <v>1125</v>
      </c>
      <c r="C62" s="1239"/>
      <c r="D62" s="1234">
        <f>SUM(D63:D66)</f>
        <v>1730</v>
      </c>
      <c r="E62" s="1234">
        <f t="shared" ref="E62:G62" si="10">SUM(E63:E66)</f>
        <v>7015</v>
      </c>
      <c r="F62" s="1234">
        <f t="shared" si="10"/>
        <v>0</v>
      </c>
      <c r="G62" s="1234">
        <f t="shared" si="10"/>
        <v>0</v>
      </c>
      <c r="H62" s="1235">
        <f t="shared" si="2"/>
        <v>1730</v>
      </c>
      <c r="I62" s="1235">
        <f t="shared" si="2"/>
        <v>7015</v>
      </c>
      <c r="J62" s="1236"/>
      <c r="K62" s="1812" t="s">
        <v>1126</v>
      </c>
    </row>
    <row r="63" spans="1:11" ht="12.75" customHeight="1" x14ac:dyDescent="0.2">
      <c r="A63" s="1792"/>
      <c r="B63" s="1795"/>
      <c r="C63" s="1240">
        <v>1150</v>
      </c>
      <c r="D63" s="1236">
        <v>860</v>
      </c>
      <c r="E63" s="1237">
        <v>2387</v>
      </c>
      <c r="F63" s="1237"/>
      <c r="G63" s="1237"/>
      <c r="H63" s="1237">
        <f t="shared" si="2"/>
        <v>860</v>
      </c>
      <c r="I63" s="1237">
        <f t="shared" si="2"/>
        <v>2387</v>
      </c>
      <c r="J63" s="1236"/>
      <c r="K63" s="1813"/>
    </row>
    <row r="64" spans="1:11" ht="12.75" customHeight="1" x14ac:dyDescent="0.2">
      <c r="A64" s="1792"/>
      <c r="B64" s="1795"/>
      <c r="C64" s="1240">
        <v>1210</v>
      </c>
      <c r="D64" s="1236">
        <v>43</v>
      </c>
      <c r="E64" s="1237">
        <v>120</v>
      </c>
      <c r="F64" s="1237"/>
      <c r="G64" s="1237"/>
      <c r="H64" s="1237">
        <f t="shared" si="2"/>
        <v>43</v>
      </c>
      <c r="I64" s="1237">
        <f t="shared" si="2"/>
        <v>120</v>
      </c>
      <c r="J64" s="1236"/>
      <c r="K64" s="1813"/>
    </row>
    <row r="65" spans="1:11" ht="12.75" customHeight="1" x14ac:dyDescent="0.2">
      <c r="A65" s="1792"/>
      <c r="B65" s="1795"/>
      <c r="C65" s="1240">
        <v>2279</v>
      </c>
      <c r="D65" s="1236">
        <v>827</v>
      </c>
      <c r="E65" s="1237">
        <v>4204</v>
      </c>
      <c r="F65" s="1237"/>
      <c r="G65" s="1237"/>
      <c r="H65" s="1237">
        <f t="shared" si="2"/>
        <v>827</v>
      </c>
      <c r="I65" s="1237">
        <f t="shared" si="2"/>
        <v>4204</v>
      </c>
      <c r="J65" s="1236"/>
      <c r="K65" s="1813"/>
    </row>
    <row r="66" spans="1:11" ht="12.75" customHeight="1" x14ac:dyDescent="0.2">
      <c r="A66" s="1793"/>
      <c r="B66" s="1796"/>
      <c r="C66" s="1240">
        <v>2314</v>
      </c>
      <c r="D66" s="1236">
        <v>0</v>
      </c>
      <c r="E66" s="1237">
        <v>304</v>
      </c>
      <c r="F66" s="1237"/>
      <c r="G66" s="1237"/>
      <c r="H66" s="1237">
        <f t="shared" si="2"/>
        <v>0</v>
      </c>
      <c r="I66" s="1237">
        <f t="shared" si="2"/>
        <v>304</v>
      </c>
      <c r="J66" s="1236"/>
      <c r="K66" s="1814"/>
    </row>
    <row r="67" spans="1:11" x14ac:dyDescent="0.2">
      <c r="A67" s="1802" t="s">
        <v>1127</v>
      </c>
      <c r="B67" s="1656" t="s">
        <v>1128</v>
      </c>
      <c r="C67" s="1224"/>
      <c r="D67" s="1225">
        <f>SUM(D68:D69)</f>
        <v>550</v>
      </c>
      <c r="E67" s="1225">
        <f t="shared" ref="E67:G67" si="11">SUM(E68:E69)</f>
        <v>0</v>
      </c>
      <c r="F67" s="1225">
        <f t="shared" si="11"/>
        <v>0</v>
      </c>
      <c r="G67" s="1225">
        <f t="shared" si="11"/>
        <v>0</v>
      </c>
      <c r="H67" s="1226">
        <f t="shared" si="2"/>
        <v>550</v>
      </c>
      <c r="I67" s="1226">
        <f t="shared" si="2"/>
        <v>0</v>
      </c>
      <c r="J67" s="1227"/>
      <c r="K67" s="1818" t="s">
        <v>1129</v>
      </c>
    </row>
    <row r="68" spans="1:11" ht="12.75" customHeight="1" x14ac:dyDescent="0.2">
      <c r="A68" s="1803"/>
      <c r="B68" s="1664"/>
      <c r="C68" s="1228">
        <v>2247</v>
      </c>
      <c r="D68" s="1229">
        <v>100</v>
      </c>
      <c r="E68" s="1227"/>
      <c r="F68" s="1227"/>
      <c r="G68" s="1227"/>
      <c r="H68" s="1227">
        <f t="shared" si="2"/>
        <v>100</v>
      </c>
      <c r="I68" s="1227">
        <f t="shared" si="2"/>
        <v>0</v>
      </c>
      <c r="J68" s="1227"/>
      <c r="K68" s="1819"/>
    </row>
    <row r="69" spans="1:11" ht="12.75" customHeight="1" x14ac:dyDescent="0.2">
      <c r="A69" s="1804"/>
      <c r="B69" s="1657"/>
      <c r="C69" s="1228">
        <v>2314</v>
      </c>
      <c r="D69" s="1229">
        <v>450</v>
      </c>
      <c r="E69" s="1227"/>
      <c r="F69" s="1227"/>
      <c r="G69" s="1227"/>
      <c r="H69" s="1227">
        <f t="shared" si="2"/>
        <v>450</v>
      </c>
      <c r="I69" s="1227">
        <f t="shared" si="2"/>
        <v>0</v>
      </c>
      <c r="J69" s="1227"/>
      <c r="K69" s="1820"/>
    </row>
    <row r="70" spans="1:11" x14ac:dyDescent="0.2">
      <c r="A70" s="1802" t="s">
        <v>1130</v>
      </c>
      <c r="B70" s="1656" t="s">
        <v>1131</v>
      </c>
      <c r="C70" s="1228"/>
      <c r="D70" s="1225">
        <f>SUM(D71:D74)</f>
        <v>200</v>
      </c>
      <c r="E70" s="1225">
        <f t="shared" ref="E70:G70" si="12">SUM(E71:E74)</f>
        <v>1872</v>
      </c>
      <c r="F70" s="1225">
        <f t="shared" si="12"/>
        <v>0</v>
      </c>
      <c r="G70" s="1225">
        <f t="shared" si="12"/>
        <v>0</v>
      </c>
      <c r="H70" s="1226">
        <f t="shared" si="2"/>
        <v>200</v>
      </c>
      <c r="I70" s="1226">
        <f t="shared" si="2"/>
        <v>1872</v>
      </c>
      <c r="J70" s="1227"/>
      <c r="K70" s="1809" t="s">
        <v>1132</v>
      </c>
    </row>
    <row r="71" spans="1:11" ht="12.75" customHeight="1" x14ac:dyDescent="0.2">
      <c r="A71" s="1803"/>
      <c r="B71" s="1664"/>
      <c r="C71" s="1228">
        <v>1150</v>
      </c>
      <c r="D71" s="1229">
        <v>0</v>
      </c>
      <c r="E71" s="1227">
        <v>200</v>
      </c>
      <c r="F71" s="1227"/>
      <c r="G71" s="1227"/>
      <c r="H71" s="1227">
        <f t="shared" si="2"/>
        <v>0</v>
      </c>
      <c r="I71" s="1227">
        <f t="shared" si="2"/>
        <v>200</v>
      </c>
      <c r="J71" s="1227"/>
      <c r="K71" s="1810"/>
    </row>
    <row r="72" spans="1:11" ht="12.75" customHeight="1" x14ac:dyDescent="0.2">
      <c r="A72" s="1803"/>
      <c r="B72" s="1664"/>
      <c r="C72" s="1228">
        <v>1210</v>
      </c>
      <c r="D72" s="1229">
        <v>0</v>
      </c>
      <c r="E72" s="1227">
        <v>10</v>
      </c>
      <c r="F72" s="1227"/>
      <c r="G72" s="1227"/>
      <c r="H72" s="1227">
        <f t="shared" si="2"/>
        <v>0</v>
      </c>
      <c r="I72" s="1227">
        <f t="shared" si="2"/>
        <v>10</v>
      </c>
      <c r="J72" s="1227"/>
      <c r="K72" s="1810"/>
    </row>
    <row r="73" spans="1:11" ht="12.75" customHeight="1" x14ac:dyDescent="0.2">
      <c r="A73" s="1803"/>
      <c r="B73" s="1664"/>
      <c r="C73" s="1228">
        <v>2269</v>
      </c>
      <c r="D73" s="1229">
        <v>0</v>
      </c>
      <c r="E73" s="1227">
        <v>300</v>
      </c>
      <c r="F73" s="1227"/>
      <c r="G73" s="1227"/>
      <c r="H73" s="1227">
        <f t="shared" si="2"/>
        <v>0</v>
      </c>
      <c r="I73" s="1227">
        <f t="shared" si="2"/>
        <v>300</v>
      </c>
      <c r="J73" s="1227"/>
      <c r="K73" s="1810"/>
    </row>
    <row r="74" spans="1:11" ht="12.75" customHeight="1" x14ac:dyDescent="0.2">
      <c r="A74" s="1804"/>
      <c r="B74" s="1657"/>
      <c r="C74" s="1228">
        <v>2279</v>
      </c>
      <c r="D74" s="1229">
        <v>200</v>
      </c>
      <c r="E74" s="1227">
        <v>1362</v>
      </c>
      <c r="F74" s="1227"/>
      <c r="G74" s="1227"/>
      <c r="H74" s="1227">
        <f t="shared" si="2"/>
        <v>200</v>
      </c>
      <c r="I74" s="1227">
        <f t="shared" si="2"/>
        <v>1362</v>
      </c>
      <c r="J74" s="1227"/>
      <c r="K74" s="1811"/>
    </row>
    <row r="75" spans="1:11" ht="21.75" customHeight="1" x14ac:dyDescent="0.2">
      <c r="A75" s="1238" t="s">
        <v>1133</v>
      </c>
      <c r="B75" s="1232" t="s">
        <v>1134</v>
      </c>
      <c r="C75" s="1231"/>
      <c r="D75" s="1225">
        <f>SUM(D76,D79,D83,D89,D94,D99,D103)</f>
        <v>12302</v>
      </c>
      <c r="E75" s="1225">
        <f t="shared" ref="E75:I75" si="13">SUM(E76,E79,E83,E89,E94,E99,E103)</f>
        <v>4264</v>
      </c>
      <c r="F75" s="1225">
        <f t="shared" si="13"/>
        <v>0</v>
      </c>
      <c r="G75" s="1225">
        <f t="shared" si="13"/>
        <v>0</v>
      </c>
      <c r="H75" s="1225">
        <f t="shared" si="13"/>
        <v>12302</v>
      </c>
      <c r="I75" s="1225">
        <f t="shared" si="13"/>
        <v>4264</v>
      </c>
      <c r="J75" s="1227"/>
      <c r="K75" s="1227"/>
    </row>
    <row r="76" spans="1:11" ht="21" customHeight="1" x14ac:dyDescent="0.2">
      <c r="A76" s="1802" t="s">
        <v>1135</v>
      </c>
      <c r="B76" s="1815" t="s">
        <v>1136</v>
      </c>
      <c r="C76" s="1228"/>
      <c r="D76" s="1225">
        <f>SUM(D77:D78)</f>
        <v>116</v>
      </c>
      <c r="E76" s="1225">
        <f t="shared" ref="E76:G76" si="14">SUM(E77:E78)</f>
        <v>0</v>
      </c>
      <c r="F76" s="1225">
        <f t="shared" si="14"/>
        <v>0</v>
      </c>
      <c r="G76" s="1225">
        <f t="shared" si="14"/>
        <v>0</v>
      </c>
      <c r="H76" s="1226">
        <f t="shared" si="2"/>
        <v>116</v>
      </c>
      <c r="I76" s="1226">
        <f t="shared" si="2"/>
        <v>0</v>
      </c>
      <c r="J76" s="1227"/>
      <c r="K76" s="1809" t="s">
        <v>1137</v>
      </c>
    </row>
    <row r="77" spans="1:11" ht="18" customHeight="1" x14ac:dyDescent="0.2">
      <c r="A77" s="1803"/>
      <c r="B77" s="1816"/>
      <c r="C77" s="1228">
        <v>1150</v>
      </c>
      <c r="D77" s="1229">
        <v>110</v>
      </c>
      <c r="E77" s="1227"/>
      <c r="F77" s="1227"/>
      <c r="G77" s="1227"/>
      <c r="H77" s="1227">
        <f t="shared" si="2"/>
        <v>110</v>
      </c>
      <c r="I77" s="1227">
        <f t="shared" si="2"/>
        <v>0</v>
      </c>
      <c r="J77" s="1227"/>
      <c r="K77" s="1810"/>
    </row>
    <row r="78" spans="1:11" ht="15" customHeight="1" x14ac:dyDescent="0.2">
      <c r="A78" s="1804"/>
      <c r="B78" s="1817"/>
      <c r="C78" s="1228">
        <v>1210</v>
      </c>
      <c r="D78" s="1229">
        <v>6</v>
      </c>
      <c r="E78" s="1227"/>
      <c r="F78" s="1227"/>
      <c r="G78" s="1227"/>
      <c r="H78" s="1227">
        <f t="shared" si="2"/>
        <v>6</v>
      </c>
      <c r="I78" s="1227">
        <f t="shared" si="2"/>
        <v>0</v>
      </c>
      <c r="J78" s="1227"/>
      <c r="K78" s="1811"/>
    </row>
    <row r="79" spans="1:11" ht="21.75" customHeight="1" x14ac:dyDescent="0.2">
      <c r="A79" s="1802" t="s">
        <v>1138</v>
      </c>
      <c r="B79" s="1656" t="s">
        <v>1139</v>
      </c>
      <c r="C79" s="1228"/>
      <c r="D79" s="1225">
        <f>SUM(D80:D82)</f>
        <v>200</v>
      </c>
      <c r="E79" s="1225">
        <f t="shared" ref="E79:G79" si="15">SUM(E80:E82)</f>
        <v>0</v>
      </c>
      <c r="F79" s="1225">
        <f t="shared" si="15"/>
        <v>0</v>
      </c>
      <c r="G79" s="1225">
        <f t="shared" si="15"/>
        <v>0</v>
      </c>
      <c r="H79" s="1226">
        <f t="shared" si="2"/>
        <v>200</v>
      </c>
      <c r="I79" s="1226">
        <f t="shared" si="2"/>
        <v>0</v>
      </c>
      <c r="J79" s="1227"/>
      <c r="K79" s="1809" t="s">
        <v>1140</v>
      </c>
    </row>
    <row r="80" spans="1:11" ht="12.75" customHeight="1" x14ac:dyDescent="0.2">
      <c r="A80" s="1803"/>
      <c r="B80" s="1664"/>
      <c r="C80" s="1228">
        <v>1150</v>
      </c>
      <c r="D80" s="1229">
        <v>95</v>
      </c>
      <c r="E80" s="1227"/>
      <c r="F80" s="1227"/>
      <c r="G80" s="1227"/>
      <c r="H80" s="1227">
        <f t="shared" si="2"/>
        <v>95</v>
      </c>
      <c r="I80" s="1227">
        <f t="shared" si="2"/>
        <v>0</v>
      </c>
      <c r="J80" s="1227"/>
      <c r="K80" s="1810"/>
    </row>
    <row r="81" spans="1:11" ht="12.75" customHeight="1" x14ac:dyDescent="0.2">
      <c r="A81" s="1803"/>
      <c r="B81" s="1664"/>
      <c r="C81" s="1228">
        <v>1210</v>
      </c>
      <c r="D81" s="1229">
        <v>5</v>
      </c>
      <c r="E81" s="1227"/>
      <c r="F81" s="1227"/>
      <c r="G81" s="1227"/>
      <c r="H81" s="1227">
        <f t="shared" si="2"/>
        <v>5</v>
      </c>
      <c r="I81" s="1227">
        <f t="shared" si="2"/>
        <v>0</v>
      </c>
      <c r="J81" s="1227"/>
      <c r="K81" s="1810"/>
    </row>
    <row r="82" spans="1:11" x14ac:dyDescent="0.2">
      <c r="A82" s="1804"/>
      <c r="B82" s="1657"/>
      <c r="C82" s="1228">
        <v>2314</v>
      </c>
      <c r="D82" s="1229">
        <v>100</v>
      </c>
      <c r="E82" s="1227"/>
      <c r="F82" s="1227"/>
      <c r="G82" s="1227"/>
      <c r="H82" s="1227">
        <f t="shared" si="2"/>
        <v>100</v>
      </c>
      <c r="I82" s="1227">
        <f t="shared" si="2"/>
        <v>0</v>
      </c>
      <c r="J82" s="1227"/>
      <c r="K82" s="1811"/>
    </row>
    <row r="83" spans="1:11" x14ac:dyDescent="0.2">
      <c r="A83" s="1802" t="s">
        <v>1141</v>
      </c>
      <c r="B83" s="1656" t="s">
        <v>1142</v>
      </c>
      <c r="C83" s="1228"/>
      <c r="D83" s="1225">
        <f>SUM(D84:D88)</f>
        <v>2607</v>
      </c>
      <c r="E83" s="1225">
        <f t="shared" ref="E83:G83" si="16">SUM(E84:E88)</f>
        <v>0</v>
      </c>
      <c r="F83" s="1225">
        <f t="shared" si="16"/>
        <v>0</v>
      </c>
      <c r="G83" s="1225">
        <f t="shared" si="16"/>
        <v>0</v>
      </c>
      <c r="H83" s="1226">
        <f t="shared" si="2"/>
        <v>2607</v>
      </c>
      <c r="I83" s="1226">
        <f t="shared" si="2"/>
        <v>0</v>
      </c>
      <c r="J83" s="1227"/>
      <c r="K83" s="1809" t="s">
        <v>1143</v>
      </c>
    </row>
    <row r="84" spans="1:11" ht="12.75" customHeight="1" x14ac:dyDescent="0.2">
      <c r="A84" s="1803"/>
      <c r="B84" s="1664"/>
      <c r="C84" s="1228">
        <v>1150</v>
      </c>
      <c r="D84" s="1229">
        <v>600</v>
      </c>
      <c r="E84" s="1227"/>
      <c r="F84" s="1227"/>
      <c r="G84" s="1227"/>
      <c r="H84" s="1227">
        <f t="shared" si="2"/>
        <v>600</v>
      </c>
      <c r="I84" s="1227">
        <f t="shared" si="2"/>
        <v>0</v>
      </c>
      <c r="J84" s="1227"/>
      <c r="K84" s="1810"/>
    </row>
    <row r="85" spans="1:11" ht="12.75" customHeight="1" x14ac:dyDescent="0.2">
      <c r="A85" s="1803"/>
      <c r="B85" s="1664"/>
      <c r="C85" s="1228">
        <v>1210</v>
      </c>
      <c r="D85" s="1229">
        <v>30</v>
      </c>
      <c r="E85" s="1227"/>
      <c r="F85" s="1227"/>
      <c r="G85" s="1227"/>
      <c r="H85" s="1227">
        <f t="shared" si="2"/>
        <v>30</v>
      </c>
      <c r="I85" s="1227">
        <f t="shared" si="2"/>
        <v>0</v>
      </c>
      <c r="J85" s="1227"/>
      <c r="K85" s="1810"/>
    </row>
    <row r="86" spans="1:11" ht="12.75" customHeight="1" x14ac:dyDescent="0.2">
      <c r="A86" s="1803"/>
      <c r="B86" s="1664"/>
      <c r="C86" s="1228">
        <v>2264</v>
      </c>
      <c r="D86" s="1229">
        <v>800</v>
      </c>
      <c r="E86" s="1227"/>
      <c r="F86" s="1227"/>
      <c r="G86" s="1227"/>
      <c r="H86" s="1227">
        <f t="shared" si="2"/>
        <v>800</v>
      </c>
      <c r="I86" s="1227">
        <f t="shared" si="2"/>
        <v>0</v>
      </c>
      <c r="J86" s="1227"/>
      <c r="K86" s="1810"/>
    </row>
    <row r="87" spans="1:11" ht="12.75" customHeight="1" x14ac:dyDescent="0.2">
      <c r="A87" s="1803"/>
      <c r="B87" s="1664"/>
      <c r="C87" s="1228">
        <v>2279</v>
      </c>
      <c r="D87" s="1229">
        <v>1027</v>
      </c>
      <c r="E87" s="1227"/>
      <c r="F87" s="1227"/>
      <c r="G87" s="1227"/>
      <c r="H87" s="1227">
        <f t="shared" si="2"/>
        <v>1027</v>
      </c>
      <c r="I87" s="1227">
        <f t="shared" si="2"/>
        <v>0</v>
      </c>
      <c r="J87" s="1227"/>
      <c r="K87" s="1810"/>
    </row>
    <row r="88" spans="1:11" ht="12.75" customHeight="1" x14ac:dyDescent="0.2">
      <c r="A88" s="1804"/>
      <c r="B88" s="1657"/>
      <c r="C88" s="1228">
        <v>2314</v>
      </c>
      <c r="D88" s="1229">
        <v>150</v>
      </c>
      <c r="E88" s="1227"/>
      <c r="F88" s="1227"/>
      <c r="G88" s="1227"/>
      <c r="H88" s="1227">
        <f t="shared" si="2"/>
        <v>150</v>
      </c>
      <c r="I88" s="1227">
        <f t="shared" si="2"/>
        <v>0</v>
      </c>
      <c r="J88" s="1227"/>
      <c r="K88" s="1811"/>
    </row>
    <row r="89" spans="1:11" x14ac:dyDescent="0.2">
      <c r="A89" s="1802" t="s">
        <v>1144</v>
      </c>
      <c r="B89" s="1656" t="s">
        <v>1131</v>
      </c>
      <c r="C89" s="1228"/>
      <c r="D89" s="1225">
        <f>SUM(D90:D93)</f>
        <v>200</v>
      </c>
      <c r="E89" s="1225">
        <f t="shared" ref="E89:G89" si="17">SUM(E90:E93)</f>
        <v>2080</v>
      </c>
      <c r="F89" s="1225">
        <f t="shared" si="17"/>
        <v>0</v>
      </c>
      <c r="G89" s="1225">
        <f t="shared" si="17"/>
        <v>0</v>
      </c>
      <c r="H89" s="1226">
        <f t="shared" si="2"/>
        <v>200</v>
      </c>
      <c r="I89" s="1226">
        <f t="shared" si="2"/>
        <v>2080</v>
      </c>
      <c r="J89" s="1227"/>
      <c r="K89" s="1809" t="s">
        <v>1132</v>
      </c>
    </row>
    <row r="90" spans="1:11" ht="12.75" customHeight="1" x14ac:dyDescent="0.2">
      <c r="A90" s="1803"/>
      <c r="B90" s="1664"/>
      <c r="C90" s="1228">
        <v>1150</v>
      </c>
      <c r="D90" s="1229">
        <v>0</v>
      </c>
      <c r="E90" s="1227">
        <v>200</v>
      </c>
      <c r="F90" s="1227"/>
      <c r="G90" s="1227"/>
      <c r="H90" s="1227">
        <f t="shared" si="2"/>
        <v>0</v>
      </c>
      <c r="I90" s="1227">
        <f t="shared" si="2"/>
        <v>200</v>
      </c>
      <c r="J90" s="1227"/>
      <c r="K90" s="1810"/>
    </row>
    <row r="91" spans="1:11" ht="12.75" customHeight="1" x14ac:dyDescent="0.2">
      <c r="A91" s="1803"/>
      <c r="B91" s="1664"/>
      <c r="C91" s="1228">
        <v>1210</v>
      </c>
      <c r="D91" s="1229">
        <v>0</v>
      </c>
      <c r="E91" s="1227">
        <v>10</v>
      </c>
      <c r="F91" s="1227"/>
      <c r="G91" s="1227"/>
      <c r="H91" s="1227">
        <f t="shared" si="2"/>
        <v>0</v>
      </c>
      <c r="I91" s="1227">
        <f t="shared" si="2"/>
        <v>10</v>
      </c>
      <c r="J91" s="1227"/>
      <c r="K91" s="1810"/>
    </row>
    <row r="92" spans="1:11" ht="12.75" customHeight="1" x14ac:dyDescent="0.2">
      <c r="A92" s="1803"/>
      <c r="B92" s="1664"/>
      <c r="C92" s="1228">
        <v>2269</v>
      </c>
      <c r="D92" s="1229">
        <v>0</v>
      </c>
      <c r="E92" s="1227">
        <v>300</v>
      </c>
      <c r="F92" s="1227"/>
      <c r="G92" s="1227"/>
      <c r="H92" s="1227">
        <f t="shared" si="2"/>
        <v>0</v>
      </c>
      <c r="I92" s="1227">
        <f t="shared" si="2"/>
        <v>300</v>
      </c>
      <c r="J92" s="1227"/>
      <c r="K92" s="1810"/>
    </row>
    <row r="93" spans="1:11" ht="12.75" customHeight="1" x14ac:dyDescent="0.2">
      <c r="A93" s="1804"/>
      <c r="B93" s="1657"/>
      <c r="C93" s="1228">
        <v>2279</v>
      </c>
      <c r="D93" s="1229">
        <v>200</v>
      </c>
      <c r="E93" s="1227">
        <v>1570</v>
      </c>
      <c r="F93" s="1227"/>
      <c r="G93" s="1227"/>
      <c r="H93" s="1227">
        <f t="shared" si="2"/>
        <v>200</v>
      </c>
      <c r="I93" s="1227">
        <f t="shared" si="2"/>
        <v>1570</v>
      </c>
      <c r="J93" s="1227"/>
      <c r="K93" s="1811"/>
    </row>
    <row r="94" spans="1:11" x14ac:dyDescent="0.2">
      <c r="A94" s="1802" t="s">
        <v>1145</v>
      </c>
      <c r="B94" s="1656" t="s">
        <v>1146</v>
      </c>
      <c r="C94" s="1228"/>
      <c r="D94" s="1225">
        <f>SUM(D95:D98)</f>
        <v>2280</v>
      </c>
      <c r="E94" s="1225">
        <f t="shared" ref="E94:G94" si="18">SUM(E95:E98)</f>
        <v>0</v>
      </c>
      <c r="F94" s="1225">
        <f t="shared" si="18"/>
        <v>0</v>
      </c>
      <c r="G94" s="1225">
        <f t="shared" si="18"/>
        <v>0</v>
      </c>
      <c r="H94" s="1226">
        <f t="shared" si="2"/>
        <v>2280</v>
      </c>
      <c r="I94" s="1226">
        <f t="shared" si="2"/>
        <v>0</v>
      </c>
      <c r="J94" s="1227"/>
      <c r="K94" s="1809" t="s">
        <v>1147</v>
      </c>
    </row>
    <row r="95" spans="1:11" ht="12.75" customHeight="1" x14ac:dyDescent="0.2">
      <c r="A95" s="1803"/>
      <c r="B95" s="1664"/>
      <c r="C95" s="1228">
        <v>1150</v>
      </c>
      <c r="D95" s="1229">
        <v>666</v>
      </c>
      <c r="E95" s="1227"/>
      <c r="F95" s="1227"/>
      <c r="G95" s="1227"/>
      <c r="H95" s="1227">
        <f t="shared" si="2"/>
        <v>666</v>
      </c>
      <c r="I95" s="1227">
        <f t="shared" si="2"/>
        <v>0</v>
      </c>
      <c r="J95" s="1227"/>
      <c r="K95" s="1810"/>
    </row>
    <row r="96" spans="1:11" ht="12.75" customHeight="1" x14ac:dyDescent="0.2">
      <c r="A96" s="1803"/>
      <c r="B96" s="1664"/>
      <c r="C96" s="1228">
        <v>1210</v>
      </c>
      <c r="D96" s="1229">
        <v>34</v>
      </c>
      <c r="E96" s="1227"/>
      <c r="F96" s="1227"/>
      <c r="G96" s="1227"/>
      <c r="H96" s="1227">
        <f t="shared" si="2"/>
        <v>34</v>
      </c>
      <c r="I96" s="1227">
        <f t="shared" si="2"/>
        <v>0</v>
      </c>
      <c r="J96" s="1227"/>
      <c r="K96" s="1810"/>
    </row>
    <row r="97" spans="1:11" ht="12.75" customHeight="1" x14ac:dyDescent="0.2">
      <c r="A97" s="1803"/>
      <c r="B97" s="1664"/>
      <c r="C97" s="1228">
        <v>2264</v>
      </c>
      <c r="D97" s="1229">
        <v>1280</v>
      </c>
      <c r="E97" s="1227"/>
      <c r="F97" s="1227"/>
      <c r="G97" s="1227"/>
      <c r="H97" s="1227">
        <f t="shared" si="2"/>
        <v>1280</v>
      </c>
      <c r="I97" s="1227">
        <f t="shared" si="2"/>
        <v>0</v>
      </c>
      <c r="J97" s="1227"/>
      <c r="K97" s="1810"/>
    </row>
    <row r="98" spans="1:11" ht="12.75" customHeight="1" x14ac:dyDescent="0.2">
      <c r="A98" s="1804"/>
      <c r="B98" s="1657"/>
      <c r="C98" s="1228">
        <v>2314</v>
      </c>
      <c r="D98" s="1229">
        <v>300</v>
      </c>
      <c r="E98" s="1227"/>
      <c r="F98" s="1227"/>
      <c r="G98" s="1227"/>
      <c r="H98" s="1227">
        <f t="shared" si="2"/>
        <v>300</v>
      </c>
      <c r="I98" s="1227">
        <f t="shared" si="2"/>
        <v>0</v>
      </c>
      <c r="J98" s="1227"/>
      <c r="K98" s="1811"/>
    </row>
    <row r="99" spans="1:11" x14ac:dyDescent="0.2">
      <c r="A99" s="1802" t="s">
        <v>1148</v>
      </c>
      <c r="B99" s="1656" t="s">
        <v>1149</v>
      </c>
      <c r="C99" s="1228"/>
      <c r="D99" s="1225">
        <f>SUM(D100:D102)</f>
        <v>549</v>
      </c>
      <c r="E99" s="1225">
        <f t="shared" ref="E99:G99" si="19">SUM(E100:E102)</f>
        <v>0</v>
      </c>
      <c r="F99" s="1225">
        <f t="shared" si="19"/>
        <v>0</v>
      </c>
      <c r="G99" s="1225">
        <f t="shared" si="19"/>
        <v>0</v>
      </c>
      <c r="H99" s="1226">
        <f t="shared" si="2"/>
        <v>549</v>
      </c>
      <c r="I99" s="1226">
        <f t="shared" si="2"/>
        <v>0</v>
      </c>
      <c r="J99" s="1227"/>
      <c r="K99" s="1809" t="s">
        <v>1150</v>
      </c>
    </row>
    <row r="100" spans="1:11" ht="12.75" customHeight="1" x14ac:dyDescent="0.2">
      <c r="A100" s="1803"/>
      <c r="B100" s="1664"/>
      <c r="C100" s="1228">
        <v>1150</v>
      </c>
      <c r="D100" s="1229">
        <v>380</v>
      </c>
      <c r="E100" s="1227"/>
      <c r="F100" s="1227"/>
      <c r="G100" s="1227"/>
      <c r="H100" s="1227">
        <f t="shared" si="2"/>
        <v>380</v>
      </c>
      <c r="I100" s="1227">
        <f t="shared" si="2"/>
        <v>0</v>
      </c>
      <c r="J100" s="1227"/>
      <c r="K100" s="1810"/>
    </row>
    <row r="101" spans="1:11" ht="12.75" customHeight="1" x14ac:dyDescent="0.2">
      <c r="A101" s="1803"/>
      <c r="B101" s="1664"/>
      <c r="C101" s="1228">
        <v>1210</v>
      </c>
      <c r="D101" s="1229">
        <v>19</v>
      </c>
      <c r="E101" s="1227"/>
      <c r="F101" s="1227"/>
      <c r="G101" s="1227"/>
      <c r="H101" s="1227">
        <f t="shared" si="2"/>
        <v>19</v>
      </c>
      <c r="I101" s="1227">
        <f t="shared" si="2"/>
        <v>0</v>
      </c>
      <c r="J101" s="1227"/>
      <c r="K101" s="1810"/>
    </row>
    <row r="102" spans="1:11" ht="17.25" customHeight="1" x14ac:dyDescent="0.2">
      <c r="A102" s="1804"/>
      <c r="B102" s="1657"/>
      <c r="C102" s="1228">
        <v>2314</v>
      </c>
      <c r="D102" s="1229">
        <v>150</v>
      </c>
      <c r="E102" s="1227"/>
      <c r="F102" s="1227"/>
      <c r="G102" s="1227"/>
      <c r="H102" s="1227">
        <f t="shared" si="2"/>
        <v>150</v>
      </c>
      <c r="I102" s="1227">
        <f t="shared" si="2"/>
        <v>0</v>
      </c>
      <c r="J102" s="1227"/>
      <c r="K102" s="1811"/>
    </row>
    <row r="103" spans="1:11" ht="16.5" customHeight="1" x14ac:dyDescent="0.2">
      <c r="A103" s="1791" t="s">
        <v>1151</v>
      </c>
      <c r="B103" s="1794" t="s">
        <v>1125</v>
      </c>
      <c r="C103" s="1239"/>
      <c r="D103" s="1234">
        <f>SUM(D104:D107)</f>
        <v>6350</v>
      </c>
      <c r="E103" s="1234">
        <f t="shared" ref="E103:G103" si="20">SUM(E104:E107)</f>
        <v>2184</v>
      </c>
      <c r="F103" s="1234">
        <f t="shared" si="20"/>
        <v>0</v>
      </c>
      <c r="G103" s="1234">
        <f t="shared" si="20"/>
        <v>0</v>
      </c>
      <c r="H103" s="1235">
        <f t="shared" si="2"/>
        <v>6350</v>
      </c>
      <c r="I103" s="1235">
        <f t="shared" si="2"/>
        <v>2184</v>
      </c>
      <c r="J103" s="1236"/>
      <c r="K103" s="1812" t="s">
        <v>1152</v>
      </c>
    </row>
    <row r="104" spans="1:11" ht="12.75" customHeight="1" x14ac:dyDescent="0.2">
      <c r="A104" s="1792"/>
      <c r="B104" s="1795"/>
      <c r="C104" s="1240">
        <v>1150</v>
      </c>
      <c r="D104" s="1236">
        <v>4900</v>
      </c>
      <c r="E104" s="1237">
        <v>1500</v>
      </c>
      <c r="F104" s="1237"/>
      <c r="G104" s="1237"/>
      <c r="H104" s="1237">
        <f t="shared" si="2"/>
        <v>4900</v>
      </c>
      <c r="I104" s="1237">
        <f t="shared" si="2"/>
        <v>1500</v>
      </c>
      <c r="J104" s="1236"/>
      <c r="K104" s="1813"/>
    </row>
    <row r="105" spans="1:11" ht="12.75" customHeight="1" x14ac:dyDescent="0.2">
      <c r="A105" s="1792"/>
      <c r="B105" s="1795"/>
      <c r="C105" s="1240">
        <v>1210</v>
      </c>
      <c r="D105" s="1236">
        <v>245</v>
      </c>
      <c r="E105" s="1237">
        <v>75</v>
      </c>
      <c r="F105" s="1237"/>
      <c r="G105" s="1237"/>
      <c r="H105" s="1237">
        <f t="shared" si="2"/>
        <v>245</v>
      </c>
      <c r="I105" s="1237">
        <f t="shared" si="2"/>
        <v>75</v>
      </c>
      <c r="J105" s="1236"/>
      <c r="K105" s="1813"/>
    </row>
    <row r="106" spans="1:11" ht="12.75" customHeight="1" x14ac:dyDescent="0.2">
      <c r="A106" s="1792"/>
      <c r="B106" s="1795"/>
      <c r="C106" s="1240">
        <v>2279</v>
      </c>
      <c r="D106" s="1236">
        <v>1005</v>
      </c>
      <c r="E106" s="1237">
        <v>609</v>
      </c>
      <c r="F106" s="1237"/>
      <c r="G106" s="1237"/>
      <c r="H106" s="1237">
        <f t="shared" si="2"/>
        <v>1005</v>
      </c>
      <c r="I106" s="1237">
        <f t="shared" si="2"/>
        <v>609</v>
      </c>
      <c r="J106" s="1236"/>
      <c r="K106" s="1813"/>
    </row>
    <row r="107" spans="1:11" ht="12.75" customHeight="1" x14ac:dyDescent="0.2">
      <c r="A107" s="1793"/>
      <c r="B107" s="1796"/>
      <c r="C107" s="1240">
        <v>2314</v>
      </c>
      <c r="D107" s="1236">
        <v>200</v>
      </c>
      <c r="E107" s="1237">
        <v>0</v>
      </c>
      <c r="F107" s="1237"/>
      <c r="G107" s="1237"/>
      <c r="H107" s="1237">
        <f t="shared" ref="H107:I145" si="21">D107+F107</f>
        <v>200</v>
      </c>
      <c r="I107" s="1237">
        <f t="shared" si="21"/>
        <v>0</v>
      </c>
      <c r="J107" s="1237"/>
      <c r="K107" s="1814"/>
    </row>
    <row r="108" spans="1:11" ht="21" customHeight="1" x14ac:dyDescent="0.2">
      <c r="A108" s="1238" t="s">
        <v>1153</v>
      </c>
      <c r="B108" s="1232" t="s">
        <v>1154</v>
      </c>
      <c r="C108" s="1231"/>
      <c r="D108" s="1225">
        <f>SUM(D109,D115,D117,D119,D122)</f>
        <v>4515</v>
      </c>
      <c r="E108" s="1225">
        <f t="shared" ref="E108:I108" si="22">SUM(E109,E115,E117,E119,E122)</f>
        <v>7714</v>
      </c>
      <c r="F108" s="1225">
        <f t="shared" si="22"/>
        <v>0</v>
      </c>
      <c r="G108" s="1225">
        <f t="shared" si="22"/>
        <v>0</v>
      </c>
      <c r="H108" s="1225">
        <f t="shared" si="22"/>
        <v>4515</v>
      </c>
      <c r="I108" s="1225">
        <f t="shared" si="22"/>
        <v>7714</v>
      </c>
      <c r="J108" s="1227"/>
      <c r="K108" s="1227"/>
    </row>
    <row r="109" spans="1:11" x14ac:dyDescent="0.2">
      <c r="A109" s="1802" t="s">
        <v>1155</v>
      </c>
      <c r="B109" s="1656" t="s">
        <v>1156</v>
      </c>
      <c r="C109" s="1231"/>
      <c r="D109" s="1225">
        <f>SUM(D110:D114)</f>
        <v>2075</v>
      </c>
      <c r="E109" s="1225">
        <f t="shared" ref="E109:G109" si="23">SUM(E110:E114)</f>
        <v>5514</v>
      </c>
      <c r="F109" s="1225">
        <f t="shared" si="23"/>
        <v>0</v>
      </c>
      <c r="G109" s="1225">
        <f t="shared" si="23"/>
        <v>0</v>
      </c>
      <c r="H109" s="1226">
        <f t="shared" si="21"/>
        <v>2075</v>
      </c>
      <c r="I109" s="1226">
        <f t="shared" si="21"/>
        <v>5514</v>
      </c>
      <c r="J109" s="1227"/>
      <c r="K109" s="1806" t="s">
        <v>1157</v>
      </c>
    </row>
    <row r="110" spans="1:11" ht="12.75" customHeight="1" x14ac:dyDescent="0.2">
      <c r="A110" s="1803"/>
      <c r="B110" s="1664"/>
      <c r="C110" s="1228">
        <v>1150</v>
      </c>
      <c r="D110" s="1229">
        <v>0</v>
      </c>
      <c r="E110" s="1227">
        <v>3180</v>
      </c>
      <c r="F110" s="1227"/>
      <c r="G110" s="1227"/>
      <c r="H110" s="1227">
        <f t="shared" si="21"/>
        <v>0</v>
      </c>
      <c r="I110" s="1227">
        <f t="shared" si="21"/>
        <v>3180</v>
      </c>
      <c r="J110" s="1227"/>
      <c r="K110" s="1807"/>
    </row>
    <row r="111" spans="1:11" ht="12.75" customHeight="1" x14ac:dyDescent="0.2">
      <c r="A111" s="1803"/>
      <c r="B111" s="1664"/>
      <c r="C111" s="1228">
        <v>1210</v>
      </c>
      <c r="D111" s="1229">
        <v>0</v>
      </c>
      <c r="E111" s="1227">
        <v>159</v>
      </c>
      <c r="F111" s="1227"/>
      <c r="G111" s="1227"/>
      <c r="H111" s="1227">
        <f t="shared" si="21"/>
        <v>0</v>
      </c>
      <c r="I111" s="1227">
        <f t="shared" si="21"/>
        <v>159</v>
      </c>
      <c r="J111" s="1227"/>
      <c r="K111" s="1807"/>
    </row>
    <row r="112" spans="1:11" ht="12.75" customHeight="1" x14ac:dyDescent="0.2">
      <c r="A112" s="1803"/>
      <c r="B112" s="1664"/>
      <c r="C112" s="1228">
        <v>2279</v>
      </c>
      <c r="D112" s="1229">
        <v>275</v>
      </c>
      <c r="E112" s="1227">
        <v>125</v>
      </c>
      <c r="F112" s="1227"/>
      <c r="G112" s="1227"/>
      <c r="H112" s="1227">
        <f t="shared" si="21"/>
        <v>275</v>
      </c>
      <c r="I112" s="1227">
        <f t="shared" si="21"/>
        <v>125</v>
      </c>
      <c r="J112" s="1227"/>
      <c r="K112" s="1807"/>
    </row>
    <row r="113" spans="1:11" ht="12.75" customHeight="1" x14ac:dyDescent="0.2">
      <c r="A113" s="1803"/>
      <c r="B113" s="1664"/>
      <c r="C113" s="1228">
        <v>2312</v>
      </c>
      <c r="D113" s="1229">
        <v>0</v>
      </c>
      <c r="E113" s="1227">
        <v>300</v>
      </c>
      <c r="F113" s="1227"/>
      <c r="G113" s="1227"/>
      <c r="H113" s="1227">
        <f t="shared" si="21"/>
        <v>0</v>
      </c>
      <c r="I113" s="1227">
        <f t="shared" si="21"/>
        <v>300</v>
      </c>
      <c r="J113" s="1227"/>
      <c r="K113" s="1807"/>
    </row>
    <row r="114" spans="1:11" ht="12.75" customHeight="1" x14ac:dyDescent="0.2">
      <c r="A114" s="1804"/>
      <c r="B114" s="1657"/>
      <c r="C114" s="1228">
        <v>2314</v>
      </c>
      <c r="D114" s="1229">
        <v>1800</v>
      </c>
      <c r="E114" s="1227">
        <v>1750</v>
      </c>
      <c r="F114" s="1227"/>
      <c r="G114" s="1227"/>
      <c r="H114" s="1227">
        <f t="shared" si="21"/>
        <v>1800</v>
      </c>
      <c r="I114" s="1227">
        <f t="shared" si="21"/>
        <v>1750</v>
      </c>
      <c r="J114" s="1227"/>
      <c r="K114" s="1808"/>
    </row>
    <row r="115" spans="1:11" ht="42" customHeight="1" x14ac:dyDescent="0.2">
      <c r="A115" s="1802" t="s">
        <v>1158</v>
      </c>
      <c r="B115" s="1656" t="s">
        <v>1159</v>
      </c>
      <c r="C115" s="1232"/>
      <c r="D115" s="1225">
        <f>SUM(D116)</f>
        <v>0</v>
      </c>
      <c r="E115" s="1225">
        <f t="shared" ref="E115:G115" si="24">SUM(E116)</f>
        <v>200</v>
      </c>
      <c r="F115" s="1225">
        <f t="shared" si="24"/>
        <v>0</v>
      </c>
      <c r="G115" s="1225">
        <f t="shared" si="24"/>
        <v>0</v>
      </c>
      <c r="H115" s="1226">
        <f t="shared" si="21"/>
        <v>0</v>
      </c>
      <c r="I115" s="1226">
        <f t="shared" si="21"/>
        <v>200</v>
      </c>
      <c r="J115" s="1227"/>
      <c r="K115" s="1809" t="s">
        <v>1157</v>
      </c>
    </row>
    <row r="116" spans="1:11" ht="21.75" customHeight="1" x14ac:dyDescent="0.2">
      <c r="A116" s="1804"/>
      <c r="B116" s="1657"/>
      <c r="C116" s="1228">
        <v>2314</v>
      </c>
      <c r="D116" s="1229">
        <v>0</v>
      </c>
      <c r="E116" s="1227">
        <v>200</v>
      </c>
      <c r="F116" s="1227"/>
      <c r="G116" s="1227"/>
      <c r="H116" s="1227">
        <f t="shared" si="21"/>
        <v>0</v>
      </c>
      <c r="I116" s="1227">
        <f t="shared" si="21"/>
        <v>200</v>
      </c>
      <c r="J116" s="1227"/>
      <c r="K116" s="1811"/>
    </row>
    <row r="117" spans="1:11" ht="40.5" customHeight="1" x14ac:dyDescent="0.2">
      <c r="A117" s="1802" t="s">
        <v>1160</v>
      </c>
      <c r="B117" s="1656" t="s">
        <v>1161</v>
      </c>
      <c r="C117" s="1231"/>
      <c r="D117" s="1225">
        <f>SUM(D118)</f>
        <v>0</v>
      </c>
      <c r="E117" s="1225">
        <f t="shared" ref="E117:G117" si="25">SUM(E118)</f>
        <v>200</v>
      </c>
      <c r="F117" s="1225">
        <f t="shared" si="25"/>
        <v>0</v>
      </c>
      <c r="G117" s="1225">
        <f t="shared" si="25"/>
        <v>0</v>
      </c>
      <c r="H117" s="1226">
        <f t="shared" si="21"/>
        <v>0</v>
      </c>
      <c r="I117" s="1226">
        <f t="shared" si="21"/>
        <v>200</v>
      </c>
      <c r="J117" s="1227"/>
      <c r="K117" s="1809" t="s">
        <v>1162</v>
      </c>
    </row>
    <row r="118" spans="1:11" ht="12.75" customHeight="1" x14ac:dyDescent="0.2">
      <c r="A118" s="1804"/>
      <c r="B118" s="1657"/>
      <c r="C118" s="1228">
        <v>2314</v>
      </c>
      <c r="D118" s="1229">
        <v>0</v>
      </c>
      <c r="E118" s="1227">
        <v>200</v>
      </c>
      <c r="F118" s="1227"/>
      <c r="G118" s="1227"/>
      <c r="H118" s="1227">
        <f t="shared" si="21"/>
        <v>0</v>
      </c>
      <c r="I118" s="1227">
        <f t="shared" si="21"/>
        <v>200</v>
      </c>
      <c r="J118" s="1227"/>
      <c r="K118" s="1811"/>
    </row>
    <row r="119" spans="1:11" ht="37.5" customHeight="1" x14ac:dyDescent="0.2">
      <c r="A119" s="1802" t="s">
        <v>1163</v>
      </c>
      <c r="B119" s="1656" t="s">
        <v>1164</v>
      </c>
      <c r="C119" s="1231"/>
      <c r="D119" s="1225">
        <f>SUM(D120:D121)</f>
        <v>0</v>
      </c>
      <c r="E119" s="1225">
        <f t="shared" ref="E119:G119" si="26">SUM(E120:E121)</f>
        <v>800</v>
      </c>
      <c r="F119" s="1225">
        <f t="shared" si="26"/>
        <v>0</v>
      </c>
      <c r="G119" s="1225">
        <f t="shared" si="26"/>
        <v>0</v>
      </c>
      <c r="H119" s="1226">
        <f t="shared" si="21"/>
        <v>0</v>
      </c>
      <c r="I119" s="1226">
        <f t="shared" si="21"/>
        <v>800</v>
      </c>
      <c r="J119" s="1227"/>
      <c r="K119" s="1809" t="s">
        <v>1165</v>
      </c>
    </row>
    <row r="120" spans="1:11" ht="12.75" customHeight="1" x14ac:dyDescent="0.2">
      <c r="A120" s="1803"/>
      <c r="B120" s="1664"/>
      <c r="C120" s="1228">
        <v>1150</v>
      </c>
      <c r="D120" s="1229">
        <v>0</v>
      </c>
      <c r="E120" s="1227">
        <v>762</v>
      </c>
      <c r="F120" s="1227"/>
      <c r="G120" s="1227"/>
      <c r="H120" s="1227">
        <f t="shared" si="21"/>
        <v>0</v>
      </c>
      <c r="I120" s="1227">
        <f t="shared" si="21"/>
        <v>762</v>
      </c>
      <c r="J120" s="1227"/>
      <c r="K120" s="1810"/>
    </row>
    <row r="121" spans="1:11" ht="12.75" customHeight="1" x14ac:dyDescent="0.2">
      <c r="A121" s="1804"/>
      <c r="B121" s="1657"/>
      <c r="C121" s="1228">
        <v>1210</v>
      </c>
      <c r="D121" s="1229">
        <v>0</v>
      </c>
      <c r="E121" s="1227">
        <v>38</v>
      </c>
      <c r="F121" s="1227"/>
      <c r="G121" s="1227"/>
      <c r="H121" s="1227">
        <f t="shared" si="21"/>
        <v>0</v>
      </c>
      <c r="I121" s="1227">
        <f t="shared" si="21"/>
        <v>38</v>
      </c>
      <c r="J121" s="1227"/>
      <c r="K121" s="1811"/>
    </row>
    <row r="122" spans="1:11" x14ac:dyDescent="0.2">
      <c r="A122" s="1802" t="s">
        <v>1166</v>
      </c>
      <c r="B122" s="1656" t="s">
        <v>1167</v>
      </c>
      <c r="C122" s="1231"/>
      <c r="D122" s="1225">
        <f>SUM(D123:D125)</f>
        <v>2440</v>
      </c>
      <c r="E122" s="1225">
        <f t="shared" ref="E122:G122" si="27">SUM(E123:E125)</f>
        <v>1000</v>
      </c>
      <c r="F122" s="1225">
        <f t="shared" si="27"/>
        <v>0</v>
      </c>
      <c r="G122" s="1225">
        <f t="shared" si="27"/>
        <v>0</v>
      </c>
      <c r="H122" s="1226">
        <f t="shared" si="21"/>
        <v>2440</v>
      </c>
      <c r="I122" s="1226">
        <f t="shared" si="21"/>
        <v>1000</v>
      </c>
      <c r="J122" s="1227"/>
      <c r="K122" s="1809" t="s">
        <v>1168</v>
      </c>
    </row>
    <row r="123" spans="1:11" ht="12.75" customHeight="1" x14ac:dyDescent="0.2">
      <c r="A123" s="1803"/>
      <c r="B123" s="1664"/>
      <c r="C123" s="1228">
        <v>2262</v>
      </c>
      <c r="D123" s="1229">
        <v>1500</v>
      </c>
      <c r="E123" s="1227">
        <v>500</v>
      </c>
      <c r="F123" s="1227"/>
      <c r="G123" s="1227"/>
      <c r="H123" s="1227">
        <f t="shared" si="21"/>
        <v>1500</v>
      </c>
      <c r="I123" s="1227">
        <f t="shared" si="21"/>
        <v>500</v>
      </c>
      <c r="J123" s="1227"/>
      <c r="K123" s="1810"/>
    </row>
    <row r="124" spans="1:11" ht="12.75" customHeight="1" x14ac:dyDescent="0.2">
      <c r="A124" s="1803"/>
      <c r="B124" s="1664"/>
      <c r="C124" s="1228">
        <v>2279</v>
      </c>
      <c r="D124" s="1229">
        <v>940</v>
      </c>
      <c r="E124" s="1227">
        <v>0</v>
      </c>
      <c r="F124" s="1227"/>
      <c r="G124" s="1227"/>
      <c r="H124" s="1227">
        <f t="shared" si="21"/>
        <v>940</v>
      </c>
      <c r="I124" s="1227">
        <f t="shared" si="21"/>
        <v>0</v>
      </c>
      <c r="J124" s="1227"/>
      <c r="K124" s="1810"/>
    </row>
    <row r="125" spans="1:11" ht="12.75" customHeight="1" x14ac:dyDescent="0.2">
      <c r="A125" s="1804"/>
      <c r="B125" s="1657"/>
      <c r="C125" s="1228">
        <v>2363</v>
      </c>
      <c r="D125" s="1229">
        <v>0</v>
      </c>
      <c r="E125" s="1227">
        <v>500</v>
      </c>
      <c r="F125" s="1227"/>
      <c r="G125" s="1227"/>
      <c r="H125" s="1227">
        <f t="shared" si="21"/>
        <v>0</v>
      </c>
      <c r="I125" s="1227">
        <f t="shared" si="21"/>
        <v>500</v>
      </c>
      <c r="J125" s="1227"/>
      <c r="K125" s="1811"/>
    </row>
    <row r="126" spans="1:11" ht="21.75" customHeight="1" x14ac:dyDescent="0.2">
      <c r="A126" s="1238" t="s">
        <v>1169</v>
      </c>
      <c r="B126" s="1232" t="s">
        <v>1170</v>
      </c>
      <c r="C126" s="1232"/>
      <c r="D126" s="1225">
        <f>SUM(D127,D134,D140,D146,D152,D158)</f>
        <v>61830</v>
      </c>
      <c r="E126" s="1225">
        <f t="shared" ref="E126:I126" si="28">SUM(E127,E134,E140,E146,E152,E158)</f>
        <v>0</v>
      </c>
      <c r="F126" s="1225">
        <f t="shared" si="28"/>
        <v>0</v>
      </c>
      <c r="G126" s="1225">
        <f t="shared" si="28"/>
        <v>0</v>
      </c>
      <c r="H126" s="1225">
        <f t="shared" si="28"/>
        <v>61830</v>
      </c>
      <c r="I126" s="1225">
        <f t="shared" si="28"/>
        <v>0</v>
      </c>
      <c r="J126" s="1227"/>
      <c r="K126" s="1227"/>
    </row>
    <row r="127" spans="1:11" x14ac:dyDescent="0.2">
      <c r="A127" s="1802" t="s">
        <v>1171</v>
      </c>
      <c r="B127" s="1656" t="s">
        <v>1172</v>
      </c>
      <c r="C127" s="1224"/>
      <c r="D127" s="1225">
        <f>SUM(D128:D133)</f>
        <v>15000</v>
      </c>
      <c r="E127" s="1225">
        <f t="shared" ref="E127:G127" si="29">SUM(E128:E133)</f>
        <v>0</v>
      </c>
      <c r="F127" s="1225">
        <f t="shared" si="29"/>
        <v>0</v>
      </c>
      <c r="G127" s="1225">
        <f t="shared" si="29"/>
        <v>0</v>
      </c>
      <c r="H127" s="1226">
        <f t="shared" si="21"/>
        <v>15000</v>
      </c>
      <c r="I127" s="1226">
        <f t="shared" si="21"/>
        <v>0</v>
      </c>
      <c r="J127" s="1227"/>
      <c r="K127" s="1809" t="s">
        <v>1173</v>
      </c>
    </row>
    <row r="128" spans="1:11" ht="12.75" customHeight="1" x14ac:dyDescent="0.2">
      <c r="A128" s="1803"/>
      <c r="B128" s="1664"/>
      <c r="C128" s="1228">
        <v>1150</v>
      </c>
      <c r="D128" s="1229">
        <v>3500</v>
      </c>
      <c r="E128" s="1227"/>
      <c r="F128" s="1227"/>
      <c r="G128" s="1227"/>
      <c r="H128" s="1227">
        <f t="shared" si="21"/>
        <v>3500</v>
      </c>
      <c r="I128" s="1227">
        <f t="shared" si="21"/>
        <v>0</v>
      </c>
      <c r="J128" s="1227"/>
      <c r="K128" s="1810"/>
    </row>
    <row r="129" spans="1:11" ht="12.75" customHeight="1" x14ac:dyDescent="0.2">
      <c r="A129" s="1803"/>
      <c r="B129" s="1664"/>
      <c r="C129" s="1228">
        <v>1210</v>
      </c>
      <c r="D129" s="1229">
        <v>175</v>
      </c>
      <c r="E129" s="1227"/>
      <c r="F129" s="1227"/>
      <c r="G129" s="1227"/>
      <c r="H129" s="1227">
        <f t="shared" si="21"/>
        <v>175</v>
      </c>
      <c r="I129" s="1227">
        <f t="shared" si="21"/>
        <v>0</v>
      </c>
      <c r="J129" s="1227"/>
      <c r="K129" s="1810"/>
    </row>
    <row r="130" spans="1:11" ht="12.75" customHeight="1" x14ac:dyDescent="0.2">
      <c r="A130" s="1803"/>
      <c r="B130" s="1664"/>
      <c r="C130" s="1228">
        <v>2231</v>
      </c>
      <c r="D130" s="1229">
        <v>2000</v>
      </c>
      <c r="E130" s="1227"/>
      <c r="F130" s="1227"/>
      <c r="G130" s="1227"/>
      <c r="H130" s="1227">
        <f t="shared" si="21"/>
        <v>2000</v>
      </c>
      <c r="I130" s="1227">
        <f t="shared" si="21"/>
        <v>0</v>
      </c>
      <c r="J130" s="1227"/>
      <c r="K130" s="1810"/>
    </row>
    <row r="131" spans="1:11" ht="12.75" customHeight="1" x14ac:dyDescent="0.2">
      <c r="A131" s="1803"/>
      <c r="B131" s="1664"/>
      <c r="C131" s="1228">
        <v>2264</v>
      </c>
      <c r="D131" s="1229">
        <v>4400</v>
      </c>
      <c r="E131" s="1227"/>
      <c r="F131" s="1227"/>
      <c r="G131" s="1227"/>
      <c r="H131" s="1227">
        <f t="shared" si="21"/>
        <v>4400</v>
      </c>
      <c r="I131" s="1227">
        <f t="shared" si="21"/>
        <v>0</v>
      </c>
      <c r="J131" s="1227"/>
      <c r="K131" s="1810"/>
    </row>
    <row r="132" spans="1:11" ht="12.75" customHeight="1" x14ac:dyDescent="0.2">
      <c r="A132" s="1803"/>
      <c r="B132" s="1664"/>
      <c r="C132" s="1228">
        <v>2279</v>
      </c>
      <c r="D132" s="1229">
        <v>4475</v>
      </c>
      <c r="E132" s="1227"/>
      <c r="F132" s="1227"/>
      <c r="G132" s="1227"/>
      <c r="H132" s="1227">
        <f t="shared" si="21"/>
        <v>4475</v>
      </c>
      <c r="I132" s="1227">
        <f t="shared" si="21"/>
        <v>0</v>
      </c>
      <c r="J132" s="1227"/>
      <c r="K132" s="1810"/>
    </row>
    <row r="133" spans="1:11" ht="12.75" customHeight="1" x14ac:dyDescent="0.2">
      <c r="A133" s="1804"/>
      <c r="B133" s="1657"/>
      <c r="C133" s="1228">
        <v>2314</v>
      </c>
      <c r="D133" s="1229">
        <v>450</v>
      </c>
      <c r="E133" s="1227"/>
      <c r="F133" s="1227"/>
      <c r="G133" s="1227"/>
      <c r="H133" s="1227">
        <f t="shared" si="21"/>
        <v>450</v>
      </c>
      <c r="I133" s="1227">
        <f t="shared" si="21"/>
        <v>0</v>
      </c>
      <c r="J133" s="1227"/>
      <c r="K133" s="1811"/>
    </row>
    <row r="134" spans="1:11" x14ac:dyDescent="0.2">
      <c r="A134" s="1802" t="s">
        <v>1174</v>
      </c>
      <c r="B134" s="1656" t="s">
        <v>1175</v>
      </c>
      <c r="C134" s="1228"/>
      <c r="D134" s="1225">
        <f>SUM(D135:D139)</f>
        <v>9000</v>
      </c>
      <c r="E134" s="1225">
        <f t="shared" ref="E134:G134" si="30">SUM(E135:E139)</f>
        <v>0</v>
      </c>
      <c r="F134" s="1225">
        <f t="shared" si="30"/>
        <v>0</v>
      </c>
      <c r="G134" s="1225">
        <f t="shared" si="30"/>
        <v>0</v>
      </c>
      <c r="H134" s="1226">
        <f t="shared" si="21"/>
        <v>9000</v>
      </c>
      <c r="I134" s="1226">
        <f t="shared" si="21"/>
        <v>0</v>
      </c>
      <c r="J134" s="1227"/>
      <c r="K134" s="1809" t="s">
        <v>1173</v>
      </c>
    </row>
    <row r="135" spans="1:11" ht="12.75" customHeight="1" x14ac:dyDescent="0.2">
      <c r="A135" s="1803"/>
      <c r="B135" s="1664"/>
      <c r="C135" s="1228">
        <v>1150</v>
      </c>
      <c r="D135" s="1229">
        <v>2800</v>
      </c>
      <c r="E135" s="1227"/>
      <c r="F135" s="1227"/>
      <c r="G135" s="1227"/>
      <c r="H135" s="1227">
        <f t="shared" si="21"/>
        <v>2800</v>
      </c>
      <c r="I135" s="1227">
        <f t="shared" si="21"/>
        <v>0</v>
      </c>
      <c r="J135" s="1227"/>
      <c r="K135" s="1810"/>
    </row>
    <row r="136" spans="1:11" ht="12.75" customHeight="1" x14ac:dyDescent="0.2">
      <c r="A136" s="1803"/>
      <c r="B136" s="1664"/>
      <c r="C136" s="1228">
        <v>1210</v>
      </c>
      <c r="D136" s="1229">
        <v>140</v>
      </c>
      <c r="E136" s="1227"/>
      <c r="F136" s="1227"/>
      <c r="G136" s="1227"/>
      <c r="H136" s="1227">
        <f t="shared" si="21"/>
        <v>140</v>
      </c>
      <c r="I136" s="1227">
        <f t="shared" si="21"/>
        <v>0</v>
      </c>
      <c r="J136" s="1227"/>
      <c r="K136" s="1810"/>
    </row>
    <row r="137" spans="1:11" ht="12.75" customHeight="1" x14ac:dyDescent="0.2">
      <c r="A137" s="1803"/>
      <c r="B137" s="1664"/>
      <c r="C137" s="1228">
        <v>2264</v>
      </c>
      <c r="D137" s="1229">
        <v>2160</v>
      </c>
      <c r="E137" s="1227"/>
      <c r="F137" s="1227"/>
      <c r="G137" s="1227"/>
      <c r="H137" s="1227">
        <f t="shared" si="21"/>
        <v>2160</v>
      </c>
      <c r="I137" s="1227">
        <f t="shared" si="21"/>
        <v>0</v>
      </c>
      <c r="J137" s="1227"/>
      <c r="K137" s="1810"/>
    </row>
    <row r="138" spans="1:11" ht="12.75" customHeight="1" x14ac:dyDescent="0.2">
      <c r="A138" s="1803"/>
      <c r="B138" s="1664"/>
      <c r="C138" s="1228">
        <v>2279</v>
      </c>
      <c r="D138" s="1229">
        <v>3500</v>
      </c>
      <c r="E138" s="1227"/>
      <c r="F138" s="1227"/>
      <c r="G138" s="1227"/>
      <c r="H138" s="1227">
        <f t="shared" si="21"/>
        <v>3500</v>
      </c>
      <c r="I138" s="1227">
        <f t="shared" si="21"/>
        <v>0</v>
      </c>
      <c r="J138" s="1227"/>
      <c r="K138" s="1810"/>
    </row>
    <row r="139" spans="1:11" ht="12.75" customHeight="1" x14ac:dyDescent="0.2">
      <c r="A139" s="1804"/>
      <c r="B139" s="1657"/>
      <c r="C139" s="1228">
        <v>2314</v>
      </c>
      <c r="D139" s="1229">
        <v>400</v>
      </c>
      <c r="E139" s="1227"/>
      <c r="F139" s="1227"/>
      <c r="G139" s="1227"/>
      <c r="H139" s="1227">
        <f t="shared" si="21"/>
        <v>400</v>
      </c>
      <c r="I139" s="1227">
        <f t="shared" si="21"/>
        <v>0</v>
      </c>
      <c r="J139" s="1227"/>
      <c r="K139" s="1811"/>
    </row>
    <row r="140" spans="1:11" x14ac:dyDescent="0.2">
      <c r="A140" s="1802" t="s">
        <v>1176</v>
      </c>
      <c r="B140" s="1656" t="s">
        <v>1177</v>
      </c>
      <c r="C140" s="1228"/>
      <c r="D140" s="1225">
        <f>SUM(D141:D145)</f>
        <v>17000</v>
      </c>
      <c r="E140" s="1225">
        <f t="shared" ref="E140:G140" si="31">SUM(E141:E145)</f>
        <v>0</v>
      </c>
      <c r="F140" s="1225">
        <f t="shared" si="31"/>
        <v>0</v>
      </c>
      <c r="G140" s="1225">
        <f t="shared" si="31"/>
        <v>0</v>
      </c>
      <c r="H140" s="1226">
        <f t="shared" si="21"/>
        <v>17000</v>
      </c>
      <c r="I140" s="1226">
        <f t="shared" si="21"/>
        <v>0</v>
      </c>
      <c r="J140" s="1227"/>
      <c r="K140" s="1809" t="s">
        <v>1173</v>
      </c>
    </row>
    <row r="141" spans="1:11" ht="12.75" customHeight="1" x14ac:dyDescent="0.2">
      <c r="A141" s="1803"/>
      <c r="B141" s="1664"/>
      <c r="C141" s="1228">
        <v>1150</v>
      </c>
      <c r="D141" s="1229">
        <v>4300</v>
      </c>
      <c r="E141" s="1227"/>
      <c r="F141" s="1227"/>
      <c r="G141" s="1227"/>
      <c r="H141" s="1227">
        <f t="shared" si="21"/>
        <v>4300</v>
      </c>
      <c r="I141" s="1227">
        <f t="shared" si="21"/>
        <v>0</v>
      </c>
      <c r="J141" s="1227"/>
      <c r="K141" s="1810"/>
    </row>
    <row r="142" spans="1:11" ht="12.75" customHeight="1" x14ac:dyDescent="0.2">
      <c r="A142" s="1803"/>
      <c r="B142" s="1664"/>
      <c r="C142" s="1228">
        <v>1210</v>
      </c>
      <c r="D142" s="1229">
        <v>215</v>
      </c>
      <c r="E142" s="1227"/>
      <c r="F142" s="1227"/>
      <c r="G142" s="1227"/>
      <c r="H142" s="1227">
        <f t="shared" si="21"/>
        <v>215</v>
      </c>
      <c r="I142" s="1227">
        <f t="shared" si="21"/>
        <v>0</v>
      </c>
      <c r="J142" s="1227"/>
      <c r="K142" s="1810"/>
    </row>
    <row r="143" spans="1:11" ht="12.75" customHeight="1" x14ac:dyDescent="0.2">
      <c r="A143" s="1803"/>
      <c r="B143" s="1664"/>
      <c r="C143" s="1228">
        <v>2264</v>
      </c>
      <c r="D143" s="1229">
        <v>7000</v>
      </c>
      <c r="E143" s="1227"/>
      <c r="F143" s="1227"/>
      <c r="G143" s="1227"/>
      <c r="H143" s="1227">
        <f t="shared" si="21"/>
        <v>7000</v>
      </c>
      <c r="I143" s="1227">
        <f t="shared" si="21"/>
        <v>0</v>
      </c>
      <c r="J143" s="1227"/>
      <c r="K143" s="1810"/>
    </row>
    <row r="144" spans="1:11" ht="12.75" customHeight="1" x14ac:dyDescent="0.2">
      <c r="A144" s="1803"/>
      <c r="B144" s="1664"/>
      <c r="C144" s="1228">
        <v>2279</v>
      </c>
      <c r="D144" s="1229">
        <v>4800</v>
      </c>
      <c r="E144" s="1227"/>
      <c r="F144" s="1227"/>
      <c r="G144" s="1227"/>
      <c r="H144" s="1227">
        <f t="shared" si="21"/>
        <v>4800</v>
      </c>
      <c r="I144" s="1227">
        <f t="shared" si="21"/>
        <v>0</v>
      </c>
      <c r="J144" s="1227"/>
      <c r="K144" s="1810"/>
    </row>
    <row r="145" spans="1:11" ht="12.75" customHeight="1" x14ac:dyDescent="0.2">
      <c r="A145" s="1804"/>
      <c r="B145" s="1657"/>
      <c r="C145" s="1228">
        <v>2314</v>
      </c>
      <c r="D145" s="1229">
        <v>685</v>
      </c>
      <c r="E145" s="1227"/>
      <c r="F145" s="1227"/>
      <c r="G145" s="1227"/>
      <c r="H145" s="1227">
        <f t="shared" si="21"/>
        <v>685</v>
      </c>
      <c r="I145" s="1227">
        <f t="shared" si="21"/>
        <v>0</v>
      </c>
      <c r="J145" s="1227"/>
      <c r="K145" s="1811"/>
    </row>
    <row r="146" spans="1:11" x14ac:dyDescent="0.2">
      <c r="A146" s="1802" t="s">
        <v>1178</v>
      </c>
      <c r="B146" s="1656" t="s">
        <v>1179</v>
      </c>
      <c r="C146" s="1228"/>
      <c r="D146" s="1225">
        <f>SUM(D147:D151)</f>
        <v>10000</v>
      </c>
      <c r="E146" s="1225">
        <f t="shared" ref="E146:G146" si="32">SUM(E147:E151)</f>
        <v>0</v>
      </c>
      <c r="F146" s="1225">
        <f t="shared" si="32"/>
        <v>0</v>
      </c>
      <c r="G146" s="1225">
        <f t="shared" si="32"/>
        <v>0</v>
      </c>
      <c r="H146" s="1226">
        <f t="shared" ref="H146:I196" si="33">D146+F146</f>
        <v>10000</v>
      </c>
      <c r="I146" s="1226">
        <f t="shared" si="33"/>
        <v>0</v>
      </c>
      <c r="J146" s="1227"/>
      <c r="K146" s="1809" t="s">
        <v>1173</v>
      </c>
    </row>
    <row r="147" spans="1:11" ht="12.75" customHeight="1" x14ac:dyDescent="0.2">
      <c r="A147" s="1803"/>
      <c r="B147" s="1664"/>
      <c r="C147" s="1228">
        <v>1150</v>
      </c>
      <c r="D147" s="1229">
        <v>2920</v>
      </c>
      <c r="E147" s="1227"/>
      <c r="F147" s="1227"/>
      <c r="G147" s="1227"/>
      <c r="H147" s="1227">
        <f t="shared" si="33"/>
        <v>2920</v>
      </c>
      <c r="I147" s="1227">
        <f t="shared" si="33"/>
        <v>0</v>
      </c>
      <c r="J147" s="1227"/>
      <c r="K147" s="1810"/>
    </row>
    <row r="148" spans="1:11" ht="12.75" customHeight="1" x14ac:dyDescent="0.2">
      <c r="A148" s="1803"/>
      <c r="B148" s="1664"/>
      <c r="C148" s="1228">
        <v>1210</v>
      </c>
      <c r="D148" s="1229">
        <v>146</v>
      </c>
      <c r="E148" s="1227"/>
      <c r="F148" s="1227"/>
      <c r="G148" s="1227"/>
      <c r="H148" s="1227">
        <f t="shared" si="33"/>
        <v>146</v>
      </c>
      <c r="I148" s="1227">
        <f t="shared" si="33"/>
        <v>0</v>
      </c>
      <c r="J148" s="1227"/>
      <c r="K148" s="1810"/>
    </row>
    <row r="149" spans="1:11" ht="12.75" customHeight="1" x14ac:dyDescent="0.2">
      <c r="A149" s="1803"/>
      <c r="B149" s="1664"/>
      <c r="C149" s="1228">
        <v>2264</v>
      </c>
      <c r="D149" s="1229">
        <v>3400</v>
      </c>
      <c r="E149" s="1227"/>
      <c r="F149" s="1227"/>
      <c r="G149" s="1227"/>
      <c r="H149" s="1227">
        <f t="shared" si="33"/>
        <v>3400</v>
      </c>
      <c r="I149" s="1227">
        <f t="shared" si="33"/>
        <v>0</v>
      </c>
      <c r="J149" s="1227"/>
      <c r="K149" s="1810"/>
    </row>
    <row r="150" spans="1:11" ht="12.75" customHeight="1" x14ac:dyDescent="0.2">
      <c r="A150" s="1803"/>
      <c r="B150" s="1664"/>
      <c r="C150" s="1228">
        <v>2279</v>
      </c>
      <c r="D150" s="1229">
        <v>3334</v>
      </c>
      <c r="E150" s="1227"/>
      <c r="F150" s="1227"/>
      <c r="G150" s="1227"/>
      <c r="H150" s="1227">
        <f t="shared" si="33"/>
        <v>3334</v>
      </c>
      <c r="I150" s="1227">
        <f t="shared" si="33"/>
        <v>0</v>
      </c>
      <c r="J150" s="1227"/>
      <c r="K150" s="1810"/>
    </row>
    <row r="151" spans="1:11" ht="12.75" customHeight="1" x14ac:dyDescent="0.2">
      <c r="A151" s="1804"/>
      <c r="B151" s="1657"/>
      <c r="C151" s="1228">
        <v>2314</v>
      </c>
      <c r="D151" s="1229">
        <v>200</v>
      </c>
      <c r="E151" s="1227"/>
      <c r="F151" s="1227"/>
      <c r="G151" s="1227"/>
      <c r="H151" s="1227">
        <f t="shared" si="33"/>
        <v>200</v>
      </c>
      <c r="I151" s="1227">
        <f t="shared" si="33"/>
        <v>0</v>
      </c>
      <c r="J151" s="1227"/>
      <c r="K151" s="1811"/>
    </row>
    <row r="152" spans="1:11" x14ac:dyDescent="0.2">
      <c r="A152" s="1802" t="s">
        <v>1180</v>
      </c>
      <c r="B152" s="1656" t="s">
        <v>1181</v>
      </c>
      <c r="C152" s="1224"/>
      <c r="D152" s="1225">
        <f>SUM(D153:D157)</f>
        <v>5000</v>
      </c>
      <c r="E152" s="1225">
        <f t="shared" ref="E152:G152" si="34">SUM(E153:E157)</f>
        <v>0</v>
      </c>
      <c r="F152" s="1225">
        <f t="shared" si="34"/>
        <v>0</v>
      </c>
      <c r="G152" s="1225">
        <f t="shared" si="34"/>
        <v>0</v>
      </c>
      <c r="H152" s="1226">
        <f t="shared" si="33"/>
        <v>5000</v>
      </c>
      <c r="I152" s="1226">
        <f t="shared" si="33"/>
        <v>0</v>
      </c>
      <c r="J152" s="1227"/>
      <c r="K152" s="1809" t="s">
        <v>1173</v>
      </c>
    </row>
    <row r="153" spans="1:11" ht="12.75" customHeight="1" x14ac:dyDescent="0.2">
      <c r="A153" s="1803"/>
      <c r="B153" s="1664"/>
      <c r="C153" s="1228">
        <v>1150</v>
      </c>
      <c r="D153" s="1229">
        <v>680</v>
      </c>
      <c r="E153" s="1227"/>
      <c r="F153" s="1227"/>
      <c r="G153" s="1227"/>
      <c r="H153" s="1227">
        <f t="shared" si="33"/>
        <v>680</v>
      </c>
      <c r="I153" s="1227">
        <f t="shared" si="33"/>
        <v>0</v>
      </c>
      <c r="J153" s="1227"/>
      <c r="K153" s="1810"/>
    </row>
    <row r="154" spans="1:11" ht="12.75" customHeight="1" x14ac:dyDescent="0.2">
      <c r="A154" s="1803"/>
      <c r="B154" s="1664"/>
      <c r="C154" s="1228">
        <v>1210</v>
      </c>
      <c r="D154" s="1229">
        <v>34</v>
      </c>
      <c r="E154" s="1227"/>
      <c r="F154" s="1227"/>
      <c r="G154" s="1227"/>
      <c r="H154" s="1227">
        <f t="shared" si="33"/>
        <v>34</v>
      </c>
      <c r="I154" s="1227">
        <f t="shared" si="33"/>
        <v>0</v>
      </c>
      <c r="J154" s="1227"/>
      <c r="K154" s="1810"/>
    </row>
    <row r="155" spans="1:11" ht="12.75" customHeight="1" x14ac:dyDescent="0.2">
      <c r="A155" s="1803"/>
      <c r="B155" s="1664"/>
      <c r="C155" s="1228">
        <v>2264</v>
      </c>
      <c r="D155" s="1229">
        <v>1700</v>
      </c>
      <c r="E155" s="1227"/>
      <c r="F155" s="1227"/>
      <c r="G155" s="1227"/>
      <c r="H155" s="1227">
        <f t="shared" si="33"/>
        <v>1700</v>
      </c>
      <c r="I155" s="1227">
        <f t="shared" si="33"/>
        <v>0</v>
      </c>
      <c r="J155" s="1227"/>
      <c r="K155" s="1810"/>
    </row>
    <row r="156" spans="1:11" ht="12.75" customHeight="1" x14ac:dyDescent="0.2">
      <c r="A156" s="1803"/>
      <c r="B156" s="1664"/>
      <c r="C156" s="1228">
        <v>2279</v>
      </c>
      <c r="D156" s="1229">
        <v>2486</v>
      </c>
      <c r="E156" s="1227"/>
      <c r="F156" s="1227"/>
      <c r="G156" s="1227"/>
      <c r="H156" s="1227">
        <f t="shared" si="33"/>
        <v>2486</v>
      </c>
      <c r="I156" s="1227">
        <f t="shared" si="33"/>
        <v>0</v>
      </c>
      <c r="J156" s="1227"/>
      <c r="K156" s="1810"/>
    </row>
    <row r="157" spans="1:11" ht="12.75" customHeight="1" x14ac:dyDescent="0.2">
      <c r="A157" s="1804"/>
      <c r="B157" s="1657"/>
      <c r="C157" s="1228">
        <v>2314</v>
      </c>
      <c r="D157" s="1229">
        <v>100</v>
      </c>
      <c r="E157" s="1227"/>
      <c r="F157" s="1227"/>
      <c r="G157" s="1227"/>
      <c r="H157" s="1227">
        <f t="shared" si="33"/>
        <v>100</v>
      </c>
      <c r="I157" s="1227">
        <f t="shared" si="33"/>
        <v>0</v>
      </c>
      <c r="J157" s="1227"/>
      <c r="K157" s="1811"/>
    </row>
    <row r="158" spans="1:11" ht="12" customHeight="1" x14ac:dyDescent="0.2">
      <c r="A158" s="1802" t="s">
        <v>1182</v>
      </c>
      <c r="B158" s="1656" t="s">
        <v>1183</v>
      </c>
      <c r="C158" s="1228"/>
      <c r="D158" s="1225">
        <f>SUM(D159:D163)</f>
        <v>5830</v>
      </c>
      <c r="E158" s="1225">
        <f t="shared" ref="E158:G158" si="35">SUM(E159:E163)</f>
        <v>0</v>
      </c>
      <c r="F158" s="1225">
        <f t="shared" si="35"/>
        <v>0</v>
      </c>
      <c r="G158" s="1225">
        <f t="shared" si="35"/>
        <v>0</v>
      </c>
      <c r="H158" s="1226">
        <f t="shared" si="33"/>
        <v>5830</v>
      </c>
      <c r="I158" s="1226">
        <f t="shared" si="33"/>
        <v>0</v>
      </c>
      <c r="J158" s="1227"/>
      <c r="K158" s="1809" t="s">
        <v>1173</v>
      </c>
    </row>
    <row r="159" spans="1:11" ht="12.75" customHeight="1" x14ac:dyDescent="0.2">
      <c r="A159" s="1803"/>
      <c r="B159" s="1664"/>
      <c r="C159" s="1228">
        <v>1150</v>
      </c>
      <c r="D159" s="1229">
        <v>1300</v>
      </c>
      <c r="E159" s="1227"/>
      <c r="F159" s="1227"/>
      <c r="G159" s="1227"/>
      <c r="H159" s="1227">
        <f t="shared" si="33"/>
        <v>1300</v>
      </c>
      <c r="I159" s="1227">
        <f t="shared" si="33"/>
        <v>0</v>
      </c>
      <c r="J159" s="1227"/>
      <c r="K159" s="1810"/>
    </row>
    <row r="160" spans="1:11" ht="12.75" customHeight="1" x14ac:dyDescent="0.2">
      <c r="A160" s="1803"/>
      <c r="B160" s="1664"/>
      <c r="C160" s="1228">
        <v>1210</v>
      </c>
      <c r="D160" s="1229">
        <v>65</v>
      </c>
      <c r="E160" s="1227"/>
      <c r="F160" s="1227"/>
      <c r="G160" s="1227"/>
      <c r="H160" s="1227">
        <f t="shared" si="33"/>
        <v>65</v>
      </c>
      <c r="I160" s="1227">
        <f t="shared" si="33"/>
        <v>0</v>
      </c>
      <c r="J160" s="1227"/>
      <c r="K160" s="1810"/>
    </row>
    <row r="161" spans="1:11" ht="12.75" customHeight="1" x14ac:dyDescent="0.2">
      <c r="A161" s="1803"/>
      <c r="B161" s="1664"/>
      <c r="C161" s="1228">
        <v>2264</v>
      </c>
      <c r="D161" s="1229">
        <v>1300</v>
      </c>
      <c r="E161" s="1227"/>
      <c r="F161" s="1227"/>
      <c r="G161" s="1227"/>
      <c r="H161" s="1227">
        <f t="shared" si="33"/>
        <v>1300</v>
      </c>
      <c r="I161" s="1227">
        <f t="shared" si="33"/>
        <v>0</v>
      </c>
      <c r="J161" s="1227"/>
      <c r="K161" s="1810"/>
    </row>
    <row r="162" spans="1:11" ht="12.75" customHeight="1" x14ac:dyDescent="0.2">
      <c r="A162" s="1803"/>
      <c r="B162" s="1664"/>
      <c r="C162" s="1228">
        <v>2279</v>
      </c>
      <c r="D162" s="1229">
        <v>2840</v>
      </c>
      <c r="E162" s="1227"/>
      <c r="F162" s="1227"/>
      <c r="G162" s="1227"/>
      <c r="H162" s="1227">
        <f t="shared" si="33"/>
        <v>2840</v>
      </c>
      <c r="I162" s="1227">
        <f t="shared" si="33"/>
        <v>0</v>
      </c>
      <c r="J162" s="1227"/>
      <c r="K162" s="1810"/>
    </row>
    <row r="163" spans="1:11" ht="12.75" customHeight="1" x14ac:dyDescent="0.2">
      <c r="A163" s="1804"/>
      <c r="B163" s="1657"/>
      <c r="C163" s="1228">
        <v>2314</v>
      </c>
      <c r="D163" s="1229">
        <v>325</v>
      </c>
      <c r="E163" s="1227"/>
      <c r="F163" s="1227"/>
      <c r="G163" s="1227"/>
      <c r="H163" s="1227">
        <f t="shared" si="33"/>
        <v>325</v>
      </c>
      <c r="I163" s="1227">
        <f t="shared" si="33"/>
        <v>0</v>
      </c>
      <c r="J163" s="1227"/>
      <c r="K163" s="1811"/>
    </row>
    <row r="164" spans="1:11" ht="18.75" customHeight="1" x14ac:dyDescent="0.2">
      <c r="A164" s="1238" t="s">
        <v>1184</v>
      </c>
      <c r="B164" s="1232" t="s">
        <v>1185</v>
      </c>
      <c r="C164" s="1232"/>
      <c r="D164" s="1225">
        <f>SUM(D165,D167,D173,D179,D183,D185,D190)</f>
        <v>50549</v>
      </c>
      <c r="E164" s="1225">
        <f t="shared" ref="E164:I164" si="36">SUM(E165,E167,E173,E179,E183,E185,E190)</f>
        <v>0</v>
      </c>
      <c r="F164" s="1225">
        <f t="shared" si="36"/>
        <v>0</v>
      </c>
      <c r="G164" s="1225">
        <f t="shared" si="36"/>
        <v>0</v>
      </c>
      <c r="H164" s="1225">
        <f t="shared" si="36"/>
        <v>50549</v>
      </c>
      <c r="I164" s="1225">
        <f t="shared" si="36"/>
        <v>0</v>
      </c>
      <c r="J164" s="1227"/>
      <c r="K164" s="1227"/>
    </row>
    <row r="165" spans="1:11" ht="19.5" customHeight="1" x14ac:dyDescent="0.2">
      <c r="A165" s="1802" t="s">
        <v>1186</v>
      </c>
      <c r="B165" s="1656" t="s">
        <v>1187</v>
      </c>
      <c r="C165" s="1232"/>
      <c r="D165" s="1225">
        <f>SUM(D166)</f>
        <v>876</v>
      </c>
      <c r="E165" s="1225">
        <f t="shared" ref="E165:G165" si="37">SUM(E166)</f>
        <v>0</v>
      </c>
      <c r="F165" s="1225">
        <f t="shared" si="37"/>
        <v>0</v>
      </c>
      <c r="G165" s="1225">
        <f t="shared" si="37"/>
        <v>0</v>
      </c>
      <c r="H165" s="1226">
        <f t="shared" si="33"/>
        <v>876</v>
      </c>
      <c r="I165" s="1226">
        <f t="shared" si="33"/>
        <v>0</v>
      </c>
      <c r="J165" s="1227"/>
      <c r="K165" s="1809" t="s">
        <v>1188</v>
      </c>
    </row>
    <row r="166" spans="1:11" x14ac:dyDescent="0.2">
      <c r="A166" s="1804"/>
      <c r="B166" s="1657"/>
      <c r="C166" s="1228">
        <v>2279</v>
      </c>
      <c r="D166" s="1229">
        <v>876</v>
      </c>
      <c r="E166" s="1227"/>
      <c r="F166" s="1227"/>
      <c r="G166" s="1227"/>
      <c r="H166" s="1227">
        <f t="shared" si="33"/>
        <v>876</v>
      </c>
      <c r="I166" s="1227">
        <f t="shared" si="33"/>
        <v>0</v>
      </c>
      <c r="J166" s="1229"/>
      <c r="K166" s="1811"/>
    </row>
    <row r="167" spans="1:11" ht="12.75" customHeight="1" x14ac:dyDescent="0.2">
      <c r="A167" s="1791" t="s">
        <v>1189</v>
      </c>
      <c r="B167" s="1794" t="s">
        <v>1190</v>
      </c>
      <c r="C167" s="1240"/>
      <c r="D167" s="1234">
        <f>SUM(D168:D172)</f>
        <v>25000</v>
      </c>
      <c r="E167" s="1234">
        <f t="shared" ref="E167:G167" si="38">SUM(E168:E172)</f>
        <v>0</v>
      </c>
      <c r="F167" s="1234">
        <f t="shared" si="38"/>
        <v>0</v>
      </c>
      <c r="G167" s="1234">
        <f t="shared" si="38"/>
        <v>0</v>
      </c>
      <c r="H167" s="1235">
        <f t="shared" si="33"/>
        <v>25000</v>
      </c>
      <c r="I167" s="1235">
        <f t="shared" si="33"/>
        <v>0</v>
      </c>
      <c r="J167" s="1236"/>
      <c r="K167" s="1812" t="s">
        <v>1173</v>
      </c>
    </row>
    <row r="168" spans="1:11" ht="12.75" customHeight="1" x14ac:dyDescent="0.2">
      <c r="A168" s="1792"/>
      <c r="B168" s="1795"/>
      <c r="C168" s="1240">
        <v>1150</v>
      </c>
      <c r="D168" s="1236">
        <v>4000</v>
      </c>
      <c r="E168" s="1237"/>
      <c r="F168" s="1237"/>
      <c r="G168" s="1237"/>
      <c r="H168" s="1237">
        <f t="shared" si="33"/>
        <v>4000</v>
      </c>
      <c r="I168" s="1237">
        <f t="shared" si="33"/>
        <v>0</v>
      </c>
      <c r="J168" s="1236"/>
      <c r="K168" s="1813"/>
    </row>
    <row r="169" spans="1:11" ht="12.75" customHeight="1" x14ac:dyDescent="0.2">
      <c r="A169" s="1792"/>
      <c r="B169" s="1795"/>
      <c r="C169" s="1240">
        <v>1210</v>
      </c>
      <c r="D169" s="1236">
        <v>200</v>
      </c>
      <c r="E169" s="1237"/>
      <c r="F169" s="1237"/>
      <c r="G169" s="1237"/>
      <c r="H169" s="1237">
        <f t="shared" si="33"/>
        <v>200</v>
      </c>
      <c r="I169" s="1237">
        <f t="shared" si="33"/>
        <v>0</v>
      </c>
      <c r="J169" s="1236"/>
      <c r="K169" s="1813"/>
    </row>
    <row r="170" spans="1:11" ht="12.75" customHeight="1" x14ac:dyDescent="0.2">
      <c r="A170" s="1792"/>
      <c r="B170" s="1795"/>
      <c r="C170" s="1240">
        <v>2264</v>
      </c>
      <c r="D170" s="1236">
        <v>9700</v>
      </c>
      <c r="E170" s="1237"/>
      <c r="F170" s="1237"/>
      <c r="G170" s="1237"/>
      <c r="H170" s="1237">
        <f t="shared" si="33"/>
        <v>9700</v>
      </c>
      <c r="I170" s="1237">
        <f t="shared" si="33"/>
        <v>0</v>
      </c>
      <c r="J170" s="1236"/>
      <c r="K170" s="1813"/>
    </row>
    <row r="171" spans="1:11" ht="12" customHeight="1" x14ac:dyDescent="0.2">
      <c r="A171" s="1792"/>
      <c r="B171" s="1795"/>
      <c r="C171" s="1240">
        <v>2279</v>
      </c>
      <c r="D171" s="1236">
        <v>7150</v>
      </c>
      <c r="E171" s="1237"/>
      <c r="F171" s="1237"/>
      <c r="G171" s="1237"/>
      <c r="H171" s="1237">
        <f t="shared" si="33"/>
        <v>7150</v>
      </c>
      <c r="I171" s="1237">
        <f t="shared" si="33"/>
        <v>0</v>
      </c>
      <c r="J171" s="1236"/>
      <c r="K171" s="1813"/>
    </row>
    <row r="172" spans="1:11" ht="12.75" customHeight="1" x14ac:dyDescent="0.2">
      <c r="A172" s="1793"/>
      <c r="B172" s="1796"/>
      <c r="C172" s="1240">
        <v>2314</v>
      </c>
      <c r="D172" s="1236">
        <v>3950</v>
      </c>
      <c r="E172" s="1237"/>
      <c r="F172" s="1237"/>
      <c r="G172" s="1237"/>
      <c r="H172" s="1237">
        <f t="shared" si="33"/>
        <v>3950</v>
      </c>
      <c r="I172" s="1237">
        <f t="shared" si="33"/>
        <v>0</v>
      </c>
      <c r="J172" s="1236"/>
      <c r="K172" s="1814"/>
    </row>
    <row r="173" spans="1:11" x14ac:dyDescent="0.2">
      <c r="A173" s="1802" t="s">
        <v>1191</v>
      </c>
      <c r="B173" s="1656" t="s">
        <v>1192</v>
      </c>
      <c r="C173" s="1228"/>
      <c r="D173" s="1225">
        <f>SUM(D174:D178)</f>
        <v>7928</v>
      </c>
      <c r="E173" s="1225">
        <f t="shared" ref="E173:G173" si="39">SUM(E174:E178)</f>
        <v>0</v>
      </c>
      <c r="F173" s="1225">
        <f t="shared" si="39"/>
        <v>0</v>
      </c>
      <c r="G173" s="1225">
        <f t="shared" si="39"/>
        <v>0</v>
      </c>
      <c r="H173" s="1226">
        <f t="shared" si="33"/>
        <v>7928</v>
      </c>
      <c r="I173" s="1226">
        <f t="shared" si="33"/>
        <v>0</v>
      </c>
      <c r="J173" s="1229"/>
      <c r="K173" s="1806" t="s">
        <v>1193</v>
      </c>
    </row>
    <row r="174" spans="1:11" ht="12.75" customHeight="1" x14ac:dyDescent="0.2">
      <c r="A174" s="1803"/>
      <c r="B174" s="1664"/>
      <c r="C174" s="1228">
        <v>1150</v>
      </c>
      <c r="D174" s="1229">
        <v>650</v>
      </c>
      <c r="E174" s="1227"/>
      <c r="F174" s="1227"/>
      <c r="G174" s="1227"/>
      <c r="H174" s="1227">
        <f t="shared" si="33"/>
        <v>650</v>
      </c>
      <c r="I174" s="1227">
        <f t="shared" si="33"/>
        <v>0</v>
      </c>
      <c r="J174" s="1229"/>
      <c r="K174" s="1807"/>
    </row>
    <row r="175" spans="1:11" ht="12.75" customHeight="1" x14ac:dyDescent="0.2">
      <c r="A175" s="1803"/>
      <c r="B175" s="1664"/>
      <c r="C175" s="1228">
        <v>1210</v>
      </c>
      <c r="D175" s="1229">
        <v>33</v>
      </c>
      <c r="E175" s="1227"/>
      <c r="F175" s="1227"/>
      <c r="G175" s="1227"/>
      <c r="H175" s="1227">
        <f t="shared" si="33"/>
        <v>33</v>
      </c>
      <c r="I175" s="1227">
        <f t="shared" si="33"/>
        <v>0</v>
      </c>
      <c r="J175" s="1229"/>
      <c r="K175" s="1807"/>
    </row>
    <row r="176" spans="1:11" ht="12.75" customHeight="1" x14ac:dyDescent="0.2">
      <c r="A176" s="1803"/>
      <c r="B176" s="1664"/>
      <c r="C176" s="1228">
        <v>2231</v>
      </c>
      <c r="D176" s="1229">
        <v>2700</v>
      </c>
      <c r="E176" s="1227"/>
      <c r="F176" s="1227"/>
      <c r="G176" s="1227"/>
      <c r="H176" s="1227">
        <f t="shared" si="33"/>
        <v>2700</v>
      </c>
      <c r="I176" s="1227">
        <f t="shared" si="33"/>
        <v>0</v>
      </c>
      <c r="J176" s="1227"/>
      <c r="K176" s="1807"/>
    </row>
    <row r="177" spans="1:11" ht="12.75" customHeight="1" x14ac:dyDescent="0.2">
      <c r="A177" s="1803"/>
      <c r="B177" s="1664"/>
      <c r="C177" s="1228">
        <v>2264</v>
      </c>
      <c r="D177" s="1229">
        <v>345</v>
      </c>
      <c r="E177" s="1227"/>
      <c r="F177" s="1227"/>
      <c r="G177" s="1227"/>
      <c r="H177" s="1227">
        <f t="shared" si="33"/>
        <v>345</v>
      </c>
      <c r="I177" s="1227">
        <f t="shared" si="33"/>
        <v>0</v>
      </c>
      <c r="J177" s="1227"/>
      <c r="K177" s="1807"/>
    </row>
    <row r="178" spans="1:11" ht="12.75" customHeight="1" x14ac:dyDescent="0.2">
      <c r="A178" s="1804"/>
      <c r="B178" s="1657"/>
      <c r="C178" s="1228">
        <v>2279</v>
      </c>
      <c r="D178" s="1229">
        <v>4200</v>
      </c>
      <c r="E178" s="1227"/>
      <c r="F178" s="1227"/>
      <c r="G178" s="1227"/>
      <c r="H178" s="1227">
        <f t="shared" si="33"/>
        <v>4200</v>
      </c>
      <c r="I178" s="1227">
        <f t="shared" si="33"/>
        <v>0</v>
      </c>
      <c r="J178" s="1227"/>
      <c r="K178" s="1808"/>
    </row>
    <row r="179" spans="1:11" ht="18.75" customHeight="1" x14ac:dyDescent="0.2">
      <c r="A179" s="1802" t="s">
        <v>1194</v>
      </c>
      <c r="B179" s="1656" t="s">
        <v>1195</v>
      </c>
      <c r="C179" s="1228"/>
      <c r="D179" s="1225">
        <f>SUM(D180:D182)</f>
        <v>2555</v>
      </c>
      <c r="E179" s="1225">
        <f t="shared" ref="E179:G179" si="40">SUM(E180:E182)</f>
        <v>0</v>
      </c>
      <c r="F179" s="1225">
        <f t="shared" si="40"/>
        <v>0</v>
      </c>
      <c r="G179" s="1225">
        <f t="shared" si="40"/>
        <v>0</v>
      </c>
      <c r="H179" s="1226">
        <f t="shared" si="33"/>
        <v>2555</v>
      </c>
      <c r="I179" s="1226">
        <f t="shared" si="33"/>
        <v>0</v>
      </c>
      <c r="J179" s="1227"/>
      <c r="K179" s="1806" t="s">
        <v>1196</v>
      </c>
    </row>
    <row r="180" spans="1:11" ht="12.75" customHeight="1" x14ac:dyDescent="0.2">
      <c r="A180" s="1803"/>
      <c r="B180" s="1664"/>
      <c r="C180" s="1228">
        <v>1150</v>
      </c>
      <c r="D180" s="1229">
        <v>1695</v>
      </c>
      <c r="E180" s="1227"/>
      <c r="F180" s="1227"/>
      <c r="G180" s="1227"/>
      <c r="H180" s="1227">
        <f t="shared" si="33"/>
        <v>1695</v>
      </c>
      <c r="I180" s="1227">
        <f t="shared" si="33"/>
        <v>0</v>
      </c>
      <c r="J180" s="1227"/>
      <c r="K180" s="1807"/>
    </row>
    <row r="181" spans="1:11" ht="12.75" customHeight="1" x14ac:dyDescent="0.2">
      <c r="A181" s="1803"/>
      <c r="B181" s="1664"/>
      <c r="C181" s="1228">
        <v>1210</v>
      </c>
      <c r="D181" s="1229">
        <v>85</v>
      </c>
      <c r="E181" s="1227"/>
      <c r="F181" s="1227"/>
      <c r="G181" s="1227"/>
      <c r="H181" s="1227">
        <f t="shared" si="33"/>
        <v>85</v>
      </c>
      <c r="I181" s="1227">
        <f t="shared" si="33"/>
        <v>0</v>
      </c>
      <c r="J181" s="1227"/>
      <c r="K181" s="1807"/>
    </row>
    <row r="182" spans="1:11" ht="12.75" customHeight="1" x14ac:dyDescent="0.2">
      <c r="A182" s="1804"/>
      <c r="B182" s="1657"/>
      <c r="C182" s="1228">
        <v>2314</v>
      </c>
      <c r="D182" s="1229">
        <v>775</v>
      </c>
      <c r="E182" s="1227"/>
      <c r="F182" s="1227"/>
      <c r="G182" s="1227"/>
      <c r="H182" s="1227">
        <f t="shared" si="33"/>
        <v>775</v>
      </c>
      <c r="I182" s="1227">
        <f t="shared" si="33"/>
        <v>0</v>
      </c>
      <c r="J182" s="1227"/>
      <c r="K182" s="1808"/>
    </row>
    <row r="183" spans="1:11" ht="20.25" customHeight="1" x14ac:dyDescent="0.2">
      <c r="A183" s="1802" t="s">
        <v>1197</v>
      </c>
      <c r="B183" s="1656" t="s">
        <v>1198</v>
      </c>
      <c r="C183" s="1228"/>
      <c r="D183" s="1225">
        <f>SUM(D184)</f>
        <v>2000</v>
      </c>
      <c r="E183" s="1225">
        <f t="shared" ref="E183:G183" si="41">SUM(E184)</f>
        <v>0</v>
      </c>
      <c r="F183" s="1225">
        <f t="shared" si="41"/>
        <v>0</v>
      </c>
      <c r="G183" s="1225">
        <f t="shared" si="41"/>
        <v>0</v>
      </c>
      <c r="H183" s="1226">
        <f t="shared" si="33"/>
        <v>2000</v>
      </c>
      <c r="I183" s="1226">
        <f t="shared" si="33"/>
        <v>0</v>
      </c>
      <c r="J183" s="1227"/>
      <c r="K183" s="1806" t="s">
        <v>1199</v>
      </c>
    </row>
    <row r="184" spans="1:11" ht="16.5" customHeight="1" x14ac:dyDescent="0.2">
      <c r="A184" s="1804"/>
      <c r="B184" s="1657"/>
      <c r="C184" s="1228">
        <v>2279</v>
      </c>
      <c r="D184" s="1229">
        <v>2000</v>
      </c>
      <c r="E184" s="1227"/>
      <c r="F184" s="1227"/>
      <c r="G184" s="1227"/>
      <c r="H184" s="1227">
        <f t="shared" si="33"/>
        <v>2000</v>
      </c>
      <c r="I184" s="1227">
        <f t="shared" si="33"/>
        <v>0</v>
      </c>
      <c r="J184" s="1227"/>
      <c r="K184" s="1808"/>
    </row>
    <row r="185" spans="1:11" ht="22.5" customHeight="1" x14ac:dyDescent="0.2">
      <c r="A185" s="1802" t="s">
        <v>1200</v>
      </c>
      <c r="B185" s="1656" t="s">
        <v>1201</v>
      </c>
      <c r="C185" s="1228"/>
      <c r="D185" s="1225">
        <f>SUM(D186:D189)</f>
        <v>2415</v>
      </c>
      <c r="E185" s="1225">
        <f t="shared" ref="E185:G185" si="42">SUM(E186:E189)</f>
        <v>0</v>
      </c>
      <c r="F185" s="1225">
        <f t="shared" si="42"/>
        <v>0</v>
      </c>
      <c r="G185" s="1225">
        <f t="shared" si="42"/>
        <v>0</v>
      </c>
      <c r="H185" s="1226">
        <f t="shared" si="33"/>
        <v>2415</v>
      </c>
      <c r="I185" s="1226">
        <f t="shared" si="33"/>
        <v>0</v>
      </c>
      <c r="J185" s="1227"/>
      <c r="K185" s="1806" t="s">
        <v>1202</v>
      </c>
    </row>
    <row r="186" spans="1:11" ht="12.75" customHeight="1" x14ac:dyDescent="0.2">
      <c r="A186" s="1803"/>
      <c r="B186" s="1664"/>
      <c r="C186" s="1228">
        <v>1150</v>
      </c>
      <c r="D186" s="1229">
        <v>762</v>
      </c>
      <c r="E186" s="1227"/>
      <c r="F186" s="1227"/>
      <c r="G186" s="1227"/>
      <c r="H186" s="1227">
        <f t="shared" si="33"/>
        <v>762</v>
      </c>
      <c r="I186" s="1227">
        <f t="shared" si="33"/>
        <v>0</v>
      </c>
      <c r="J186" s="1227"/>
      <c r="K186" s="1807"/>
    </row>
    <row r="187" spans="1:11" ht="12.75" customHeight="1" x14ac:dyDescent="0.2">
      <c r="A187" s="1803"/>
      <c r="B187" s="1664"/>
      <c r="C187" s="1228">
        <v>1210</v>
      </c>
      <c r="D187" s="1229">
        <v>39</v>
      </c>
      <c r="E187" s="1227"/>
      <c r="F187" s="1227"/>
      <c r="G187" s="1227"/>
      <c r="H187" s="1227">
        <f t="shared" si="33"/>
        <v>39</v>
      </c>
      <c r="I187" s="1227">
        <f t="shared" si="33"/>
        <v>0</v>
      </c>
      <c r="J187" s="1227"/>
      <c r="K187" s="1807"/>
    </row>
    <row r="188" spans="1:11" ht="12.75" customHeight="1" x14ac:dyDescent="0.2">
      <c r="A188" s="1803"/>
      <c r="B188" s="1664"/>
      <c r="C188" s="1228">
        <v>2264</v>
      </c>
      <c r="D188" s="1229">
        <v>1114</v>
      </c>
      <c r="E188" s="1227"/>
      <c r="F188" s="1227"/>
      <c r="G188" s="1227"/>
      <c r="H188" s="1227">
        <f t="shared" si="33"/>
        <v>1114</v>
      </c>
      <c r="I188" s="1227">
        <f t="shared" si="33"/>
        <v>0</v>
      </c>
      <c r="J188" s="1227"/>
      <c r="K188" s="1807"/>
    </row>
    <row r="189" spans="1:11" ht="12.75" customHeight="1" x14ac:dyDescent="0.2">
      <c r="A189" s="1804"/>
      <c r="B189" s="1657"/>
      <c r="C189" s="1228">
        <v>2314</v>
      </c>
      <c r="D189" s="1229">
        <v>500</v>
      </c>
      <c r="E189" s="1227"/>
      <c r="F189" s="1227"/>
      <c r="G189" s="1227"/>
      <c r="H189" s="1227">
        <f t="shared" si="33"/>
        <v>500</v>
      </c>
      <c r="I189" s="1227">
        <f t="shared" si="33"/>
        <v>0</v>
      </c>
      <c r="J189" s="1227"/>
      <c r="K189" s="1808"/>
    </row>
    <row r="190" spans="1:11" x14ac:dyDescent="0.2">
      <c r="A190" s="1802" t="s">
        <v>1203</v>
      </c>
      <c r="B190" s="1656" t="s">
        <v>1204</v>
      </c>
      <c r="C190" s="1228"/>
      <c r="D190" s="1225">
        <f>SUM(D191:D197)</f>
        <v>9775</v>
      </c>
      <c r="E190" s="1225">
        <f t="shared" ref="E190:G190" si="43">SUM(E191:E197)</f>
        <v>0</v>
      </c>
      <c r="F190" s="1225">
        <f t="shared" si="43"/>
        <v>0</v>
      </c>
      <c r="G190" s="1225">
        <f t="shared" si="43"/>
        <v>0</v>
      </c>
      <c r="H190" s="1226">
        <f t="shared" si="33"/>
        <v>9775</v>
      </c>
      <c r="I190" s="1226">
        <f t="shared" si="33"/>
        <v>0</v>
      </c>
      <c r="J190" s="1227"/>
      <c r="K190" s="1809" t="s">
        <v>1205</v>
      </c>
    </row>
    <row r="191" spans="1:11" x14ac:dyDescent="0.2">
      <c r="A191" s="1803"/>
      <c r="B191" s="1664"/>
      <c r="C191" s="1228">
        <v>1150</v>
      </c>
      <c r="D191" s="1229">
        <v>1500</v>
      </c>
      <c r="E191" s="1227"/>
      <c r="F191" s="1227"/>
      <c r="G191" s="1227"/>
      <c r="H191" s="1227">
        <f t="shared" si="33"/>
        <v>1500</v>
      </c>
      <c r="I191" s="1227">
        <f t="shared" si="33"/>
        <v>0</v>
      </c>
      <c r="J191" s="1227"/>
      <c r="K191" s="1810"/>
    </row>
    <row r="192" spans="1:11" x14ac:dyDescent="0.2">
      <c r="A192" s="1803"/>
      <c r="B192" s="1664"/>
      <c r="C192" s="1228">
        <v>1210</v>
      </c>
      <c r="D192" s="1229">
        <v>75</v>
      </c>
      <c r="E192" s="1227"/>
      <c r="F192" s="1227"/>
      <c r="G192" s="1227"/>
      <c r="H192" s="1227">
        <f t="shared" si="33"/>
        <v>75</v>
      </c>
      <c r="I192" s="1227">
        <f t="shared" si="33"/>
        <v>0</v>
      </c>
      <c r="J192" s="1227"/>
      <c r="K192" s="1810"/>
    </row>
    <row r="193" spans="1:11" x14ac:dyDescent="0.2">
      <c r="A193" s="1803"/>
      <c r="B193" s="1664"/>
      <c r="C193" s="1228">
        <v>2262</v>
      </c>
      <c r="D193" s="1229">
        <v>4000</v>
      </c>
      <c r="E193" s="1227"/>
      <c r="F193" s="1227"/>
      <c r="G193" s="1227"/>
      <c r="H193" s="1227">
        <f t="shared" si="33"/>
        <v>4000</v>
      </c>
      <c r="I193" s="1227">
        <f t="shared" si="33"/>
        <v>0</v>
      </c>
      <c r="J193" s="1227"/>
      <c r="K193" s="1810"/>
    </row>
    <row r="194" spans="1:11" x14ac:dyDescent="0.2">
      <c r="A194" s="1803"/>
      <c r="B194" s="1664"/>
      <c r="C194" s="1228">
        <v>2264</v>
      </c>
      <c r="D194" s="1229">
        <v>1500</v>
      </c>
      <c r="E194" s="1227"/>
      <c r="F194" s="1227"/>
      <c r="G194" s="1227"/>
      <c r="H194" s="1227">
        <f t="shared" si="33"/>
        <v>1500</v>
      </c>
      <c r="I194" s="1227">
        <f t="shared" si="33"/>
        <v>0</v>
      </c>
      <c r="J194" s="1227"/>
      <c r="K194" s="1810"/>
    </row>
    <row r="195" spans="1:11" x14ac:dyDescent="0.2">
      <c r="A195" s="1803"/>
      <c r="B195" s="1664"/>
      <c r="C195" s="1228">
        <v>2231</v>
      </c>
      <c r="D195" s="1229">
        <v>300</v>
      </c>
      <c r="E195" s="1227"/>
      <c r="F195" s="1227"/>
      <c r="G195" s="1227"/>
      <c r="H195" s="1227">
        <f t="shared" si="33"/>
        <v>300</v>
      </c>
      <c r="I195" s="1227">
        <f t="shared" si="33"/>
        <v>0</v>
      </c>
      <c r="J195" s="1227"/>
      <c r="K195" s="1810"/>
    </row>
    <row r="196" spans="1:11" x14ac:dyDescent="0.2">
      <c r="A196" s="1803"/>
      <c r="B196" s="1664"/>
      <c r="C196" s="1228">
        <v>2314</v>
      </c>
      <c r="D196" s="1229">
        <v>1600</v>
      </c>
      <c r="E196" s="1227"/>
      <c r="F196" s="1227"/>
      <c r="G196" s="1227"/>
      <c r="H196" s="1227">
        <f t="shared" si="33"/>
        <v>1600</v>
      </c>
      <c r="I196" s="1227">
        <f t="shared" si="33"/>
        <v>0</v>
      </c>
      <c r="J196" s="1227"/>
      <c r="K196" s="1810"/>
    </row>
    <row r="197" spans="1:11" x14ac:dyDescent="0.2">
      <c r="A197" s="1804"/>
      <c r="B197" s="1657"/>
      <c r="C197" s="1228">
        <v>2363</v>
      </c>
      <c r="D197" s="1229">
        <v>800</v>
      </c>
      <c r="E197" s="1227"/>
      <c r="F197" s="1227"/>
      <c r="G197" s="1227"/>
      <c r="H197" s="1227">
        <f t="shared" ref="H197:I234" si="44">D197+F197</f>
        <v>800</v>
      </c>
      <c r="I197" s="1227">
        <f t="shared" si="44"/>
        <v>0</v>
      </c>
      <c r="J197" s="1227"/>
      <c r="K197" s="1811"/>
    </row>
    <row r="198" spans="1:11" ht="24" x14ac:dyDescent="0.2">
      <c r="A198" s="1241" t="s">
        <v>1206</v>
      </c>
      <c r="B198" s="1242" t="s">
        <v>1207</v>
      </c>
      <c r="C198" s="1243"/>
      <c r="D198" s="1234">
        <f>SUM(D199,D209,D214,D218,D222)</f>
        <v>61382</v>
      </c>
      <c r="E198" s="1234">
        <f t="shared" ref="E198:I198" si="45">SUM(E199,E209,E214,E218,E222)</f>
        <v>0</v>
      </c>
      <c r="F198" s="1234">
        <f t="shared" si="45"/>
        <v>0</v>
      </c>
      <c r="G198" s="1234">
        <f t="shared" si="45"/>
        <v>0</v>
      </c>
      <c r="H198" s="1234">
        <f t="shared" si="45"/>
        <v>61382</v>
      </c>
      <c r="I198" s="1234">
        <f t="shared" si="45"/>
        <v>0</v>
      </c>
      <c r="J198" s="1236"/>
      <c r="K198" s="1237"/>
    </row>
    <row r="199" spans="1:11" ht="13.5" customHeight="1" x14ac:dyDescent="0.2">
      <c r="A199" s="1791" t="s">
        <v>1208</v>
      </c>
      <c r="B199" s="1794" t="s">
        <v>1209</v>
      </c>
      <c r="C199" s="1242"/>
      <c r="D199" s="1234">
        <f>SUM(D200:D208)</f>
        <v>22706</v>
      </c>
      <c r="E199" s="1234">
        <f t="shared" ref="E199:G199" si="46">SUM(E200:E208)</f>
        <v>0</v>
      </c>
      <c r="F199" s="1234">
        <f t="shared" si="46"/>
        <v>0</v>
      </c>
      <c r="G199" s="1234">
        <f t="shared" si="46"/>
        <v>0</v>
      </c>
      <c r="H199" s="1235">
        <f t="shared" ref="H199:I199" si="47">D199+F199</f>
        <v>22706</v>
      </c>
      <c r="I199" s="1235">
        <f t="shared" si="47"/>
        <v>0</v>
      </c>
      <c r="J199" s="1236"/>
      <c r="K199" s="1797" t="s">
        <v>1210</v>
      </c>
    </row>
    <row r="200" spans="1:11" x14ac:dyDescent="0.2">
      <c r="A200" s="1792"/>
      <c r="B200" s="1795"/>
      <c r="C200" s="1240">
        <v>1150</v>
      </c>
      <c r="D200" s="1236">
        <v>600</v>
      </c>
      <c r="E200" s="1237"/>
      <c r="F200" s="1237"/>
      <c r="G200" s="1237"/>
      <c r="H200" s="1237">
        <f t="shared" si="44"/>
        <v>600</v>
      </c>
      <c r="I200" s="1237">
        <f t="shared" si="44"/>
        <v>0</v>
      </c>
      <c r="J200" s="1236"/>
      <c r="K200" s="1798"/>
    </row>
    <row r="201" spans="1:11" ht="12.75" customHeight="1" x14ac:dyDescent="0.2">
      <c r="A201" s="1792"/>
      <c r="B201" s="1795"/>
      <c r="C201" s="1240">
        <v>1210</v>
      </c>
      <c r="D201" s="1236">
        <v>30</v>
      </c>
      <c r="E201" s="1237"/>
      <c r="F201" s="1237"/>
      <c r="G201" s="1237"/>
      <c r="H201" s="1237">
        <f t="shared" si="44"/>
        <v>30</v>
      </c>
      <c r="I201" s="1237">
        <f t="shared" si="44"/>
        <v>0</v>
      </c>
      <c r="J201" s="1236"/>
      <c r="K201" s="1798"/>
    </row>
    <row r="202" spans="1:11" ht="12.75" customHeight="1" x14ac:dyDescent="0.2">
      <c r="A202" s="1792"/>
      <c r="B202" s="1795"/>
      <c r="C202" s="1240">
        <v>2261</v>
      </c>
      <c r="D202" s="1236">
        <v>250</v>
      </c>
      <c r="E202" s="1237"/>
      <c r="F202" s="1237"/>
      <c r="G202" s="1237"/>
      <c r="H202" s="1237">
        <f t="shared" si="44"/>
        <v>250</v>
      </c>
      <c r="I202" s="1237">
        <f t="shared" si="44"/>
        <v>0</v>
      </c>
      <c r="J202" s="1236"/>
      <c r="K202" s="1798"/>
    </row>
    <row r="203" spans="1:11" ht="12.75" customHeight="1" x14ac:dyDescent="0.2">
      <c r="A203" s="1792"/>
      <c r="B203" s="1795"/>
      <c r="C203" s="1240">
        <v>2262</v>
      </c>
      <c r="D203" s="1236">
        <v>16289</v>
      </c>
      <c r="E203" s="1237"/>
      <c r="F203" s="1237"/>
      <c r="G203" s="1237"/>
      <c r="H203" s="1237">
        <f t="shared" si="44"/>
        <v>16289</v>
      </c>
      <c r="I203" s="1237">
        <f t="shared" si="44"/>
        <v>0</v>
      </c>
      <c r="J203" s="1236"/>
      <c r="K203" s="1798"/>
    </row>
    <row r="204" spans="1:11" ht="12.75" customHeight="1" x14ac:dyDescent="0.2">
      <c r="A204" s="1792"/>
      <c r="B204" s="1795"/>
      <c r="C204" s="1240">
        <v>2279</v>
      </c>
      <c r="D204" s="1236">
        <v>1809</v>
      </c>
      <c r="E204" s="1237"/>
      <c r="F204" s="1237"/>
      <c r="G204" s="1237"/>
      <c r="H204" s="1237">
        <f t="shared" si="44"/>
        <v>1809</v>
      </c>
      <c r="I204" s="1237">
        <f t="shared" si="44"/>
        <v>0</v>
      </c>
      <c r="J204" s="1236"/>
      <c r="K204" s="1798"/>
    </row>
    <row r="205" spans="1:11" ht="12.75" customHeight="1" x14ac:dyDescent="0.2">
      <c r="A205" s="1792"/>
      <c r="B205" s="1795"/>
      <c r="C205" s="1240">
        <v>2312</v>
      </c>
      <c r="D205" s="1236">
        <v>870</v>
      </c>
      <c r="E205" s="1237"/>
      <c r="F205" s="1237"/>
      <c r="G205" s="1237"/>
      <c r="H205" s="1237">
        <f t="shared" si="44"/>
        <v>870</v>
      </c>
      <c r="I205" s="1237">
        <f t="shared" si="44"/>
        <v>0</v>
      </c>
      <c r="J205" s="1236"/>
      <c r="K205" s="1798"/>
    </row>
    <row r="206" spans="1:11" ht="12.75" customHeight="1" x14ac:dyDescent="0.2">
      <c r="A206" s="1792"/>
      <c r="B206" s="1795"/>
      <c r="C206" s="1240">
        <v>2314</v>
      </c>
      <c r="D206" s="1236">
        <v>1620</v>
      </c>
      <c r="E206" s="1237"/>
      <c r="F206" s="1237"/>
      <c r="G206" s="1237"/>
      <c r="H206" s="1237">
        <f t="shared" si="44"/>
        <v>1620</v>
      </c>
      <c r="I206" s="1237">
        <f t="shared" si="44"/>
        <v>0</v>
      </c>
      <c r="J206" s="1236"/>
      <c r="K206" s="1798"/>
    </row>
    <row r="207" spans="1:11" ht="12.75" customHeight="1" x14ac:dyDescent="0.2">
      <c r="A207" s="1792"/>
      <c r="B207" s="1795"/>
      <c r="C207" s="1240">
        <v>2363</v>
      </c>
      <c r="D207" s="1236">
        <v>892</v>
      </c>
      <c r="E207" s="1237"/>
      <c r="F207" s="1237"/>
      <c r="G207" s="1237"/>
      <c r="H207" s="1237">
        <f t="shared" si="44"/>
        <v>892</v>
      </c>
      <c r="I207" s="1237">
        <f t="shared" si="44"/>
        <v>0</v>
      </c>
      <c r="J207" s="1236"/>
      <c r="K207" s="1798"/>
    </row>
    <row r="208" spans="1:11" ht="12.75" customHeight="1" x14ac:dyDescent="0.2">
      <c r="A208" s="1793"/>
      <c r="B208" s="1796"/>
      <c r="C208" s="1240">
        <v>2390</v>
      </c>
      <c r="D208" s="1236">
        <v>346</v>
      </c>
      <c r="E208" s="1237"/>
      <c r="F208" s="1237"/>
      <c r="G208" s="1237"/>
      <c r="H208" s="1237">
        <f t="shared" si="44"/>
        <v>346</v>
      </c>
      <c r="I208" s="1237">
        <f t="shared" si="44"/>
        <v>0</v>
      </c>
      <c r="J208" s="1236"/>
      <c r="K208" s="1799"/>
    </row>
    <row r="209" spans="1:11" ht="13.5" customHeight="1" x14ac:dyDescent="0.2">
      <c r="A209" s="1791" t="s">
        <v>1211</v>
      </c>
      <c r="B209" s="1794" t="s">
        <v>1212</v>
      </c>
      <c r="C209" s="1240"/>
      <c r="D209" s="1234">
        <f>SUM(D210:D213)</f>
        <v>2486</v>
      </c>
      <c r="E209" s="1234">
        <f t="shared" ref="E209:G209" si="48">SUM(E210:E213)</f>
        <v>0</v>
      </c>
      <c r="F209" s="1234">
        <f t="shared" si="48"/>
        <v>0</v>
      </c>
      <c r="G209" s="1234">
        <f t="shared" si="48"/>
        <v>0</v>
      </c>
      <c r="H209" s="1235">
        <f t="shared" si="44"/>
        <v>2486</v>
      </c>
      <c r="I209" s="1235">
        <f t="shared" si="44"/>
        <v>0</v>
      </c>
      <c r="J209" s="1236"/>
      <c r="K209" s="1797" t="s">
        <v>1213</v>
      </c>
    </row>
    <row r="210" spans="1:11" ht="12.75" customHeight="1" x14ac:dyDescent="0.2">
      <c r="A210" s="1792"/>
      <c r="B210" s="1795"/>
      <c r="C210" s="1240">
        <v>1150</v>
      </c>
      <c r="D210" s="1236">
        <v>1012</v>
      </c>
      <c r="E210" s="1237"/>
      <c r="F210" s="1237"/>
      <c r="G210" s="1237"/>
      <c r="H210" s="1237">
        <f t="shared" si="44"/>
        <v>1012</v>
      </c>
      <c r="I210" s="1237">
        <f t="shared" si="44"/>
        <v>0</v>
      </c>
      <c r="J210" s="1236"/>
      <c r="K210" s="1798"/>
    </row>
    <row r="211" spans="1:11" ht="12.75" customHeight="1" x14ac:dyDescent="0.2">
      <c r="A211" s="1792"/>
      <c r="B211" s="1795"/>
      <c r="C211" s="1240">
        <v>1210</v>
      </c>
      <c r="D211" s="1236">
        <v>51</v>
      </c>
      <c r="E211" s="1237"/>
      <c r="F211" s="1237"/>
      <c r="G211" s="1237"/>
      <c r="H211" s="1237">
        <f t="shared" si="44"/>
        <v>51</v>
      </c>
      <c r="I211" s="1237">
        <f t="shared" si="44"/>
        <v>0</v>
      </c>
      <c r="J211" s="1236"/>
      <c r="K211" s="1798"/>
    </row>
    <row r="212" spans="1:11" ht="12.75" customHeight="1" x14ac:dyDescent="0.2">
      <c r="A212" s="1792"/>
      <c r="B212" s="1795"/>
      <c r="C212" s="1240">
        <v>2314</v>
      </c>
      <c r="D212" s="1236">
        <v>1213</v>
      </c>
      <c r="E212" s="1237"/>
      <c r="F212" s="1237"/>
      <c r="G212" s="1237"/>
      <c r="H212" s="1237">
        <f t="shared" si="44"/>
        <v>1213</v>
      </c>
      <c r="I212" s="1237">
        <f t="shared" si="44"/>
        <v>0</v>
      </c>
      <c r="J212" s="1236"/>
      <c r="K212" s="1798"/>
    </row>
    <row r="213" spans="1:11" ht="12.75" customHeight="1" x14ac:dyDescent="0.2">
      <c r="A213" s="1793"/>
      <c r="B213" s="1796"/>
      <c r="C213" s="1240">
        <v>2363</v>
      </c>
      <c r="D213" s="1236">
        <v>210</v>
      </c>
      <c r="E213" s="1237"/>
      <c r="F213" s="1237"/>
      <c r="G213" s="1237"/>
      <c r="H213" s="1237">
        <f t="shared" si="44"/>
        <v>210</v>
      </c>
      <c r="I213" s="1237">
        <f t="shared" si="44"/>
        <v>0</v>
      </c>
      <c r="J213" s="1236"/>
      <c r="K213" s="1799"/>
    </row>
    <row r="214" spans="1:11" ht="12.75" customHeight="1" x14ac:dyDescent="0.2">
      <c r="A214" s="1791" t="s">
        <v>1214</v>
      </c>
      <c r="B214" s="1794" t="s">
        <v>1215</v>
      </c>
      <c r="C214" s="1240"/>
      <c r="D214" s="1234">
        <f>SUM(D215:D217)</f>
        <v>3239</v>
      </c>
      <c r="E214" s="1234">
        <f t="shared" ref="E214:G214" si="49">SUM(E215:E217)</f>
        <v>0</v>
      </c>
      <c r="F214" s="1234">
        <f t="shared" si="49"/>
        <v>0</v>
      </c>
      <c r="G214" s="1234">
        <f t="shared" si="49"/>
        <v>0</v>
      </c>
      <c r="H214" s="1235">
        <f t="shared" si="44"/>
        <v>3239</v>
      </c>
      <c r="I214" s="1235">
        <f t="shared" si="44"/>
        <v>0</v>
      </c>
      <c r="J214" s="1236"/>
      <c r="K214" s="1797" t="s">
        <v>1216</v>
      </c>
    </row>
    <row r="215" spans="1:11" ht="12.75" customHeight="1" x14ac:dyDescent="0.2">
      <c r="A215" s="1792"/>
      <c r="B215" s="1795"/>
      <c r="C215" s="1240">
        <v>1150</v>
      </c>
      <c r="D215" s="1236">
        <v>1935</v>
      </c>
      <c r="E215" s="1237"/>
      <c r="F215" s="1237"/>
      <c r="G215" s="1237"/>
      <c r="H215" s="1237">
        <f t="shared" si="44"/>
        <v>1935</v>
      </c>
      <c r="I215" s="1237">
        <f t="shared" si="44"/>
        <v>0</v>
      </c>
      <c r="J215" s="1236"/>
      <c r="K215" s="1798"/>
    </row>
    <row r="216" spans="1:11" ht="12.75" customHeight="1" x14ac:dyDescent="0.2">
      <c r="A216" s="1792"/>
      <c r="B216" s="1795"/>
      <c r="C216" s="1240">
        <v>1210</v>
      </c>
      <c r="D216" s="1236">
        <v>97</v>
      </c>
      <c r="E216" s="1237"/>
      <c r="F216" s="1237"/>
      <c r="G216" s="1237"/>
      <c r="H216" s="1237">
        <f t="shared" si="44"/>
        <v>97</v>
      </c>
      <c r="I216" s="1237">
        <f t="shared" si="44"/>
        <v>0</v>
      </c>
      <c r="J216" s="1236"/>
      <c r="K216" s="1798"/>
    </row>
    <row r="217" spans="1:11" ht="12.75" customHeight="1" x14ac:dyDescent="0.2">
      <c r="A217" s="1793"/>
      <c r="B217" s="1796"/>
      <c r="C217" s="1240">
        <v>2314</v>
      </c>
      <c r="D217" s="1236">
        <v>1207</v>
      </c>
      <c r="E217" s="1237"/>
      <c r="F217" s="1237"/>
      <c r="G217" s="1237"/>
      <c r="H217" s="1237">
        <f t="shared" si="44"/>
        <v>1207</v>
      </c>
      <c r="I217" s="1237">
        <f t="shared" si="44"/>
        <v>0</v>
      </c>
      <c r="J217" s="1236"/>
      <c r="K217" s="1799"/>
    </row>
    <row r="218" spans="1:11" x14ac:dyDescent="0.2">
      <c r="A218" s="1791" t="s">
        <v>1217</v>
      </c>
      <c r="B218" s="1794" t="s">
        <v>1218</v>
      </c>
      <c r="C218" s="1240"/>
      <c r="D218" s="1234">
        <f>SUM(D219:D221)</f>
        <v>15563</v>
      </c>
      <c r="E218" s="1234">
        <f t="shared" ref="E218:G218" si="50">SUM(E219:E221)</f>
        <v>0</v>
      </c>
      <c r="F218" s="1234">
        <f t="shared" si="50"/>
        <v>0</v>
      </c>
      <c r="G218" s="1234">
        <f t="shared" si="50"/>
        <v>0</v>
      </c>
      <c r="H218" s="1235">
        <f t="shared" si="44"/>
        <v>15563</v>
      </c>
      <c r="I218" s="1235">
        <f t="shared" si="44"/>
        <v>0</v>
      </c>
      <c r="J218" s="1236"/>
      <c r="K218" s="1797" t="s">
        <v>1219</v>
      </c>
    </row>
    <row r="219" spans="1:11" ht="12.75" customHeight="1" x14ac:dyDescent="0.2">
      <c r="A219" s="1792"/>
      <c r="B219" s="1795"/>
      <c r="C219" s="1240">
        <v>2121</v>
      </c>
      <c r="D219" s="1236">
        <v>3103</v>
      </c>
      <c r="E219" s="1237"/>
      <c r="F219" s="1237"/>
      <c r="G219" s="1237"/>
      <c r="H219" s="1237">
        <f t="shared" si="44"/>
        <v>3103</v>
      </c>
      <c r="I219" s="1237">
        <f t="shared" si="44"/>
        <v>0</v>
      </c>
      <c r="J219" s="1236"/>
      <c r="K219" s="1798"/>
    </row>
    <row r="220" spans="1:11" ht="12.75" customHeight="1" x14ac:dyDescent="0.2">
      <c r="A220" s="1792"/>
      <c r="B220" s="1795"/>
      <c r="C220" s="1240">
        <v>2262</v>
      </c>
      <c r="D220" s="1236">
        <v>5300</v>
      </c>
      <c r="E220" s="1237"/>
      <c r="F220" s="1237"/>
      <c r="G220" s="1237"/>
      <c r="H220" s="1237">
        <f t="shared" si="44"/>
        <v>5300</v>
      </c>
      <c r="I220" s="1237">
        <f t="shared" si="44"/>
        <v>0</v>
      </c>
      <c r="J220" s="1237"/>
      <c r="K220" s="1798"/>
    </row>
    <row r="221" spans="1:11" ht="12.75" customHeight="1" x14ac:dyDescent="0.2">
      <c r="A221" s="1793"/>
      <c r="B221" s="1796"/>
      <c r="C221" s="1240">
        <v>2279</v>
      </c>
      <c r="D221" s="1236">
        <v>7160</v>
      </c>
      <c r="E221" s="1237"/>
      <c r="F221" s="1237"/>
      <c r="G221" s="1237"/>
      <c r="H221" s="1237">
        <f t="shared" si="44"/>
        <v>7160</v>
      </c>
      <c r="I221" s="1237">
        <f t="shared" si="44"/>
        <v>0</v>
      </c>
      <c r="J221" s="1237"/>
      <c r="K221" s="1799"/>
    </row>
    <row r="222" spans="1:11" ht="17.25" customHeight="1" x14ac:dyDescent="0.2">
      <c r="A222" s="1791" t="s">
        <v>1220</v>
      </c>
      <c r="B222" s="1794" t="s">
        <v>1221</v>
      </c>
      <c r="C222" s="1240"/>
      <c r="D222" s="1234">
        <f>SUM(D223)</f>
        <v>17388</v>
      </c>
      <c r="E222" s="1234">
        <f t="shared" ref="E222:G222" si="51">SUM(E223)</f>
        <v>0</v>
      </c>
      <c r="F222" s="1234">
        <f t="shared" si="51"/>
        <v>0</v>
      </c>
      <c r="G222" s="1234">
        <f t="shared" si="51"/>
        <v>0</v>
      </c>
      <c r="H222" s="1235">
        <f t="shared" si="44"/>
        <v>17388</v>
      </c>
      <c r="I222" s="1235">
        <f t="shared" si="44"/>
        <v>0</v>
      </c>
      <c r="J222" s="1237"/>
      <c r="K222" s="1801" t="s">
        <v>1210</v>
      </c>
    </row>
    <row r="223" spans="1:11" ht="30" customHeight="1" x14ac:dyDescent="0.2">
      <c r="A223" s="1793"/>
      <c r="B223" s="1796"/>
      <c r="C223" s="1240">
        <v>2361</v>
      </c>
      <c r="D223" s="1236">
        <v>17388</v>
      </c>
      <c r="E223" s="1237"/>
      <c r="F223" s="1237"/>
      <c r="G223" s="1237"/>
      <c r="H223" s="1237">
        <f t="shared" si="44"/>
        <v>17388</v>
      </c>
      <c r="I223" s="1237">
        <f t="shared" si="44"/>
        <v>0</v>
      </c>
      <c r="J223" s="1237"/>
      <c r="K223" s="1801"/>
    </row>
    <row r="224" spans="1:11" ht="24" x14ac:dyDescent="0.2">
      <c r="A224" s="1238" t="s">
        <v>1222</v>
      </c>
      <c r="B224" s="1232" t="s">
        <v>1223</v>
      </c>
      <c r="C224" s="1231"/>
      <c r="D224" s="1225">
        <f>SUM(D225,D226,D227,D228,D231)</f>
        <v>73371</v>
      </c>
      <c r="E224" s="1225">
        <f t="shared" ref="E224:I224" si="52">SUM(E225,E226,E227,E228,E231)</f>
        <v>4000</v>
      </c>
      <c r="F224" s="1225">
        <f t="shared" si="52"/>
        <v>0</v>
      </c>
      <c r="G224" s="1225">
        <f t="shared" si="52"/>
        <v>0</v>
      </c>
      <c r="H224" s="1225">
        <f t="shared" si="52"/>
        <v>73371</v>
      </c>
      <c r="I224" s="1225">
        <f t="shared" si="52"/>
        <v>4000</v>
      </c>
      <c r="J224" s="1227"/>
      <c r="K224" s="1227"/>
    </row>
    <row r="225" spans="1:13" ht="50.25" customHeight="1" x14ac:dyDescent="0.2">
      <c r="A225" s="1244" t="s">
        <v>1224</v>
      </c>
      <c r="B225" s="1224" t="s">
        <v>1225</v>
      </c>
      <c r="C225" s="1228">
        <v>2314</v>
      </c>
      <c r="D225" s="1225">
        <v>5650</v>
      </c>
      <c r="E225" s="1226">
        <v>2800</v>
      </c>
      <c r="F225" s="1226"/>
      <c r="G225" s="1226"/>
      <c r="H225" s="1226">
        <f t="shared" si="44"/>
        <v>5650</v>
      </c>
      <c r="I225" s="1226">
        <f t="shared" si="44"/>
        <v>2800</v>
      </c>
      <c r="J225" s="1227"/>
      <c r="K225" s="1275" t="s">
        <v>1226</v>
      </c>
    </row>
    <row r="226" spans="1:13" x14ac:dyDescent="0.2">
      <c r="A226" s="1244" t="s">
        <v>1227</v>
      </c>
      <c r="B226" s="1224" t="s">
        <v>1228</v>
      </c>
      <c r="C226" s="1228">
        <v>2279</v>
      </c>
      <c r="D226" s="1225">
        <v>4000</v>
      </c>
      <c r="E226" s="1226">
        <v>1200</v>
      </c>
      <c r="F226" s="1226"/>
      <c r="G226" s="1226"/>
      <c r="H226" s="1226">
        <f t="shared" si="44"/>
        <v>4000</v>
      </c>
      <c r="I226" s="1226">
        <f t="shared" si="44"/>
        <v>1200</v>
      </c>
      <c r="J226" s="1227"/>
      <c r="K226" s="1275" t="s">
        <v>1229</v>
      </c>
    </row>
    <row r="227" spans="1:13" x14ac:dyDescent="0.2">
      <c r="A227" s="1244" t="s">
        <v>1230</v>
      </c>
      <c r="B227" s="1224" t="s">
        <v>1231</v>
      </c>
      <c r="C227" s="1228">
        <v>2248</v>
      </c>
      <c r="D227" s="1225">
        <v>700</v>
      </c>
      <c r="E227" s="1226"/>
      <c r="F227" s="1226"/>
      <c r="G227" s="1226"/>
      <c r="H227" s="1226">
        <f t="shared" si="44"/>
        <v>700</v>
      </c>
      <c r="I227" s="1226">
        <f t="shared" si="44"/>
        <v>0</v>
      </c>
      <c r="J227" s="1227"/>
      <c r="K227" s="1275" t="s">
        <v>1229</v>
      </c>
    </row>
    <row r="228" spans="1:13" x14ac:dyDescent="0.2">
      <c r="A228" s="1802" t="s">
        <v>1232</v>
      </c>
      <c r="B228" s="1656" t="s">
        <v>1233</v>
      </c>
      <c r="C228" s="1228"/>
      <c r="D228" s="1225">
        <f>SUM(D229:D230)</f>
        <v>700</v>
      </c>
      <c r="E228" s="1225">
        <f t="shared" ref="E228:G228" si="53">SUM(E229:E230)</f>
        <v>0</v>
      </c>
      <c r="F228" s="1225">
        <f t="shared" si="53"/>
        <v>0</v>
      </c>
      <c r="G228" s="1225">
        <f t="shared" si="53"/>
        <v>0</v>
      </c>
      <c r="H228" s="1226">
        <f t="shared" si="44"/>
        <v>700</v>
      </c>
      <c r="I228" s="1226">
        <f t="shared" si="44"/>
        <v>0</v>
      </c>
      <c r="J228" s="1227"/>
      <c r="K228" s="1805" t="s">
        <v>1229</v>
      </c>
    </row>
    <row r="229" spans="1:13" ht="12.75" customHeight="1" x14ac:dyDescent="0.2">
      <c r="A229" s="1803"/>
      <c r="B229" s="1664"/>
      <c r="C229" s="1228">
        <v>2223</v>
      </c>
      <c r="D229" s="1229">
        <v>200</v>
      </c>
      <c r="E229" s="1227"/>
      <c r="F229" s="1227"/>
      <c r="G229" s="1227"/>
      <c r="H229" s="1227">
        <f t="shared" si="44"/>
        <v>200</v>
      </c>
      <c r="I229" s="1227">
        <f t="shared" si="44"/>
        <v>0</v>
      </c>
      <c r="J229" s="1227"/>
      <c r="K229" s="1805"/>
    </row>
    <row r="230" spans="1:13" ht="12.75" customHeight="1" x14ac:dyDescent="0.2">
      <c r="A230" s="1804"/>
      <c r="B230" s="1657"/>
      <c r="C230" s="1228">
        <v>2279</v>
      </c>
      <c r="D230" s="1229">
        <v>500</v>
      </c>
      <c r="E230" s="1227"/>
      <c r="F230" s="1227"/>
      <c r="G230" s="1227"/>
      <c r="H230" s="1227">
        <f t="shared" si="44"/>
        <v>500</v>
      </c>
      <c r="I230" s="1227">
        <f t="shared" si="44"/>
        <v>0</v>
      </c>
      <c r="J230" s="1227"/>
      <c r="K230" s="1805"/>
    </row>
    <row r="231" spans="1:13" x14ac:dyDescent="0.2">
      <c r="A231" s="1791" t="s">
        <v>1234</v>
      </c>
      <c r="B231" s="1794" t="s">
        <v>1235</v>
      </c>
      <c r="C231" s="1240"/>
      <c r="D231" s="1234">
        <f>SUM(D232:D234)</f>
        <v>62321</v>
      </c>
      <c r="E231" s="1234">
        <f t="shared" ref="E231:G231" si="54">SUM(E232:E234)</f>
        <v>0</v>
      </c>
      <c r="F231" s="1234">
        <f t="shared" si="54"/>
        <v>0</v>
      </c>
      <c r="G231" s="1234">
        <f t="shared" si="54"/>
        <v>0</v>
      </c>
      <c r="H231" s="1235">
        <f t="shared" si="44"/>
        <v>62321</v>
      </c>
      <c r="I231" s="1235">
        <f t="shared" si="44"/>
        <v>0</v>
      </c>
      <c r="J231" s="1236"/>
      <c r="K231" s="1797" t="s">
        <v>1226</v>
      </c>
    </row>
    <row r="232" spans="1:13" ht="14.25" customHeight="1" x14ac:dyDescent="0.2">
      <c r="A232" s="1792"/>
      <c r="B232" s="1795"/>
      <c r="C232" s="1240">
        <v>2239</v>
      </c>
      <c r="D232" s="1236">
        <v>44764</v>
      </c>
      <c r="E232" s="1237"/>
      <c r="F232" s="1237"/>
      <c r="G232" s="1237"/>
      <c r="H232" s="1237">
        <f t="shared" si="44"/>
        <v>44764</v>
      </c>
      <c r="I232" s="1237">
        <f t="shared" si="44"/>
        <v>0</v>
      </c>
      <c r="J232" s="1236"/>
      <c r="K232" s="1798"/>
    </row>
    <row r="233" spans="1:13" ht="14.25" customHeight="1" x14ac:dyDescent="0.2">
      <c r="A233" s="1792"/>
      <c r="B233" s="1795"/>
      <c r="C233" s="1240">
        <v>2279</v>
      </c>
      <c r="D233" s="1236">
        <v>8500</v>
      </c>
      <c r="E233" s="1237"/>
      <c r="F233" s="1237"/>
      <c r="G233" s="1237"/>
      <c r="H233" s="1237">
        <f t="shared" si="44"/>
        <v>8500</v>
      </c>
      <c r="I233" s="1237">
        <f t="shared" si="44"/>
        <v>0</v>
      </c>
      <c r="J233" s="1236"/>
      <c r="K233" s="1798"/>
    </row>
    <row r="234" spans="1:13" ht="12.75" customHeight="1" x14ac:dyDescent="0.2">
      <c r="A234" s="1793"/>
      <c r="B234" s="1796"/>
      <c r="C234" s="1240">
        <v>2314</v>
      </c>
      <c r="D234" s="1236">
        <v>9057</v>
      </c>
      <c r="E234" s="1237"/>
      <c r="F234" s="1237"/>
      <c r="G234" s="1237"/>
      <c r="H234" s="1237">
        <f t="shared" si="44"/>
        <v>9057</v>
      </c>
      <c r="I234" s="1237">
        <f t="shared" si="44"/>
        <v>0</v>
      </c>
      <c r="J234" s="1236"/>
      <c r="K234" s="1799"/>
    </row>
    <row r="235" spans="1:13" s="866" customFormat="1" x14ac:dyDescent="0.2">
      <c r="A235" s="687" t="s">
        <v>448</v>
      </c>
      <c r="B235" s="920"/>
      <c r="C235" s="920"/>
      <c r="D235" s="920"/>
    </row>
    <row r="236" spans="1:13" s="866" customFormat="1" x14ac:dyDescent="0.2">
      <c r="A236" s="687" t="s">
        <v>739</v>
      </c>
      <c r="B236" s="920"/>
      <c r="C236" s="920"/>
      <c r="D236" s="920"/>
    </row>
    <row r="237" spans="1:13" s="866" customFormat="1" x14ac:dyDescent="0.2">
      <c r="A237" s="1800" t="s">
        <v>1236</v>
      </c>
      <c r="B237" s="1800"/>
      <c r="C237" s="1800"/>
      <c r="D237" s="1800"/>
      <c r="E237" s="1800"/>
      <c r="F237" s="1800"/>
      <c r="G237" s="1800"/>
      <c r="H237" s="1800"/>
      <c r="I237" s="1800"/>
      <c r="J237" s="1800"/>
      <c r="K237" s="1800"/>
      <c r="L237" s="1800"/>
      <c r="M237" s="1245"/>
    </row>
    <row r="238" spans="1:13" s="866" customFormat="1" x14ac:dyDescent="0.2">
      <c r="A238" s="1246" t="s">
        <v>1237</v>
      </c>
      <c r="B238" s="1246"/>
      <c r="C238" s="1246"/>
      <c r="D238" s="1246"/>
      <c r="E238" s="1246"/>
      <c r="F238" s="1247"/>
      <c r="G238" s="1247"/>
      <c r="H238" s="1247"/>
      <c r="I238" s="1247"/>
      <c r="J238" s="1247"/>
      <c r="K238" s="1247"/>
      <c r="L238" s="1247"/>
      <c r="M238" s="1245"/>
    </row>
    <row r="239" spans="1:13" s="866" customFormat="1" ht="12" customHeight="1" x14ac:dyDescent="0.2">
      <c r="A239" s="1789" t="s">
        <v>1238</v>
      </c>
      <c r="B239" s="1789"/>
      <c r="C239" s="1789"/>
      <c r="D239" s="1789"/>
      <c r="E239" s="1789"/>
      <c r="F239" s="1789"/>
      <c r="G239" s="1789"/>
      <c r="H239" s="1789"/>
      <c r="I239" s="1789"/>
      <c r="J239" s="1789"/>
      <c r="K239" s="1789"/>
      <c r="L239" s="1789"/>
      <c r="M239" s="1245"/>
    </row>
    <row r="240" spans="1:13" s="866" customFormat="1" ht="12" customHeight="1" x14ac:dyDescent="0.2">
      <c r="A240" s="1248" t="s">
        <v>1239</v>
      </c>
      <c r="B240" s="1248"/>
      <c r="C240" s="1248"/>
      <c r="D240" s="1248"/>
      <c r="E240" s="1249"/>
      <c r="F240" s="1249"/>
      <c r="G240" s="1249"/>
      <c r="H240" s="1249"/>
      <c r="I240" s="1249"/>
      <c r="J240" s="1249"/>
      <c r="K240" s="1249"/>
      <c r="L240" s="1249"/>
      <c r="M240" s="1245"/>
    </row>
    <row r="241" spans="1:15" s="866" customFormat="1" ht="12" customHeight="1" x14ac:dyDescent="0.2">
      <c r="A241" s="1248" t="s">
        <v>1240</v>
      </c>
      <c r="B241" s="1248"/>
      <c r="C241" s="1248"/>
      <c r="D241" s="1248"/>
      <c r="E241" s="1249"/>
      <c r="F241" s="1249"/>
      <c r="G241" s="1249"/>
      <c r="H241" s="1249"/>
      <c r="I241" s="1249"/>
      <c r="J241" s="1249"/>
      <c r="K241" s="1249"/>
      <c r="L241" s="1249"/>
      <c r="M241" s="1245"/>
    </row>
    <row r="242" spans="1:15" s="1250" customFormat="1" ht="12" customHeight="1" x14ac:dyDescent="0.2">
      <c r="A242" s="1789" t="s">
        <v>1241</v>
      </c>
      <c r="B242" s="1789"/>
      <c r="C242" s="1789"/>
      <c r="D242" s="1789"/>
      <c r="E242" s="1789"/>
      <c r="F242" s="1789"/>
      <c r="G242" s="1789"/>
      <c r="H242" s="1789"/>
      <c r="I242" s="1789"/>
      <c r="J242" s="1789"/>
      <c r="K242" s="1789"/>
      <c r="L242" s="1789"/>
      <c r="M242" s="1789"/>
    </row>
    <row r="243" spans="1:15" s="1251" customFormat="1" ht="12" customHeight="1" x14ac:dyDescent="0.2">
      <c r="A243" s="1789" t="s">
        <v>1238</v>
      </c>
      <c r="B243" s="1789"/>
      <c r="C243" s="1789"/>
      <c r="D243" s="1789"/>
      <c r="E243" s="1789"/>
      <c r="F243" s="1789"/>
      <c r="G243" s="1789"/>
      <c r="H243" s="1789"/>
      <c r="I243" s="1789"/>
      <c r="J243" s="1789"/>
      <c r="K243" s="1789"/>
      <c r="L243" s="1789"/>
      <c r="M243" s="1249"/>
    </row>
    <row r="244" spans="1:15" s="1251" customFormat="1" ht="12" customHeight="1" x14ac:dyDescent="0.2">
      <c r="A244" s="1248" t="s">
        <v>1242</v>
      </c>
      <c r="B244" s="1249"/>
      <c r="C244" s="1249"/>
      <c r="D244" s="1249"/>
      <c r="E244" s="1249"/>
      <c r="F244" s="1249"/>
      <c r="G244" s="1249"/>
      <c r="H244" s="1249"/>
      <c r="I244" s="1249"/>
      <c r="J244" s="1249"/>
      <c r="K244" s="1249"/>
      <c r="L244" s="1249"/>
      <c r="M244" s="1249"/>
    </row>
    <row r="245" spans="1:15" s="1789" customFormat="1" ht="12" customHeight="1" x14ac:dyDescent="0.25">
      <c r="A245" s="1789" t="s">
        <v>1243</v>
      </c>
    </row>
    <row r="246" spans="1:15" s="1251" customFormat="1" ht="12" customHeight="1" x14ac:dyDescent="0.2">
      <c r="A246" s="1252" t="s">
        <v>1244</v>
      </c>
      <c r="B246" s="1249"/>
      <c r="C246" s="1249"/>
      <c r="D246" s="1249"/>
      <c r="E246" s="1249"/>
      <c r="F246" s="1249"/>
      <c r="G246" s="1249"/>
      <c r="H246" s="1249"/>
      <c r="I246" s="1249"/>
      <c r="J246" s="1249"/>
      <c r="K246" s="1249"/>
      <c r="L246" s="1249"/>
      <c r="M246" s="1249"/>
    </row>
    <row r="247" spans="1:15" s="1251" customFormat="1" ht="12" customHeight="1" x14ac:dyDescent="0.2">
      <c r="A247" s="1789" t="s">
        <v>1245</v>
      </c>
      <c r="B247" s="1789"/>
      <c r="C247" s="1789"/>
      <c r="D247" s="1789"/>
      <c r="E247" s="1789"/>
      <c r="F247" s="1789"/>
      <c r="G247" s="1789"/>
      <c r="H247" s="1789"/>
      <c r="I247" s="1789"/>
      <c r="J247" s="1789"/>
      <c r="K247" s="1789"/>
      <c r="L247" s="1789"/>
      <c r="M247" s="1249"/>
    </row>
    <row r="248" spans="1:15" s="1251" customFormat="1" ht="12" customHeight="1" x14ac:dyDescent="0.2">
      <c r="A248" s="1253" t="s">
        <v>1246</v>
      </c>
      <c r="B248" s="1253"/>
      <c r="C248" s="1253"/>
      <c r="D248" s="1253"/>
      <c r="E248" s="1253"/>
      <c r="F248" s="1253"/>
      <c r="G248" s="1248"/>
      <c r="H248" s="1249"/>
      <c r="I248" s="1249"/>
      <c r="J248" s="1249"/>
      <c r="K248" s="1249"/>
      <c r="L248" s="1249"/>
      <c r="M248" s="1249"/>
    </row>
    <row r="249" spans="1:15" s="1251" customFormat="1" ht="12" customHeight="1" x14ac:dyDescent="0.2">
      <c r="A249" s="1248" t="s">
        <v>1247</v>
      </c>
      <c r="B249" s="1248"/>
      <c r="C249" s="1248"/>
      <c r="D249" s="1248"/>
      <c r="E249" s="1248"/>
      <c r="F249" s="1248"/>
      <c r="G249" s="1248"/>
      <c r="H249" s="1249"/>
      <c r="I249" s="1249"/>
      <c r="J249" s="1249"/>
      <c r="K249" s="1249"/>
      <c r="L249" s="1249"/>
      <c r="M249" s="1249"/>
    </row>
    <row r="250" spans="1:15" s="1251" customFormat="1" ht="12" customHeight="1" x14ac:dyDescent="0.2">
      <c r="A250" s="1248" t="s">
        <v>1248</v>
      </c>
      <c r="B250" s="1248"/>
      <c r="C250" s="1248"/>
      <c r="D250" s="1248"/>
      <c r="E250" s="1248"/>
      <c r="F250" s="1248"/>
      <c r="G250" s="1248"/>
      <c r="H250" s="1249"/>
      <c r="I250" s="1249"/>
      <c r="J250" s="1249"/>
      <c r="K250" s="1249"/>
      <c r="L250" s="1249"/>
      <c r="M250" s="1249"/>
    </row>
    <row r="251" spans="1:15" s="1251" customFormat="1" ht="12" customHeight="1" x14ac:dyDescent="0.2">
      <c r="A251" s="1248" t="s">
        <v>1249</v>
      </c>
      <c r="B251" s="1248"/>
      <c r="C251" s="1248"/>
      <c r="D251" s="1248"/>
      <c r="E251" s="1248"/>
      <c r="F251" s="1248"/>
      <c r="G251" s="1249"/>
      <c r="H251" s="1249"/>
      <c r="I251" s="1249"/>
      <c r="J251" s="1249"/>
      <c r="K251" s="1249"/>
      <c r="L251" s="1249"/>
      <c r="M251" s="1249"/>
    </row>
    <row r="252" spans="1:15" s="1251" customFormat="1" ht="12" customHeight="1" x14ac:dyDescent="0.2">
      <c r="A252" s="1248" t="s">
        <v>1250</v>
      </c>
      <c r="B252" s="1248"/>
      <c r="C252" s="1248"/>
      <c r="D252" s="1248"/>
      <c r="E252" s="1248"/>
      <c r="F252" s="1248"/>
      <c r="G252" s="1248"/>
      <c r="H252" s="1248"/>
      <c r="I252" s="1249"/>
      <c r="J252" s="1249"/>
      <c r="K252" s="1249"/>
      <c r="L252" s="1249"/>
      <c r="M252" s="1249"/>
    </row>
    <row r="253" spans="1:15" s="1251" customFormat="1" ht="12" customHeight="1" x14ac:dyDescent="0.2">
      <c r="A253" s="1248" t="s">
        <v>1251</v>
      </c>
      <c r="B253" s="1248"/>
      <c r="C253" s="1248"/>
      <c r="D253" s="1248"/>
      <c r="E253" s="1248"/>
      <c r="F253" s="1248"/>
      <c r="G253" s="1248"/>
      <c r="H253" s="1248"/>
      <c r="I253" s="1248"/>
      <c r="J253" s="1248"/>
      <c r="K253" s="1248"/>
      <c r="L253" s="1248"/>
      <c r="M253" s="1249"/>
    </row>
    <row r="254" spans="1:15" s="1251" customFormat="1" ht="24" customHeight="1" x14ac:dyDescent="0.2">
      <c r="A254" s="1789" t="s">
        <v>1252</v>
      </c>
      <c r="B254" s="1789"/>
      <c r="C254" s="1789"/>
      <c r="D254" s="1789"/>
      <c r="E254" s="1789"/>
      <c r="F254" s="1789"/>
      <c r="G254" s="1789"/>
      <c r="H254" s="1789"/>
      <c r="I254" s="1789"/>
      <c r="J254" s="1789"/>
      <c r="K254" s="1789"/>
      <c r="L254" s="1789"/>
      <c r="M254" s="1789"/>
      <c r="N254" s="1789"/>
      <c r="O254" s="1789"/>
    </row>
    <row r="255" spans="1:15" s="1251" customFormat="1" ht="12" customHeight="1" x14ac:dyDescent="0.2">
      <c r="A255" s="1248" t="s">
        <v>1253</v>
      </c>
      <c r="B255" s="1248"/>
      <c r="C255" s="1248"/>
      <c r="D255" s="1248"/>
      <c r="E255" s="1248"/>
      <c r="F255" s="1248"/>
      <c r="G255" s="1249"/>
      <c r="H255" s="1249"/>
      <c r="I255" s="1249"/>
      <c r="J255" s="1249"/>
      <c r="K255" s="1249"/>
      <c r="L255" s="1249"/>
      <c r="M255" s="1249"/>
    </row>
    <row r="256" spans="1:15" s="1251" customFormat="1" ht="12" customHeight="1" x14ac:dyDescent="0.2">
      <c r="A256" s="1248" t="s">
        <v>1254</v>
      </c>
      <c r="B256" s="1248"/>
      <c r="C256" s="1248"/>
      <c r="D256" s="1248"/>
      <c r="E256" s="1248"/>
      <c r="F256" s="1248"/>
      <c r="G256" s="1249"/>
      <c r="H256" s="1249"/>
      <c r="I256" s="1249"/>
      <c r="J256" s="1249"/>
      <c r="K256" s="1249"/>
      <c r="L256" s="1249"/>
      <c r="M256" s="1249"/>
    </row>
    <row r="257" spans="1:15" s="1251" customFormat="1" ht="12" customHeight="1" x14ac:dyDescent="0.2">
      <c r="A257" s="1248" t="s">
        <v>1255</v>
      </c>
      <c r="B257" s="1248"/>
      <c r="C257" s="1248"/>
      <c r="D257" s="1248"/>
      <c r="E257" s="1248"/>
      <c r="F257" s="1248"/>
      <c r="G257" s="1249"/>
      <c r="H257" s="1249"/>
      <c r="I257" s="1249"/>
      <c r="J257" s="1249"/>
      <c r="K257" s="1249"/>
      <c r="L257" s="1249"/>
      <c r="M257" s="1249"/>
    </row>
    <row r="258" spans="1:15" s="1251" customFormat="1" ht="23.25" customHeight="1" x14ac:dyDescent="0.2">
      <c r="A258" s="1789" t="s">
        <v>1256</v>
      </c>
      <c r="B258" s="1789"/>
      <c r="C258" s="1789"/>
      <c r="D258" s="1789"/>
      <c r="E258" s="1789"/>
      <c r="F258" s="1789"/>
      <c r="G258" s="1789"/>
      <c r="H258" s="1789"/>
      <c r="I258" s="1789"/>
      <c r="J258" s="1789"/>
      <c r="K258" s="1789"/>
      <c r="L258" s="1789"/>
      <c r="M258" s="1789"/>
      <c r="N258" s="1789"/>
      <c r="O258" s="1789"/>
    </row>
    <row r="259" spans="1:15" s="1251" customFormat="1" ht="12" customHeight="1" x14ac:dyDescent="0.2">
      <c r="A259" s="1248" t="s">
        <v>1257</v>
      </c>
      <c r="B259" s="1248"/>
      <c r="C259" s="1248"/>
      <c r="D259" s="1248"/>
      <c r="E259" s="1248"/>
      <c r="F259" s="1248"/>
      <c r="G259" s="1248"/>
      <c r="H259" s="1249"/>
      <c r="I259" s="1249"/>
      <c r="J259" s="1249"/>
      <c r="K259" s="1249"/>
      <c r="L259" s="1249"/>
      <c r="M259" s="1249"/>
    </row>
    <row r="260" spans="1:15" s="1251" customFormat="1" ht="12" customHeight="1" x14ac:dyDescent="0.2">
      <c r="A260" s="1248" t="s">
        <v>1258</v>
      </c>
      <c r="B260" s="1248"/>
      <c r="C260" s="1248"/>
      <c r="D260" s="1248"/>
      <c r="E260" s="1248"/>
      <c r="F260" s="1248"/>
      <c r="G260" s="1248"/>
      <c r="H260" s="1249"/>
      <c r="I260" s="1249"/>
      <c r="J260" s="1249"/>
      <c r="K260" s="1249"/>
      <c r="L260" s="1249"/>
      <c r="M260" s="1249"/>
    </row>
    <row r="261" spans="1:15" s="1251" customFormat="1" ht="12" customHeight="1" x14ac:dyDescent="0.2">
      <c r="A261" s="1248" t="s">
        <v>1249</v>
      </c>
      <c r="B261" s="1248"/>
      <c r="C261" s="1248"/>
      <c r="D261" s="1248"/>
      <c r="E261" s="1248"/>
      <c r="F261" s="1248"/>
      <c r="G261" s="1249"/>
      <c r="H261" s="1249"/>
      <c r="I261" s="1249"/>
      <c r="J261" s="1249"/>
      <c r="K261" s="1249"/>
      <c r="L261" s="1249"/>
      <c r="M261" s="1249"/>
    </row>
    <row r="262" spans="1:15" s="1251" customFormat="1" ht="12" customHeight="1" x14ac:dyDescent="0.2">
      <c r="A262" s="1248" t="s">
        <v>1259</v>
      </c>
      <c r="B262" s="1248"/>
      <c r="C262" s="1248"/>
      <c r="D262" s="1248"/>
      <c r="E262" s="1248"/>
      <c r="F262" s="1248"/>
      <c r="G262" s="1249"/>
      <c r="H262" s="1249"/>
      <c r="I262" s="1249"/>
      <c r="J262" s="1249"/>
      <c r="K262" s="1249"/>
      <c r="L262" s="1249"/>
      <c r="M262" s="1249"/>
    </row>
    <row r="263" spans="1:15" s="1251" customFormat="1" ht="12" customHeight="1" x14ac:dyDescent="0.2">
      <c r="A263" s="1248" t="s">
        <v>1260</v>
      </c>
      <c r="B263" s="1248"/>
      <c r="C263" s="1248"/>
      <c r="D263" s="1248"/>
      <c r="E263" s="1248"/>
      <c r="F263" s="1248"/>
      <c r="G263" s="1249"/>
      <c r="H263" s="1249"/>
      <c r="I263" s="1249"/>
      <c r="J263" s="1249"/>
      <c r="K263" s="1249"/>
      <c r="L263" s="1249"/>
      <c r="M263" s="1249"/>
    </row>
    <row r="264" spans="1:15" s="1251" customFormat="1" ht="12" customHeight="1" x14ac:dyDescent="0.2">
      <c r="A264" s="1248" t="s">
        <v>1249</v>
      </c>
      <c r="B264" s="1248"/>
      <c r="C264" s="1248"/>
      <c r="D264" s="1248"/>
      <c r="E264" s="1248"/>
      <c r="F264" s="1248"/>
      <c r="G264" s="1249"/>
      <c r="H264" s="1249"/>
      <c r="I264" s="1249"/>
      <c r="J264" s="1249"/>
      <c r="K264" s="1249"/>
      <c r="L264" s="1249"/>
      <c r="M264" s="1249"/>
    </row>
    <row r="265" spans="1:15" s="1251" customFormat="1" ht="12" customHeight="1" x14ac:dyDescent="0.2">
      <c r="A265" s="1248" t="s">
        <v>1261</v>
      </c>
      <c r="B265" s="1248"/>
      <c r="C265" s="1248"/>
      <c r="D265" s="1248"/>
      <c r="E265" s="1248"/>
      <c r="F265" s="1248"/>
      <c r="G265" s="1249"/>
      <c r="H265" s="1249"/>
      <c r="I265" s="1249"/>
      <c r="J265" s="1249"/>
      <c r="K265" s="1249"/>
      <c r="L265" s="1249"/>
      <c r="M265" s="1249"/>
    </row>
    <row r="266" spans="1:15" s="1251" customFormat="1" ht="12" customHeight="1" x14ac:dyDescent="0.2">
      <c r="A266" s="1248" t="s">
        <v>1262</v>
      </c>
      <c r="B266" s="1248"/>
      <c r="C266" s="1248"/>
      <c r="D266" s="1248"/>
      <c r="E266" s="1248"/>
      <c r="F266" s="1248"/>
      <c r="G266" s="1249"/>
      <c r="H266" s="1249"/>
      <c r="I266" s="1249"/>
      <c r="J266" s="1249"/>
      <c r="K266" s="1249"/>
      <c r="L266" s="1249"/>
      <c r="M266" s="1249"/>
    </row>
    <row r="267" spans="1:15" s="1251" customFormat="1" ht="12" customHeight="1" x14ac:dyDescent="0.2">
      <c r="A267" s="1248" t="s">
        <v>1263</v>
      </c>
      <c r="B267" s="1248"/>
      <c r="C267" s="1248"/>
      <c r="D267" s="1248"/>
      <c r="E267" s="1248"/>
      <c r="F267" s="1248"/>
      <c r="G267" s="1249"/>
      <c r="H267" s="1249"/>
      <c r="I267" s="1249"/>
      <c r="J267" s="1249"/>
      <c r="K267" s="1249"/>
      <c r="L267" s="1249"/>
      <c r="M267" s="1249"/>
    </row>
    <row r="268" spans="1:15" s="1251" customFormat="1" ht="12" customHeight="1" x14ac:dyDescent="0.2">
      <c r="A268" s="1248" t="s">
        <v>1264</v>
      </c>
      <c r="B268" s="1248"/>
      <c r="C268" s="1248"/>
      <c r="D268" s="1248"/>
      <c r="E268" s="1248"/>
      <c r="F268" s="1248"/>
      <c r="G268" s="1249"/>
      <c r="H268" s="1249"/>
      <c r="I268" s="1249"/>
      <c r="J268" s="1249"/>
      <c r="K268" s="1249"/>
      <c r="L268" s="1249"/>
      <c r="M268" s="1249"/>
    </row>
    <row r="269" spans="1:15" s="1251" customFormat="1" ht="12" customHeight="1" x14ac:dyDescent="0.2">
      <c r="A269" s="1248" t="s">
        <v>1265</v>
      </c>
      <c r="B269" s="1248"/>
      <c r="C269" s="1248"/>
      <c r="D269" s="1248"/>
      <c r="E269" s="1248"/>
      <c r="F269" s="1248"/>
      <c r="G269" s="1249"/>
      <c r="H269" s="1249"/>
      <c r="I269" s="1249"/>
      <c r="J269" s="1249"/>
      <c r="K269" s="1249"/>
      <c r="L269" s="1249"/>
      <c r="M269" s="1249"/>
    </row>
    <row r="270" spans="1:15" s="1251" customFormat="1" ht="12" customHeight="1" x14ac:dyDescent="0.2">
      <c r="A270" s="1248" t="s">
        <v>1249</v>
      </c>
      <c r="B270" s="1248"/>
      <c r="C270" s="1248"/>
      <c r="D270" s="1248"/>
      <c r="E270" s="1248"/>
      <c r="F270" s="1248"/>
      <c r="G270" s="1249"/>
      <c r="H270" s="1249"/>
      <c r="I270" s="1249"/>
      <c r="J270" s="1249"/>
      <c r="K270" s="1249"/>
      <c r="L270" s="1249"/>
      <c r="M270" s="1249"/>
    </row>
    <row r="271" spans="1:15" s="1251" customFormat="1" ht="12" customHeight="1" x14ac:dyDescent="0.2">
      <c r="A271" s="1248" t="s">
        <v>1266</v>
      </c>
      <c r="B271" s="1248"/>
      <c r="C271" s="1248"/>
      <c r="D271" s="1248"/>
      <c r="E271" s="1248"/>
      <c r="F271" s="1248"/>
      <c r="G271" s="1249"/>
      <c r="H271" s="1249"/>
      <c r="I271" s="1249"/>
      <c r="J271" s="1249"/>
      <c r="K271" s="1249"/>
      <c r="L271" s="1249"/>
      <c r="M271" s="1249"/>
    </row>
    <row r="272" spans="1:15" s="1251" customFormat="1" ht="12" customHeight="1" x14ac:dyDescent="0.2">
      <c r="A272" s="1248" t="s">
        <v>1267</v>
      </c>
      <c r="B272" s="1248"/>
      <c r="C272" s="1248"/>
      <c r="D272" s="1248"/>
      <c r="E272" s="1248"/>
      <c r="F272" s="1248"/>
      <c r="G272" s="1249"/>
      <c r="H272" s="1249"/>
      <c r="I272" s="1249"/>
      <c r="J272" s="1249"/>
      <c r="K272" s="1249"/>
      <c r="L272" s="1249"/>
      <c r="M272" s="1249"/>
    </row>
    <row r="273" spans="1:15" s="1251" customFormat="1" ht="12" customHeight="1" x14ac:dyDescent="0.2">
      <c r="A273" s="1248" t="s">
        <v>1268</v>
      </c>
      <c r="B273" s="1248"/>
      <c r="C273" s="1248"/>
      <c r="D273" s="1248"/>
      <c r="E273" s="1248"/>
      <c r="F273" s="1248"/>
      <c r="G273" s="1249"/>
      <c r="H273" s="1249"/>
      <c r="I273" s="1249"/>
      <c r="J273" s="1249"/>
      <c r="K273" s="1249"/>
      <c r="L273" s="1249"/>
      <c r="M273" s="1249"/>
    </row>
    <row r="274" spans="1:15" s="1251" customFormat="1" ht="12" customHeight="1" x14ac:dyDescent="0.2">
      <c r="A274" s="1248" t="s">
        <v>1269</v>
      </c>
      <c r="B274" s="1248"/>
      <c r="C274" s="1248"/>
      <c r="D274" s="1248"/>
      <c r="E274" s="1248"/>
      <c r="F274" s="1248"/>
      <c r="G274" s="1249"/>
      <c r="H274" s="1249"/>
      <c r="I274" s="1249"/>
      <c r="J274" s="1249"/>
      <c r="K274" s="1249"/>
      <c r="L274" s="1249"/>
      <c r="M274" s="1249"/>
    </row>
    <row r="275" spans="1:15" s="1251" customFormat="1" ht="12" customHeight="1" x14ac:dyDescent="0.2">
      <c r="A275" s="1248" t="s">
        <v>1270</v>
      </c>
      <c r="B275" s="1248"/>
      <c r="C275" s="1248"/>
      <c r="D275" s="1248"/>
      <c r="E275" s="1248"/>
      <c r="F275" s="1248"/>
      <c r="G275" s="1249"/>
      <c r="H275" s="1249"/>
      <c r="I275" s="1249"/>
      <c r="J275" s="1249"/>
      <c r="K275" s="1249"/>
      <c r="L275" s="1249"/>
      <c r="M275" s="1249"/>
    </row>
    <row r="276" spans="1:15" s="1251" customFormat="1" ht="12" customHeight="1" x14ac:dyDescent="0.2">
      <c r="A276" s="1248" t="s">
        <v>1271</v>
      </c>
      <c r="B276" s="1248"/>
      <c r="C276" s="1248"/>
      <c r="D276" s="1248"/>
      <c r="E276" s="1248"/>
      <c r="F276" s="1248"/>
      <c r="G276" s="1249"/>
      <c r="H276" s="1249"/>
      <c r="I276" s="1249"/>
      <c r="J276" s="1249"/>
      <c r="K276" s="1249"/>
      <c r="L276" s="1249"/>
      <c r="M276" s="1249"/>
    </row>
    <row r="277" spans="1:15" s="1251" customFormat="1" ht="12" customHeight="1" x14ac:dyDescent="0.2">
      <c r="A277" s="1248" t="s">
        <v>1272</v>
      </c>
      <c r="B277" s="1248"/>
      <c r="C277" s="1248"/>
      <c r="D277" s="1248"/>
      <c r="E277" s="1248"/>
      <c r="F277" s="1248"/>
      <c r="G277" s="1249"/>
      <c r="H277" s="1249"/>
      <c r="I277" s="1249"/>
      <c r="J277" s="1249"/>
      <c r="K277" s="1249"/>
      <c r="L277" s="1249"/>
      <c r="M277" s="1249"/>
    </row>
    <row r="278" spans="1:15" s="1251" customFormat="1" x14ac:dyDescent="0.2">
      <c r="A278" s="1789" t="s">
        <v>1273</v>
      </c>
      <c r="B278" s="1789"/>
      <c r="C278" s="1789"/>
      <c r="D278" s="1789"/>
      <c r="E278" s="1789"/>
      <c r="F278" s="1789"/>
      <c r="G278" s="1789"/>
      <c r="H278" s="1789"/>
      <c r="I278" s="1789"/>
      <c r="J278" s="1789"/>
      <c r="K278" s="1789"/>
      <c r="L278" s="1789"/>
      <c r="M278" s="1789"/>
      <c r="N278" s="1789"/>
      <c r="O278" s="1789"/>
    </row>
    <row r="279" spans="1:15" s="1251" customFormat="1" ht="12" customHeight="1" x14ac:dyDescent="0.2">
      <c r="A279" s="1248" t="s">
        <v>1249</v>
      </c>
      <c r="B279" s="1248"/>
      <c r="C279" s="1248"/>
      <c r="D279" s="1248"/>
      <c r="E279" s="1248"/>
      <c r="F279" s="1248"/>
      <c r="G279" s="1249"/>
      <c r="H279" s="1249"/>
      <c r="I279" s="1249"/>
      <c r="J279" s="1249"/>
      <c r="K279" s="1249"/>
      <c r="L279" s="1249"/>
      <c r="M279" s="1249"/>
    </row>
    <row r="280" spans="1:15" s="1251" customFormat="1" ht="12" customHeight="1" x14ac:dyDescent="0.2">
      <c r="A280" s="1248" t="s">
        <v>1274</v>
      </c>
      <c r="B280" s="1248"/>
      <c r="C280" s="1248"/>
      <c r="D280" s="1248"/>
      <c r="E280" s="1248"/>
      <c r="F280" s="1248"/>
      <c r="G280" s="1249"/>
      <c r="H280" s="1249"/>
      <c r="I280" s="1249"/>
      <c r="J280" s="1249"/>
      <c r="K280" s="1249"/>
      <c r="L280" s="1249"/>
      <c r="M280" s="1249"/>
    </row>
    <row r="281" spans="1:15" s="1251" customFormat="1" ht="12" customHeight="1" x14ac:dyDescent="0.2">
      <c r="A281" s="1248" t="s">
        <v>1275</v>
      </c>
      <c r="B281" s="1248"/>
      <c r="C281" s="1248"/>
      <c r="D281" s="1248"/>
      <c r="E281" s="1248"/>
      <c r="F281" s="1248"/>
      <c r="G281" s="1249"/>
      <c r="H281" s="1249"/>
      <c r="I281" s="1249"/>
      <c r="J281" s="1249"/>
      <c r="K281" s="1249"/>
      <c r="L281" s="1249"/>
      <c r="M281" s="1249"/>
    </row>
    <row r="282" spans="1:15" s="1251" customFormat="1" ht="12" customHeight="1" x14ac:dyDescent="0.2">
      <c r="A282" s="1248" t="s">
        <v>1249</v>
      </c>
      <c r="B282" s="1248"/>
      <c r="C282" s="1248"/>
      <c r="D282" s="1248"/>
      <c r="E282" s="1248"/>
      <c r="F282" s="1248"/>
      <c r="G282" s="1249"/>
      <c r="H282" s="1249"/>
      <c r="I282" s="1249"/>
      <c r="J282" s="1249"/>
      <c r="K282" s="1249"/>
      <c r="L282" s="1249"/>
      <c r="M282" s="1249"/>
    </row>
    <row r="283" spans="1:15" s="1251" customFormat="1" ht="12" customHeight="1" x14ac:dyDescent="0.2">
      <c r="A283" s="1248" t="s">
        <v>1276</v>
      </c>
      <c r="B283" s="1248"/>
      <c r="C283" s="1248"/>
      <c r="D283" s="1248"/>
      <c r="E283" s="1248"/>
      <c r="F283" s="1248"/>
      <c r="G283" s="1249"/>
      <c r="H283" s="1249"/>
      <c r="I283" s="1249"/>
      <c r="J283" s="1249"/>
      <c r="K283" s="1249"/>
      <c r="L283" s="1249"/>
      <c r="M283" s="1249"/>
    </row>
    <row r="284" spans="1:15" s="1251" customFormat="1" ht="12" customHeight="1" x14ac:dyDescent="0.2">
      <c r="A284" s="1253" t="s">
        <v>1277</v>
      </c>
      <c r="B284" s="1248"/>
      <c r="C284" s="1248"/>
      <c r="D284" s="1248"/>
      <c r="E284" s="1248"/>
      <c r="F284" s="1248"/>
      <c r="G284" s="1249"/>
      <c r="H284" s="1249"/>
      <c r="I284" s="1249"/>
      <c r="J284" s="1249"/>
      <c r="K284" s="1249"/>
      <c r="L284" s="1249"/>
      <c r="M284" s="1249"/>
    </row>
    <row r="285" spans="1:15" s="1251" customFormat="1" ht="12" customHeight="1" x14ac:dyDescent="0.2">
      <c r="A285" s="1248" t="s">
        <v>1278</v>
      </c>
      <c r="B285" s="1248"/>
      <c r="C285" s="1248"/>
      <c r="D285" s="1248"/>
      <c r="E285" s="1248"/>
      <c r="F285" s="1248"/>
      <c r="G285" s="1249"/>
      <c r="H285" s="1249"/>
      <c r="I285" s="1249"/>
      <c r="J285" s="1249"/>
      <c r="K285" s="1249"/>
      <c r="L285" s="1249"/>
      <c r="M285" s="1249"/>
    </row>
    <row r="286" spans="1:15" s="1251" customFormat="1" ht="12" customHeight="1" x14ac:dyDescent="0.2">
      <c r="A286" s="1248" t="s">
        <v>1279</v>
      </c>
      <c r="B286" s="1248"/>
      <c r="C286" s="1248"/>
      <c r="D286" s="1248"/>
      <c r="E286" s="1248"/>
      <c r="F286" s="1248"/>
      <c r="G286" s="1249"/>
      <c r="H286" s="1249"/>
      <c r="I286" s="1249"/>
      <c r="J286" s="1249"/>
      <c r="K286" s="1249"/>
      <c r="L286" s="1249"/>
      <c r="M286" s="1249"/>
    </row>
    <row r="287" spans="1:15" s="1251" customFormat="1" ht="12" customHeight="1" x14ac:dyDescent="0.2">
      <c r="A287" s="1248" t="s">
        <v>1280</v>
      </c>
      <c r="B287" s="1248"/>
      <c r="C287" s="1248"/>
      <c r="D287" s="1248"/>
      <c r="E287" s="1248"/>
      <c r="F287" s="1248"/>
      <c r="G287" s="1249"/>
      <c r="H287" s="1249"/>
      <c r="I287" s="1249"/>
      <c r="J287" s="1249"/>
      <c r="K287" s="1249"/>
      <c r="L287" s="1249"/>
      <c r="M287" s="1249"/>
    </row>
    <row r="288" spans="1:15" s="1251" customFormat="1" ht="12" customHeight="1" x14ac:dyDescent="0.2">
      <c r="A288" s="1248" t="s">
        <v>1281</v>
      </c>
      <c r="B288" s="1248"/>
      <c r="C288" s="1248"/>
      <c r="D288" s="1248"/>
      <c r="E288" s="1248"/>
      <c r="F288" s="1248"/>
      <c r="G288" s="1249"/>
      <c r="H288" s="1249"/>
      <c r="I288" s="1249"/>
      <c r="J288" s="1249"/>
      <c r="K288" s="1249"/>
      <c r="L288" s="1249"/>
      <c r="M288" s="1249"/>
    </row>
    <row r="289" spans="1:15" s="1251" customFormat="1" ht="15" customHeight="1" x14ac:dyDescent="0.2">
      <c r="A289" s="1789" t="s">
        <v>1282</v>
      </c>
      <c r="B289" s="1789"/>
      <c r="C289" s="1789"/>
      <c r="D289" s="1789"/>
      <c r="E289" s="1789"/>
      <c r="F289" s="1789"/>
      <c r="G289" s="1789"/>
      <c r="H289" s="1789"/>
      <c r="I289" s="1789"/>
      <c r="J289" s="1789"/>
      <c r="K289" s="1789"/>
      <c r="L289" s="1789"/>
      <c r="M289" s="1789"/>
      <c r="N289" s="1789"/>
      <c r="O289" s="1789"/>
    </row>
    <row r="290" spans="1:15" s="1251" customFormat="1" ht="12" customHeight="1" x14ac:dyDescent="0.2">
      <c r="A290" s="1248" t="s">
        <v>1283</v>
      </c>
      <c r="B290" s="1248"/>
      <c r="C290" s="1248"/>
      <c r="D290" s="1248"/>
      <c r="E290" s="1248"/>
      <c r="F290" s="1248"/>
      <c r="G290" s="1249"/>
      <c r="H290" s="1249"/>
      <c r="I290" s="1249"/>
      <c r="J290" s="1249"/>
      <c r="K290" s="1249"/>
      <c r="L290" s="1249"/>
      <c r="M290" s="1249"/>
    </row>
    <row r="291" spans="1:15" s="1251" customFormat="1" ht="12" customHeight="1" x14ac:dyDescent="0.2">
      <c r="A291" s="1248" t="s">
        <v>1284</v>
      </c>
      <c r="B291" s="1248"/>
      <c r="C291" s="1248"/>
      <c r="D291" s="1248"/>
      <c r="E291" s="1248"/>
      <c r="F291" s="1248"/>
      <c r="G291" s="1249"/>
      <c r="H291" s="1249"/>
      <c r="I291" s="1249"/>
      <c r="J291" s="1249"/>
      <c r="K291" s="1249"/>
      <c r="L291" s="1249"/>
      <c r="M291" s="1249"/>
    </row>
    <row r="292" spans="1:15" s="1251" customFormat="1" ht="12" customHeight="1" x14ac:dyDescent="0.2">
      <c r="A292" s="1248" t="s">
        <v>1285</v>
      </c>
      <c r="B292" s="1248"/>
      <c r="C292" s="1248"/>
      <c r="D292" s="1248"/>
      <c r="E292" s="1248"/>
      <c r="F292" s="1248"/>
      <c r="G292" s="1249"/>
      <c r="H292" s="1249"/>
      <c r="I292" s="1249"/>
      <c r="J292" s="1249"/>
      <c r="K292" s="1249"/>
      <c r="L292" s="1249"/>
      <c r="M292" s="1249"/>
    </row>
    <row r="293" spans="1:15" s="1251" customFormat="1" ht="12" customHeight="1" x14ac:dyDescent="0.2">
      <c r="A293" s="1249"/>
      <c r="B293" s="1249"/>
      <c r="C293" s="1249"/>
      <c r="D293" s="1249"/>
      <c r="E293" s="1249"/>
      <c r="F293" s="1249"/>
      <c r="G293" s="1249"/>
      <c r="H293" s="1249"/>
      <c r="I293" s="1249"/>
      <c r="J293" s="1249"/>
      <c r="K293" s="1249"/>
      <c r="L293" s="1249"/>
      <c r="M293" s="1249"/>
    </row>
    <row r="294" spans="1:15" s="1251" customFormat="1" ht="12" customHeight="1" x14ac:dyDescent="0.2">
      <c r="A294" s="1249"/>
      <c r="B294" s="1249"/>
      <c r="C294" s="1249"/>
      <c r="D294" s="1249"/>
      <c r="E294" s="1249"/>
      <c r="F294" s="1249"/>
      <c r="G294" s="1249"/>
      <c r="H294" s="1249"/>
      <c r="I294" s="1249"/>
      <c r="J294" s="1249"/>
      <c r="K294" s="1249"/>
      <c r="L294" s="1249"/>
      <c r="M294" s="1249"/>
    </row>
  </sheetData>
  <sheetProtection algorithmName="SHA-512" hashValue="l/27W+hF64vpmgrnC2dOr6r/+nXNmlR0LswNVZY/hf09GZ0Ot1NHNqEVD0gK8AC9yMwLT5AkHJU5XleCDzcbiw==" saltValue="n6Wktg4zuxIAaIMa4HnDQA==" spinCount="100000" sheet="1" objects="1" scenarios="1"/>
  <mergeCells count="149">
    <mergeCell ref="A5:K5"/>
    <mergeCell ref="A6:B6"/>
    <mergeCell ref="H9:I9"/>
    <mergeCell ref="J9:J10"/>
    <mergeCell ref="K9:K10"/>
    <mergeCell ref="A11:B11"/>
    <mergeCell ref="K12:K18"/>
    <mergeCell ref="A13:A18"/>
    <mergeCell ref="B13:B18"/>
    <mergeCell ref="C8:E8"/>
    <mergeCell ref="A9:A10"/>
    <mergeCell ref="B9:B10"/>
    <mergeCell ref="C9:C10"/>
    <mergeCell ref="D9:E9"/>
    <mergeCell ref="F9:G9"/>
    <mergeCell ref="A36:A42"/>
    <mergeCell ref="B36:B42"/>
    <mergeCell ref="K36:K42"/>
    <mergeCell ref="A43:A49"/>
    <mergeCell ref="B43:B49"/>
    <mergeCell ref="K43:K49"/>
    <mergeCell ref="A19:A27"/>
    <mergeCell ref="B19:B27"/>
    <mergeCell ref="K19:K27"/>
    <mergeCell ref="A29:A35"/>
    <mergeCell ref="B29:B35"/>
    <mergeCell ref="K29:K35"/>
    <mergeCell ref="A62:A66"/>
    <mergeCell ref="B62:B66"/>
    <mergeCell ref="K62:K66"/>
    <mergeCell ref="A67:A69"/>
    <mergeCell ref="B67:B69"/>
    <mergeCell ref="K67:K69"/>
    <mergeCell ref="A50:A55"/>
    <mergeCell ref="B50:B55"/>
    <mergeCell ref="K50:K55"/>
    <mergeCell ref="A57:A61"/>
    <mergeCell ref="B57:B61"/>
    <mergeCell ref="K57:K61"/>
    <mergeCell ref="A79:A82"/>
    <mergeCell ref="B79:B82"/>
    <mergeCell ref="K79:K82"/>
    <mergeCell ref="A83:A88"/>
    <mergeCell ref="B83:B88"/>
    <mergeCell ref="K83:K88"/>
    <mergeCell ref="A70:A74"/>
    <mergeCell ref="B70:B74"/>
    <mergeCell ref="K70:K74"/>
    <mergeCell ref="A76:A78"/>
    <mergeCell ref="B76:B78"/>
    <mergeCell ref="K76:K78"/>
    <mergeCell ref="A99:A102"/>
    <mergeCell ref="B99:B102"/>
    <mergeCell ref="K99:K102"/>
    <mergeCell ref="A103:A107"/>
    <mergeCell ref="B103:B107"/>
    <mergeCell ref="K103:K107"/>
    <mergeCell ref="A89:A93"/>
    <mergeCell ref="B89:B93"/>
    <mergeCell ref="K89:K93"/>
    <mergeCell ref="A94:A98"/>
    <mergeCell ref="B94:B98"/>
    <mergeCell ref="K94:K98"/>
    <mergeCell ref="A117:A118"/>
    <mergeCell ref="B117:B118"/>
    <mergeCell ref="K117:K118"/>
    <mergeCell ref="A119:A121"/>
    <mergeCell ref="B119:B121"/>
    <mergeCell ref="K119:K121"/>
    <mergeCell ref="A109:A114"/>
    <mergeCell ref="B109:B114"/>
    <mergeCell ref="K109:K114"/>
    <mergeCell ref="A115:A116"/>
    <mergeCell ref="B115:B116"/>
    <mergeCell ref="K115:K116"/>
    <mergeCell ref="A134:A139"/>
    <mergeCell ref="B134:B139"/>
    <mergeCell ref="K134:K139"/>
    <mergeCell ref="A140:A145"/>
    <mergeCell ref="B140:B145"/>
    <mergeCell ref="K140:K145"/>
    <mergeCell ref="A122:A125"/>
    <mergeCell ref="B122:B125"/>
    <mergeCell ref="K122:K125"/>
    <mergeCell ref="A127:A133"/>
    <mergeCell ref="B127:B133"/>
    <mergeCell ref="K127:K133"/>
    <mergeCell ref="A158:A163"/>
    <mergeCell ref="B158:B163"/>
    <mergeCell ref="K158:K163"/>
    <mergeCell ref="A165:A166"/>
    <mergeCell ref="B165:B166"/>
    <mergeCell ref="K165:K166"/>
    <mergeCell ref="A146:A151"/>
    <mergeCell ref="B146:B151"/>
    <mergeCell ref="K146:K151"/>
    <mergeCell ref="A152:A157"/>
    <mergeCell ref="B152:B157"/>
    <mergeCell ref="K152:K157"/>
    <mergeCell ref="A179:A182"/>
    <mergeCell ref="B179:B182"/>
    <mergeCell ref="K179:K182"/>
    <mergeCell ref="A183:A184"/>
    <mergeCell ref="B183:B184"/>
    <mergeCell ref="K183:K184"/>
    <mergeCell ref="A167:A172"/>
    <mergeCell ref="B167:B172"/>
    <mergeCell ref="K167:K172"/>
    <mergeCell ref="A173:A178"/>
    <mergeCell ref="B173:B178"/>
    <mergeCell ref="K173:K178"/>
    <mergeCell ref="B218:B221"/>
    <mergeCell ref="K218:K221"/>
    <mergeCell ref="A199:A208"/>
    <mergeCell ref="B199:B208"/>
    <mergeCell ref="K199:K208"/>
    <mergeCell ref="A209:A213"/>
    <mergeCell ref="B209:B213"/>
    <mergeCell ref="K209:K213"/>
    <mergeCell ref="A185:A189"/>
    <mergeCell ref="B185:B189"/>
    <mergeCell ref="K185:K189"/>
    <mergeCell ref="A190:A197"/>
    <mergeCell ref="B190:B197"/>
    <mergeCell ref="K190:K197"/>
    <mergeCell ref="A289:O289"/>
    <mergeCell ref="A278:O278"/>
    <mergeCell ref="A243:L243"/>
    <mergeCell ref="A245:XFD245"/>
    <mergeCell ref="A247:L247"/>
    <mergeCell ref="C4:K4"/>
    <mergeCell ref="A254:O254"/>
    <mergeCell ref="A258:O258"/>
    <mergeCell ref="A231:A234"/>
    <mergeCell ref="B231:B234"/>
    <mergeCell ref="K231:K234"/>
    <mergeCell ref="A237:L237"/>
    <mergeCell ref="A239:L239"/>
    <mergeCell ref="A242:M242"/>
    <mergeCell ref="A222:A223"/>
    <mergeCell ref="B222:B223"/>
    <mergeCell ref="K222:K223"/>
    <mergeCell ref="A228:A230"/>
    <mergeCell ref="B228:B230"/>
    <mergeCell ref="K228:K230"/>
    <mergeCell ref="A214:A217"/>
    <mergeCell ref="B214:B217"/>
    <mergeCell ref="K214:K217"/>
    <mergeCell ref="A218:A221"/>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44.pielikums Jūrmalas pilsētas domes
2019.gada 18.aprīļa saistošajiem noteikumiem Nr.16
(protokols Nr.4, 26.punkts)</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7"/>
  <sheetViews>
    <sheetView view="pageLayout" zoomScaleNormal="100" workbookViewId="0">
      <selection activeCell="U10" sqref="U10"/>
    </sheetView>
  </sheetViews>
  <sheetFormatPr defaultRowHeight="12" outlineLevelCol="1" x14ac:dyDescent="0.25"/>
  <cols>
    <col min="1" max="1" width="10.140625" style="272" customWidth="1"/>
    <col min="2" max="2" width="28" style="272" customWidth="1"/>
    <col min="3" max="3" width="7.7109375" style="272" customWidth="1"/>
    <col min="4" max="5" width="7.7109375" style="272" hidden="1" customWidth="1" outlineLevel="1"/>
    <col min="6" max="6" width="7.7109375" style="272" customWidth="1" collapsed="1"/>
    <col min="7" max="7" width="9.7109375" style="272" hidden="1" customWidth="1" outlineLevel="1"/>
    <col min="8" max="8" width="9.42578125" style="272" hidden="1" customWidth="1" outlineLevel="1"/>
    <col min="9" max="9" width="7.7109375" style="272" customWidth="1" collapsed="1"/>
    <col min="10" max="11" width="7.7109375" style="272" hidden="1" customWidth="1" outlineLevel="1"/>
    <col min="12" max="12" width="7.7109375" style="272" customWidth="1" collapsed="1"/>
    <col min="13" max="13" width="7.7109375" style="272"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1482" t="s">
        <v>1401</v>
      </c>
    </row>
    <row r="2" spans="1:17" ht="35.25" customHeight="1" x14ac:dyDescent="0.25">
      <c r="A2" s="1559" t="s">
        <v>1363</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1364</v>
      </c>
      <c r="D3" s="1562"/>
      <c r="E3" s="1562"/>
      <c r="F3" s="1562"/>
      <c r="G3" s="1562"/>
      <c r="H3" s="1562"/>
      <c r="I3" s="1562"/>
      <c r="J3" s="1562"/>
      <c r="K3" s="1562"/>
      <c r="L3" s="1562"/>
      <c r="M3" s="1562"/>
      <c r="N3" s="1562"/>
      <c r="O3" s="1562"/>
      <c r="P3" s="1563"/>
      <c r="Q3" s="273"/>
    </row>
    <row r="4" spans="1:17" ht="12.75" customHeight="1" x14ac:dyDescent="0.25">
      <c r="A4" s="5" t="s">
        <v>4</v>
      </c>
      <c r="B4" s="6"/>
      <c r="C4" s="1562" t="s">
        <v>1365</v>
      </c>
      <c r="D4" s="1562"/>
      <c r="E4" s="1562"/>
      <c r="F4" s="1562"/>
      <c r="G4" s="1562"/>
      <c r="H4" s="1562"/>
      <c r="I4" s="1562"/>
      <c r="J4" s="1562"/>
      <c r="K4" s="1562"/>
      <c r="L4" s="1562"/>
      <c r="M4" s="1562"/>
      <c r="N4" s="1562"/>
      <c r="O4" s="1562"/>
      <c r="P4" s="1563"/>
      <c r="Q4" s="273"/>
    </row>
    <row r="5" spans="1:17" ht="12.75" customHeight="1" x14ac:dyDescent="0.25">
      <c r="A5" s="7" t="s">
        <v>6</v>
      </c>
      <c r="B5" s="8"/>
      <c r="C5" s="1557" t="s">
        <v>1366</v>
      </c>
      <c r="D5" s="1557"/>
      <c r="E5" s="1557"/>
      <c r="F5" s="1557"/>
      <c r="G5" s="1557"/>
      <c r="H5" s="1557"/>
      <c r="I5" s="1557"/>
      <c r="J5" s="1557"/>
      <c r="K5" s="1557"/>
      <c r="L5" s="1557"/>
      <c r="M5" s="1557"/>
      <c r="N5" s="1557"/>
      <c r="O5" s="1557"/>
      <c r="P5" s="1558"/>
      <c r="Q5" s="273"/>
    </row>
    <row r="6" spans="1:17" ht="12.75" customHeight="1" x14ac:dyDescent="0.25">
      <c r="A6" s="7" t="s">
        <v>8</v>
      </c>
      <c r="B6" s="8"/>
      <c r="C6" s="1557" t="s">
        <v>352</v>
      </c>
      <c r="D6" s="1557"/>
      <c r="E6" s="1557"/>
      <c r="F6" s="1557"/>
      <c r="G6" s="1557"/>
      <c r="H6" s="1557"/>
      <c r="I6" s="1557"/>
      <c r="J6" s="1557"/>
      <c r="K6" s="1557"/>
      <c r="L6" s="1557"/>
      <c r="M6" s="1557"/>
      <c r="N6" s="1557"/>
      <c r="O6" s="1557"/>
      <c r="P6" s="1558"/>
      <c r="Q6" s="273"/>
    </row>
    <row r="7" spans="1:17" ht="15" customHeight="1" x14ac:dyDescent="0.25">
      <c r="A7" s="7" t="s">
        <v>10</v>
      </c>
      <c r="B7" s="8"/>
      <c r="C7" s="1562" t="s">
        <v>501</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t="s">
        <v>1367</v>
      </c>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1368</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836" t="s">
        <v>23</v>
      </c>
      <c r="D16" s="1578" t="s">
        <v>24</v>
      </c>
      <c r="E16" s="1580" t="s">
        <v>25</v>
      </c>
      <c r="F16" s="1582" t="s">
        <v>26</v>
      </c>
      <c r="G16" s="1584" t="s">
        <v>27</v>
      </c>
      <c r="H16" s="1585" t="s">
        <v>28</v>
      </c>
      <c r="I16" s="1586" t="s">
        <v>29</v>
      </c>
      <c r="J16" s="1834" t="s">
        <v>30</v>
      </c>
      <c r="K16" s="1834" t="s">
        <v>31</v>
      </c>
      <c r="L16" s="1841" t="s">
        <v>32</v>
      </c>
      <c r="M16" s="1843" t="s">
        <v>33</v>
      </c>
      <c r="N16" s="1845" t="s">
        <v>34</v>
      </c>
      <c r="O16" s="1838" t="s">
        <v>35</v>
      </c>
      <c r="P16" s="1840" t="s">
        <v>36</v>
      </c>
    </row>
    <row r="17" spans="1:16" s="13" customFormat="1" ht="71.25" customHeight="1" thickBot="1" x14ac:dyDescent="0.3">
      <c r="A17" s="1570"/>
      <c r="B17" s="1572"/>
      <c r="C17" s="1837"/>
      <c r="D17" s="1579"/>
      <c r="E17" s="1581"/>
      <c r="F17" s="1583"/>
      <c r="G17" s="1584"/>
      <c r="H17" s="1585"/>
      <c r="I17" s="1586"/>
      <c r="J17" s="1835"/>
      <c r="K17" s="1835"/>
      <c r="L17" s="1842"/>
      <c r="M17" s="1844"/>
      <c r="N17" s="1581"/>
      <c r="O17" s="1839"/>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idden="1" x14ac:dyDescent="0.25">
      <c r="A19" s="22"/>
      <c r="B19" s="23" t="s">
        <v>38</v>
      </c>
      <c r="C19" s="1281"/>
      <c r="D19" s="25"/>
      <c r="E19" s="26"/>
      <c r="F19" s="1282"/>
      <c r="G19" s="25"/>
      <c r="H19" s="1283"/>
      <c r="I19" s="1284"/>
      <c r="J19" s="1283"/>
      <c r="K19" s="26"/>
      <c r="M19" s="1285"/>
      <c r="N19" s="26"/>
      <c r="O19" s="1284"/>
      <c r="P19" s="1286"/>
    </row>
    <row r="20" spans="1:16" s="28" customFormat="1" ht="12.75" thickBot="1" x14ac:dyDescent="0.3">
      <c r="A20" s="29"/>
      <c r="B20" s="30" t="s">
        <v>39</v>
      </c>
      <c r="C20" s="1287">
        <f>F20+I20+L20+O20</f>
        <v>41239</v>
      </c>
      <c r="D20" s="32">
        <f>SUM(D21,D24,D25,D41,D43)</f>
        <v>0</v>
      </c>
      <c r="E20" s="33">
        <f t="shared" ref="E20:F20" si="0">SUM(E21,E24,E25,E41,E43)</f>
        <v>0</v>
      </c>
      <c r="F20" s="34">
        <f t="shared" si="0"/>
        <v>0</v>
      </c>
      <c r="G20" s="32">
        <f>SUM(G21,G24,G43)</f>
        <v>0</v>
      </c>
      <c r="H20" s="1288">
        <f t="shared" ref="H20:I20" si="1">SUM(H21,H24,H43)</f>
        <v>41239</v>
      </c>
      <c r="I20" s="1289">
        <f t="shared" si="1"/>
        <v>41239</v>
      </c>
      <c r="J20" s="1288">
        <f>SUM(J21,J26,J43)</f>
        <v>0</v>
      </c>
      <c r="K20" s="33">
        <f t="shared" ref="K20:L20" si="2">SUM(K21,K26,K43)</f>
        <v>0</v>
      </c>
      <c r="L20" s="1290">
        <f t="shared" si="2"/>
        <v>0</v>
      </c>
      <c r="M20" s="1287">
        <f>SUM(M21,M45)</f>
        <v>0</v>
      </c>
      <c r="N20" s="33">
        <f t="shared" ref="N20:O20" si="3">SUM(N21,N45)</f>
        <v>0</v>
      </c>
      <c r="O20" s="1289">
        <f t="shared" si="3"/>
        <v>0</v>
      </c>
      <c r="P20" s="1291"/>
    </row>
    <row r="21" spans="1:16" ht="12.75" hidden="1" thickTop="1" x14ac:dyDescent="0.25">
      <c r="A21" s="36"/>
      <c r="B21" s="37" t="s">
        <v>40</v>
      </c>
      <c r="C21" s="1292">
        <f t="shared" ref="C21:C84" si="4">F21+I21+L21+O21</f>
        <v>0</v>
      </c>
      <c r="D21" s="39">
        <f>SUM(D22:D23)</f>
        <v>0</v>
      </c>
      <c r="E21" s="40">
        <f t="shared" ref="E21" si="5">SUM(E22:E23)</f>
        <v>0</v>
      </c>
      <c r="F21" s="41">
        <f>SUM(F22:F23)</f>
        <v>0</v>
      </c>
      <c r="G21" s="39">
        <f>SUM(G22:G23)</f>
        <v>0</v>
      </c>
      <c r="H21" s="1293">
        <f t="shared" ref="H21:I21" si="6">SUM(H22:H23)</f>
        <v>0</v>
      </c>
      <c r="I21" s="1294">
        <f t="shared" si="6"/>
        <v>0</v>
      </c>
      <c r="J21" s="1293">
        <f>SUM(J22:J23)</f>
        <v>0</v>
      </c>
      <c r="K21" s="40">
        <f t="shared" ref="K21:L21" si="7">SUM(K22:K23)</f>
        <v>0</v>
      </c>
      <c r="L21" s="1295">
        <f t="shared" si="7"/>
        <v>0</v>
      </c>
      <c r="M21" s="1292">
        <f>SUM(M22:M23)</f>
        <v>0</v>
      </c>
      <c r="N21" s="40">
        <f t="shared" ref="N21:O21" si="8">SUM(N22:N23)</f>
        <v>0</v>
      </c>
      <c r="O21" s="1294">
        <f t="shared" si="8"/>
        <v>0</v>
      </c>
      <c r="P21" s="1296"/>
    </row>
    <row r="22" spans="1:16" ht="12.75" hidden="1" thickTop="1" x14ac:dyDescent="0.25">
      <c r="A22" s="43"/>
      <c r="B22" s="44" t="s">
        <v>41</v>
      </c>
      <c r="C22" s="1297">
        <f t="shared" si="4"/>
        <v>0</v>
      </c>
      <c r="D22" s="46"/>
      <c r="E22" s="47"/>
      <c r="F22" s="48">
        <f>D22+E22</f>
        <v>0</v>
      </c>
      <c r="G22" s="46"/>
      <c r="H22" s="1298"/>
      <c r="I22" s="1299">
        <f>G22+H22</f>
        <v>0</v>
      </c>
      <c r="J22" s="1298"/>
      <c r="K22" s="47"/>
      <c r="L22" s="1300">
        <f>J22+K22</f>
        <v>0</v>
      </c>
      <c r="M22" s="1301"/>
      <c r="N22" s="47"/>
      <c r="O22" s="1299">
        <f>M22+N22</f>
        <v>0</v>
      </c>
      <c r="P22" s="1302"/>
    </row>
    <row r="23" spans="1:16" ht="12.75" hidden="1" thickTop="1" x14ac:dyDescent="0.25">
      <c r="A23" s="50"/>
      <c r="B23" s="51" t="s">
        <v>42</v>
      </c>
      <c r="C23" s="1303">
        <f t="shared" si="4"/>
        <v>0</v>
      </c>
      <c r="D23" s="53"/>
      <c r="E23" s="54"/>
      <c r="F23" s="55">
        <f>D23+E23</f>
        <v>0</v>
      </c>
      <c r="G23" s="53"/>
      <c r="H23" s="1304"/>
      <c r="I23" s="1305">
        <f>G23+H23</f>
        <v>0</v>
      </c>
      <c r="J23" s="1304"/>
      <c r="K23" s="54"/>
      <c r="L23" s="1306">
        <f>J23+K23</f>
        <v>0</v>
      </c>
      <c r="M23" s="1307"/>
      <c r="N23" s="54"/>
      <c r="O23" s="1305">
        <f>M23+N23</f>
        <v>0</v>
      </c>
      <c r="P23" s="1308"/>
    </row>
    <row r="24" spans="1:16" s="28" customFormat="1" ht="25.5" thickTop="1" thickBot="1" x14ac:dyDescent="0.3">
      <c r="A24" s="58">
        <v>19300</v>
      </c>
      <c r="B24" s="58" t="s">
        <v>43</v>
      </c>
      <c r="C24" s="1469">
        <f>F24+I24</f>
        <v>41239</v>
      </c>
      <c r="D24" s="1470"/>
      <c r="E24" s="1471"/>
      <c r="F24" s="62">
        <f>D24+E24</f>
        <v>0</v>
      </c>
      <c r="G24" s="1470"/>
      <c r="H24" s="1472">
        <v>41239</v>
      </c>
      <c r="I24" s="1473">
        <f>G24+H24</f>
        <v>41239</v>
      </c>
      <c r="J24" s="1474" t="s">
        <v>44</v>
      </c>
      <c r="K24" s="64" t="s">
        <v>44</v>
      </c>
      <c r="L24" s="1475" t="s">
        <v>44</v>
      </c>
      <c r="M24" s="1476" t="s">
        <v>44</v>
      </c>
      <c r="N24" s="64" t="s">
        <v>44</v>
      </c>
      <c r="O24" s="1477" t="s">
        <v>44</v>
      </c>
      <c r="P24" s="1478" t="s">
        <v>1369</v>
      </c>
    </row>
    <row r="25" spans="1:16" s="28" customFormat="1" ht="24.75" hidden="1" thickTop="1" x14ac:dyDescent="0.25">
      <c r="A25" s="278"/>
      <c r="B25" s="67" t="s">
        <v>45</v>
      </c>
      <c r="C25" s="1309">
        <f>F25</f>
        <v>0</v>
      </c>
      <c r="D25" s="69"/>
      <c r="E25" s="70"/>
      <c r="F25" s="71">
        <f>D25+E25</f>
        <v>0</v>
      </c>
      <c r="G25" s="72" t="s">
        <v>44</v>
      </c>
      <c r="H25" s="1310" t="s">
        <v>44</v>
      </c>
      <c r="I25" s="1311" t="s">
        <v>44</v>
      </c>
      <c r="J25" s="1310" t="s">
        <v>44</v>
      </c>
      <c r="K25" s="73" t="s">
        <v>44</v>
      </c>
      <c r="L25" s="1312" t="s">
        <v>44</v>
      </c>
      <c r="M25" s="1313" t="s">
        <v>44</v>
      </c>
      <c r="N25" s="73" t="s">
        <v>44</v>
      </c>
      <c r="O25" s="1311" t="s">
        <v>44</v>
      </c>
      <c r="P25" s="1314"/>
    </row>
    <row r="26" spans="1:16" s="28" customFormat="1" ht="36.75" hidden="1" thickTop="1" x14ac:dyDescent="0.25">
      <c r="A26" s="67">
        <v>21300</v>
      </c>
      <c r="B26" s="67" t="s">
        <v>46</v>
      </c>
      <c r="C26" s="1309">
        <f>L26</f>
        <v>0</v>
      </c>
      <c r="D26" s="72" t="s">
        <v>44</v>
      </c>
      <c r="E26" s="73" t="s">
        <v>44</v>
      </c>
      <c r="F26" s="74" t="s">
        <v>44</v>
      </c>
      <c r="G26" s="72" t="s">
        <v>44</v>
      </c>
      <c r="H26" s="1310" t="s">
        <v>44</v>
      </c>
      <c r="I26" s="1311" t="s">
        <v>44</v>
      </c>
      <c r="J26" s="1315">
        <f>SUM(J27,J31,J33,J36)</f>
        <v>0</v>
      </c>
      <c r="K26" s="183">
        <f t="shared" ref="K26:L26" si="9">SUM(K27,K31,K33,K36)</f>
        <v>0</v>
      </c>
      <c r="L26" s="1316">
        <f t="shared" si="9"/>
        <v>0</v>
      </c>
      <c r="M26" s="1313" t="s">
        <v>44</v>
      </c>
      <c r="N26" s="73" t="s">
        <v>44</v>
      </c>
      <c r="O26" s="1311" t="s">
        <v>44</v>
      </c>
      <c r="P26" s="1314"/>
    </row>
    <row r="27" spans="1:16" s="28" customFormat="1" ht="24.75" hidden="1" thickTop="1" x14ac:dyDescent="0.25">
      <c r="A27" s="79">
        <v>21350</v>
      </c>
      <c r="B27" s="67" t="s">
        <v>47</v>
      </c>
      <c r="C27" s="1309">
        <f t="shared" ref="C27:C40" si="10">L27</f>
        <v>0</v>
      </c>
      <c r="D27" s="72" t="s">
        <v>44</v>
      </c>
      <c r="E27" s="73" t="s">
        <v>44</v>
      </c>
      <c r="F27" s="74" t="s">
        <v>44</v>
      </c>
      <c r="G27" s="72" t="s">
        <v>44</v>
      </c>
      <c r="H27" s="1310" t="s">
        <v>44</v>
      </c>
      <c r="I27" s="1311" t="s">
        <v>44</v>
      </c>
      <c r="J27" s="1315">
        <f>SUM(J28:J30)</f>
        <v>0</v>
      </c>
      <c r="K27" s="183">
        <f t="shared" ref="K27:L27" si="11">SUM(K28:K30)</f>
        <v>0</v>
      </c>
      <c r="L27" s="1316">
        <f t="shared" si="11"/>
        <v>0</v>
      </c>
      <c r="M27" s="1313" t="s">
        <v>44</v>
      </c>
      <c r="N27" s="73" t="s">
        <v>44</v>
      </c>
      <c r="O27" s="1311" t="s">
        <v>44</v>
      </c>
      <c r="P27" s="1314"/>
    </row>
    <row r="28" spans="1:16" ht="12.75" hidden="1" thickTop="1" x14ac:dyDescent="0.25">
      <c r="A28" s="43">
        <v>21351</v>
      </c>
      <c r="B28" s="80" t="s">
        <v>48</v>
      </c>
      <c r="C28" s="1317">
        <f t="shared" si="10"/>
        <v>0</v>
      </c>
      <c r="D28" s="82" t="s">
        <v>44</v>
      </c>
      <c r="E28" s="83" t="s">
        <v>44</v>
      </c>
      <c r="F28" s="84" t="s">
        <v>44</v>
      </c>
      <c r="G28" s="82" t="s">
        <v>44</v>
      </c>
      <c r="H28" s="1318" t="s">
        <v>44</v>
      </c>
      <c r="I28" s="1319" t="s">
        <v>44</v>
      </c>
      <c r="J28" s="1320"/>
      <c r="K28" s="196"/>
      <c r="L28" s="1300">
        <f>J28+K28</f>
        <v>0</v>
      </c>
      <c r="M28" s="1321" t="s">
        <v>44</v>
      </c>
      <c r="N28" s="83" t="s">
        <v>44</v>
      </c>
      <c r="O28" s="1319" t="s">
        <v>44</v>
      </c>
      <c r="P28" s="1322"/>
    </row>
    <row r="29" spans="1:16" ht="12.75" hidden="1" thickTop="1" x14ac:dyDescent="0.25">
      <c r="A29" s="50">
        <v>21352</v>
      </c>
      <c r="B29" s="87" t="s">
        <v>49</v>
      </c>
      <c r="C29" s="1323">
        <f t="shared" si="10"/>
        <v>0</v>
      </c>
      <c r="D29" s="89" t="s">
        <v>44</v>
      </c>
      <c r="E29" s="90" t="s">
        <v>44</v>
      </c>
      <c r="F29" s="91" t="s">
        <v>44</v>
      </c>
      <c r="G29" s="89" t="s">
        <v>44</v>
      </c>
      <c r="H29" s="1324" t="s">
        <v>44</v>
      </c>
      <c r="I29" s="1325" t="s">
        <v>44</v>
      </c>
      <c r="J29" s="1326"/>
      <c r="K29" s="194"/>
      <c r="L29" s="1306">
        <f>J29+K29</f>
        <v>0</v>
      </c>
      <c r="M29" s="1327" t="s">
        <v>44</v>
      </c>
      <c r="N29" s="90" t="s">
        <v>44</v>
      </c>
      <c r="O29" s="1325" t="s">
        <v>44</v>
      </c>
      <c r="P29" s="1328"/>
    </row>
    <row r="30" spans="1:16" ht="24.75" hidden="1" thickTop="1" x14ac:dyDescent="0.25">
      <c r="A30" s="50">
        <v>21359</v>
      </c>
      <c r="B30" s="87" t="s">
        <v>50</v>
      </c>
      <c r="C30" s="1323">
        <f t="shared" si="10"/>
        <v>0</v>
      </c>
      <c r="D30" s="89" t="s">
        <v>44</v>
      </c>
      <c r="E30" s="90" t="s">
        <v>44</v>
      </c>
      <c r="F30" s="91" t="s">
        <v>44</v>
      </c>
      <c r="G30" s="89" t="s">
        <v>44</v>
      </c>
      <c r="H30" s="1324" t="s">
        <v>44</v>
      </c>
      <c r="I30" s="1325" t="s">
        <v>44</v>
      </c>
      <c r="J30" s="1326"/>
      <c r="K30" s="194"/>
      <c r="L30" s="1306">
        <f>J30+K30</f>
        <v>0</v>
      </c>
      <c r="M30" s="1327" t="s">
        <v>44</v>
      </c>
      <c r="N30" s="90" t="s">
        <v>44</v>
      </c>
      <c r="O30" s="1325" t="s">
        <v>44</v>
      </c>
      <c r="P30" s="1328"/>
    </row>
    <row r="31" spans="1:16" s="28" customFormat="1" ht="36.75" hidden="1" thickTop="1" x14ac:dyDescent="0.25">
      <c r="A31" s="79">
        <v>21370</v>
      </c>
      <c r="B31" s="67" t="s">
        <v>51</v>
      </c>
      <c r="C31" s="1309">
        <f t="shared" si="10"/>
        <v>0</v>
      </c>
      <c r="D31" s="72" t="s">
        <v>44</v>
      </c>
      <c r="E31" s="73" t="s">
        <v>44</v>
      </c>
      <c r="F31" s="74" t="s">
        <v>44</v>
      </c>
      <c r="G31" s="72" t="s">
        <v>44</v>
      </c>
      <c r="H31" s="1310" t="s">
        <v>44</v>
      </c>
      <c r="I31" s="1311" t="s">
        <v>44</v>
      </c>
      <c r="J31" s="1315">
        <f>SUM(J32)</f>
        <v>0</v>
      </c>
      <c r="K31" s="183">
        <f t="shared" ref="K31:L31" si="12">SUM(K32)</f>
        <v>0</v>
      </c>
      <c r="L31" s="1316">
        <f t="shared" si="12"/>
        <v>0</v>
      </c>
      <c r="M31" s="1313" t="s">
        <v>44</v>
      </c>
      <c r="N31" s="73" t="s">
        <v>44</v>
      </c>
      <c r="O31" s="1311" t="s">
        <v>44</v>
      </c>
      <c r="P31" s="1314"/>
    </row>
    <row r="32" spans="1:16" ht="36.75" hidden="1" thickTop="1" x14ac:dyDescent="0.25">
      <c r="A32" s="94">
        <v>21379</v>
      </c>
      <c r="B32" s="95" t="s">
        <v>52</v>
      </c>
      <c r="C32" s="1329">
        <f t="shared" si="10"/>
        <v>0</v>
      </c>
      <c r="D32" s="97" t="s">
        <v>44</v>
      </c>
      <c r="E32" s="98" t="s">
        <v>44</v>
      </c>
      <c r="F32" s="99" t="s">
        <v>44</v>
      </c>
      <c r="G32" s="97" t="s">
        <v>44</v>
      </c>
      <c r="H32" s="1330" t="s">
        <v>44</v>
      </c>
      <c r="I32" s="1331" t="s">
        <v>44</v>
      </c>
      <c r="J32" s="1332"/>
      <c r="K32" s="234"/>
      <c r="L32" s="1333">
        <f>J32+K32</f>
        <v>0</v>
      </c>
      <c r="M32" s="1334" t="s">
        <v>44</v>
      </c>
      <c r="N32" s="98" t="s">
        <v>44</v>
      </c>
      <c r="O32" s="1331" t="s">
        <v>44</v>
      </c>
      <c r="P32" s="1335"/>
    </row>
    <row r="33" spans="1:16" s="28" customFormat="1" ht="12.75" hidden="1" thickTop="1" x14ac:dyDescent="0.25">
      <c r="A33" s="79">
        <v>21380</v>
      </c>
      <c r="B33" s="67" t="s">
        <v>53</v>
      </c>
      <c r="C33" s="1309">
        <f t="shared" si="10"/>
        <v>0</v>
      </c>
      <c r="D33" s="72" t="s">
        <v>44</v>
      </c>
      <c r="E33" s="73" t="s">
        <v>44</v>
      </c>
      <c r="F33" s="74" t="s">
        <v>44</v>
      </c>
      <c r="G33" s="72" t="s">
        <v>44</v>
      </c>
      <c r="H33" s="1310" t="s">
        <v>44</v>
      </c>
      <c r="I33" s="1311" t="s">
        <v>44</v>
      </c>
      <c r="J33" s="1315">
        <f>SUM(J34:J35)</f>
        <v>0</v>
      </c>
      <c r="K33" s="183">
        <f t="shared" ref="K33:L33" si="13">SUM(K34:K35)</f>
        <v>0</v>
      </c>
      <c r="L33" s="1316">
        <f t="shared" si="13"/>
        <v>0</v>
      </c>
      <c r="M33" s="1313" t="s">
        <v>44</v>
      </c>
      <c r="N33" s="73" t="s">
        <v>44</v>
      </c>
      <c r="O33" s="1311" t="s">
        <v>44</v>
      </c>
      <c r="P33" s="1314"/>
    </row>
    <row r="34" spans="1:16" ht="12.75" hidden="1" thickTop="1" x14ac:dyDescent="0.25">
      <c r="A34" s="44">
        <v>21381</v>
      </c>
      <c r="B34" s="80" t="s">
        <v>54</v>
      </c>
      <c r="C34" s="1317">
        <f t="shared" si="10"/>
        <v>0</v>
      </c>
      <c r="D34" s="82" t="s">
        <v>44</v>
      </c>
      <c r="E34" s="83" t="s">
        <v>44</v>
      </c>
      <c r="F34" s="84" t="s">
        <v>44</v>
      </c>
      <c r="G34" s="82" t="s">
        <v>44</v>
      </c>
      <c r="H34" s="1318" t="s">
        <v>44</v>
      </c>
      <c r="I34" s="1319" t="s">
        <v>44</v>
      </c>
      <c r="J34" s="1320"/>
      <c r="K34" s="196"/>
      <c r="L34" s="1300">
        <f>J34+K34</f>
        <v>0</v>
      </c>
      <c r="M34" s="1321" t="s">
        <v>44</v>
      </c>
      <c r="N34" s="83" t="s">
        <v>44</v>
      </c>
      <c r="O34" s="1319" t="s">
        <v>44</v>
      </c>
      <c r="P34" s="1322"/>
    </row>
    <row r="35" spans="1:16" ht="24.75" hidden="1" thickTop="1" x14ac:dyDescent="0.25">
      <c r="A35" s="51">
        <v>21383</v>
      </c>
      <c r="B35" s="87" t="s">
        <v>55</v>
      </c>
      <c r="C35" s="1323">
        <f t="shared" si="10"/>
        <v>0</v>
      </c>
      <c r="D35" s="89" t="s">
        <v>44</v>
      </c>
      <c r="E35" s="90" t="s">
        <v>44</v>
      </c>
      <c r="F35" s="91" t="s">
        <v>44</v>
      </c>
      <c r="G35" s="89" t="s">
        <v>44</v>
      </c>
      <c r="H35" s="1324" t="s">
        <v>44</v>
      </c>
      <c r="I35" s="1325" t="s">
        <v>44</v>
      </c>
      <c r="J35" s="1326"/>
      <c r="K35" s="194"/>
      <c r="L35" s="1306">
        <f>J35+K35</f>
        <v>0</v>
      </c>
      <c r="M35" s="1327" t="s">
        <v>44</v>
      </c>
      <c r="N35" s="90" t="s">
        <v>44</v>
      </c>
      <c r="O35" s="1325" t="s">
        <v>44</v>
      </c>
      <c r="P35" s="1328"/>
    </row>
    <row r="36" spans="1:16" s="28" customFormat="1" ht="25.5" hidden="1" customHeight="1" x14ac:dyDescent="0.25">
      <c r="A36" s="79">
        <v>21390</v>
      </c>
      <c r="B36" s="67" t="s">
        <v>56</v>
      </c>
      <c r="C36" s="1309">
        <f t="shared" si="10"/>
        <v>0</v>
      </c>
      <c r="D36" s="72" t="s">
        <v>44</v>
      </c>
      <c r="E36" s="73" t="s">
        <v>44</v>
      </c>
      <c r="F36" s="74" t="s">
        <v>44</v>
      </c>
      <c r="G36" s="72" t="s">
        <v>44</v>
      </c>
      <c r="H36" s="1310" t="s">
        <v>44</v>
      </c>
      <c r="I36" s="1311" t="s">
        <v>44</v>
      </c>
      <c r="J36" s="1315">
        <f>SUM(J37:J40)</f>
        <v>0</v>
      </c>
      <c r="K36" s="183">
        <f t="shared" ref="K36:L36" si="14">SUM(K37:K40)</f>
        <v>0</v>
      </c>
      <c r="L36" s="1316">
        <f t="shared" si="14"/>
        <v>0</v>
      </c>
      <c r="M36" s="1313" t="s">
        <v>44</v>
      </c>
      <c r="N36" s="73" t="s">
        <v>44</v>
      </c>
      <c r="O36" s="1311" t="s">
        <v>44</v>
      </c>
      <c r="P36" s="1314"/>
    </row>
    <row r="37" spans="1:16" ht="24.75" hidden="1" thickTop="1" x14ac:dyDescent="0.25">
      <c r="A37" s="44">
        <v>21391</v>
      </c>
      <c r="B37" s="80" t="s">
        <v>57</v>
      </c>
      <c r="C37" s="1317">
        <f t="shared" si="10"/>
        <v>0</v>
      </c>
      <c r="D37" s="82" t="s">
        <v>44</v>
      </c>
      <c r="E37" s="83" t="s">
        <v>44</v>
      </c>
      <c r="F37" s="84" t="s">
        <v>44</v>
      </c>
      <c r="G37" s="82" t="s">
        <v>44</v>
      </c>
      <c r="H37" s="1318" t="s">
        <v>44</v>
      </c>
      <c r="I37" s="1319" t="s">
        <v>44</v>
      </c>
      <c r="J37" s="1320"/>
      <c r="K37" s="196"/>
      <c r="L37" s="1300">
        <f>J37+K37</f>
        <v>0</v>
      </c>
      <c r="M37" s="1321" t="s">
        <v>44</v>
      </c>
      <c r="N37" s="83" t="s">
        <v>44</v>
      </c>
      <c r="O37" s="1319" t="s">
        <v>44</v>
      </c>
      <c r="P37" s="1322"/>
    </row>
    <row r="38" spans="1:16" ht="12.75" hidden="1" thickTop="1" x14ac:dyDescent="0.25">
      <c r="A38" s="51">
        <v>21393</v>
      </c>
      <c r="B38" s="87" t="s">
        <v>58</v>
      </c>
      <c r="C38" s="1323">
        <f t="shared" si="10"/>
        <v>0</v>
      </c>
      <c r="D38" s="89" t="s">
        <v>44</v>
      </c>
      <c r="E38" s="90" t="s">
        <v>44</v>
      </c>
      <c r="F38" s="91" t="s">
        <v>44</v>
      </c>
      <c r="G38" s="89" t="s">
        <v>44</v>
      </c>
      <c r="H38" s="1324" t="s">
        <v>44</v>
      </c>
      <c r="I38" s="1325" t="s">
        <v>44</v>
      </c>
      <c r="J38" s="1326"/>
      <c r="K38" s="194"/>
      <c r="L38" s="1306">
        <f>J38+K38</f>
        <v>0</v>
      </c>
      <c r="M38" s="1327" t="s">
        <v>44</v>
      </c>
      <c r="N38" s="90" t="s">
        <v>44</v>
      </c>
      <c r="O38" s="1325" t="s">
        <v>44</v>
      </c>
      <c r="P38" s="1328"/>
    </row>
    <row r="39" spans="1:16" ht="12.75" hidden="1" thickTop="1" x14ac:dyDescent="0.25">
      <c r="A39" s="51">
        <v>21395</v>
      </c>
      <c r="B39" s="87" t="s">
        <v>59</v>
      </c>
      <c r="C39" s="1323">
        <f t="shared" si="10"/>
        <v>0</v>
      </c>
      <c r="D39" s="89" t="s">
        <v>44</v>
      </c>
      <c r="E39" s="90" t="s">
        <v>44</v>
      </c>
      <c r="F39" s="91" t="s">
        <v>44</v>
      </c>
      <c r="G39" s="89" t="s">
        <v>44</v>
      </c>
      <c r="H39" s="1324" t="s">
        <v>44</v>
      </c>
      <c r="I39" s="1325" t="s">
        <v>44</v>
      </c>
      <c r="J39" s="1326"/>
      <c r="K39" s="194"/>
      <c r="L39" s="1306">
        <f>J39+K39</f>
        <v>0</v>
      </c>
      <c r="M39" s="1327" t="s">
        <v>44</v>
      </c>
      <c r="N39" s="90" t="s">
        <v>44</v>
      </c>
      <c r="O39" s="1325" t="s">
        <v>44</v>
      </c>
      <c r="P39" s="1328"/>
    </row>
    <row r="40" spans="1:16" ht="24.75" hidden="1" thickTop="1" x14ac:dyDescent="0.25">
      <c r="A40" s="106">
        <v>21399</v>
      </c>
      <c r="B40" s="107" t="s">
        <v>60</v>
      </c>
      <c r="C40" s="1336">
        <f t="shared" si="10"/>
        <v>0</v>
      </c>
      <c r="D40" s="109" t="s">
        <v>44</v>
      </c>
      <c r="E40" s="110" t="s">
        <v>44</v>
      </c>
      <c r="F40" s="111" t="s">
        <v>44</v>
      </c>
      <c r="G40" s="109" t="s">
        <v>44</v>
      </c>
      <c r="H40" s="1337" t="s">
        <v>44</v>
      </c>
      <c r="I40" s="1338" t="s">
        <v>44</v>
      </c>
      <c r="J40" s="1339"/>
      <c r="K40" s="1340"/>
      <c r="L40" s="1341">
        <f>J40+K40</f>
        <v>0</v>
      </c>
      <c r="M40" s="1342" t="s">
        <v>44</v>
      </c>
      <c r="N40" s="110" t="s">
        <v>44</v>
      </c>
      <c r="O40" s="1338" t="s">
        <v>44</v>
      </c>
      <c r="P40" s="1343"/>
    </row>
    <row r="41" spans="1:16" s="28" customFormat="1" ht="26.25" hidden="1" customHeight="1" x14ac:dyDescent="0.25">
      <c r="A41" s="118">
        <v>21420</v>
      </c>
      <c r="B41" s="119" t="s">
        <v>61</v>
      </c>
      <c r="C41" s="1344">
        <f>F41</f>
        <v>0</v>
      </c>
      <c r="D41" s="121">
        <f>SUM(D42)</f>
        <v>0</v>
      </c>
      <c r="E41" s="122">
        <f t="shared" ref="E41:F41" si="15">SUM(E42)</f>
        <v>0</v>
      </c>
      <c r="F41" s="123">
        <f t="shared" si="15"/>
        <v>0</v>
      </c>
      <c r="G41" s="124" t="s">
        <v>44</v>
      </c>
      <c r="H41" s="1345" t="s">
        <v>44</v>
      </c>
      <c r="I41" s="1346" t="s">
        <v>44</v>
      </c>
      <c r="J41" s="1345" t="s">
        <v>44</v>
      </c>
      <c r="K41" s="125" t="s">
        <v>44</v>
      </c>
      <c r="L41" s="1347" t="s">
        <v>44</v>
      </c>
      <c r="M41" s="1348" t="s">
        <v>44</v>
      </c>
      <c r="N41" s="125" t="s">
        <v>44</v>
      </c>
      <c r="O41" s="1346" t="s">
        <v>44</v>
      </c>
      <c r="P41" s="1349"/>
    </row>
    <row r="42" spans="1:16" s="28" customFormat="1" ht="26.25" hidden="1" customHeight="1" x14ac:dyDescent="0.25">
      <c r="A42" s="106">
        <v>21429</v>
      </c>
      <c r="B42" s="107" t="s">
        <v>62</v>
      </c>
      <c r="C42" s="1336">
        <f>F42</f>
        <v>0</v>
      </c>
      <c r="D42" s="112"/>
      <c r="E42" s="113"/>
      <c r="F42" s="129">
        <f>D42+E42</f>
        <v>0</v>
      </c>
      <c r="G42" s="109" t="s">
        <v>44</v>
      </c>
      <c r="H42" s="1337" t="s">
        <v>44</v>
      </c>
      <c r="I42" s="1338" t="s">
        <v>44</v>
      </c>
      <c r="J42" s="1337" t="s">
        <v>44</v>
      </c>
      <c r="K42" s="110" t="s">
        <v>44</v>
      </c>
      <c r="L42" s="1350" t="s">
        <v>44</v>
      </c>
      <c r="M42" s="1342" t="s">
        <v>44</v>
      </c>
      <c r="N42" s="110" t="s">
        <v>44</v>
      </c>
      <c r="O42" s="1338" t="s">
        <v>44</v>
      </c>
      <c r="P42" s="1343"/>
    </row>
    <row r="43" spans="1:16" s="28" customFormat="1" ht="24.75" hidden="1" thickTop="1" x14ac:dyDescent="0.25">
      <c r="A43" s="79">
        <v>21490</v>
      </c>
      <c r="B43" s="67" t="s">
        <v>63</v>
      </c>
      <c r="C43" s="1351">
        <f>F43+I43+L43</f>
        <v>0</v>
      </c>
      <c r="D43" s="76">
        <f>D44</f>
        <v>0</v>
      </c>
      <c r="E43" s="77">
        <f t="shared" ref="E43:L43" si="16">E44</f>
        <v>0</v>
      </c>
      <c r="F43" s="78">
        <f t="shared" si="16"/>
        <v>0</v>
      </c>
      <c r="G43" s="76">
        <f t="shared" si="16"/>
        <v>0</v>
      </c>
      <c r="H43" s="1352">
        <f t="shared" si="16"/>
        <v>0</v>
      </c>
      <c r="I43" s="1353">
        <f t="shared" si="16"/>
        <v>0</v>
      </c>
      <c r="J43" s="1352">
        <f t="shared" si="16"/>
        <v>0</v>
      </c>
      <c r="K43" s="77">
        <f t="shared" si="16"/>
        <v>0</v>
      </c>
      <c r="L43" s="1354">
        <f t="shared" si="16"/>
        <v>0</v>
      </c>
      <c r="M43" s="1313" t="s">
        <v>44</v>
      </c>
      <c r="N43" s="73" t="s">
        <v>44</v>
      </c>
      <c r="O43" s="1311" t="s">
        <v>44</v>
      </c>
      <c r="P43" s="1314"/>
    </row>
    <row r="44" spans="1:16" s="28" customFormat="1" ht="24.75" hidden="1" thickTop="1" x14ac:dyDescent="0.25">
      <c r="A44" s="51">
        <v>21499</v>
      </c>
      <c r="B44" s="87" t="s">
        <v>64</v>
      </c>
      <c r="C44" s="1355">
        <f>F44+I44+L44</f>
        <v>0</v>
      </c>
      <c r="D44" s="100"/>
      <c r="E44" s="101"/>
      <c r="F44" s="235">
        <f>D44+E44</f>
        <v>0</v>
      </c>
      <c r="G44" s="100"/>
      <c r="H44" s="1356"/>
      <c r="I44" s="1357">
        <f>G44+H44</f>
        <v>0</v>
      </c>
      <c r="J44" s="1356"/>
      <c r="K44" s="101"/>
      <c r="L44" s="1333">
        <f>J44+K44</f>
        <v>0</v>
      </c>
      <c r="M44" s="1334" t="s">
        <v>44</v>
      </c>
      <c r="N44" s="98" t="s">
        <v>44</v>
      </c>
      <c r="O44" s="1331" t="s">
        <v>44</v>
      </c>
      <c r="P44" s="1335"/>
    </row>
    <row r="45" spans="1:16" ht="12.75" hidden="1" customHeight="1" x14ac:dyDescent="0.25">
      <c r="A45" s="133">
        <v>23000</v>
      </c>
      <c r="B45" s="134" t="s">
        <v>65</v>
      </c>
      <c r="C45" s="1351">
        <f>O45</f>
        <v>0</v>
      </c>
      <c r="D45" s="72" t="s">
        <v>44</v>
      </c>
      <c r="E45" s="73" t="s">
        <v>44</v>
      </c>
      <c r="F45" s="74" t="s">
        <v>44</v>
      </c>
      <c r="G45" s="72" t="s">
        <v>44</v>
      </c>
      <c r="H45" s="1310" t="s">
        <v>44</v>
      </c>
      <c r="I45" s="1311" t="s">
        <v>44</v>
      </c>
      <c r="J45" s="1310" t="s">
        <v>44</v>
      </c>
      <c r="K45" s="73" t="s">
        <v>44</v>
      </c>
      <c r="L45" s="1312" t="s">
        <v>44</v>
      </c>
      <c r="M45" s="1351">
        <f>SUM(M46:M47)</f>
        <v>0</v>
      </c>
      <c r="N45" s="77">
        <f t="shared" ref="N45:O45" si="17">SUM(N46:N47)</f>
        <v>0</v>
      </c>
      <c r="O45" s="1353">
        <f t="shared" si="17"/>
        <v>0</v>
      </c>
      <c r="P45" s="1358"/>
    </row>
    <row r="46" spans="1:16" ht="24.75" hidden="1" thickTop="1" x14ac:dyDescent="0.25">
      <c r="A46" s="135">
        <v>23410</v>
      </c>
      <c r="B46" s="136" t="s">
        <v>66</v>
      </c>
      <c r="C46" s="1344">
        <f t="shared" ref="C46:C47" si="18">O46</f>
        <v>0</v>
      </c>
      <c r="D46" s="124" t="s">
        <v>44</v>
      </c>
      <c r="E46" s="125" t="s">
        <v>44</v>
      </c>
      <c r="F46" s="126" t="s">
        <v>44</v>
      </c>
      <c r="G46" s="124" t="s">
        <v>44</v>
      </c>
      <c r="H46" s="1345" t="s">
        <v>44</v>
      </c>
      <c r="I46" s="1346" t="s">
        <v>44</v>
      </c>
      <c r="J46" s="1345" t="s">
        <v>44</v>
      </c>
      <c r="K46" s="125" t="s">
        <v>44</v>
      </c>
      <c r="L46" s="1347" t="s">
        <v>44</v>
      </c>
      <c r="M46" s="1359"/>
      <c r="N46" s="143"/>
      <c r="O46" s="1360">
        <f>M46+N46</f>
        <v>0</v>
      </c>
      <c r="P46" s="1361"/>
    </row>
    <row r="47" spans="1:16" ht="24.75" hidden="1" thickTop="1" x14ac:dyDescent="0.25">
      <c r="A47" s="135">
        <v>23510</v>
      </c>
      <c r="B47" s="136" t="s">
        <v>67</v>
      </c>
      <c r="C47" s="1344">
        <f t="shared" si="18"/>
        <v>0</v>
      </c>
      <c r="D47" s="124" t="s">
        <v>44</v>
      </c>
      <c r="E47" s="125" t="s">
        <v>44</v>
      </c>
      <c r="F47" s="126" t="s">
        <v>44</v>
      </c>
      <c r="G47" s="124" t="s">
        <v>44</v>
      </c>
      <c r="H47" s="1345" t="s">
        <v>44</v>
      </c>
      <c r="I47" s="1346" t="s">
        <v>44</v>
      </c>
      <c r="J47" s="1345" t="s">
        <v>44</v>
      </c>
      <c r="K47" s="125" t="s">
        <v>44</v>
      </c>
      <c r="L47" s="1347" t="s">
        <v>44</v>
      </c>
      <c r="M47" s="1359"/>
      <c r="N47" s="143"/>
      <c r="O47" s="1360">
        <f>M47+N47</f>
        <v>0</v>
      </c>
      <c r="P47" s="1361"/>
    </row>
    <row r="48" spans="1:16" ht="12.75" hidden="1" thickTop="1" x14ac:dyDescent="0.25">
      <c r="A48" s="140"/>
      <c r="B48" s="136"/>
      <c r="C48" s="1362"/>
      <c r="D48" s="137"/>
      <c r="E48" s="138"/>
      <c r="F48" s="126"/>
      <c r="G48" s="137"/>
      <c r="H48" s="1363"/>
      <c r="I48" s="1305"/>
      <c r="J48" s="1364"/>
      <c r="K48" s="143"/>
      <c r="L48" s="1365"/>
      <c r="M48" s="1359"/>
      <c r="N48" s="143"/>
      <c r="O48" s="1360"/>
      <c r="P48" s="1361"/>
    </row>
    <row r="49" spans="1:16" s="28" customFormat="1" ht="12.75" hidden="1" thickTop="1" x14ac:dyDescent="0.25">
      <c r="A49" s="144"/>
      <c r="B49" s="145" t="s">
        <v>68</v>
      </c>
      <c r="C49" s="1366"/>
      <c r="D49" s="1367"/>
      <c r="E49" s="1368"/>
      <c r="F49" s="149"/>
      <c r="G49" s="1367"/>
      <c r="H49" s="1369"/>
      <c r="I49" s="1370"/>
      <c r="J49" s="1369"/>
      <c r="K49" s="1368"/>
      <c r="L49" s="1371"/>
      <c r="M49" s="1372"/>
      <c r="N49" s="1368"/>
      <c r="O49" s="1370"/>
      <c r="P49" s="1373"/>
    </row>
    <row r="50" spans="1:16" s="28" customFormat="1" ht="13.5" thickTop="1" thickBot="1" x14ac:dyDescent="0.3">
      <c r="A50" s="155"/>
      <c r="B50" s="29" t="s">
        <v>69</v>
      </c>
      <c r="C50" s="1374">
        <f t="shared" si="4"/>
        <v>41239</v>
      </c>
      <c r="D50" s="157">
        <f>SUM(D51,D283)</f>
        <v>0</v>
      </c>
      <c r="E50" s="158">
        <f t="shared" ref="E50:F50" si="19">SUM(E51,E283)</f>
        <v>0</v>
      </c>
      <c r="F50" s="159">
        <f t="shared" si="19"/>
        <v>0</v>
      </c>
      <c r="G50" s="157">
        <f>SUM(G51,G283)</f>
        <v>0</v>
      </c>
      <c r="H50" s="1375">
        <f t="shared" ref="H50:I50" si="20">SUM(H51,H283)</f>
        <v>41239</v>
      </c>
      <c r="I50" s="1376">
        <f t="shared" si="20"/>
        <v>41239</v>
      </c>
      <c r="J50" s="1375">
        <f>SUM(J51,J283)</f>
        <v>0</v>
      </c>
      <c r="K50" s="158">
        <f t="shared" ref="K50:L50" si="21">SUM(K51,K283)</f>
        <v>0</v>
      </c>
      <c r="L50" s="1377">
        <f t="shared" si="21"/>
        <v>0</v>
      </c>
      <c r="M50" s="1374">
        <f>SUM(M51,M283)</f>
        <v>0</v>
      </c>
      <c r="N50" s="158">
        <f t="shared" ref="N50:O50" si="22">SUM(N51,N283)</f>
        <v>0</v>
      </c>
      <c r="O50" s="1376">
        <f t="shared" si="22"/>
        <v>0</v>
      </c>
      <c r="P50" s="1378"/>
    </row>
    <row r="51" spans="1:16" s="28" customFormat="1" ht="36.75" thickTop="1" x14ac:dyDescent="0.25">
      <c r="A51" s="160"/>
      <c r="B51" s="161" t="s">
        <v>70</v>
      </c>
      <c r="C51" s="1379">
        <f t="shared" si="4"/>
        <v>41239</v>
      </c>
      <c r="D51" s="163">
        <f>SUM(D52,D194)</f>
        <v>0</v>
      </c>
      <c r="E51" s="164">
        <f t="shared" ref="E51:F51" si="23">SUM(E52,E194)</f>
        <v>0</v>
      </c>
      <c r="F51" s="165">
        <f t="shared" si="23"/>
        <v>0</v>
      </c>
      <c r="G51" s="163">
        <f>SUM(G52,G194)</f>
        <v>0</v>
      </c>
      <c r="H51" s="1380">
        <f t="shared" ref="H51:I51" si="24">SUM(H52,H194)</f>
        <v>41239</v>
      </c>
      <c r="I51" s="1381">
        <f t="shared" si="24"/>
        <v>41239</v>
      </c>
      <c r="J51" s="1380">
        <f>SUM(J52,J194)</f>
        <v>0</v>
      </c>
      <c r="K51" s="164">
        <f t="shared" ref="K51:L51" si="25">SUM(K52,K194)</f>
        <v>0</v>
      </c>
      <c r="L51" s="1382">
        <f t="shared" si="25"/>
        <v>0</v>
      </c>
      <c r="M51" s="1379">
        <f>SUM(M52,M194)</f>
        <v>0</v>
      </c>
      <c r="N51" s="164">
        <f t="shared" ref="N51:O51" si="26">SUM(N52,N194)</f>
        <v>0</v>
      </c>
      <c r="O51" s="1381">
        <f t="shared" si="26"/>
        <v>0</v>
      </c>
      <c r="P51" s="1383"/>
    </row>
    <row r="52" spans="1:16" s="28" customFormat="1" ht="24" x14ac:dyDescent="0.25">
      <c r="A52" s="24"/>
      <c r="B52" s="22" t="s">
        <v>71</v>
      </c>
      <c r="C52" s="1384">
        <f t="shared" si="4"/>
        <v>41239</v>
      </c>
      <c r="D52" s="171">
        <f>SUM(D53,D75,D173,D187)</f>
        <v>0</v>
      </c>
      <c r="E52" s="172">
        <f t="shared" ref="E52:F52" si="27">SUM(E53,E75,E173,E187)</f>
        <v>0</v>
      </c>
      <c r="F52" s="173">
        <f t="shared" si="27"/>
        <v>0</v>
      </c>
      <c r="G52" s="171">
        <f>SUM(G53,G75,G173,G187)</f>
        <v>0</v>
      </c>
      <c r="H52" s="1385">
        <f t="shared" ref="H52:I52" si="28">SUM(H53,H75,H173,H187)</f>
        <v>41239</v>
      </c>
      <c r="I52" s="1386">
        <f t="shared" si="28"/>
        <v>41239</v>
      </c>
      <c r="J52" s="1385">
        <f>SUM(J53,J75,J173,J187)</f>
        <v>0</v>
      </c>
      <c r="K52" s="172">
        <f t="shared" ref="K52:L52" si="29">SUM(K53,K75,K173,K187)</f>
        <v>0</v>
      </c>
      <c r="L52" s="996">
        <f t="shared" si="29"/>
        <v>0</v>
      </c>
      <c r="M52" s="1384">
        <f>SUM(M53,M75,M173,M187)</f>
        <v>0</v>
      </c>
      <c r="N52" s="172">
        <f t="shared" ref="N52:O52" si="30">SUM(N53,N75,N173,N187)</f>
        <v>0</v>
      </c>
      <c r="O52" s="1386">
        <f t="shared" si="30"/>
        <v>0</v>
      </c>
      <c r="P52" s="1387"/>
    </row>
    <row r="53" spans="1:16" s="28" customFormat="1" x14ac:dyDescent="0.25">
      <c r="A53" s="175">
        <v>1000</v>
      </c>
      <c r="B53" s="175" t="s">
        <v>72</v>
      </c>
      <c r="C53" s="1388">
        <f t="shared" si="4"/>
        <v>36550</v>
      </c>
      <c r="D53" s="177">
        <f>SUM(D54,D67)</f>
        <v>0</v>
      </c>
      <c r="E53" s="178">
        <f t="shared" ref="E53:F53" si="31">SUM(E54,E67)</f>
        <v>0</v>
      </c>
      <c r="F53" s="179">
        <f t="shared" si="31"/>
        <v>0</v>
      </c>
      <c r="G53" s="177">
        <f>SUM(G54,G67)</f>
        <v>0</v>
      </c>
      <c r="H53" s="1389">
        <f t="shared" ref="H53:I53" si="32">SUM(H54,H67)</f>
        <v>36550</v>
      </c>
      <c r="I53" s="1390">
        <f t="shared" si="32"/>
        <v>36550</v>
      </c>
      <c r="J53" s="1389">
        <f>SUM(J54,J67)</f>
        <v>0</v>
      </c>
      <c r="K53" s="178">
        <f t="shared" ref="K53:L53" si="33">SUM(K54,K67)</f>
        <v>0</v>
      </c>
      <c r="L53" s="1391">
        <f t="shared" si="33"/>
        <v>0</v>
      </c>
      <c r="M53" s="1388">
        <f>SUM(M54,M67)</f>
        <v>0</v>
      </c>
      <c r="N53" s="178">
        <f t="shared" ref="N53:O53" si="34">SUM(N54,N67)</f>
        <v>0</v>
      </c>
      <c r="O53" s="1390">
        <f t="shared" si="34"/>
        <v>0</v>
      </c>
      <c r="P53" s="1392"/>
    </row>
    <row r="54" spans="1:16" x14ac:dyDescent="0.25">
      <c r="A54" s="67">
        <v>1100</v>
      </c>
      <c r="B54" s="181" t="s">
        <v>73</v>
      </c>
      <c r="C54" s="1309">
        <f t="shared" si="4"/>
        <v>29258</v>
      </c>
      <c r="D54" s="182">
        <f>SUM(D55,D58,D66)</f>
        <v>0</v>
      </c>
      <c r="E54" s="183">
        <f t="shared" ref="E54:F54" si="35">SUM(E55,E58,E66)</f>
        <v>0</v>
      </c>
      <c r="F54" s="71">
        <f t="shared" si="35"/>
        <v>0</v>
      </c>
      <c r="G54" s="182">
        <f>SUM(G55,G58,G66)</f>
        <v>0</v>
      </c>
      <c r="H54" s="1315">
        <f t="shared" ref="H54:I54" si="36">SUM(H55,H58,H66)</f>
        <v>29258</v>
      </c>
      <c r="I54" s="1393">
        <f t="shared" si="36"/>
        <v>29258</v>
      </c>
      <c r="J54" s="1315">
        <f>SUM(J55,J58,J66)</f>
        <v>0</v>
      </c>
      <c r="K54" s="183">
        <f t="shared" ref="K54:L54" si="37">SUM(K55,K58,K66)</f>
        <v>0</v>
      </c>
      <c r="L54" s="1316">
        <f t="shared" si="37"/>
        <v>0</v>
      </c>
      <c r="M54" s="1394">
        <f>SUM(M55,M58,M66)</f>
        <v>0</v>
      </c>
      <c r="N54" s="216">
        <f t="shared" ref="N54:O54" si="38">SUM(N55,N58,N66)</f>
        <v>0</v>
      </c>
      <c r="O54" s="1395">
        <f t="shared" si="38"/>
        <v>0</v>
      </c>
      <c r="P54" s="1396"/>
    </row>
    <row r="55" spans="1:16" x14ac:dyDescent="0.25">
      <c r="A55" s="184">
        <v>1110</v>
      </c>
      <c r="B55" s="136" t="s">
        <v>74</v>
      </c>
      <c r="C55" s="1362">
        <f t="shared" si="4"/>
        <v>24080</v>
      </c>
      <c r="D55" s="185">
        <f>SUM(D56:D57)</f>
        <v>0</v>
      </c>
      <c r="E55" s="186">
        <f t="shared" ref="E55:F55" si="39">SUM(E56:E57)</f>
        <v>0</v>
      </c>
      <c r="F55" s="139">
        <f t="shared" si="39"/>
        <v>0</v>
      </c>
      <c r="G55" s="185">
        <f>SUM(G56:G57)</f>
        <v>0</v>
      </c>
      <c r="H55" s="1397">
        <f t="shared" ref="H55:I55" si="40">SUM(H56:H57)</f>
        <v>24080</v>
      </c>
      <c r="I55" s="1398">
        <f t="shared" si="40"/>
        <v>24080</v>
      </c>
      <c r="J55" s="1397">
        <f>SUM(J56:J57)</f>
        <v>0</v>
      </c>
      <c r="K55" s="186">
        <f t="shared" ref="K55:L55" si="41">SUM(K56:K57)</f>
        <v>0</v>
      </c>
      <c r="L55" s="1399">
        <f t="shared" si="41"/>
        <v>0</v>
      </c>
      <c r="M55" s="1362">
        <f>SUM(M56:M57)</f>
        <v>0</v>
      </c>
      <c r="N55" s="186">
        <f t="shared" ref="N55:O55" si="42">SUM(N56:N57)</f>
        <v>0</v>
      </c>
      <c r="O55" s="1398">
        <f t="shared" si="42"/>
        <v>0</v>
      </c>
      <c r="P55" s="1400"/>
    </row>
    <row r="56" spans="1:16" hidden="1" x14ac:dyDescent="0.25">
      <c r="A56" s="44">
        <v>1111</v>
      </c>
      <c r="B56" s="80" t="s">
        <v>75</v>
      </c>
      <c r="C56" s="1317">
        <f t="shared" si="4"/>
        <v>0</v>
      </c>
      <c r="D56" s="195"/>
      <c r="E56" s="196"/>
      <c r="F56" s="132">
        <f t="shared" ref="F56:F57" si="43">D56+E56</f>
        <v>0</v>
      </c>
      <c r="G56" s="195"/>
      <c r="H56" s="1320"/>
      <c r="I56" s="1401">
        <f t="shared" ref="I56:I57" si="44">G56+H56</f>
        <v>0</v>
      </c>
      <c r="J56" s="1320"/>
      <c r="K56" s="196"/>
      <c r="L56" s="1402">
        <f t="shared" ref="L56:L57" si="45">J56+K56</f>
        <v>0</v>
      </c>
      <c r="M56" s="1403"/>
      <c r="N56" s="196"/>
      <c r="O56" s="1401">
        <f>M56+N56</f>
        <v>0</v>
      </c>
      <c r="P56" s="1404"/>
    </row>
    <row r="57" spans="1:16" ht="24" customHeight="1" x14ac:dyDescent="0.25">
      <c r="A57" s="51">
        <v>1119</v>
      </c>
      <c r="B57" s="87" t="s">
        <v>76</v>
      </c>
      <c r="C57" s="1323">
        <f t="shared" si="4"/>
        <v>24080</v>
      </c>
      <c r="D57" s="193"/>
      <c r="E57" s="194"/>
      <c r="F57" s="55">
        <f t="shared" si="43"/>
        <v>0</v>
      </c>
      <c r="G57" s="193"/>
      <c r="H57" s="1326">
        <v>24080</v>
      </c>
      <c r="I57" s="1406">
        <f t="shared" si="44"/>
        <v>24080</v>
      </c>
      <c r="J57" s="1326"/>
      <c r="K57" s="194"/>
      <c r="L57" s="1407">
        <f t="shared" si="45"/>
        <v>0</v>
      </c>
      <c r="M57" s="1409"/>
      <c r="N57" s="194"/>
      <c r="O57" s="1406">
        <f>M57+N57</f>
        <v>0</v>
      </c>
      <c r="P57" s="1479" t="s">
        <v>1370</v>
      </c>
    </row>
    <row r="58" spans="1:16" x14ac:dyDescent="0.25">
      <c r="A58" s="187">
        <v>1140</v>
      </c>
      <c r="B58" s="87" t="s">
        <v>78</v>
      </c>
      <c r="C58" s="1323">
        <f t="shared" si="4"/>
        <v>723</v>
      </c>
      <c r="D58" s="188">
        <f>SUM(D59:D65)</f>
        <v>0</v>
      </c>
      <c r="E58" s="189">
        <f t="shared" ref="E58:F58" si="46">SUM(E59:E65)</f>
        <v>0</v>
      </c>
      <c r="F58" s="55">
        <f t="shared" si="46"/>
        <v>0</v>
      </c>
      <c r="G58" s="188">
        <f>SUM(G59:G65)</f>
        <v>0</v>
      </c>
      <c r="H58" s="1405">
        <f t="shared" ref="H58:I58" si="47">SUM(H59:H65)</f>
        <v>723</v>
      </c>
      <c r="I58" s="1406">
        <f t="shared" si="47"/>
        <v>723</v>
      </c>
      <c r="J58" s="1405">
        <f>SUM(J59:J65)</f>
        <v>0</v>
      </c>
      <c r="K58" s="189">
        <f t="shared" ref="K58:L58" si="48">SUM(K59:K65)</f>
        <v>0</v>
      </c>
      <c r="L58" s="1407">
        <f t="shared" si="48"/>
        <v>0</v>
      </c>
      <c r="M58" s="1323">
        <f>SUM(M59:M65)</f>
        <v>0</v>
      </c>
      <c r="N58" s="189">
        <f t="shared" ref="N58:O58" si="49">SUM(N59:N65)</f>
        <v>0</v>
      </c>
      <c r="O58" s="1406">
        <f t="shared" si="49"/>
        <v>0</v>
      </c>
      <c r="P58" s="1408"/>
    </row>
    <row r="59" spans="1:16" ht="24" x14ac:dyDescent="0.25">
      <c r="A59" s="51">
        <v>1141</v>
      </c>
      <c r="B59" s="87" t="s">
        <v>79</v>
      </c>
      <c r="C59" s="1323">
        <f t="shared" si="4"/>
        <v>723</v>
      </c>
      <c r="D59" s="193"/>
      <c r="E59" s="194"/>
      <c r="F59" s="55">
        <f t="shared" ref="F59:F66" si="50">D59+E59</f>
        <v>0</v>
      </c>
      <c r="G59" s="193"/>
      <c r="H59" s="1326">
        <v>723</v>
      </c>
      <c r="I59" s="1406">
        <f t="shared" ref="I59:I66" si="51">G59+H59</f>
        <v>723</v>
      </c>
      <c r="J59" s="1326"/>
      <c r="K59" s="194"/>
      <c r="L59" s="1407">
        <f t="shared" ref="L59:L66" si="52">J59+K59</f>
        <v>0</v>
      </c>
      <c r="M59" s="1409"/>
      <c r="N59" s="194"/>
      <c r="O59" s="1406">
        <f t="shared" ref="O59:O66" si="53">M59+N59</f>
        <v>0</v>
      </c>
      <c r="P59" s="1479" t="s">
        <v>1371</v>
      </c>
    </row>
    <row r="60" spans="1:16" ht="24.75" hidden="1" customHeight="1" x14ac:dyDescent="0.25">
      <c r="A60" s="51">
        <v>1142</v>
      </c>
      <c r="B60" s="87" t="s">
        <v>80</v>
      </c>
      <c r="C60" s="1323">
        <f t="shared" si="4"/>
        <v>0</v>
      </c>
      <c r="D60" s="193"/>
      <c r="E60" s="194"/>
      <c r="F60" s="55">
        <f t="shared" si="50"/>
        <v>0</v>
      </c>
      <c r="G60" s="193"/>
      <c r="H60" s="1326"/>
      <c r="I60" s="1406">
        <f t="shared" si="51"/>
        <v>0</v>
      </c>
      <c r="J60" s="1326"/>
      <c r="K60" s="194"/>
      <c r="L60" s="1407">
        <f>J60+K60</f>
        <v>0</v>
      </c>
      <c r="M60" s="1409"/>
      <c r="N60" s="194"/>
      <c r="O60" s="1406">
        <f t="shared" si="53"/>
        <v>0</v>
      </c>
      <c r="P60" s="1408"/>
    </row>
    <row r="61" spans="1:16" ht="24" hidden="1" x14ac:dyDescent="0.25">
      <c r="A61" s="51">
        <v>1145</v>
      </c>
      <c r="B61" s="87" t="s">
        <v>81</v>
      </c>
      <c r="C61" s="1323">
        <f t="shared" si="4"/>
        <v>0</v>
      </c>
      <c r="D61" s="193"/>
      <c r="E61" s="194"/>
      <c r="F61" s="55">
        <f t="shared" si="50"/>
        <v>0</v>
      </c>
      <c r="G61" s="193"/>
      <c r="H61" s="1326"/>
      <c r="I61" s="1406">
        <f t="shared" si="51"/>
        <v>0</v>
      </c>
      <c r="J61" s="1326"/>
      <c r="K61" s="194"/>
      <c r="L61" s="1407">
        <f t="shared" si="52"/>
        <v>0</v>
      </c>
      <c r="M61" s="1409"/>
      <c r="N61" s="194"/>
      <c r="O61" s="1406">
        <f>M61+N61</f>
        <v>0</v>
      </c>
      <c r="P61" s="1408"/>
    </row>
    <row r="62" spans="1:16" ht="27.75" hidden="1" customHeight="1" x14ac:dyDescent="0.25">
      <c r="A62" s="51">
        <v>1146</v>
      </c>
      <c r="B62" s="87" t="s">
        <v>82</v>
      </c>
      <c r="C62" s="1323">
        <f t="shared" si="4"/>
        <v>0</v>
      </c>
      <c r="D62" s="193"/>
      <c r="E62" s="194"/>
      <c r="F62" s="55">
        <f t="shared" si="50"/>
        <v>0</v>
      </c>
      <c r="G62" s="193"/>
      <c r="H62" s="1326"/>
      <c r="I62" s="1406">
        <f t="shared" si="51"/>
        <v>0</v>
      </c>
      <c r="J62" s="1326"/>
      <c r="K62" s="194"/>
      <c r="L62" s="1407">
        <f t="shared" si="52"/>
        <v>0</v>
      </c>
      <c r="M62" s="1409"/>
      <c r="N62" s="194"/>
      <c r="O62" s="1406">
        <f t="shared" si="53"/>
        <v>0</v>
      </c>
      <c r="P62" s="1408"/>
    </row>
    <row r="63" spans="1:16" hidden="1" x14ac:dyDescent="0.25">
      <c r="A63" s="51">
        <v>1147</v>
      </c>
      <c r="B63" s="87" t="s">
        <v>83</v>
      </c>
      <c r="C63" s="1323">
        <f t="shared" si="4"/>
        <v>0</v>
      </c>
      <c r="D63" s="193"/>
      <c r="E63" s="194"/>
      <c r="F63" s="55">
        <f t="shared" si="50"/>
        <v>0</v>
      </c>
      <c r="G63" s="193"/>
      <c r="H63" s="1326"/>
      <c r="I63" s="1406">
        <f t="shared" si="51"/>
        <v>0</v>
      </c>
      <c r="J63" s="1326"/>
      <c r="K63" s="194"/>
      <c r="L63" s="1407">
        <f t="shared" si="52"/>
        <v>0</v>
      </c>
      <c r="M63" s="1409"/>
      <c r="N63" s="194"/>
      <c r="O63" s="1406">
        <f t="shared" si="53"/>
        <v>0</v>
      </c>
      <c r="P63" s="1408"/>
    </row>
    <row r="64" spans="1:16" hidden="1" x14ac:dyDescent="0.25">
      <c r="A64" s="51">
        <v>1148</v>
      </c>
      <c r="B64" s="87" t="s">
        <v>84</v>
      </c>
      <c r="C64" s="1323">
        <f t="shared" si="4"/>
        <v>0</v>
      </c>
      <c r="D64" s="193"/>
      <c r="E64" s="194"/>
      <c r="F64" s="55">
        <f t="shared" si="50"/>
        <v>0</v>
      </c>
      <c r="G64" s="193"/>
      <c r="H64" s="1326"/>
      <c r="I64" s="1406">
        <f t="shared" si="51"/>
        <v>0</v>
      </c>
      <c r="J64" s="1326"/>
      <c r="K64" s="194"/>
      <c r="L64" s="1407">
        <f t="shared" si="52"/>
        <v>0</v>
      </c>
      <c r="M64" s="1409"/>
      <c r="N64" s="194"/>
      <c r="O64" s="1406">
        <f t="shared" si="53"/>
        <v>0</v>
      </c>
      <c r="P64" s="1408"/>
    </row>
    <row r="65" spans="1:16" ht="24" hidden="1" customHeight="1" x14ac:dyDescent="0.25">
      <c r="A65" s="51">
        <v>1149</v>
      </c>
      <c r="B65" s="87" t="s">
        <v>85</v>
      </c>
      <c r="C65" s="1323">
        <f>F65+I65+L65+O65</f>
        <v>0</v>
      </c>
      <c r="D65" s="193"/>
      <c r="E65" s="194"/>
      <c r="F65" s="55">
        <f t="shared" si="50"/>
        <v>0</v>
      </c>
      <c r="G65" s="193"/>
      <c r="H65" s="1326"/>
      <c r="I65" s="1406">
        <f t="shared" si="51"/>
        <v>0</v>
      </c>
      <c r="J65" s="1326"/>
      <c r="K65" s="194"/>
      <c r="L65" s="1407">
        <f t="shared" si="52"/>
        <v>0</v>
      </c>
      <c r="M65" s="1409"/>
      <c r="N65" s="194"/>
      <c r="O65" s="1406">
        <f t="shared" si="53"/>
        <v>0</v>
      </c>
      <c r="P65" s="1408"/>
    </row>
    <row r="66" spans="1:16" ht="36" x14ac:dyDescent="0.25">
      <c r="A66" s="184">
        <v>1150</v>
      </c>
      <c r="B66" s="136" t="s">
        <v>86</v>
      </c>
      <c r="C66" s="1362">
        <f>F66+I66+L66+O66</f>
        <v>4455</v>
      </c>
      <c r="D66" s="199"/>
      <c r="E66" s="200"/>
      <c r="F66" s="139">
        <f t="shared" si="50"/>
        <v>0</v>
      </c>
      <c r="G66" s="199"/>
      <c r="H66" s="1420">
        <v>4455</v>
      </c>
      <c r="I66" s="1398">
        <f t="shared" si="51"/>
        <v>4455</v>
      </c>
      <c r="J66" s="1420"/>
      <c r="K66" s="200"/>
      <c r="L66" s="1399">
        <f t="shared" si="52"/>
        <v>0</v>
      </c>
      <c r="M66" s="1421"/>
      <c r="N66" s="200"/>
      <c r="O66" s="1398">
        <f t="shared" si="53"/>
        <v>0</v>
      </c>
      <c r="P66" s="1480" t="s">
        <v>1372</v>
      </c>
    </row>
    <row r="67" spans="1:16" ht="24" x14ac:dyDescent="0.25">
      <c r="A67" s="67">
        <v>1200</v>
      </c>
      <c r="B67" s="181" t="s">
        <v>87</v>
      </c>
      <c r="C67" s="1309">
        <f t="shared" si="4"/>
        <v>7292</v>
      </c>
      <c r="D67" s="182">
        <f>SUM(D68:D69)</f>
        <v>0</v>
      </c>
      <c r="E67" s="183">
        <f t="shared" ref="E67:F67" si="54">SUM(E68:E69)</f>
        <v>0</v>
      </c>
      <c r="F67" s="71">
        <f t="shared" si="54"/>
        <v>0</v>
      </c>
      <c r="G67" s="182">
        <f>SUM(G68:G69)</f>
        <v>0</v>
      </c>
      <c r="H67" s="1315">
        <f t="shared" ref="H67:I67" si="55">SUM(H68:H69)</f>
        <v>7292</v>
      </c>
      <c r="I67" s="1393">
        <f t="shared" si="55"/>
        <v>7292</v>
      </c>
      <c r="J67" s="1315">
        <f>SUM(J68:J69)</f>
        <v>0</v>
      </c>
      <c r="K67" s="183">
        <f t="shared" ref="K67:L67" si="56">SUM(K68:K69)</f>
        <v>0</v>
      </c>
      <c r="L67" s="1316">
        <f t="shared" si="56"/>
        <v>0</v>
      </c>
      <c r="M67" s="1309">
        <f>SUM(M68:M69)</f>
        <v>0</v>
      </c>
      <c r="N67" s="183">
        <f t="shared" ref="N67:O67" si="57">SUM(N68:N69)</f>
        <v>0</v>
      </c>
      <c r="O67" s="1393">
        <f t="shared" si="57"/>
        <v>0</v>
      </c>
      <c r="P67" s="1410"/>
    </row>
    <row r="68" spans="1:16" ht="24" x14ac:dyDescent="0.25">
      <c r="A68" s="1183">
        <v>1210</v>
      </c>
      <c r="B68" s="80" t="s">
        <v>88</v>
      </c>
      <c r="C68" s="1317">
        <f t="shared" si="4"/>
        <v>7009</v>
      </c>
      <c r="D68" s="195"/>
      <c r="E68" s="196"/>
      <c r="F68" s="132">
        <f>D68+E68</f>
        <v>0</v>
      </c>
      <c r="G68" s="195"/>
      <c r="H68" s="1320">
        <v>7009</v>
      </c>
      <c r="I68" s="1401">
        <f>G68+H68</f>
        <v>7009</v>
      </c>
      <c r="J68" s="1320"/>
      <c r="K68" s="196"/>
      <c r="L68" s="1402">
        <f>J68+K68</f>
        <v>0</v>
      </c>
      <c r="M68" s="1403"/>
      <c r="N68" s="196"/>
      <c r="O68" s="1401">
        <f>M68+N68</f>
        <v>0</v>
      </c>
      <c r="P68" s="1404" t="s">
        <v>1373</v>
      </c>
    </row>
    <row r="69" spans="1:16" ht="24" x14ac:dyDescent="0.25">
      <c r="A69" s="187">
        <v>1220</v>
      </c>
      <c r="B69" s="87" t="s">
        <v>89</v>
      </c>
      <c r="C69" s="1323">
        <f t="shared" si="4"/>
        <v>283</v>
      </c>
      <c r="D69" s="188">
        <f>SUM(D70:D74)</f>
        <v>0</v>
      </c>
      <c r="E69" s="189">
        <f t="shared" ref="E69:F69" si="58">SUM(E70:E74)</f>
        <v>0</v>
      </c>
      <c r="F69" s="55">
        <f t="shared" si="58"/>
        <v>0</v>
      </c>
      <c r="G69" s="188">
        <f>SUM(G70:G74)</f>
        <v>0</v>
      </c>
      <c r="H69" s="1405">
        <f t="shared" ref="H69:I69" si="59">SUM(H70:H74)</f>
        <v>283</v>
      </c>
      <c r="I69" s="1406">
        <f t="shared" si="59"/>
        <v>283</v>
      </c>
      <c r="J69" s="1405">
        <f>SUM(J70:J74)</f>
        <v>0</v>
      </c>
      <c r="K69" s="189">
        <f t="shared" ref="K69:L69" si="60">SUM(K70:K74)</f>
        <v>0</v>
      </c>
      <c r="L69" s="1407">
        <f t="shared" si="60"/>
        <v>0</v>
      </c>
      <c r="M69" s="1323">
        <f>SUM(M70:M74)</f>
        <v>0</v>
      </c>
      <c r="N69" s="189">
        <f t="shared" ref="N69:O69" si="61">SUM(N70:N74)</f>
        <v>0</v>
      </c>
      <c r="O69" s="1406">
        <f t="shared" si="61"/>
        <v>0</v>
      </c>
      <c r="P69" s="1408"/>
    </row>
    <row r="70" spans="1:16" ht="48" hidden="1" x14ac:dyDescent="0.25">
      <c r="A70" s="51">
        <v>1221</v>
      </c>
      <c r="B70" s="87" t="s">
        <v>90</v>
      </c>
      <c r="C70" s="1323">
        <f t="shared" si="4"/>
        <v>0</v>
      </c>
      <c r="D70" s="193"/>
      <c r="E70" s="194"/>
      <c r="F70" s="55">
        <f t="shared" ref="F70:F74" si="62">D70+E70</f>
        <v>0</v>
      </c>
      <c r="G70" s="193"/>
      <c r="H70" s="1326"/>
      <c r="I70" s="1406">
        <f t="shared" ref="I70:I74" si="63">G70+H70</f>
        <v>0</v>
      </c>
      <c r="J70" s="1326"/>
      <c r="K70" s="194"/>
      <c r="L70" s="1407">
        <f t="shared" ref="L70:L74" si="64">J70+K70</f>
        <v>0</v>
      </c>
      <c r="M70" s="1409"/>
      <c r="N70" s="194"/>
      <c r="O70" s="1406">
        <f t="shared" ref="O70:O74" si="65">M70+N70</f>
        <v>0</v>
      </c>
      <c r="P70" s="1408"/>
    </row>
    <row r="71" spans="1:16" hidden="1" x14ac:dyDescent="0.25">
      <c r="A71" s="51">
        <v>1223</v>
      </c>
      <c r="B71" s="87" t="s">
        <v>91</v>
      </c>
      <c r="C71" s="1323">
        <f t="shared" si="4"/>
        <v>0</v>
      </c>
      <c r="D71" s="193"/>
      <c r="E71" s="194"/>
      <c r="F71" s="55">
        <f t="shared" si="62"/>
        <v>0</v>
      </c>
      <c r="G71" s="193"/>
      <c r="H71" s="1326"/>
      <c r="I71" s="1406">
        <f t="shared" si="63"/>
        <v>0</v>
      </c>
      <c r="J71" s="1326"/>
      <c r="K71" s="194"/>
      <c r="L71" s="1407">
        <f t="shared" si="64"/>
        <v>0</v>
      </c>
      <c r="M71" s="1409"/>
      <c r="N71" s="194"/>
      <c r="O71" s="1406">
        <f t="shared" si="65"/>
        <v>0</v>
      </c>
      <c r="P71" s="1408"/>
    </row>
    <row r="72" spans="1:16" hidden="1" x14ac:dyDescent="0.25">
      <c r="A72" s="51">
        <v>1225</v>
      </c>
      <c r="B72" s="87" t="s">
        <v>174</v>
      </c>
      <c r="C72" s="1323">
        <f t="shared" si="4"/>
        <v>0</v>
      </c>
      <c r="D72" s="193"/>
      <c r="E72" s="194"/>
      <c r="F72" s="55">
        <f t="shared" si="62"/>
        <v>0</v>
      </c>
      <c r="G72" s="193"/>
      <c r="H72" s="1326"/>
      <c r="I72" s="1406">
        <f t="shared" si="63"/>
        <v>0</v>
      </c>
      <c r="J72" s="1326"/>
      <c r="K72" s="194"/>
      <c r="L72" s="1407">
        <f t="shared" si="64"/>
        <v>0</v>
      </c>
      <c r="M72" s="1409"/>
      <c r="N72" s="194"/>
      <c r="O72" s="1406">
        <f t="shared" si="65"/>
        <v>0</v>
      </c>
      <c r="P72" s="1408"/>
    </row>
    <row r="73" spans="1:16" ht="36" hidden="1" x14ac:dyDescent="0.25">
      <c r="A73" s="51">
        <v>1227</v>
      </c>
      <c r="B73" s="87" t="s">
        <v>93</v>
      </c>
      <c r="C73" s="1323">
        <f t="shared" si="4"/>
        <v>0</v>
      </c>
      <c r="D73" s="193"/>
      <c r="E73" s="194"/>
      <c r="F73" s="55">
        <f t="shared" si="62"/>
        <v>0</v>
      </c>
      <c r="G73" s="193"/>
      <c r="H73" s="1326"/>
      <c r="I73" s="1406">
        <f t="shared" si="63"/>
        <v>0</v>
      </c>
      <c r="J73" s="1326"/>
      <c r="K73" s="194"/>
      <c r="L73" s="1407">
        <f t="shared" si="64"/>
        <v>0</v>
      </c>
      <c r="M73" s="1409"/>
      <c r="N73" s="194"/>
      <c r="O73" s="1406">
        <f t="shared" si="65"/>
        <v>0</v>
      </c>
      <c r="P73" s="1408"/>
    </row>
    <row r="74" spans="1:16" ht="48" x14ac:dyDescent="0.25">
      <c r="A74" s="51">
        <v>1228</v>
      </c>
      <c r="B74" s="87" t="s">
        <v>94</v>
      </c>
      <c r="C74" s="1323">
        <f t="shared" si="4"/>
        <v>283</v>
      </c>
      <c r="D74" s="193"/>
      <c r="E74" s="194"/>
      <c r="F74" s="55">
        <f t="shared" si="62"/>
        <v>0</v>
      </c>
      <c r="G74" s="193"/>
      <c r="H74" s="1326">
        <v>283</v>
      </c>
      <c r="I74" s="1406">
        <f t="shared" si="63"/>
        <v>283</v>
      </c>
      <c r="J74" s="1326"/>
      <c r="K74" s="194"/>
      <c r="L74" s="1407">
        <f t="shared" si="64"/>
        <v>0</v>
      </c>
      <c r="M74" s="1409"/>
      <c r="N74" s="194"/>
      <c r="O74" s="1406">
        <f t="shared" si="65"/>
        <v>0</v>
      </c>
      <c r="P74" s="1479" t="s">
        <v>1374</v>
      </c>
    </row>
    <row r="75" spans="1:16" x14ac:dyDescent="0.25">
      <c r="A75" s="175">
        <v>2000</v>
      </c>
      <c r="B75" s="175" t="s">
        <v>95</v>
      </c>
      <c r="C75" s="1388">
        <f t="shared" si="4"/>
        <v>4689</v>
      </c>
      <c r="D75" s="177">
        <f>SUM(D76,D83,D130,D164,D165,D172)</f>
        <v>0</v>
      </c>
      <c r="E75" s="178">
        <f t="shared" ref="E75:F75" si="66">SUM(E76,E83,E130,E164,E165,E172)</f>
        <v>0</v>
      </c>
      <c r="F75" s="179">
        <f t="shared" si="66"/>
        <v>0</v>
      </c>
      <c r="G75" s="177">
        <f>SUM(G76,G83,G130,G164,G165,G172)</f>
        <v>0</v>
      </c>
      <c r="H75" s="1389">
        <f t="shared" ref="H75:I75" si="67">SUM(H76,H83,H130,H164,H165,H172)</f>
        <v>4689</v>
      </c>
      <c r="I75" s="1390">
        <f t="shared" si="67"/>
        <v>4689</v>
      </c>
      <c r="J75" s="1389">
        <f>SUM(J76,J83,J130,J164,J165,J172)</f>
        <v>0</v>
      </c>
      <c r="K75" s="178">
        <f t="shared" ref="K75:L75" si="68">SUM(K76,K83,K130,K164,K165,K172)</f>
        <v>0</v>
      </c>
      <c r="L75" s="1391">
        <f t="shared" si="68"/>
        <v>0</v>
      </c>
      <c r="M75" s="1388">
        <f>SUM(M76,M83,M130,M164,M165,M172)</f>
        <v>0</v>
      </c>
      <c r="N75" s="178">
        <f t="shared" ref="N75:O75" si="69">SUM(N76,N83,N130,N164,N165,N172)</f>
        <v>0</v>
      </c>
      <c r="O75" s="1390">
        <f t="shared" si="69"/>
        <v>0</v>
      </c>
      <c r="P75" s="1392"/>
    </row>
    <row r="76" spans="1:16" ht="24" hidden="1" x14ac:dyDescent="0.25">
      <c r="A76" s="67">
        <v>2100</v>
      </c>
      <c r="B76" s="181" t="s">
        <v>96</v>
      </c>
      <c r="C76" s="1309">
        <f t="shared" si="4"/>
        <v>0</v>
      </c>
      <c r="D76" s="182">
        <f>SUM(D77,D80)</f>
        <v>0</v>
      </c>
      <c r="E76" s="183">
        <f t="shared" ref="E76:F76" si="70">SUM(E77,E80)</f>
        <v>0</v>
      </c>
      <c r="F76" s="71">
        <f t="shared" si="70"/>
        <v>0</v>
      </c>
      <c r="G76" s="182">
        <f>SUM(G77,G80)</f>
        <v>0</v>
      </c>
      <c r="H76" s="1315">
        <f t="shared" ref="H76:I76" si="71">SUM(H77,H80)</f>
        <v>0</v>
      </c>
      <c r="I76" s="1393">
        <f t="shared" si="71"/>
        <v>0</v>
      </c>
      <c r="J76" s="1315">
        <f>SUM(J77,J80)</f>
        <v>0</v>
      </c>
      <c r="K76" s="183">
        <f t="shared" ref="K76:L76" si="72">SUM(K77,K80)</f>
        <v>0</v>
      </c>
      <c r="L76" s="1316">
        <f t="shared" si="72"/>
        <v>0</v>
      </c>
      <c r="M76" s="1309">
        <f>SUM(M77,M80)</f>
        <v>0</v>
      </c>
      <c r="N76" s="183">
        <f t="shared" ref="N76:O76" si="73">SUM(N77,N80)</f>
        <v>0</v>
      </c>
      <c r="O76" s="1393">
        <f t="shared" si="73"/>
        <v>0</v>
      </c>
      <c r="P76" s="1410"/>
    </row>
    <row r="77" spans="1:16" ht="24" hidden="1" x14ac:dyDescent="0.25">
      <c r="A77" s="1183">
        <v>2110</v>
      </c>
      <c r="B77" s="80" t="s">
        <v>97</v>
      </c>
      <c r="C77" s="1317">
        <f t="shared" si="4"/>
        <v>0</v>
      </c>
      <c r="D77" s="191">
        <f>SUM(D78:D79)</f>
        <v>0</v>
      </c>
      <c r="E77" s="192">
        <f t="shared" ref="E77:F77" si="74">SUM(E78:E79)</f>
        <v>0</v>
      </c>
      <c r="F77" s="132">
        <f t="shared" si="74"/>
        <v>0</v>
      </c>
      <c r="G77" s="191">
        <f>SUM(G78:G79)</f>
        <v>0</v>
      </c>
      <c r="H77" s="1411">
        <f t="shared" ref="H77:I77" si="75">SUM(H78:H79)</f>
        <v>0</v>
      </c>
      <c r="I77" s="1401">
        <f t="shared" si="75"/>
        <v>0</v>
      </c>
      <c r="J77" s="1411">
        <f>SUM(J78:J79)</f>
        <v>0</v>
      </c>
      <c r="K77" s="192">
        <f t="shared" ref="K77:L77" si="76">SUM(K78:K79)</f>
        <v>0</v>
      </c>
      <c r="L77" s="1402">
        <f t="shared" si="76"/>
        <v>0</v>
      </c>
      <c r="M77" s="1317">
        <f>SUM(M78:M79)</f>
        <v>0</v>
      </c>
      <c r="N77" s="192">
        <f t="shared" ref="N77:O77" si="77">SUM(N78:N79)</f>
        <v>0</v>
      </c>
      <c r="O77" s="1401">
        <f t="shared" si="77"/>
        <v>0</v>
      </c>
      <c r="P77" s="1404"/>
    </row>
    <row r="78" spans="1:16" hidden="1" x14ac:dyDescent="0.25">
      <c r="A78" s="51">
        <v>2111</v>
      </c>
      <c r="B78" s="87" t="s">
        <v>98</v>
      </c>
      <c r="C78" s="1323">
        <f t="shared" si="4"/>
        <v>0</v>
      </c>
      <c r="D78" s="193"/>
      <c r="E78" s="194"/>
      <c r="F78" s="55">
        <f t="shared" ref="F78:F79" si="78">D78+E78</f>
        <v>0</v>
      </c>
      <c r="G78" s="193"/>
      <c r="H78" s="1326"/>
      <c r="I78" s="1406">
        <f t="shared" ref="I78:I79" si="79">G78+H78</f>
        <v>0</v>
      </c>
      <c r="J78" s="1326"/>
      <c r="K78" s="194"/>
      <c r="L78" s="1407">
        <f t="shared" ref="L78:L79" si="80">J78+K78</f>
        <v>0</v>
      </c>
      <c r="M78" s="1409"/>
      <c r="N78" s="194"/>
      <c r="O78" s="1406">
        <f t="shared" ref="O78:O79" si="81">M78+N78</f>
        <v>0</v>
      </c>
      <c r="P78" s="1408"/>
    </row>
    <row r="79" spans="1:16" ht="24" hidden="1" x14ac:dyDescent="0.25">
      <c r="A79" s="51">
        <v>2112</v>
      </c>
      <c r="B79" s="87" t="s">
        <v>99</v>
      </c>
      <c r="C79" s="1323">
        <f t="shared" si="4"/>
        <v>0</v>
      </c>
      <c r="D79" s="193"/>
      <c r="E79" s="194"/>
      <c r="F79" s="55">
        <f t="shared" si="78"/>
        <v>0</v>
      </c>
      <c r="G79" s="193"/>
      <c r="H79" s="1326"/>
      <c r="I79" s="1406">
        <f t="shared" si="79"/>
        <v>0</v>
      </c>
      <c r="J79" s="1326"/>
      <c r="K79" s="194"/>
      <c r="L79" s="1407">
        <f t="shared" si="80"/>
        <v>0</v>
      </c>
      <c r="M79" s="1409"/>
      <c r="N79" s="194"/>
      <c r="O79" s="1406">
        <f t="shared" si="81"/>
        <v>0</v>
      </c>
      <c r="P79" s="1408"/>
    </row>
    <row r="80" spans="1:16" ht="24" hidden="1" x14ac:dyDescent="0.25">
      <c r="A80" s="187">
        <v>2120</v>
      </c>
      <c r="B80" s="87" t="s">
        <v>100</v>
      </c>
      <c r="C80" s="1323">
        <f t="shared" si="4"/>
        <v>0</v>
      </c>
      <c r="D80" s="188">
        <f>SUM(D81:D82)</f>
        <v>0</v>
      </c>
      <c r="E80" s="189">
        <f t="shared" ref="E80:F80" si="82">SUM(E81:E82)</f>
        <v>0</v>
      </c>
      <c r="F80" s="55">
        <f t="shared" si="82"/>
        <v>0</v>
      </c>
      <c r="G80" s="188">
        <f>SUM(G81:G82)</f>
        <v>0</v>
      </c>
      <c r="H80" s="1405">
        <f t="shared" ref="H80:I80" si="83">SUM(H81:H82)</f>
        <v>0</v>
      </c>
      <c r="I80" s="1406">
        <f t="shared" si="83"/>
        <v>0</v>
      </c>
      <c r="J80" s="1405">
        <f>SUM(J81:J82)</f>
        <v>0</v>
      </c>
      <c r="K80" s="189">
        <f t="shared" ref="K80:L80" si="84">SUM(K81:K82)</f>
        <v>0</v>
      </c>
      <c r="L80" s="1407">
        <f t="shared" si="84"/>
        <v>0</v>
      </c>
      <c r="M80" s="1323">
        <f>SUM(M81:M82)</f>
        <v>0</v>
      </c>
      <c r="N80" s="189">
        <f t="shared" ref="N80:O80" si="85">SUM(N81:N82)</f>
        <v>0</v>
      </c>
      <c r="O80" s="1406">
        <f t="shared" si="85"/>
        <v>0</v>
      </c>
      <c r="P80" s="1408"/>
    </row>
    <row r="81" spans="1:16" hidden="1" x14ac:dyDescent="0.25">
      <c r="A81" s="51">
        <v>2121</v>
      </c>
      <c r="B81" s="87" t="s">
        <v>98</v>
      </c>
      <c r="C81" s="1323">
        <f t="shared" si="4"/>
        <v>0</v>
      </c>
      <c r="D81" s="193"/>
      <c r="E81" s="194"/>
      <c r="F81" s="55">
        <f t="shared" ref="F81:F82" si="86">D81+E81</f>
        <v>0</v>
      </c>
      <c r="G81" s="193"/>
      <c r="H81" s="1326"/>
      <c r="I81" s="1406">
        <f t="shared" ref="I81:I82" si="87">G81+H81</f>
        <v>0</v>
      </c>
      <c r="J81" s="1326"/>
      <c r="K81" s="194"/>
      <c r="L81" s="1407">
        <f t="shared" ref="L81:L82" si="88">J81+K81</f>
        <v>0</v>
      </c>
      <c r="M81" s="1409"/>
      <c r="N81" s="194"/>
      <c r="O81" s="1406">
        <f t="shared" ref="O81:O82" si="89">M81+N81</f>
        <v>0</v>
      </c>
      <c r="P81" s="1408"/>
    </row>
    <row r="82" spans="1:16" ht="24" hidden="1" x14ac:dyDescent="0.25">
      <c r="A82" s="51">
        <v>2122</v>
      </c>
      <c r="B82" s="87" t="s">
        <v>99</v>
      </c>
      <c r="C82" s="1323">
        <f t="shared" si="4"/>
        <v>0</v>
      </c>
      <c r="D82" s="193"/>
      <c r="E82" s="194"/>
      <c r="F82" s="55">
        <f t="shared" si="86"/>
        <v>0</v>
      </c>
      <c r="G82" s="193"/>
      <c r="H82" s="1326"/>
      <c r="I82" s="1406">
        <f t="shared" si="87"/>
        <v>0</v>
      </c>
      <c r="J82" s="1326"/>
      <c r="K82" s="194"/>
      <c r="L82" s="1407">
        <f t="shared" si="88"/>
        <v>0</v>
      </c>
      <c r="M82" s="1409"/>
      <c r="N82" s="194"/>
      <c r="O82" s="1406">
        <f t="shared" si="89"/>
        <v>0</v>
      </c>
      <c r="P82" s="1408"/>
    </row>
    <row r="83" spans="1:16" x14ac:dyDescent="0.25">
      <c r="A83" s="67">
        <v>2200</v>
      </c>
      <c r="B83" s="181" t="s">
        <v>101</v>
      </c>
      <c r="C83" s="1309">
        <f t="shared" si="4"/>
        <v>942</v>
      </c>
      <c r="D83" s="182">
        <f>SUM(D84,D89,D95,D103,D112,D116,D122,D128)</f>
        <v>0</v>
      </c>
      <c r="E83" s="183">
        <f t="shared" ref="E83:F83" si="90">SUM(E84,E89,E95,E103,E112,E116,E122,E128)</f>
        <v>0</v>
      </c>
      <c r="F83" s="71">
        <f t="shared" si="90"/>
        <v>0</v>
      </c>
      <c r="G83" s="182">
        <f>SUM(G84,G89,G95,G103,G112,G116,G122,G128)</f>
        <v>0</v>
      </c>
      <c r="H83" s="1315">
        <f t="shared" ref="H83:I83" si="91">SUM(H84,H89,H95,H103,H112,H116,H122,H128)</f>
        <v>942</v>
      </c>
      <c r="I83" s="1393">
        <f t="shared" si="91"/>
        <v>942</v>
      </c>
      <c r="J83" s="1315">
        <f>SUM(J84,J89,J95,J103,J112,J116,J122,J128)</f>
        <v>0</v>
      </c>
      <c r="K83" s="183">
        <f t="shared" ref="K83:L83" si="92">SUM(K84,K89,K95,K103,K112,K116,K122,K128)</f>
        <v>0</v>
      </c>
      <c r="L83" s="1316">
        <f t="shared" si="92"/>
        <v>0</v>
      </c>
      <c r="M83" s="1336">
        <f>SUM(M84,M89,M95,M103,M112,M116,M122,M128)</f>
        <v>0</v>
      </c>
      <c r="N83" s="232">
        <f t="shared" ref="N83:O83" si="93">SUM(N84,N89,N95,N103,N112,N116,N122,N128)</f>
        <v>0</v>
      </c>
      <c r="O83" s="1412">
        <f t="shared" si="93"/>
        <v>0</v>
      </c>
      <c r="P83" s="1413"/>
    </row>
    <row r="84" spans="1:16" ht="24" hidden="1" x14ac:dyDescent="0.25">
      <c r="A84" s="184">
        <v>2210</v>
      </c>
      <c r="B84" s="136" t="s">
        <v>1375</v>
      </c>
      <c r="C84" s="1362">
        <f t="shared" si="4"/>
        <v>0</v>
      </c>
      <c r="D84" s="185">
        <f>SUM(D85:D88)</f>
        <v>0</v>
      </c>
      <c r="E84" s="186">
        <f t="shared" ref="E84:F84" si="94">SUM(E85:E88)</f>
        <v>0</v>
      </c>
      <c r="F84" s="139">
        <f t="shared" si="94"/>
        <v>0</v>
      </c>
      <c r="G84" s="185">
        <f>SUM(G85:G88)</f>
        <v>0</v>
      </c>
      <c r="H84" s="1397">
        <f t="shared" ref="H84:I84" si="95">SUM(H85:H88)</f>
        <v>0</v>
      </c>
      <c r="I84" s="1398">
        <f t="shared" si="95"/>
        <v>0</v>
      </c>
      <c r="J84" s="1397">
        <f>SUM(J85:J88)</f>
        <v>0</v>
      </c>
      <c r="K84" s="186">
        <f t="shared" ref="K84:L84" si="96">SUM(K85:K88)</f>
        <v>0</v>
      </c>
      <c r="L84" s="1399">
        <f t="shared" si="96"/>
        <v>0</v>
      </c>
      <c r="M84" s="1362">
        <f>SUM(M85:M88)</f>
        <v>0</v>
      </c>
      <c r="N84" s="186">
        <f t="shared" ref="N84:O84" si="97">SUM(N85:N88)</f>
        <v>0</v>
      </c>
      <c r="O84" s="1398">
        <f t="shared" si="97"/>
        <v>0</v>
      </c>
      <c r="P84" s="1400"/>
    </row>
    <row r="85" spans="1:16" ht="24" hidden="1" x14ac:dyDescent="0.25">
      <c r="A85" s="44">
        <v>2211</v>
      </c>
      <c r="B85" s="80" t="s">
        <v>103</v>
      </c>
      <c r="C85" s="1317">
        <f t="shared" ref="C85:C148" si="98">F85+I85+L85+O85</f>
        <v>0</v>
      </c>
      <c r="D85" s="195"/>
      <c r="E85" s="196"/>
      <c r="F85" s="132">
        <f t="shared" ref="F85:F88" si="99">D85+E85</f>
        <v>0</v>
      </c>
      <c r="G85" s="195"/>
      <c r="H85" s="1320"/>
      <c r="I85" s="1401">
        <f t="shared" ref="I85:I88" si="100">G85+H85</f>
        <v>0</v>
      </c>
      <c r="J85" s="1320"/>
      <c r="K85" s="196"/>
      <c r="L85" s="1402">
        <f t="shared" ref="L85:L88" si="101">J85+K85</f>
        <v>0</v>
      </c>
      <c r="M85" s="1403"/>
      <c r="N85" s="196"/>
      <c r="O85" s="1401">
        <f t="shared" ref="O85:O88" si="102">M85+N85</f>
        <v>0</v>
      </c>
      <c r="P85" s="1404"/>
    </row>
    <row r="86" spans="1:16" ht="36" hidden="1" x14ac:dyDescent="0.25">
      <c r="A86" s="1203">
        <v>2212</v>
      </c>
      <c r="B86" s="1204" t="s">
        <v>104</v>
      </c>
      <c r="C86" s="1414">
        <f t="shared" si="98"/>
        <v>0</v>
      </c>
      <c r="D86" s="562"/>
      <c r="E86" s="563"/>
      <c r="F86" s="1206">
        <f t="shared" si="99"/>
        <v>0</v>
      </c>
      <c r="G86" s="562"/>
      <c r="H86" s="1415"/>
      <c r="I86" s="1416">
        <f t="shared" si="100"/>
        <v>0</v>
      </c>
      <c r="J86" s="1415"/>
      <c r="K86" s="563"/>
      <c r="L86" s="1417">
        <f t="shared" si="101"/>
        <v>0</v>
      </c>
      <c r="M86" s="1418"/>
      <c r="N86" s="563"/>
      <c r="O86" s="1416">
        <f t="shared" si="102"/>
        <v>0</v>
      </c>
      <c r="P86" s="440"/>
    </row>
    <row r="87" spans="1:16" ht="24" hidden="1" x14ac:dyDescent="0.25">
      <c r="A87" s="1203">
        <v>2214</v>
      </c>
      <c r="B87" s="1204" t="s">
        <v>105</v>
      </c>
      <c r="C87" s="1414">
        <f t="shared" si="98"/>
        <v>0</v>
      </c>
      <c r="D87" s="562"/>
      <c r="E87" s="563"/>
      <c r="F87" s="1206">
        <f t="shared" si="99"/>
        <v>0</v>
      </c>
      <c r="G87" s="562"/>
      <c r="H87" s="1415"/>
      <c r="I87" s="1416">
        <f t="shared" si="100"/>
        <v>0</v>
      </c>
      <c r="J87" s="1415"/>
      <c r="K87" s="563"/>
      <c r="L87" s="1417">
        <f t="shared" si="101"/>
        <v>0</v>
      </c>
      <c r="M87" s="1418"/>
      <c r="N87" s="563"/>
      <c r="O87" s="1416">
        <f t="shared" si="102"/>
        <v>0</v>
      </c>
      <c r="P87" s="440"/>
    </row>
    <row r="88" spans="1:16" hidden="1" x14ac:dyDescent="0.25">
      <c r="A88" s="51">
        <v>2219</v>
      </c>
      <c r="B88" s="87" t="s">
        <v>106</v>
      </c>
      <c r="C88" s="1323">
        <f t="shared" si="98"/>
        <v>0</v>
      </c>
      <c r="D88" s="193"/>
      <c r="E88" s="194"/>
      <c r="F88" s="55">
        <f t="shared" si="99"/>
        <v>0</v>
      </c>
      <c r="G88" s="193"/>
      <c r="H88" s="1326"/>
      <c r="I88" s="1406">
        <f t="shared" si="100"/>
        <v>0</v>
      </c>
      <c r="J88" s="1326"/>
      <c r="K88" s="194"/>
      <c r="L88" s="1407">
        <f t="shared" si="101"/>
        <v>0</v>
      </c>
      <c r="M88" s="1409"/>
      <c r="N88" s="194"/>
      <c r="O88" s="1406">
        <f t="shared" si="102"/>
        <v>0</v>
      </c>
      <c r="P88" s="1408"/>
    </row>
    <row r="89" spans="1:16" ht="24" hidden="1" x14ac:dyDescent="0.25">
      <c r="A89" s="187">
        <v>2220</v>
      </c>
      <c r="B89" s="87" t="s">
        <v>107</v>
      </c>
      <c r="C89" s="1323">
        <f t="shared" si="98"/>
        <v>0</v>
      </c>
      <c r="D89" s="188">
        <f>SUM(D90:D94)</f>
        <v>0</v>
      </c>
      <c r="E89" s="189">
        <f t="shared" ref="E89:F89" si="103">SUM(E90:E94)</f>
        <v>0</v>
      </c>
      <c r="F89" s="55">
        <f t="shared" si="103"/>
        <v>0</v>
      </c>
      <c r="G89" s="188">
        <f>SUM(G90:G94)</f>
        <v>0</v>
      </c>
      <c r="H89" s="1405">
        <f t="shared" ref="H89:I89" si="104">SUM(H90:H94)</f>
        <v>0</v>
      </c>
      <c r="I89" s="1406">
        <f t="shared" si="104"/>
        <v>0</v>
      </c>
      <c r="J89" s="1405">
        <f>SUM(J90:J94)</f>
        <v>0</v>
      </c>
      <c r="K89" s="189">
        <f t="shared" ref="K89:L89" si="105">SUM(K90:K94)</f>
        <v>0</v>
      </c>
      <c r="L89" s="1407">
        <f t="shared" si="105"/>
        <v>0</v>
      </c>
      <c r="M89" s="1323">
        <f>SUM(M90:M94)</f>
        <v>0</v>
      </c>
      <c r="N89" s="189">
        <f t="shared" ref="N89:O89" si="106">SUM(N90:N94)</f>
        <v>0</v>
      </c>
      <c r="O89" s="1406">
        <f t="shared" si="106"/>
        <v>0</v>
      </c>
      <c r="P89" s="1408"/>
    </row>
    <row r="90" spans="1:16" ht="24" hidden="1" x14ac:dyDescent="0.25">
      <c r="A90" s="51">
        <v>2221</v>
      </c>
      <c r="B90" s="87" t="s">
        <v>108</v>
      </c>
      <c r="C90" s="1323">
        <f t="shared" si="98"/>
        <v>0</v>
      </c>
      <c r="D90" s="193"/>
      <c r="E90" s="194"/>
      <c r="F90" s="55">
        <f t="shared" ref="F90:F94" si="107">D90+E90</f>
        <v>0</v>
      </c>
      <c r="G90" s="193"/>
      <c r="H90" s="1326"/>
      <c r="I90" s="1406">
        <f t="shared" ref="I90:I94" si="108">G90+H90</f>
        <v>0</v>
      </c>
      <c r="J90" s="1326"/>
      <c r="K90" s="194"/>
      <c r="L90" s="1407">
        <f t="shared" ref="L90:L94" si="109">J90+K90</f>
        <v>0</v>
      </c>
      <c r="M90" s="1409"/>
      <c r="N90" s="194"/>
      <c r="O90" s="1406">
        <f t="shared" ref="O90:O94" si="110">M90+N90</f>
        <v>0</v>
      </c>
      <c r="P90" s="1408"/>
    </row>
    <row r="91" spans="1:16" hidden="1" x14ac:dyDescent="0.25">
      <c r="A91" s="51">
        <v>2222</v>
      </c>
      <c r="B91" s="87" t="s">
        <v>109</v>
      </c>
      <c r="C91" s="1323">
        <f t="shared" si="98"/>
        <v>0</v>
      </c>
      <c r="D91" s="193"/>
      <c r="E91" s="194"/>
      <c r="F91" s="55">
        <f t="shared" si="107"/>
        <v>0</v>
      </c>
      <c r="G91" s="193"/>
      <c r="H91" s="1326"/>
      <c r="I91" s="1406">
        <f t="shared" si="108"/>
        <v>0</v>
      </c>
      <c r="J91" s="1326"/>
      <c r="K91" s="194"/>
      <c r="L91" s="1407">
        <f t="shared" si="109"/>
        <v>0</v>
      </c>
      <c r="M91" s="1409"/>
      <c r="N91" s="194"/>
      <c r="O91" s="1406">
        <f t="shared" si="110"/>
        <v>0</v>
      </c>
      <c r="P91" s="1408"/>
    </row>
    <row r="92" spans="1:16" hidden="1" x14ac:dyDescent="0.25">
      <c r="A92" s="51">
        <v>2223</v>
      </c>
      <c r="B92" s="87" t="s">
        <v>110</v>
      </c>
      <c r="C92" s="1323">
        <f t="shared" si="98"/>
        <v>0</v>
      </c>
      <c r="D92" s="193"/>
      <c r="E92" s="194"/>
      <c r="F92" s="55">
        <f t="shared" si="107"/>
        <v>0</v>
      </c>
      <c r="G92" s="193"/>
      <c r="H92" s="1326"/>
      <c r="I92" s="1406">
        <f t="shared" si="108"/>
        <v>0</v>
      </c>
      <c r="J92" s="1326"/>
      <c r="K92" s="194"/>
      <c r="L92" s="1407">
        <f t="shared" si="109"/>
        <v>0</v>
      </c>
      <c r="M92" s="1409"/>
      <c r="N92" s="194"/>
      <c r="O92" s="1406">
        <f t="shared" si="110"/>
        <v>0</v>
      </c>
      <c r="P92" s="1408"/>
    </row>
    <row r="93" spans="1:16" ht="48" hidden="1" x14ac:dyDescent="0.25">
      <c r="A93" s="51">
        <v>2224</v>
      </c>
      <c r="B93" s="87" t="s">
        <v>111</v>
      </c>
      <c r="C93" s="1323">
        <f t="shared" si="98"/>
        <v>0</v>
      </c>
      <c r="D93" s="193"/>
      <c r="E93" s="194"/>
      <c r="F93" s="55">
        <f t="shared" si="107"/>
        <v>0</v>
      </c>
      <c r="G93" s="193"/>
      <c r="H93" s="1326"/>
      <c r="I93" s="1406">
        <f t="shared" si="108"/>
        <v>0</v>
      </c>
      <c r="J93" s="1326"/>
      <c r="K93" s="194"/>
      <c r="L93" s="1407">
        <f t="shared" si="109"/>
        <v>0</v>
      </c>
      <c r="M93" s="1409"/>
      <c r="N93" s="194"/>
      <c r="O93" s="1406">
        <f t="shared" si="110"/>
        <v>0</v>
      </c>
      <c r="P93" s="1408"/>
    </row>
    <row r="94" spans="1:16" ht="24" hidden="1" x14ac:dyDescent="0.25">
      <c r="A94" s="51">
        <v>2229</v>
      </c>
      <c r="B94" s="87" t="s">
        <v>112</v>
      </c>
      <c r="C94" s="1323">
        <f t="shared" si="98"/>
        <v>0</v>
      </c>
      <c r="D94" s="193"/>
      <c r="E94" s="194"/>
      <c r="F94" s="55">
        <f t="shared" si="107"/>
        <v>0</v>
      </c>
      <c r="G94" s="193"/>
      <c r="H94" s="1326"/>
      <c r="I94" s="1406">
        <f t="shared" si="108"/>
        <v>0</v>
      </c>
      <c r="J94" s="1326"/>
      <c r="K94" s="194"/>
      <c r="L94" s="1407">
        <f t="shared" si="109"/>
        <v>0</v>
      </c>
      <c r="M94" s="1409"/>
      <c r="N94" s="194"/>
      <c r="O94" s="1406">
        <f t="shared" si="110"/>
        <v>0</v>
      </c>
      <c r="P94" s="1408"/>
    </row>
    <row r="95" spans="1:16" ht="36" x14ac:dyDescent="0.25">
      <c r="A95" s="187">
        <v>2230</v>
      </c>
      <c r="B95" s="87" t="s">
        <v>113</v>
      </c>
      <c r="C95" s="1323">
        <f t="shared" si="98"/>
        <v>400</v>
      </c>
      <c r="D95" s="188">
        <f>SUM(D96:D102)</f>
        <v>0</v>
      </c>
      <c r="E95" s="189">
        <f t="shared" ref="E95:F95" si="111">SUM(E96:E102)</f>
        <v>0</v>
      </c>
      <c r="F95" s="55">
        <f t="shared" si="111"/>
        <v>0</v>
      </c>
      <c r="G95" s="188">
        <f>SUM(G96:G102)</f>
        <v>0</v>
      </c>
      <c r="H95" s="1405">
        <f t="shared" ref="H95:I95" si="112">SUM(H96:H102)</f>
        <v>400</v>
      </c>
      <c r="I95" s="1406">
        <f t="shared" si="112"/>
        <v>400</v>
      </c>
      <c r="J95" s="1405">
        <f>SUM(J96:J102)</f>
        <v>0</v>
      </c>
      <c r="K95" s="189">
        <f t="shared" ref="K95:L95" si="113">SUM(K96:K102)</f>
        <v>0</v>
      </c>
      <c r="L95" s="1407">
        <f t="shared" si="113"/>
        <v>0</v>
      </c>
      <c r="M95" s="1323">
        <f>SUM(M96:M102)</f>
        <v>0</v>
      </c>
      <c r="N95" s="189">
        <f t="shared" ref="N95:O95" si="114">SUM(N96:N102)</f>
        <v>0</v>
      </c>
      <c r="O95" s="1406">
        <f t="shared" si="114"/>
        <v>0</v>
      </c>
      <c r="P95" s="1408"/>
    </row>
    <row r="96" spans="1:16" ht="24" hidden="1" x14ac:dyDescent="0.25">
      <c r="A96" s="1203">
        <v>2231</v>
      </c>
      <c r="B96" s="1204" t="s">
        <v>114</v>
      </c>
      <c r="C96" s="1414">
        <f t="shared" si="98"/>
        <v>0</v>
      </c>
      <c r="D96" s="562"/>
      <c r="E96" s="563"/>
      <c r="F96" s="1206">
        <f t="shared" ref="F96:F102" si="115">D96+E96</f>
        <v>0</v>
      </c>
      <c r="G96" s="562">
        <v>0</v>
      </c>
      <c r="H96" s="1415"/>
      <c r="I96" s="1416">
        <f t="shared" ref="I96:I102" si="116">G96+H96</f>
        <v>0</v>
      </c>
      <c r="J96" s="1415"/>
      <c r="K96" s="563"/>
      <c r="L96" s="1417">
        <f t="shared" ref="L96:L102" si="117">J96+K96</f>
        <v>0</v>
      </c>
      <c r="M96" s="1418"/>
      <c r="N96" s="563"/>
      <c r="O96" s="1416">
        <f t="shared" ref="O96:O102" si="118">M96+N96</f>
        <v>0</v>
      </c>
      <c r="P96" s="440"/>
    </row>
    <row r="97" spans="1:16" ht="24.75" hidden="1" customHeight="1" x14ac:dyDescent="0.25">
      <c r="A97" s="51">
        <v>2232</v>
      </c>
      <c r="B97" s="87" t="s">
        <v>115</v>
      </c>
      <c r="C97" s="1323">
        <f t="shared" si="98"/>
        <v>0</v>
      </c>
      <c r="D97" s="193"/>
      <c r="E97" s="194"/>
      <c r="F97" s="55">
        <f t="shared" si="115"/>
        <v>0</v>
      </c>
      <c r="G97" s="193"/>
      <c r="H97" s="1326"/>
      <c r="I97" s="1406">
        <f t="shared" si="116"/>
        <v>0</v>
      </c>
      <c r="J97" s="1326"/>
      <c r="K97" s="194"/>
      <c r="L97" s="1407">
        <f t="shared" si="117"/>
        <v>0</v>
      </c>
      <c r="M97" s="1409"/>
      <c r="N97" s="194"/>
      <c r="O97" s="1406">
        <f t="shared" si="118"/>
        <v>0</v>
      </c>
      <c r="P97" s="1408"/>
    </row>
    <row r="98" spans="1:16" ht="24" hidden="1" x14ac:dyDescent="0.25">
      <c r="A98" s="44">
        <v>2233</v>
      </c>
      <c r="B98" s="80" t="s">
        <v>116</v>
      </c>
      <c r="C98" s="1317">
        <f t="shared" si="98"/>
        <v>0</v>
      </c>
      <c r="D98" s="195"/>
      <c r="E98" s="196"/>
      <c r="F98" s="132">
        <f t="shared" si="115"/>
        <v>0</v>
      </c>
      <c r="G98" s="195"/>
      <c r="H98" s="1320"/>
      <c r="I98" s="1401">
        <f t="shared" si="116"/>
        <v>0</v>
      </c>
      <c r="J98" s="1320"/>
      <c r="K98" s="196"/>
      <c r="L98" s="1402">
        <f t="shared" si="117"/>
        <v>0</v>
      </c>
      <c r="M98" s="1403"/>
      <c r="N98" s="196"/>
      <c r="O98" s="1401">
        <f t="shared" si="118"/>
        <v>0</v>
      </c>
      <c r="P98" s="1404"/>
    </row>
    <row r="99" spans="1:16" ht="36" hidden="1" x14ac:dyDescent="0.25">
      <c r="A99" s="51">
        <v>2234</v>
      </c>
      <c r="B99" s="87" t="s">
        <v>117</v>
      </c>
      <c r="C99" s="1323">
        <f t="shared" si="98"/>
        <v>0</v>
      </c>
      <c r="D99" s="193"/>
      <c r="E99" s="194"/>
      <c r="F99" s="55">
        <f t="shared" si="115"/>
        <v>0</v>
      </c>
      <c r="G99" s="193"/>
      <c r="H99" s="1326"/>
      <c r="I99" s="1406">
        <f t="shared" si="116"/>
        <v>0</v>
      </c>
      <c r="J99" s="1326"/>
      <c r="K99" s="194"/>
      <c r="L99" s="1407">
        <f t="shared" si="117"/>
        <v>0</v>
      </c>
      <c r="M99" s="1409"/>
      <c r="N99" s="194"/>
      <c r="O99" s="1406">
        <f t="shared" si="118"/>
        <v>0</v>
      </c>
      <c r="P99" s="1408"/>
    </row>
    <row r="100" spans="1:16" ht="24" hidden="1" x14ac:dyDescent="0.25">
      <c r="A100" s="51">
        <v>2235</v>
      </c>
      <c r="B100" s="87" t="s">
        <v>1376</v>
      </c>
      <c r="C100" s="1323">
        <f t="shared" si="98"/>
        <v>0</v>
      </c>
      <c r="D100" s="193"/>
      <c r="E100" s="194"/>
      <c r="F100" s="55">
        <f t="shared" si="115"/>
        <v>0</v>
      </c>
      <c r="G100" s="193"/>
      <c r="H100" s="1326"/>
      <c r="I100" s="1406">
        <f t="shared" si="116"/>
        <v>0</v>
      </c>
      <c r="J100" s="1326"/>
      <c r="K100" s="194"/>
      <c r="L100" s="1407">
        <f t="shared" si="117"/>
        <v>0</v>
      </c>
      <c r="M100" s="1409"/>
      <c r="N100" s="194"/>
      <c r="O100" s="1406">
        <f t="shared" si="118"/>
        <v>0</v>
      </c>
      <c r="P100" s="1408"/>
    </row>
    <row r="101" spans="1:16" hidden="1" x14ac:dyDescent="0.25">
      <c r="A101" s="51">
        <v>2236</v>
      </c>
      <c r="B101" s="87" t="s">
        <v>1377</v>
      </c>
      <c r="C101" s="1323">
        <f t="shared" si="98"/>
        <v>0</v>
      </c>
      <c r="D101" s="193"/>
      <c r="E101" s="194"/>
      <c r="F101" s="55">
        <f t="shared" si="115"/>
        <v>0</v>
      </c>
      <c r="G101" s="193"/>
      <c r="H101" s="1326"/>
      <c r="I101" s="1406">
        <f t="shared" si="116"/>
        <v>0</v>
      </c>
      <c r="J101" s="1326"/>
      <c r="K101" s="194"/>
      <c r="L101" s="1407">
        <f t="shared" si="117"/>
        <v>0</v>
      </c>
      <c r="M101" s="1409"/>
      <c r="N101" s="194"/>
      <c r="O101" s="1406">
        <f t="shared" si="118"/>
        <v>0</v>
      </c>
      <c r="P101" s="1408"/>
    </row>
    <row r="102" spans="1:16" ht="24" x14ac:dyDescent="0.25">
      <c r="A102" s="51">
        <v>2239</v>
      </c>
      <c r="B102" s="87" t="s">
        <v>120</v>
      </c>
      <c r="C102" s="1323">
        <f t="shared" si="98"/>
        <v>400</v>
      </c>
      <c r="D102" s="193"/>
      <c r="E102" s="194"/>
      <c r="F102" s="55">
        <f t="shared" si="115"/>
        <v>0</v>
      </c>
      <c r="G102" s="193"/>
      <c r="H102" s="1326">
        <v>400</v>
      </c>
      <c r="I102" s="1406">
        <f t="shared" si="116"/>
        <v>400</v>
      </c>
      <c r="J102" s="1326"/>
      <c r="K102" s="194"/>
      <c r="L102" s="1407">
        <f t="shared" si="117"/>
        <v>0</v>
      </c>
      <c r="M102" s="1409"/>
      <c r="N102" s="194"/>
      <c r="O102" s="1406">
        <f t="shared" si="118"/>
        <v>0</v>
      </c>
      <c r="P102" s="1479" t="s">
        <v>1378</v>
      </c>
    </row>
    <row r="103" spans="1:16" ht="36" hidden="1" x14ac:dyDescent="0.25">
      <c r="A103" s="187">
        <v>2240</v>
      </c>
      <c r="B103" s="87" t="s">
        <v>121</v>
      </c>
      <c r="C103" s="1323">
        <f t="shared" si="98"/>
        <v>0</v>
      </c>
      <c r="D103" s="188">
        <f>SUM(D104:D111)</f>
        <v>0</v>
      </c>
      <c r="E103" s="189">
        <f t="shared" ref="E103:F103" si="119">SUM(E104:E111)</f>
        <v>0</v>
      </c>
      <c r="F103" s="55">
        <f t="shared" si="119"/>
        <v>0</v>
      </c>
      <c r="G103" s="188">
        <f>SUM(G104:G111)</f>
        <v>0</v>
      </c>
      <c r="H103" s="1405">
        <f t="shared" ref="H103:I103" si="120">SUM(H104:H111)</f>
        <v>0</v>
      </c>
      <c r="I103" s="1406">
        <f t="shared" si="120"/>
        <v>0</v>
      </c>
      <c r="J103" s="1405">
        <f>SUM(J104:J111)</f>
        <v>0</v>
      </c>
      <c r="K103" s="189">
        <f t="shared" ref="K103:L103" si="121">SUM(K104:K111)</f>
        <v>0</v>
      </c>
      <c r="L103" s="1407">
        <f t="shared" si="121"/>
        <v>0</v>
      </c>
      <c r="M103" s="1323">
        <f>SUM(M104:M111)</f>
        <v>0</v>
      </c>
      <c r="N103" s="189">
        <f t="shared" ref="N103:O103" si="122">SUM(N104:N111)</f>
        <v>0</v>
      </c>
      <c r="O103" s="1406">
        <f t="shared" si="122"/>
        <v>0</v>
      </c>
      <c r="P103" s="1408"/>
    </row>
    <row r="104" spans="1:16" hidden="1" x14ac:dyDescent="0.25">
      <c r="A104" s="51">
        <v>2241</v>
      </c>
      <c r="B104" s="87" t="s">
        <v>122</v>
      </c>
      <c r="C104" s="1323">
        <f t="shared" si="98"/>
        <v>0</v>
      </c>
      <c r="D104" s="193"/>
      <c r="E104" s="194"/>
      <c r="F104" s="55">
        <f t="shared" ref="F104:F111" si="123">D104+E104</f>
        <v>0</v>
      </c>
      <c r="G104" s="193"/>
      <c r="H104" s="1326"/>
      <c r="I104" s="1406">
        <f t="shared" ref="I104:I111" si="124">G104+H104</f>
        <v>0</v>
      </c>
      <c r="J104" s="1326"/>
      <c r="K104" s="194"/>
      <c r="L104" s="1407">
        <f t="shared" ref="L104:L111" si="125">J104+K104</f>
        <v>0</v>
      </c>
      <c r="M104" s="1409"/>
      <c r="N104" s="194"/>
      <c r="O104" s="1406">
        <f t="shared" ref="O104:O111" si="126">M104+N104</f>
        <v>0</v>
      </c>
      <c r="P104" s="1408"/>
    </row>
    <row r="105" spans="1:16" ht="24" hidden="1" x14ac:dyDescent="0.25">
      <c r="A105" s="51">
        <v>2242</v>
      </c>
      <c r="B105" s="87" t="s">
        <v>123</v>
      </c>
      <c r="C105" s="1323">
        <f t="shared" si="98"/>
        <v>0</v>
      </c>
      <c r="D105" s="193"/>
      <c r="E105" s="194"/>
      <c r="F105" s="55">
        <f t="shared" si="123"/>
        <v>0</v>
      </c>
      <c r="G105" s="193"/>
      <c r="H105" s="1326"/>
      <c r="I105" s="1406">
        <f t="shared" si="124"/>
        <v>0</v>
      </c>
      <c r="J105" s="1326"/>
      <c r="K105" s="194"/>
      <c r="L105" s="1407">
        <f t="shared" si="125"/>
        <v>0</v>
      </c>
      <c r="M105" s="1409"/>
      <c r="N105" s="194"/>
      <c r="O105" s="1406">
        <f t="shared" si="126"/>
        <v>0</v>
      </c>
      <c r="P105" s="1408"/>
    </row>
    <row r="106" spans="1:16" ht="24" hidden="1" x14ac:dyDescent="0.25">
      <c r="A106" s="1203">
        <v>2243</v>
      </c>
      <c r="B106" s="1204" t="s">
        <v>124</v>
      </c>
      <c r="C106" s="1414">
        <f t="shared" si="98"/>
        <v>0</v>
      </c>
      <c r="D106" s="562"/>
      <c r="E106" s="563"/>
      <c r="F106" s="1206">
        <f t="shared" si="123"/>
        <v>0</v>
      </c>
      <c r="G106" s="562"/>
      <c r="H106" s="1415"/>
      <c r="I106" s="1416">
        <f t="shared" si="124"/>
        <v>0</v>
      </c>
      <c r="J106" s="1415"/>
      <c r="K106" s="563"/>
      <c r="L106" s="1417">
        <f t="shared" si="125"/>
        <v>0</v>
      </c>
      <c r="M106" s="1418"/>
      <c r="N106" s="563"/>
      <c r="O106" s="1416">
        <f t="shared" si="126"/>
        <v>0</v>
      </c>
      <c r="P106" s="1419"/>
    </row>
    <row r="107" spans="1:16" hidden="1" x14ac:dyDescent="0.25">
      <c r="A107" s="1203">
        <v>2244</v>
      </c>
      <c r="B107" s="1204" t="s">
        <v>125</v>
      </c>
      <c r="C107" s="1414">
        <f t="shared" si="98"/>
        <v>0</v>
      </c>
      <c r="D107" s="562"/>
      <c r="E107" s="563"/>
      <c r="F107" s="1206">
        <f t="shared" si="123"/>
        <v>0</v>
      </c>
      <c r="G107" s="562"/>
      <c r="H107" s="1415"/>
      <c r="I107" s="1416">
        <f t="shared" si="124"/>
        <v>0</v>
      </c>
      <c r="J107" s="1415"/>
      <c r="K107" s="563"/>
      <c r="L107" s="1417">
        <f t="shared" si="125"/>
        <v>0</v>
      </c>
      <c r="M107" s="1418"/>
      <c r="N107" s="563"/>
      <c r="O107" s="1416">
        <f t="shared" si="126"/>
        <v>0</v>
      </c>
      <c r="P107" s="440"/>
    </row>
    <row r="108" spans="1:16" ht="24" hidden="1" x14ac:dyDescent="0.25">
      <c r="A108" s="51">
        <v>2246</v>
      </c>
      <c r="B108" s="87" t="s">
        <v>126</v>
      </c>
      <c r="C108" s="1323">
        <f t="shared" si="98"/>
        <v>0</v>
      </c>
      <c r="D108" s="193"/>
      <c r="E108" s="194"/>
      <c r="F108" s="55">
        <f t="shared" si="123"/>
        <v>0</v>
      </c>
      <c r="G108" s="193"/>
      <c r="H108" s="1326"/>
      <c r="I108" s="1406">
        <f t="shared" si="124"/>
        <v>0</v>
      </c>
      <c r="J108" s="1326"/>
      <c r="K108" s="194"/>
      <c r="L108" s="1407">
        <f t="shared" si="125"/>
        <v>0</v>
      </c>
      <c r="M108" s="1409"/>
      <c r="N108" s="194"/>
      <c r="O108" s="1406">
        <f t="shared" si="126"/>
        <v>0</v>
      </c>
      <c r="P108" s="1408"/>
    </row>
    <row r="109" spans="1:16" hidden="1" x14ac:dyDescent="0.25">
      <c r="A109" s="51">
        <v>2247</v>
      </c>
      <c r="B109" s="87" t="s">
        <v>127</v>
      </c>
      <c r="C109" s="1323">
        <f t="shared" si="98"/>
        <v>0</v>
      </c>
      <c r="D109" s="193"/>
      <c r="E109" s="194"/>
      <c r="F109" s="55">
        <f t="shared" si="123"/>
        <v>0</v>
      </c>
      <c r="G109" s="193"/>
      <c r="H109" s="1326"/>
      <c r="I109" s="1406">
        <f t="shared" si="124"/>
        <v>0</v>
      </c>
      <c r="J109" s="1326"/>
      <c r="K109" s="194"/>
      <c r="L109" s="1407">
        <f t="shared" si="125"/>
        <v>0</v>
      </c>
      <c r="M109" s="1409"/>
      <c r="N109" s="194"/>
      <c r="O109" s="1406">
        <f t="shared" si="126"/>
        <v>0</v>
      </c>
      <c r="P109" s="1408"/>
    </row>
    <row r="110" spans="1:16" ht="24" hidden="1" x14ac:dyDescent="0.25">
      <c r="A110" s="51">
        <v>2248</v>
      </c>
      <c r="B110" s="87" t="s">
        <v>128</v>
      </c>
      <c r="C110" s="1323">
        <f t="shared" si="98"/>
        <v>0</v>
      </c>
      <c r="D110" s="193"/>
      <c r="E110" s="194"/>
      <c r="F110" s="55">
        <f t="shared" si="123"/>
        <v>0</v>
      </c>
      <c r="G110" s="193"/>
      <c r="H110" s="1326"/>
      <c r="I110" s="1406">
        <f t="shared" si="124"/>
        <v>0</v>
      </c>
      <c r="J110" s="1326"/>
      <c r="K110" s="194"/>
      <c r="L110" s="1407">
        <f t="shared" si="125"/>
        <v>0</v>
      </c>
      <c r="M110" s="1409"/>
      <c r="N110" s="194"/>
      <c r="O110" s="1406">
        <f t="shared" si="126"/>
        <v>0</v>
      </c>
      <c r="P110" s="1408"/>
    </row>
    <row r="111" spans="1:16" ht="24" hidden="1" x14ac:dyDescent="0.25">
      <c r="A111" s="51">
        <v>2249</v>
      </c>
      <c r="B111" s="87" t="s">
        <v>129</v>
      </c>
      <c r="C111" s="1323">
        <f t="shared" si="98"/>
        <v>0</v>
      </c>
      <c r="D111" s="193"/>
      <c r="E111" s="194"/>
      <c r="F111" s="55">
        <f t="shared" si="123"/>
        <v>0</v>
      </c>
      <c r="G111" s="193"/>
      <c r="H111" s="1326"/>
      <c r="I111" s="1406">
        <f t="shared" si="124"/>
        <v>0</v>
      </c>
      <c r="J111" s="1326"/>
      <c r="K111" s="194"/>
      <c r="L111" s="1407">
        <f t="shared" si="125"/>
        <v>0</v>
      </c>
      <c r="M111" s="1409"/>
      <c r="N111" s="194"/>
      <c r="O111" s="1406">
        <f t="shared" si="126"/>
        <v>0</v>
      </c>
      <c r="P111" s="1408"/>
    </row>
    <row r="112" spans="1:16" hidden="1" x14ac:dyDescent="0.25">
      <c r="A112" s="187">
        <v>2250</v>
      </c>
      <c r="B112" s="87" t="s">
        <v>130</v>
      </c>
      <c r="C112" s="1323">
        <f t="shared" si="98"/>
        <v>0</v>
      </c>
      <c r="D112" s="188">
        <f>SUM(D113:D115)</f>
        <v>0</v>
      </c>
      <c r="E112" s="189">
        <f t="shared" ref="E112:F112" si="127">SUM(E113:E115)</f>
        <v>0</v>
      </c>
      <c r="F112" s="55">
        <f t="shared" si="127"/>
        <v>0</v>
      </c>
      <c r="G112" s="188">
        <f>SUM(G113:G115)</f>
        <v>0</v>
      </c>
      <c r="H112" s="1405">
        <f t="shared" ref="H112:I112" si="128">SUM(H113:H115)</f>
        <v>0</v>
      </c>
      <c r="I112" s="1406">
        <f t="shared" si="128"/>
        <v>0</v>
      </c>
      <c r="J112" s="1405">
        <f>SUM(J113:J115)</f>
        <v>0</v>
      </c>
      <c r="K112" s="189">
        <f t="shared" ref="K112:L112" si="129">SUM(K113:K115)</f>
        <v>0</v>
      </c>
      <c r="L112" s="1407">
        <f t="shared" si="129"/>
        <v>0</v>
      </c>
      <c r="M112" s="1323">
        <f>SUM(M113:M115)</f>
        <v>0</v>
      </c>
      <c r="N112" s="189">
        <f t="shared" ref="N112:O112" si="130">SUM(N113:N115)</f>
        <v>0</v>
      </c>
      <c r="O112" s="1406">
        <f t="shared" si="130"/>
        <v>0</v>
      </c>
      <c r="P112" s="1408"/>
    </row>
    <row r="113" spans="1:16" hidden="1" x14ac:dyDescent="0.25">
      <c r="A113" s="51">
        <v>2251</v>
      </c>
      <c r="B113" s="87" t="s">
        <v>131</v>
      </c>
      <c r="C113" s="1323">
        <f t="shared" si="98"/>
        <v>0</v>
      </c>
      <c r="D113" s="193"/>
      <c r="E113" s="194"/>
      <c r="F113" s="55">
        <f t="shared" ref="F113:F115" si="131">D113+E113</f>
        <v>0</v>
      </c>
      <c r="G113" s="193"/>
      <c r="H113" s="1326"/>
      <c r="I113" s="1406">
        <f t="shared" ref="I113:I115" si="132">G113+H113</f>
        <v>0</v>
      </c>
      <c r="J113" s="1326"/>
      <c r="K113" s="194"/>
      <c r="L113" s="1407">
        <f t="shared" ref="L113:L115" si="133">J113+K113</f>
        <v>0</v>
      </c>
      <c r="M113" s="1409"/>
      <c r="N113" s="194"/>
      <c r="O113" s="1406">
        <f t="shared" ref="O113:O115" si="134">M113+N113</f>
        <v>0</v>
      </c>
      <c r="P113" s="1408"/>
    </row>
    <row r="114" spans="1:16" ht="24" hidden="1" x14ac:dyDescent="0.25">
      <c r="A114" s="51">
        <v>2252</v>
      </c>
      <c r="B114" s="87" t="s">
        <v>132</v>
      </c>
      <c r="C114" s="1323">
        <f t="shared" si="98"/>
        <v>0</v>
      </c>
      <c r="D114" s="193"/>
      <c r="E114" s="194"/>
      <c r="F114" s="55">
        <f t="shared" si="131"/>
        <v>0</v>
      </c>
      <c r="G114" s="193"/>
      <c r="H114" s="1326"/>
      <c r="I114" s="1406">
        <f t="shared" si="132"/>
        <v>0</v>
      </c>
      <c r="J114" s="1326"/>
      <c r="K114" s="194"/>
      <c r="L114" s="1407">
        <f t="shared" si="133"/>
        <v>0</v>
      </c>
      <c r="M114" s="1409"/>
      <c r="N114" s="194"/>
      <c r="O114" s="1406">
        <f t="shared" si="134"/>
        <v>0</v>
      </c>
      <c r="P114" s="1408"/>
    </row>
    <row r="115" spans="1:16" ht="24" hidden="1" x14ac:dyDescent="0.25">
      <c r="A115" s="51">
        <v>2259</v>
      </c>
      <c r="B115" s="87" t="s">
        <v>133</v>
      </c>
      <c r="C115" s="1323">
        <f t="shared" si="98"/>
        <v>0</v>
      </c>
      <c r="D115" s="193"/>
      <c r="E115" s="194"/>
      <c r="F115" s="55">
        <f t="shared" si="131"/>
        <v>0</v>
      </c>
      <c r="G115" s="193"/>
      <c r="H115" s="1326"/>
      <c r="I115" s="1406">
        <f t="shared" si="132"/>
        <v>0</v>
      </c>
      <c r="J115" s="1326"/>
      <c r="K115" s="194"/>
      <c r="L115" s="1407">
        <f t="shared" si="133"/>
        <v>0</v>
      </c>
      <c r="M115" s="1409"/>
      <c r="N115" s="194"/>
      <c r="O115" s="1406">
        <f t="shared" si="134"/>
        <v>0</v>
      </c>
      <c r="P115" s="1408"/>
    </row>
    <row r="116" spans="1:16" x14ac:dyDescent="0.25">
      <c r="A116" s="187">
        <v>2260</v>
      </c>
      <c r="B116" s="87" t="s">
        <v>134</v>
      </c>
      <c r="C116" s="1323">
        <f t="shared" si="98"/>
        <v>542</v>
      </c>
      <c r="D116" s="188">
        <f>SUM(D117:D121)</f>
        <v>0</v>
      </c>
      <c r="E116" s="189">
        <f t="shared" ref="E116:F116" si="135">SUM(E117:E121)</f>
        <v>0</v>
      </c>
      <c r="F116" s="55">
        <f t="shared" si="135"/>
        <v>0</v>
      </c>
      <c r="G116" s="188">
        <f>SUM(G117:G121)</f>
        <v>0</v>
      </c>
      <c r="H116" s="1405">
        <f t="shared" ref="H116:I116" si="136">SUM(H117:H121)</f>
        <v>542</v>
      </c>
      <c r="I116" s="1406">
        <f t="shared" si="136"/>
        <v>542</v>
      </c>
      <c r="J116" s="1405">
        <f>SUM(J117:J121)</f>
        <v>0</v>
      </c>
      <c r="K116" s="189">
        <f t="shared" ref="K116:L116" si="137">SUM(K117:K121)</f>
        <v>0</v>
      </c>
      <c r="L116" s="1407">
        <f t="shared" si="137"/>
        <v>0</v>
      </c>
      <c r="M116" s="1323">
        <f>SUM(M117:M121)</f>
        <v>0</v>
      </c>
      <c r="N116" s="189">
        <f t="shared" ref="N116:O116" si="138">SUM(N117:N121)</f>
        <v>0</v>
      </c>
      <c r="O116" s="1406">
        <f t="shared" si="138"/>
        <v>0</v>
      </c>
      <c r="P116" s="1408"/>
    </row>
    <row r="117" spans="1:16" hidden="1" x14ac:dyDescent="0.25">
      <c r="A117" s="51">
        <v>2261</v>
      </c>
      <c r="B117" s="87" t="s">
        <v>135</v>
      </c>
      <c r="C117" s="1323">
        <f t="shared" si="98"/>
        <v>0</v>
      </c>
      <c r="D117" s="193"/>
      <c r="E117" s="194"/>
      <c r="F117" s="55">
        <f t="shared" ref="F117:F121" si="139">D117+E117</f>
        <v>0</v>
      </c>
      <c r="G117" s="193"/>
      <c r="H117" s="1326"/>
      <c r="I117" s="1406">
        <f t="shared" ref="I117:I121" si="140">G117+H117</f>
        <v>0</v>
      </c>
      <c r="J117" s="1326"/>
      <c r="K117" s="194"/>
      <c r="L117" s="1407">
        <f t="shared" ref="L117:L121" si="141">J117+K117</f>
        <v>0</v>
      </c>
      <c r="M117" s="1409"/>
      <c r="N117" s="194"/>
      <c r="O117" s="1406">
        <f t="shared" ref="O117:O121" si="142">M117+N117</f>
        <v>0</v>
      </c>
      <c r="P117" s="1408"/>
    </row>
    <row r="118" spans="1:16" x14ac:dyDescent="0.25">
      <c r="A118" s="51">
        <v>2262</v>
      </c>
      <c r="B118" s="87" t="s">
        <v>136</v>
      </c>
      <c r="C118" s="1323">
        <f t="shared" si="98"/>
        <v>542</v>
      </c>
      <c r="D118" s="193"/>
      <c r="E118" s="194"/>
      <c r="F118" s="55">
        <f t="shared" si="139"/>
        <v>0</v>
      </c>
      <c r="G118" s="193"/>
      <c r="H118" s="1326">
        <v>542</v>
      </c>
      <c r="I118" s="1406">
        <f t="shared" si="140"/>
        <v>542</v>
      </c>
      <c r="J118" s="1326"/>
      <c r="K118" s="194"/>
      <c r="L118" s="1407">
        <f t="shared" si="141"/>
        <v>0</v>
      </c>
      <c r="M118" s="1409"/>
      <c r="N118" s="194"/>
      <c r="O118" s="1406">
        <f t="shared" si="142"/>
        <v>0</v>
      </c>
      <c r="P118" s="1479" t="s">
        <v>1379</v>
      </c>
    </row>
    <row r="119" spans="1:16" hidden="1" x14ac:dyDescent="0.25">
      <c r="A119" s="51">
        <v>2263</v>
      </c>
      <c r="B119" s="87" t="s">
        <v>137</v>
      </c>
      <c r="C119" s="1323">
        <f t="shared" si="98"/>
        <v>0</v>
      </c>
      <c r="D119" s="193"/>
      <c r="E119" s="194"/>
      <c r="F119" s="55">
        <f t="shared" si="139"/>
        <v>0</v>
      </c>
      <c r="G119" s="193"/>
      <c r="H119" s="1326"/>
      <c r="I119" s="1406">
        <f t="shared" si="140"/>
        <v>0</v>
      </c>
      <c r="J119" s="1326"/>
      <c r="K119" s="194"/>
      <c r="L119" s="1407">
        <f t="shared" si="141"/>
        <v>0</v>
      </c>
      <c r="M119" s="1409"/>
      <c r="N119" s="194"/>
      <c r="O119" s="1406">
        <f t="shared" si="142"/>
        <v>0</v>
      </c>
      <c r="P119" s="1408"/>
    </row>
    <row r="120" spans="1:16" ht="24" hidden="1" x14ac:dyDescent="0.25">
      <c r="A120" s="51">
        <v>2264</v>
      </c>
      <c r="B120" s="87" t="s">
        <v>138</v>
      </c>
      <c r="C120" s="1323">
        <f t="shared" si="98"/>
        <v>0</v>
      </c>
      <c r="D120" s="193"/>
      <c r="E120" s="194"/>
      <c r="F120" s="55">
        <f t="shared" si="139"/>
        <v>0</v>
      </c>
      <c r="G120" s="193"/>
      <c r="H120" s="1326"/>
      <c r="I120" s="1406">
        <f t="shared" si="140"/>
        <v>0</v>
      </c>
      <c r="J120" s="1326"/>
      <c r="K120" s="194"/>
      <c r="L120" s="1407">
        <f t="shared" si="141"/>
        <v>0</v>
      </c>
      <c r="M120" s="1409"/>
      <c r="N120" s="194"/>
      <c r="O120" s="1406">
        <f t="shared" si="142"/>
        <v>0</v>
      </c>
      <c r="P120" s="1408"/>
    </row>
    <row r="121" spans="1:16" hidden="1" x14ac:dyDescent="0.25">
      <c r="A121" s="51">
        <v>2269</v>
      </c>
      <c r="B121" s="87" t="s">
        <v>139</v>
      </c>
      <c r="C121" s="1323">
        <f t="shared" si="98"/>
        <v>0</v>
      </c>
      <c r="D121" s="193"/>
      <c r="E121" s="194"/>
      <c r="F121" s="55">
        <f t="shared" si="139"/>
        <v>0</v>
      </c>
      <c r="G121" s="193"/>
      <c r="H121" s="1326"/>
      <c r="I121" s="1406">
        <f t="shared" si="140"/>
        <v>0</v>
      </c>
      <c r="J121" s="1326"/>
      <c r="K121" s="194"/>
      <c r="L121" s="1407">
        <f t="shared" si="141"/>
        <v>0</v>
      </c>
      <c r="M121" s="1409"/>
      <c r="N121" s="194"/>
      <c r="O121" s="1406">
        <f t="shared" si="142"/>
        <v>0</v>
      </c>
      <c r="P121" s="1408"/>
    </row>
    <row r="122" spans="1:16" hidden="1" x14ac:dyDescent="0.25">
      <c r="A122" s="187">
        <v>2270</v>
      </c>
      <c r="B122" s="87" t="s">
        <v>140</v>
      </c>
      <c r="C122" s="1323">
        <f t="shared" si="98"/>
        <v>0</v>
      </c>
      <c r="D122" s="188">
        <f>SUM(D123:D127)</f>
        <v>0</v>
      </c>
      <c r="E122" s="189">
        <f t="shared" ref="E122:F122" si="143">SUM(E123:E127)</f>
        <v>0</v>
      </c>
      <c r="F122" s="55">
        <f t="shared" si="143"/>
        <v>0</v>
      </c>
      <c r="G122" s="188">
        <f>SUM(G123:G127)</f>
        <v>0</v>
      </c>
      <c r="H122" s="1405">
        <f t="shared" ref="H122:I122" si="144">SUM(H123:H127)</f>
        <v>0</v>
      </c>
      <c r="I122" s="1406">
        <f t="shared" si="144"/>
        <v>0</v>
      </c>
      <c r="J122" s="1405">
        <f>SUM(J123:J127)</f>
        <v>0</v>
      </c>
      <c r="K122" s="189">
        <f t="shared" ref="K122:L122" si="145">SUM(K123:K127)</f>
        <v>0</v>
      </c>
      <c r="L122" s="1407">
        <f t="shared" si="145"/>
        <v>0</v>
      </c>
      <c r="M122" s="1323">
        <f>SUM(M123:M127)</f>
        <v>0</v>
      </c>
      <c r="N122" s="189">
        <f t="shared" ref="N122:O122" si="146">SUM(N123:N127)</f>
        <v>0</v>
      </c>
      <c r="O122" s="1406">
        <f t="shared" si="146"/>
        <v>0</v>
      </c>
      <c r="P122" s="1408"/>
    </row>
    <row r="123" spans="1:16" hidden="1" x14ac:dyDescent="0.25">
      <c r="A123" s="51">
        <v>2272</v>
      </c>
      <c r="B123" s="197" t="s">
        <v>141</v>
      </c>
      <c r="C123" s="1323">
        <f t="shared" si="98"/>
        <v>0</v>
      </c>
      <c r="D123" s="193"/>
      <c r="E123" s="194"/>
      <c r="F123" s="55">
        <f t="shared" ref="F123:F127" si="147">D123+E123</f>
        <v>0</v>
      </c>
      <c r="G123" s="193"/>
      <c r="H123" s="1326"/>
      <c r="I123" s="1406">
        <f t="shared" ref="I123:I127" si="148">G123+H123</f>
        <v>0</v>
      </c>
      <c r="J123" s="1326"/>
      <c r="K123" s="194"/>
      <c r="L123" s="1407">
        <f t="shared" ref="L123:L127" si="149">J123+K123</f>
        <v>0</v>
      </c>
      <c r="M123" s="1409"/>
      <c r="N123" s="194"/>
      <c r="O123" s="1406">
        <f t="shared" ref="O123:O127" si="150">M123+N123</f>
        <v>0</v>
      </c>
      <c r="P123" s="1408"/>
    </row>
    <row r="124" spans="1:16" ht="24" hidden="1" x14ac:dyDescent="0.25">
      <c r="A124" s="51">
        <v>2274</v>
      </c>
      <c r="B124" s="198" t="s">
        <v>142</v>
      </c>
      <c r="C124" s="1323">
        <f t="shared" si="98"/>
        <v>0</v>
      </c>
      <c r="D124" s="193"/>
      <c r="E124" s="194"/>
      <c r="F124" s="55">
        <f t="shared" si="147"/>
        <v>0</v>
      </c>
      <c r="G124" s="193"/>
      <c r="H124" s="1326"/>
      <c r="I124" s="1406">
        <f t="shared" si="148"/>
        <v>0</v>
      </c>
      <c r="J124" s="1326"/>
      <c r="K124" s="194"/>
      <c r="L124" s="1407">
        <f t="shared" si="149"/>
        <v>0</v>
      </c>
      <c r="M124" s="1409"/>
      <c r="N124" s="194"/>
      <c r="O124" s="1406">
        <f t="shared" si="150"/>
        <v>0</v>
      </c>
      <c r="P124" s="1408"/>
    </row>
    <row r="125" spans="1:16" ht="24" hidden="1" x14ac:dyDescent="0.25">
      <c r="A125" s="51">
        <v>2275</v>
      </c>
      <c r="B125" s="87" t="s">
        <v>143</v>
      </c>
      <c r="C125" s="1323">
        <f t="shared" si="98"/>
        <v>0</v>
      </c>
      <c r="D125" s="193"/>
      <c r="E125" s="194"/>
      <c r="F125" s="55">
        <f t="shared" si="147"/>
        <v>0</v>
      </c>
      <c r="G125" s="193"/>
      <c r="H125" s="1326"/>
      <c r="I125" s="1406">
        <f t="shared" si="148"/>
        <v>0</v>
      </c>
      <c r="J125" s="1326"/>
      <c r="K125" s="194"/>
      <c r="L125" s="1407">
        <f t="shared" si="149"/>
        <v>0</v>
      </c>
      <c r="M125" s="1409"/>
      <c r="N125" s="194"/>
      <c r="O125" s="1406">
        <f t="shared" si="150"/>
        <v>0</v>
      </c>
      <c r="P125" s="1408"/>
    </row>
    <row r="126" spans="1:16" ht="36" hidden="1" x14ac:dyDescent="0.25">
      <c r="A126" s="51">
        <v>2276</v>
      </c>
      <c r="B126" s="87" t="s">
        <v>144</v>
      </c>
      <c r="C126" s="1323">
        <f t="shared" si="98"/>
        <v>0</v>
      </c>
      <c r="D126" s="193"/>
      <c r="E126" s="194"/>
      <c r="F126" s="55">
        <f t="shared" si="147"/>
        <v>0</v>
      </c>
      <c r="G126" s="193"/>
      <c r="H126" s="1326"/>
      <c r="I126" s="1406">
        <f t="shared" si="148"/>
        <v>0</v>
      </c>
      <c r="J126" s="1326"/>
      <c r="K126" s="194"/>
      <c r="L126" s="1407">
        <f t="shared" si="149"/>
        <v>0</v>
      </c>
      <c r="M126" s="1409"/>
      <c r="N126" s="194"/>
      <c r="O126" s="1406">
        <f t="shared" si="150"/>
        <v>0</v>
      </c>
      <c r="P126" s="1408"/>
    </row>
    <row r="127" spans="1:16" ht="24" hidden="1" x14ac:dyDescent="0.25">
      <c r="A127" s="1203">
        <v>2279</v>
      </c>
      <c r="B127" s="1204" t="s">
        <v>145</v>
      </c>
      <c r="C127" s="1414">
        <f t="shared" si="98"/>
        <v>0</v>
      </c>
      <c r="D127" s="562"/>
      <c r="E127" s="563"/>
      <c r="F127" s="1206">
        <f t="shared" si="147"/>
        <v>0</v>
      </c>
      <c r="G127" s="562"/>
      <c r="H127" s="1415"/>
      <c r="I127" s="1416">
        <f t="shared" si="148"/>
        <v>0</v>
      </c>
      <c r="J127" s="1415"/>
      <c r="K127" s="563"/>
      <c r="L127" s="1417">
        <f t="shared" si="149"/>
        <v>0</v>
      </c>
      <c r="M127" s="1418"/>
      <c r="N127" s="563"/>
      <c r="O127" s="1416">
        <f t="shared" si="150"/>
        <v>0</v>
      </c>
      <c r="P127" s="440"/>
    </row>
    <row r="128" spans="1:16" ht="24" hidden="1" x14ac:dyDescent="0.25">
      <c r="A128" s="1183">
        <v>2280</v>
      </c>
      <c r="B128" s="80" t="s">
        <v>1380</v>
      </c>
      <c r="C128" s="1317">
        <f t="shared" si="98"/>
        <v>0</v>
      </c>
      <c r="D128" s="191">
        <f t="shared" ref="D128:O128" si="151">SUM(D129)</f>
        <v>0</v>
      </c>
      <c r="E128" s="192">
        <f t="shared" si="151"/>
        <v>0</v>
      </c>
      <c r="F128" s="132">
        <f t="shared" si="151"/>
        <v>0</v>
      </c>
      <c r="G128" s="191">
        <f t="shared" si="151"/>
        <v>0</v>
      </c>
      <c r="H128" s="1411">
        <f t="shared" si="151"/>
        <v>0</v>
      </c>
      <c r="I128" s="1401">
        <f t="shared" si="151"/>
        <v>0</v>
      </c>
      <c r="J128" s="1411">
        <f t="shared" si="151"/>
        <v>0</v>
      </c>
      <c r="K128" s="192">
        <f t="shared" si="151"/>
        <v>0</v>
      </c>
      <c r="L128" s="1402">
        <f t="shared" si="151"/>
        <v>0</v>
      </c>
      <c r="M128" s="1323">
        <f t="shared" si="151"/>
        <v>0</v>
      </c>
      <c r="N128" s="189">
        <f t="shared" si="151"/>
        <v>0</v>
      </c>
      <c r="O128" s="1406">
        <f t="shared" si="151"/>
        <v>0</v>
      </c>
      <c r="P128" s="1408"/>
    </row>
    <row r="129" spans="1:16" ht="24" hidden="1" x14ac:dyDescent="0.25">
      <c r="A129" s="51">
        <v>2283</v>
      </c>
      <c r="B129" s="87" t="s">
        <v>147</v>
      </c>
      <c r="C129" s="1323">
        <f t="shared" si="98"/>
        <v>0</v>
      </c>
      <c r="D129" s="193"/>
      <c r="E129" s="194"/>
      <c r="F129" s="55">
        <f>D129+E129</f>
        <v>0</v>
      </c>
      <c r="G129" s="193"/>
      <c r="H129" s="1326"/>
      <c r="I129" s="1406">
        <f>G129+H129</f>
        <v>0</v>
      </c>
      <c r="J129" s="1326"/>
      <c r="K129" s="194"/>
      <c r="L129" s="1407">
        <f>J129+K129</f>
        <v>0</v>
      </c>
      <c r="M129" s="1409"/>
      <c r="N129" s="194"/>
      <c r="O129" s="1406">
        <f>M129+N129</f>
        <v>0</v>
      </c>
      <c r="P129" s="1408"/>
    </row>
    <row r="130" spans="1:16" ht="38.25" customHeight="1" x14ac:dyDescent="0.25">
      <c r="A130" s="67">
        <v>2300</v>
      </c>
      <c r="B130" s="181" t="s">
        <v>148</v>
      </c>
      <c r="C130" s="1309">
        <f t="shared" si="98"/>
        <v>3747</v>
      </c>
      <c r="D130" s="182">
        <f>SUM(D131,D136,D140,D141,D144,D151,D159,D160,D163)</f>
        <v>0</v>
      </c>
      <c r="E130" s="183">
        <f t="shared" ref="E130:F130" si="152">SUM(E131,E136,E140,E141,E144,E151,E159,E160,E163)</f>
        <v>0</v>
      </c>
      <c r="F130" s="71">
        <f t="shared" si="152"/>
        <v>0</v>
      </c>
      <c r="G130" s="182">
        <f>SUM(G131,G136,G140,G141,G144,G151,G159,G160,G163)</f>
        <v>0</v>
      </c>
      <c r="H130" s="1315">
        <f t="shared" ref="H130:I130" si="153">SUM(H131,H136,H140,H141,H144,H151,H159,H160,H163)</f>
        <v>3747</v>
      </c>
      <c r="I130" s="1393">
        <f t="shared" si="153"/>
        <v>3747</v>
      </c>
      <c r="J130" s="1315">
        <f>SUM(J131,J136,J140,J141,J144,J151,J159,J160,J163)</f>
        <v>0</v>
      </c>
      <c r="K130" s="183">
        <f t="shared" ref="K130:L130" si="154">SUM(K131,K136,K140,K141,K144,K151,K159,K160,K163)</f>
        <v>0</v>
      </c>
      <c r="L130" s="1316">
        <f t="shared" si="154"/>
        <v>0</v>
      </c>
      <c r="M130" s="1309">
        <f>SUM(M131,M136,M140,M141,M144,M151,M159,M160,M163)</f>
        <v>0</v>
      </c>
      <c r="N130" s="183">
        <f t="shared" ref="N130:O130" si="155">SUM(N131,N136,N140,N141,N144,N151,N159,N160,N163)</f>
        <v>0</v>
      </c>
      <c r="O130" s="1393">
        <f t="shared" si="155"/>
        <v>0</v>
      </c>
      <c r="P130" s="1410"/>
    </row>
    <row r="131" spans="1:16" ht="24" x14ac:dyDescent="0.25">
      <c r="A131" s="1183">
        <v>2310</v>
      </c>
      <c r="B131" s="80" t="s">
        <v>149</v>
      </c>
      <c r="C131" s="1317">
        <f t="shared" si="98"/>
        <v>2050</v>
      </c>
      <c r="D131" s="191">
        <f t="shared" ref="D131:O131" si="156">SUM(D132:D135)</f>
        <v>0</v>
      </c>
      <c r="E131" s="192">
        <f t="shared" si="156"/>
        <v>0</v>
      </c>
      <c r="F131" s="132">
        <f t="shared" si="156"/>
        <v>0</v>
      </c>
      <c r="G131" s="191">
        <f t="shared" si="156"/>
        <v>0</v>
      </c>
      <c r="H131" s="1411">
        <f t="shared" si="156"/>
        <v>2050</v>
      </c>
      <c r="I131" s="1401">
        <f t="shared" si="156"/>
        <v>2050</v>
      </c>
      <c r="J131" s="1411">
        <f t="shared" si="156"/>
        <v>0</v>
      </c>
      <c r="K131" s="192">
        <f t="shared" si="156"/>
        <v>0</v>
      </c>
      <c r="L131" s="1402">
        <f t="shared" si="156"/>
        <v>0</v>
      </c>
      <c r="M131" s="1317">
        <f t="shared" si="156"/>
        <v>0</v>
      </c>
      <c r="N131" s="192">
        <f t="shared" si="156"/>
        <v>0</v>
      </c>
      <c r="O131" s="1401">
        <f t="shared" si="156"/>
        <v>0</v>
      </c>
      <c r="P131" s="1404"/>
    </row>
    <row r="132" spans="1:16" ht="24" x14ac:dyDescent="0.25">
      <c r="A132" s="51">
        <v>2311</v>
      </c>
      <c r="B132" s="87" t="s">
        <v>150</v>
      </c>
      <c r="C132" s="1323">
        <f t="shared" si="98"/>
        <v>550</v>
      </c>
      <c r="D132" s="193"/>
      <c r="E132" s="194"/>
      <c r="F132" s="55">
        <f t="shared" ref="F132:F135" si="157">D132+E132</f>
        <v>0</v>
      </c>
      <c r="G132" s="193"/>
      <c r="H132" s="1326">
        <v>550</v>
      </c>
      <c r="I132" s="1406">
        <f t="shared" ref="I132:I135" si="158">G132+H132</f>
        <v>550</v>
      </c>
      <c r="J132" s="1326"/>
      <c r="K132" s="194"/>
      <c r="L132" s="1407">
        <f t="shared" ref="L132:L135" si="159">J132+K132</f>
        <v>0</v>
      </c>
      <c r="M132" s="1409"/>
      <c r="N132" s="194"/>
      <c r="O132" s="1406">
        <f t="shared" ref="O132:O135" si="160">M132+N132</f>
        <v>0</v>
      </c>
      <c r="P132" s="1479" t="s">
        <v>1381</v>
      </c>
    </row>
    <row r="133" spans="1:16" ht="36" x14ac:dyDescent="0.25">
      <c r="A133" s="51">
        <v>2312</v>
      </c>
      <c r="B133" s="87" t="s">
        <v>151</v>
      </c>
      <c r="C133" s="1323">
        <f t="shared" si="98"/>
        <v>1500</v>
      </c>
      <c r="D133" s="193"/>
      <c r="E133" s="194"/>
      <c r="F133" s="55">
        <f t="shared" si="157"/>
        <v>0</v>
      </c>
      <c r="G133" s="193"/>
      <c r="H133" s="1326">
        <v>1500</v>
      </c>
      <c r="I133" s="1406">
        <f t="shared" si="158"/>
        <v>1500</v>
      </c>
      <c r="J133" s="1326"/>
      <c r="K133" s="194"/>
      <c r="L133" s="1407">
        <f t="shared" si="159"/>
        <v>0</v>
      </c>
      <c r="M133" s="1409"/>
      <c r="N133" s="194"/>
      <c r="O133" s="1406">
        <f t="shared" si="160"/>
        <v>0</v>
      </c>
      <c r="P133" s="1479" t="s">
        <v>1382</v>
      </c>
    </row>
    <row r="134" spans="1:16" hidden="1" x14ac:dyDescent="0.25">
      <c r="A134" s="51">
        <v>2313</v>
      </c>
      <c r="B134" s="87" t="s">
        <v>152</v>
      </c>
      <c r="C134" s="1323">
        <f t="shared" si="98"/>
        <v>0</v>
      </c>
      <c r="D134" s="193"/>
      <c r="E134" s="194"/>
      <c r="F134" s="55">
        <f t="shared" si="157"/>
        <v>0</v>
      </c>
      <c r="G134" s="193"/>
      <c r="H134" s="1326"/>
      <c r="I134" s="1406">
        <f t="shared" si="158"/>
        <v>0</v>
      </c>
      <c r="J134" s="1326"/>
      <c r="K134" s="194"/>
      <c r="L134" s="1407">
        <f t="shared" si="159"/>
        <v>0</v>
      </c>
      <c r="M134" s="1409"/>
      <c r="N134" s="194"/>
      <c r="O134" s="1406">
        <f t="shared" si="160"/>
        <v>0</v>
      </c>
      <c r="P134" s="1408"/>
    </row>
    <row r="135" spans="1:16" ht="48" hidden="1" x14ac:dyDescent="0.25">
      <c r="A135" s="51">
        <v>2314</v>
      </c>
      <c r="B135" s="87" t="s">
        <v>153</v>
      </c>
      <c r="C135" s="1323">
        <f t="shared" si="98"/>
        <v>0</v>
      </c>
      <c r="D135" s="193"/>
      <c r="E135" s="194"/>
      <c r="F135" s="55">
        <f t="shared" si="157"/>
        <v>0</v>
      </c>
      <c r="G135" s="193"/>
      <c r="H135" s="1326"/>
      <c r="I135" s="1406">
        <f t="shared" si="158"/>
        <v>0</v>
      </c>
      <c r="J135" s="1326"/>
      <c r="K135" s="194"/>
      <c r="L135" s="1407">
        <f t="shared" si="159"/>
        <v>0</v>
      </c>
      <c r="M135" s="1409"/>
      <c r="N135" s="194"/>
      <c r="O135" s="1406">
        <f t="shared" si="160"/>
        <v>0</v>
      </c>
      <c r="P135" s="1479"/>
    </row>
    <row r="136" spans="1:16" x14ac:dyDescent="0.25">
      <c r="A136" s="187">
        <v>2320</v>
      </c>
      <c r="B136" s="87" t="s">
        <v>154</v>
      </c>
      <c r="C136" s="1323">
        <f t="shared" si="98"/>
        <v>931</v>
      </c>
      <c r="D136" s="188">
        <f>SUM(D137:D139)</f>
        <v>0</v>
      </c>
      <c r="E136" s="189">
        <f t="shared" ref="E136:F136" si="161">SUM(E137:E139)</f>
        <v>0</v>
      </c>
      <c r="F136" s="55">
        <f t="shared" si="161"/>
        <v>0</v>
      </c>
      <c r="G136" s="188">
        <f>SUM(G137:G139)</f>
        <v>0</v>
      </c>
      <c r="H136" s="1405">
        <f t="shared" ref="H136:I136" si="162">SUM(H137:H139)</f>
        <v>931</v>
      </c>
      <c r="I136" s="1406">
        <f t="shared" si="162"/>
        <v>931</v>
      </c>
      <c r="J136" s="1405">
        <f>SUM(J137:J139)</f>
        <v>0</v>
      </c>
      <c r="K136" s="189">
        <f t="shared" ref="K136:L136" si="163">SUM(K137:K139)</f>
        <v>0</v>
      </c>
      <c r="L136" s="1407">
        <f t="shared" si="163"/>
        <v>0</v>
      </c>
      <c r="M136" s="1323">
        <f>SUM(M137:M139)</f>
        <v>0</v>
      </c>
      <c r="N136" s="189">
        <f t="shared" ref="N136:O136" si="164">SUM(N137:N139)</f>
        <v>0</v>
      </c>
      <c r="O136" s="1406">
        <f t="shared" si="164"/>
        <v>0</v>
      </c>
      <c r="P136" s="1408"/>
    </row>
    <row r="137" spans="1:16" hidden="1" x14ac:dyDescent="0.25">
      <c r="A137" s="51">
        <v>2321</v>
      </c>
      <c r="B137" s="87" t="s">
        <v>155</v>
      </c>
      <c r="C137" s="1323">
        <f t="shared" si="98"/>
        <v>0</v>
      </c>
      <c r="D137" s="193"/>
      <c r="E137" s="194"/>
      <c r="F137" s="55">
        <f t="shared" ref="F137:F140" si="165">D137+E137</f>
        <v>0</v>
      </c>
      <c r="G137" s="193"/>
      <c r="H137" s="1326"/>
      <c r="I137" s="1406">
        <f t="shared" ref="I137:I140" si="166">G137+H137</f>
        <v>0</v>
      </c>
      <c r="J137" s="1326"/>
      <c r="K137" s="194"/>
      <c r="L137" s="1407">
        <f t="shared" ref="L137:L140" si="167">J137+K137</f>
        <v>0</v>
      </c>
      <c r="M137" s="1409"/>
      <c r="N137" s="194"/>
      <c r="O137" s="1406">
        <f t="shared" ref="O137:O140" si="168">M137+N137</f>
        <v>0</v>
      </c>
      <c r="P137" s="1408"/>
    </row>
    <row r="138" spans="1:16" x14ac:dyDescent="0.25">
      <c r="A138" s="51">
        <v>2322</v>
      </c>
      <c r="B138" s="87" t="s">
        <v>156</v>
      </c>
      <c r="C138" s="1323">
        <f t="shared" si="98"/>
        <v>931</v>
      </c>
      <c r="D138" s="193"/>
      <c r="E138" s="194"/>
      <c r="F138" s="55">
        <f t="shared" si="165"/>
        <v>0</v>
      </c>
      <c r="G138" s="193"/>
      <c r="H138" s="1326">
        <v>931</v>
      </c>
      <c r="I138" s="1406">
        <f t="shared" si="166"/>
        <v>931</v>
      </c>
      <c r="J138" s="1326"/>
      <c r="K138" s="194"/>
      <c r="L138" s="1407">
        <f t="shared" si="167"/>
        <v>0</v>
      </c>
      <c r="M138" s="1409"/>
      <c r="N138" s="194"/>
      <c r="O138" s="1406">
        <f t="shared" si="168"/>
        <v>0</v>
      </c>
      <c r="P138" s="1408" t="s">
        <v>1383</v>
      </c>
    </row>
    <row r="139" spans="1:16" ht="10.5" hidden="1" customHeight="1" x14ac:dyDescent="0.25">
      <c r="A139" s="51">
        <v>2329</v>
      </c>
      <c r="B139" s="87" t="s">
        <v>157</v>
      </c>
      <c r="C139" s="1323">
        <f t="shared" si="98"/>
        <v>0</v>
      </c>
      <c r="D139" s="193"/>
      <c r="E139" s="194"/>
      <c r="F139" s="55">
        <f t="shared" si="165"/>
        <v>0</v>
      </c>
      <c r="G139" s="193"/>
      <c r="H139" s="1326"/>
      <c r="I139" s="1406">
        <f t="shared" si="166"/>
        <v>0</v>
      </c>
      <c r="J139" s="1326"/>
      <c r="K139" s="194"/>
      <c r="L139" s="1407">
        <f t="shared" si="167"/>
        <v>0</v>
      </c>
      <c r="M139" s="1409"/>
      <c r="N139" s="194"/>
      <c r="O139" s="1406">
        <f t="shared" si="168"/>
        <v>0</v>
      </c>
      <c r="P139" s="1408"/>
    </row>
    <row r="140" spans="1:16" hidden="1" x14ac:dyDescent="0.25">
      <c r="A140" s="187">
        <v>2330</v>
      </c>
      <c r="B140" s="87" t="s">
        <v>158</v>
      </c>
      <c r="C140" s="1323">
        <f t="shared" si="98"/>
        <v>0</v>
      </c>
      <c r="D140" s="193"/>
      <c r="E140" s="194"/>
      <c r="F140" s="55">
        <f t="shared" si="165"/>
        <v>0</v>
      </c>
      <c r="G140" s="193"/>
      <c r="H140" s="1326"/>
      <c r="I140" s="1406">
        <f t="shared" si="166"/>
        <v>0</v>
      </c>
      <c r="J140" s="1326"/>
      <c r="K140" s="194"/>
      <c r="L140" s="1407">
        <f t="shared" si="167"/>
        <v>0</v>
      </c>
      <c r="M140" s="1409"/>
      <c r="N140" s="194"/>
      <c r="O140" s="1406">
        <f t="shared" si="168"/>
        <v>0</v>
      </c>
      <c r="P140" s="1408"/>
    </row>
    <row r="141" spans="1:16" ht="48" hidden="1" x14ac:dyDescent="0.25">
      <c r="A141" s="187">
        <v>2340</v>
      </c>
      <c r="B141" s="87" t="s">
        <v>159</v>
      </c>
      <c r="C141" s="1323">
        <f t="shared" si="98"/>
        <v>0</v>
      </c>
      <c r="D141" s="188">
        <f>SUM(D142:D143)</f>
        <v>0</v>
      </c>
      <c r="E141" s="189">
        <f t="shared" ref="E141:F141" si="169">SUM(E142:E143)</f>
        <v>0</v>
      </c>
      <c r="F141" s="55">
        <f t="shared" si="169"/>
        <v>0</v>
      </c>
      <c r="G141" s="188">
        <f>SUM(G142:G143)</f>
        <v>0</v>
      </c>
      <c r="H141" s="1405">
        <f t="shared" ref="H141:I141" si="170">SUM(H142:H143)</f>
        <v>0</v>
      </c>
      <c r="I141" s="1406">
        <f t="shared" si="170"/>
        <v>0</v>
      </c>
      <c r="J141" s="1405">
        <f>SUM(J142:J143)</f>
        <v>0</v>
      </c>
      <c r="K141" s="189">
        <f t="shared" ref="K141:L141" si="171">SUM(K142:K143)</f>
        <v>0</v>
      </c>
      <c r="L141" s="1407">
        <f t="shared" si="171"/>
        <v>0</v>
      </c>
      <c r="M141" s="1323">
        <f>SUM(M142:M143)</f>
        <v>0</v>
      </c>
      <c r="N141" s="189">
        <f t="shared" ref="N141:O141" si="172">SUM(N142:N143)</f>
        <v>0</v>
      </c>
      <c r="O141" s="1406">
        <f t="shared" si="172"/>
        <v>0</v>
      </c>
      <c r="P141" s="1408"/>
    </row>
    <row r="142" spans="1:16" hidden="1" x14ac:dyDescent="0.25">
      <c r="A142" s="51">
        <v>2341</v>
      </c>
      <c r="B142" s="87" t="s">
        <v>160</v>
      </c>
      <c r="C142" s="1323">
        <f t="shared" si="98"/>
        <v>0</v>
      </c>
      <c r="D142" s="193"/>
      <c r="E142" s="194"/>
      <c r="F142" s="55">
        <f t="shared" ref="F142:F143" si="173">D142+E142</f>
        <v>0</v>
      </c>
      <c r="G142" s="193"/>
      <c r="H142" s="1326"/>
      <c r="I142" s="1406">
        <f t="shared" ref="I142:I143" si="174">G142+H142</f>
        <v>0</v>
      </c>
      <c r="J142" s="1326"/>
      <c r="K142" s="194"/>
      <c r="L142" s="1407">
        <f t="shared" ref="L142:L143" si="175">J142+K142</f>
        <v>0</v>
      </c>
      <c r="M142" s="1409"/>
      <c r="N142" s="194"/>
      <c r="O142" s="1406">
        <f t="shared" ref="O142:O143" si="176">M142+N142</f>
        <v>0</v>
      </c>
      <c r="P142" s="1408"/>
    </row>
    <row r="143" spans="1:16" ht="24" hidden="1" x14ac:dyDescent="0.25">
      <c r="A143" s="51">
        <v>2344</v>
      </c>
      <c r="B143" s="87" t="s">
        <v>161</v>
      </c>
      <c r="C143" s="1323">
        <f t="shared" si="98"/>
        <v>0</v>
      </c>
      <c r="D143" s="193"/>
      <c r="E143" s="194"/>
      <c r="F143" s="55">
        <f t="shared" si="173"/>
        <v>0</v>
      </c>
      <c r="G143" s="193"/>
      <c r="H143" s="1326"/>
      <c r="I143" s="1406">
        <f t="shared" si="174"/>
        <v>0</v>
      </c>
      <c r="J143" s="1326"/>
      <c r="K143" s="194"/>
      <c r="L143" s="1407">
        <f t="shared" si="175"/>
        <v>0</v>
      </c>
      <c r="M143" s="1409"/>
      <c r="N143" s="194"/>
      <c r="O143" s="1406">
        <f t="shared" si="176"/>
        <v>0</v>
      </c>
      <c r="P143" s="1408"/>
    </row>
    <row r="144" spans="1:16" ht="24" x14ac:dyDescent="0.25">
      <c r="A144" s="184">
        <v>2350</v>
      </c>
      <c r="B144" s="136" t="s">
        <v>162</v>
      </c>
      <c r="C144" s="1362">
        <f t="shared" si="98"/>
        <v>100</v>
      </c>
      <c r="D144" s="185">
        <f>SUM(D145:D150)</f>
        <v>0</v>
      </c>
      <c r="E144" s="186">
        <f t="shared" ref="E144:F144" si="177">SUM(E145:E150)</f>
        <v>0</v>
      </c>
      <c r="F144" s="139">
        <f t="shared" si="177"/>
        <v>0</v>
      </c>
      <c r="G144" s="185">
        <f>SUM(G145:G150)</f>
        <v>0</v>
      </c>
      <c r="H144" s="1397">
        <f t="shared" ref="H144:I144" si="178">SUM(H145:H150)</f>
        <v>100</v>
      </c>
      <c r="I144" s="1398">
        <f t="shared" si="178"/>
        <v>100</v>
      </c>
      <c r="J144" s="1397">
        <f>SUM(J145:J150)</f>
        <v>0</v>
      </c>
      <c r="K144" s="186">
        <f t="shared" ref="K144:L144" si="179">SUM(K145:K150)</f>
        <v>0</v>
      </c>
      <c r="L144" s="1399">
        <f t="shared" si="179"/>
        <v>0</v>
      </c>
      <c r="M144" s="1362">
        <f>SUM(M145:M150)</f>
        <v>0</v>
      </c>
      <c r="N144" s="186">
        <f t="shared" ref="N144:O144" si="180">SUM(N145:N150)</f>
        <v>0</v>
      </c>
      <c r="O144" s="1398">
        <f t="shared" si="180"/>
        <v>0</v>
      </c>
      <c r="P144" s="1400"/>
    </row>
    <row r="145" spans="1:16" hidden="1" x14ac:dyDescent="0.25">
      <c r="A145" s="44">
        <v>2351</v>
      </c>
      <c r="B145" s="80" t="s">
        <v>163</v>
      </c>
      <c r="C145" s="1317">
        <f t="shared" si="98"/>
        <v>0</v>
      </c>
      <c r="D145" s="195"/>
      <c r="E145" s="196"/>
      <c r="F145" s="132">
        <f t="shared" ref="F145:F150" si="181">D145+E145</f>
        <v>0</v>
      </c>
      <c r="G145" s="195"/>
      <c r="H145" s="1320"/>
      <c r="I145" s="1401">
        <f t="shared" ref="I145:I150" si="182">G145+H145</f>
        <v>0</v>
      </c>
      <c r="J145" s="1320"/>
      <c r="K145" s="196"/>
      <c r="L145" s="1402">
        <f t="shared" ref="L145:L150" si="183">J145+K145</f>
        <v>0</v>
      </c>
      <c r="M145" s="1403"/>
      <c r="N145" s="196"/>
      <c r="O145" s="1401">
        <f t="shared" ref="O145:O150" si="184">M145+N145</f>
        <v>0</v>
      </c>
      <c r="P145" s="1481"/>
    </row>
    <row r="146" spans="1:16" ht="24" x14ac:dyDescent="0.25">
      <c r="A146" s="51">
        <v>2352</v>
      </c>
      <c r="B146" s="87" t="s">
        <v>164</v>
      </c>
      <c r="C146" s="1323">
        <f t="shared" si="98"/>
        <v>100</v>
      </c>
      <c r="D146" s="193"/>
      <c r="E146" s="194"/>
      <c r="F146" s="55">
        <f t="shared" si="181"/>
        <v>0</v>
      </c>
      <c r="G146" s="193"/>
      <c r="H146" s="1326">
        <v>100</v>
      </c>
      <c r="I146" s="1406">
        <f t="shared" si="182"/>
        <v>100</v>
      </c>
      <c r="J146" s="1326"/>
      <c r="K146" s="194"/>
      <c r="L146" s="1407">
        <f t="shared" si="183"/>
        <v>0</v>
      </c>
      <c r="M146" s="1409"/>
      <c r="N146" s="194"/>
      <c r="O146" s="1406">
        <f t="shared" si="184"/>
        <v>0</v>
      </c>
      <c r="P146" s="1479" t="s">
        <v>1384</v>
      </c>
    </row>
    <row r="147" spans="1:16" ht="24" hidden="1" x14ac:dyDescent="0.25">
      <c r="A147" s="51">
        <v>2353</v>
      </c>
      <c r="B147" s="87" t="s">
        <v>165</v>
      </c>
      <c r="C147" s="1323">
        <f t="shared" si="98"/>
        <v>0</v>
      </c>
      <c r="D147" s="193"/>
      <c r="E147" s="194"/>
      <c r="F147" s="55">
        <f t="shared" si="181"/>
        <v>0</v>
      </c>
      <c r="G147" s="193"/>
      <c r="H147" s="1326"/>
      <c r="I147" s="1406">
        <f t="shared" si="182"/>
        <v>0</v>
      </c>
      <c r="J147" s="1326"/>
      <c r="K147" s="194"/>
      <c r="L147" s="1407">
        <f t="shared" si="183"/>
        <v>0</v>
      </c>
      <c r="M147" s="1409"/>
      <c r="N147" s="194"/>
      <c r="O147" s="1406">
        <f t="shared" si="184"/>
        <v>0</v>
      </c>
      <c r="P147" s="1408"/>
    </row>
    <row r="148" spans="1:16" ht="24" hidden="1" x14ac:dyDescent="0.25">
      <c r="A148" s="51">
        <v>2354</v>
      </c>
      <c r="B148" s="87" t="s">
        <v>166</v>
      </c>
      <c r="C148" s="1323">
        <f t="shared" si="98"/>
        <v>0</v>
      </c>
      <c r="D148" s="193"/>
      <c r="E148" s="194"/>
      <c r="F148" s="55">
        <f t="shared" si="181"/>
        <v>0</v>
      </c>
      <c r="G148" s="193"/>
      <c r="H148" s="1326"/>
      <c r="I148" s="1406">
        <f t="shared" si="182"/>
        <v>0</v>
      </c>
      <c r="J148" s="1326"/>
      <c r="K148" s="194"/>
      <c r="L148" s="1407">
        <f t="shared" si="183"/>
        <v>0</v>
      </c>
      <c r="M148" s="1409"/>
      <c r="N148" s="194"/>
      <c r="O148" s="1406">
        <f t="shared" si="184"/>
        <v>0</v>
      </c>
      <c r="P148" s="1408"/>
    </row>
    <row r="149" spans="1:16" ht="24" hidden="1" x14ac:dyDescent="0.25">
      <c r="A149" s="51">
        <v>2355</v>
      </c>
      <c r="B149" s="87" t="s">
        <v>167</v>
      </c>
      <c r="C149" s="1323">
        <f t="shared" ref="C149:C212" si="185">F149+I149+L149+O149</f>
        <v>0</v>
      </c>
      <c r="D149" s="193"/>
      <c r="E149" s="194"/>
      <c r="F149" s="55">
        <f t="shared" si="181"/>
        <v>0</v>
      </c>
      <c r="G149" s="193"/>
      <c r="H149" s="1326"/>
      <c r="I149" s="1406">
        <f t="shared" si="182"/>
        <v>0</v>
      </c>
      <c r="J149" s="1326"/>
      <c r="K149" s="194"/>
      <c r="L149" s="1407">
        <f t="shared" si="183"/>
        <v>0</v>
      </c>
      <c r="M149" s="1409"/>
      <c r="N149" s="194"/>
      <c r="O149" s="1406">
        <f t="shared" si="184"/>
        <v>0</v>
      </c>
      <c r="P149" s="1408"/>
    </row>
    <row r="150" spans="1:16" ht="24" hidden="1" x14ac:dyDescent="0.25">
      <c r="A150" s="51">
        <v>2359</v>
      </c>
      <c r="B150" s="87" t="s">
        <v>168</v>
      </c>
      <c r="C150" s="1323">
        <f t="shared" si="185"/>
        <v>0</v>
      </c>
      <c r="D150" s="193"/>
      <c r="E150" s="194"/>
      <c r="F150" s="55">
        <f t="shared" si="181"/>
        <v>0</v>
      </c>
      <c r="G150" s="193"/>
      <c r="H150" s="1326"/>
      <c r="I150" s="1406">
        <f t="shared" si="182"/>
        <v>0</v>
      </c>
      <c r="J150" s="1326"/>
      <c r="K150" s="194"/>
      <c r="L150" s="1407">
        <f t="shared" si="183"/>
        <v>0</v>
      </c>
      <c r="M150" s="1409"/>
      <c r="N150" s="194"/>
      <c r="O150" s="1406">
        <f t="shared" si="184"/>
        <v>0</v>
      </c>
      <c r="P150" s="1408"/>
    </row>
    <row r="151" spans="1:16" ht="24.75" customHeight="1" x14ac:dyDescent="0.25">
      <c r="A151" s="187">
        <v>2360</v>
      </c>
      <c r="B151" s="87" t="s">
        <v>169</v>
      </c>
      <c r="C151" s="1323">
        <f t="shared" si="185"/>
        <v>666</v>
      </c>
      <c r="D151" s="188">
        <f>SUM(D152:D158)</f>
        <v>0</v>
      </c>
      <c r="E151" s="189">
        <f t="shared" ref="E151:F151" si="186">SUM(E152:E158)</f>
        <v>0</v>
      </c>
      <c r="F151" s="55">
        <f t="shared" si="186"/>
        <v>0</v>
      </c>
      <c r="G151" s="188">
        <f>SUM(G152:G158)</f>
        <v>0</v>
      </c>
      <c r="H151" s="1405">
        <f t="shared" ref="H151:I151" si="187">SUM(H152:H158)</f>
        <v>666</v>
      </c>
      <c r="I151" s="1406">
        <f t="shared" si="187"/>
        <v>666</v>
      </c>
      <c r="J151" s="1405">
        <f>SUM(J152:J158)</f>
        <v>0</v>
      </c>
      <c r="K151" s="189">
        <f t="shared" ref="K151:L151" si="188">SUM(K152:K158)</f>
        <v>0</v>
      </c>
      <c r="L151" s="1407">
        <f t="shared" si="188"/>
        <v>0</v>
      </c>
      <c r="M151" s="1323">
        <f>SUM(M152:M158)</f>
        <v>0</v>
      </c>
      <c r="N151" s="189">
        <f t="shared" ref="N151:O151" si="189">SUM(N152:N158)</f>
        <v>0</v>
      </c>
      <c r="O151" s="1406">
        <f t="shared" si="189"/>
        <v>0</v>
      </c>
      <c r="P151" s="1408"/>
    </row>
    <row r="152" spans="1:16" hidden="1" x14ac:dyDescent="0.25">
      <c r="A152" s="50">
        <v>2361</v>
      </c>
      <c r="B152" s="87" t="s">
        <v>170</v>
      </c>
      <c r="C152" s="1323">
        <f t="shared" si="185"/>
        <v>0</v>
      </c>
      <c r="D152" s="193"/>
      <c r="E152" s="194"/>
      <c r="F152" s="55">
        <f t="shared" ref="F152:F159" si="190">D152+E152</f>
        <v>0</v>
      </c>
      <c r="G152" s="193"/>
      <c r="H152" s="1326"/>
      <c r="I152" s="1406">
        <f t="shared" ref="I152:I159" si="191">G152+H152</f>
        <v>0</v>
      </c>
      <c r="J152" s="1326"/>
      <c r="K152" s="194"/>
      <c r="L152" s="1407">
        <f t="shared" ref="L152:L159" si="192">J152+K152</f>
        <v>0</v>
      </c>
      <c r="M152" s="1409"/>
      <c r="N152" s="194"/>
      <c r="O152" s="1406">
        <f t="shared" ref="O152:O159" si="193">M152+N152</f>
        <v>0</v>
      </c>
      <c r="P152" s="1408"/>
    </row>
    <row r="153" spans="1:16" ht="24" hidden="1" x14ac:dyDescent="0.25">
      <c r="A153" s="50">
        <v>2362</v>
      </c>
      <c r="B153" s="87" t="s">
        <v>171</v>
      </c>
      <c r="C153" s="1323">
        <f t="shared" si="185"/>
        <v>0</v>
      </c>
      <c r="D153" s="193"/>
      <c r="E153" s="194"/>
      <c r="F153" s="55">
        <f t="shared" si="190"/>
        <v>0</v>
      </c>
      <c r="G153" s="193"/>
      <c r="H153" s="1326"/>
      <c r="I153" s="1406">
        <f t="shared" si="191"/>
        <v>0</v>
      </c>
      <c r="J153" s="1326"/>
      <c r="K153" s="194"/>
      <c r="L153" s="1407">
        <f t="shared" si="192"/>
        <v>0</v>
      </c>
      <c r="M153" s="1409"/>
      <c r="N153" s="194"/>
      <c r="O153" s="1406">
        <f t="shared" si="193"/>
        <v>0</v>
      </c>
      <c r="P153" s="1408"/>
    </row>
    <row r="154" spans="1:16" ht="24" x14ac:dyDescent="0.25">
      <c r="A154" s="50">
        <v>2363</v>
      </c>
      <c r="B154" s="87" t="s">
        <v>172</v>
      </c>
      <c r="C154" s="1323">
        <f t="shared" si="185"/>
        <v>666</v>
      </c>
      <c r="D154" s="193"/>
      <c r="E154" s="194"/>
      <c r="F154" s="55">
        <f t="shared" si="190"/>
        <v>0</v>
      </c>
      <c r="G154" s="193"/>
      <c r="H154" s="1326">
        <v>666</v>
      </c>
      <c r="I154" s="1406">
        <f t="shared" si="191"/>
        <v>666</v>
      </c>
      <c r="J154" s="1326"/>
      <c r="K154" s="194"/>
      <c r="L154" s="1407">
        <f t="shared" si="192"/>
        <v>0</v>
      </c>
      <c r="M154" s="1409"/>
      <c r="N154" s="194"/>
      <c r="O154" s="1406">
        <f t="shared" si="193"/>
        <v>0</v>
      </c>
      <c r="P154" s="1479" t="s">
        <v>1385</v>
      </c>
    </row>
    <row r="155" spans="1:16" hidden="1" x14ac:dyDescent="0.25">
      <c r="A155" s="50">
        <v>2364</v>
      </c>
      <c r="B155" s="87" t="s">
        <v>173</v>
      </c>
      <c r="C155" s="1323">
        <f t="shared" si="185"/>
        <v>0</v>
      </c>
      <c r="D155" s="193"/>
      <c r="E155" s="194"/>
      <c r="F155" s="55">
        <f t="shared" si="190"/>
        <v>0</v>
      </c>
      <c r="G155" s="193"/>
      <c r="H155" s="1326"/>
      <c r="I155" s="1406">
        <f t="shared" si="191"/>
        <v>0</v>
      </c>
      <c r="J155" s="1326"/>
      <c r="K155" s="194"/>
      <c r="L155" s="1407">
        <f t="shared" si="192"/>
        <v>0</v>
      </c>
      <c r="M155" s="1409"/>
      <c r="N155" s="194"/>
      <c r="O155" s="1406">
        <f t="shared" si="193"/>
        <v>0</v>
      </c>
      <c r="P155" s="1408"/>
    </row>
    <row r="156" spans="1:16" ht="12.75" hidden="1" customHeight="1" x14ac:dyDescent="0.25">
      <c r="A156" s="50">
        <v>2365</v>
      </c>
      <c r="B156" s="87" t="s">
        <v>1386</v>
      </c>
      <c r="C156" s="1323">
        <f t="shared" si="185"/>
        <v>0</v>
      </c>
      <c r="D156" s="193"/>
      <c r="E156" s="194"/>
      <c r="F156" s="55">
        <f t="shared" si="190"/>
        <v>0</v>
      </c>
      <c r="G156" s="193"/>
      <c r="H156" s="1326"/>
      <c r="I156" s="1406">
        <f t="shared" si="191"/>
        <v>0</v>
      </c>
      <c r="J156" s="1326"/>
      <c r="K156" s="194"/>
      <c r="L156" s="1407">
        <f t="shared" si="192"/>
        <v>0</v>
      </c>
      <c r="M156" s="1409"/>
      <c r="N156" s="194"/>
      <c r="O156" s="1406">
        <f t="shared" si="193"/>
        <v>0</v>
      </c>
      <c r="P156" s="1408"/>
    </row>
    <row r="157" spans="1:16" ht="36" hidden="1" x14ac:dyDescent="0.25">
      <c r="A157" s="50">
        <v>2366</v>
      </c>
      <c r="B157" s="87" t="s">
        <v>175</v>
      </c>
      <c r="C157" s="1323">
        <f t="shared" si="185"/>
        <v>0</v>
      </c>
      <c r="D157" s="193"/>
      <c r="E157" s="194"/>
      <c r="F157" s="55">
        <f t="shared" si="190"/>
        <v>0</v>
      </c>
      <c r="G157" s="193"/>
      <c r="H157" s="1326"/>
      <c r="I157" s="1406">
        <f t="shared" si="191"/>
        <v>0</v>
      </c>
      <c r="J157" s="1326"/>
      <c r="K157" s="194"/>
      <c r="L157" s="1407">
        <f t="shared" si="192"/>
        <v>0</v>
      </c>
      <c r="M157" s="1409"/>
      <c r="N157" s="194"/>
      <c r="O157" s="1406">
        <f t="shared" si="193"/>
        <v>0</v>
      </c>
      <c r="P157" s="1408"/>
    </row>
    <row r="158" spans="1:16" ht="48" hidden="1" x14ac:dyDescent="0.25">
      <c r="A158" s="50">
        <v>2369</v>
      </c>
      <c r="B158" s="87" t="s">
        <v>176</v>
      </c>
      <c r="C158" s="1323">
        <f t="shared" si="185"/>
        <v>0</v>
      </c>
      <c r="D158" s="193"/>
      <c r="E158" s="194"/>
      <c r="F158" s="55">
        <f t="shared" si="190"/>
        <v>0</v>
      </c>
      <c r="G158" s="193"/>
      <c r="H158" s="1326"/>
      <c r="I158" s="1406">
        <f t="shared" si="191"/>
        <v>0</v>
      </c>
      <c r="J158" s="1326"/>
      <c r="K158" s="194"/>
      <c r="L158" s="1407">
        <f t="shared" si="192"/>
        <v>0</v>
      </c>
      <c r="M158" s="1409"/>
      <c r="N158" s="194"/>
      <c r="O158" s="1406">
        <f t="shared" si="193"/>
        <v>0</v>
      </c>
      <c r="P158" s="1408"/>
    </row>
    <row r="159" spans="1:16" hidden="1" x14ac:dyDescent="0.25">
      <c r="A159" s="184">
        <v>2370</v>
      </c>
      <c r="B159" s="136" t="s">
        <v>177</v>
      </c>
      <c r="C159" s="1362">
        <f t="shared" si="185"/>
        <v>0</v>
      </c>
      <c r="D159" s="199"/>
      <c r="E159" s="200"/>
      <c r="F159" s="139">
        <f t="shared" si="190"/>
        <v>0</v>
      </c>
      <c r="G159" s="199"/>
      <c r="H159" s="1420"/>
      <c r="I159" s="1398">
        <f t="shared" si="191"/>
        <v>0</v>
      </c>
      <c r="J159" s="1420"/>
      <c r="K159" s="200"/>
      <c r="L159" s="1399">
        <f t="shared" si="192"/>
        <v>0</v>
      </c>
      <c r="M159" s="1421"/>
      <c r="N159" s="200"/>
      <c r="O159" s="1398">
        <f t="shared" si="193"/>
        <v>0</v>
      </c>
      <c r="P159" s="1400"/>
    </row>
    <row r="160" spans="1:16" hidden="1" x14ac:dyDescent="0.25">
      <c r="A160" s="184">
        <v>2380</v>
      </c>
      <c r="B160" s="136" t="s">
        <v>178</v>
      </c>
      <c r="C160" s="1362">
        <f t="shared" si="185"/>
        <v>0</v>
      </c>
      <c r="D160" s="185">
        <f>SUM(D161:D162)</f>
        <v>0</v>
      </c>
      <c r="E160" s="186">
        <f t="shared" ref="E160:F160" si="194">SUM(E161:E162)</f>
        <v>0</v>
      </c>
      <c r="F160" s="139">
        <f t="shared" si="194"/>
        <v>0</v>
      </c>
      <c r="G160" s="185">
        <f>SUM(G161:G162)</f>
        <v>0</v>
      </c>
      <c r="H160" s="1397">
        <f t="shared" ref="H160:I160" si="195">SUM(H161:H162)</f>
        <v>0</v>
      </c>
      <c r="I160" s="1398">
        <f t="shared" si="195"/>
        <v>0</v>
      </c>
      <c r="J160" s="1397">
        <f>SUM(J161:J162)</f>
        <v>0</v>
      </c>
      <c r="K160" s="186">
        <f t="shared" ref="K160:L160" si="196">SUM(K161:K162)</f>
        <v>0</v>
      </c>
      <c r="L160" s="1399">
        <f t="shared" si="196"/>
        <v>0</v>
      </c>
      <c r="M160" s="1362">
        <f>SUM(M161:M162)</f>
        <v>0</v>
      </c>
      <c r="N160" s="186">
        <f t="shared" ref="N160:O160" si="197">SUM(N161:N162)</f>
        <v>0</v>
      </c>
      <c r="O160" s="1398">
        <f t="shared" si="197"/>
        <v>0</v>
      </c>
      <c r="P160" s="1400"/>
    </row>
    <row r="161" spans="1:16" hidden="1" x14ac:dyDescent="0.25">
      <c r="A161" s="43">
        <v>2381</v>
      </c>
      <c r="B161" s="80" t="s">
        <v>1387</v>
      </c>
      <c r="C161" s="1317">
        <f t="shared" si="185"/>
        <v>0</v>
      </c>
      <c r="D161" s="195"/>
      <c r="E161" s="196"/>
      <c r="F161" s="132">
        <f t="shared" ref="F161:F164" si="198">D161+E161</f>
        <v>0</v>
      </c>
      <c r="G161" s="195"/>
      <c r="H161" s="1320"/>
      <c r="I161" s="1401">
        <f t="shared" ref="I161:I164" si="199">G161+H161</f>
        <v>0</v>
      </c>
      <c r="J161" s="1320"/>
      <c r="K161" s="196"/>
      <c r="L161" s="1402">
        <f t="shared" ref="L161:L164" si="200">J161+K161</f>
        <v>0</v>
      </c>
      <c r="M161" s="1403"/>
      <c r="N161" s="196"/>
      <c r="O161" s="1401">
        <f t="shared" ref="O161:O164" si="201">M161+N161</f>
        <v>0</v>
      </c>
      <c r="P161" s="1404"/>
    </row>
    <row r="162" spans="1:16" ht="24" hidden="1" x14ac:dyDescent="0.25">
      <c r="A162" s="50">
        <v>2389</v>
      </c>
      <c r="B162" s="87" t="s">
        <v>180</v>
      </c>
      <c r="C162" s="1323">
        <f t="shared" si="185"/>
        <v>0</v>
      </c>
      <c r="D162" s="193"/>
      <c r="E162" s="194"/>
      <c r="F162" s="55">
        <f t="shared" si="198"/>
        <v>0</v>
      </c>
      <c r="G162" s="193"/>
      <c r="H162" s="1326"/>
      <c r="I162" s="1406">
        <f t="shared" si="199"/>
        <v>0</v>
      </c>
      <c r="J162" s="1326"/>
      <c r="K162" s="194"/>
      <c r="L162" s="1407">
        <f t="shared" si="200"/>
        <v>0</v>
      </c>
      <c r="M162" s="1409"/>
      <c r="N162" s="194"/>
      <c r="O162" s="1406">
        <f t="shared" si="201"/>
        <v>0</v>
      </c>
      <c r="P162" s="1408"/>
    </row>
    <row r="163" spans="1:16" hidden="1" x14ac:dyDescent="0.25">
      <c r="A163" s="184">
        <v>2390</v>
      </c>
      <c r="B163" s="136" t="s">
        <v>181</v>
      </c>
      <c r="C163" s="1362">
        <f t="shared" si="185"/>
        <v>0</v>
      </c>
      <c r="D163" s="199"/>
      <c r="E163" s="200"/>
      <c r="F163" s="139">
        <f t="shared" si="198"/>
        <v>0</v>
      </c>
      <c r="G163" s="199"/>
      <c r="H163" s="1420"/>
      <c r="I163" s="1398">
        <f t="shared" si="199"/>
        <v>0</v>
      </c>
      <c r="J163" s="1420"/>
      <c r="K163" s="200"/>
      <c r="L163" s="1399">
        <f t="shared" si="200"/>
        <v>0</v>
      </c>
      <c r="M163" s="1421"/>
      <c r="N163" s="200"/>
      <c r="O163" s="1398">
        <f t="shared" si="201"/>
        <v>0</v>
      </c>
      <c r="P163" s="1400"/>
    </row>
    <row r="164" spans="1:16" hidden="1" x14ac:dyDescent="0.25">
      <c r="A164" s="67">
        <v>2400</v>
      </c>
      <c r="B164" s="181" t="s">
        <v>182</v>
      </c>
      <c r="C164" s="1309">
        <f t="shared" si="185"/>
        <v>0</v>
      </c>
      <c r="D164" s="201"/>
      <c r="E164" s="202"/>
      <c r="F164" s="71">
        <f t="shared" si="198"/>
        <v>0</v>
      </c>
      <c r="G164" s="201"/>
      <c r="H164" s="1422"/>
      <c r="I164" s="1393">
        <f t="shared" si="199"/>
        <v>0</v>
      </c>
      <c r="J164" s="1422"/>
      <c r="K164" s="202"/>
      <c r="L164" s="1316">
        <f t="shared" si="200"/>
        <v>0</v>
      </c>
      <c r="M164" s="1423"/>
      <c r="N164" s="202"/>
      <c r="O164" s="1393">
        <f t="shared" si="201"/>
        <v>0</v>
      </c>
      <c r="P164" s="1410"/>
    </row>
    <row r="165" spans="1:16" ht="24" hidden="1" x14ac:dyDescent="0.25">
      <c r="A165" s="67">
        <v>2500</v>
      </c>
      <c r="B165" s="181" t="s">
        <v>1388</v>
      </c>
      <c r="C165" s="1309">
        <f t="shared" si="185"/>
        <v>0</v>
      </c>
      <c r="D165" s="182">
        <f>SUM(D166,D171)</f>
        <v>0</v>
      </c>
      <c r="E165" s="183">
        <f t="shared" ref="E165:O165" si="202">SUM(E166,E171)</f>
        <v>0</v>
      </c>
      <c r="F165" s="71">
        <f t="shared" si="202"/>
        <v>0</v>
      </c>
      <c r="G165" s="182">
        <f t="shared" si="202"/>
        <v>0</v>
      </c>
      <c r="H165" s="1315">
        <f t="shared" si="202"/>
        <v>0</v>
      </c>
      <c r="I165" s="1393">
        <f t="shared" si="202"/>
        <v>0</v>
      </c>
      <c r="J165" s="1315">
        <f t="shared" si="202"/>
        <v>0</v>
      </c>
      <c r="K165" s="183">
        <f t="shared" si="202"/>
        <v>0</v>
      </c>
      <c r="L165" s="1316">
        <f t="shared" si="202"/>
        <v>0</v>
      </c>
      <c r="M165" s="1394">
        <f t="shared" si="202"/>
        <v>0</v>
      </c>
      <c r="N165" s="216">
        <f t="shared" si="202"/>
        <v>0</v>
      </c>
      <c r="O165" s="1395">
        <f t="shared" si="202"/>
        <v>0</v>
      </c>
      <c r="P165" s="1396"/>
    </row>
    <row r="166" spans="1:16" ht="16.5" hidden="1" customHeight="1" x14ac:dyDescent="0.25">
      <c r="A166" s="1183">
        <v>2510</v>
      </c>
      <c r="B166" s="80" t="s">
        <v>1389</v>
      </c>
      <c r="C166" s="1317">
        <f t="shared" si="185"/>
        <v>0</v>
      </c>
      <c r="D166" s="191">
        <f>SUM(D167:D170)</f>
        <v>0</v>
      </c>
      <c r="E166" s="192">
        <f t="shared" ref="E166:O166" si="203">SUM(E167:E170)</f>
        <v>0</v>
      </c>
      <c r="F166" s="132">
        <f t="shared" si="203"/>
        <v>0</v>
      </c>
      <c r="G166" s="191">
        <f t="shared" si="203"/>
        <v>0</v>
      </c>
      <c r="H166" s="1411">
        <f t="shared" si="203"/>
        <v>0</v>
      </c>
      <c r="I166" s="1401">
        <f t="shared" si="203"/>
        <v>0</v>
      </c>
      <c r="J166" s="1411">
        <f t="shared" si="203"/>
        <v>0</v>
      </c>
      <c r="K166" s="192">
        <f t="shared" si="203"/>
        <v>0</v>
      </c>
      <c r="L166" s="1402">
        <f t="shared" si="203"/>
        <v>0</v>
      </c>
      <c r="M166" s="1329">
        <f t="shared" si="203"/>
        <v>0</v>
      </c>
      <c r="N166" s="1424">
        <f t="shared" si="203"/>
        <v>0</v>
      </c>
      <c r="O166" s="1425">
        <f t="shared" si="203"/>
        <v>0</v>
      </c>
      <c r="P166" s="1426"/>
    </row>
    <row r="167" spans="1:16" ht="24" hidden="1" x14ac:dyDescent="0.25">
      <c r="A167" s="51">
        <v>2512</v>
      </c>
      <c r="B167" s="87" t="s">
        <v>185</v>
      </c>
      <c r="C167" s="1323">
        <f t="shared" si="185"/>
        <v>0</v>
      </c>
      <c r="D167" s="193"/>
      <c r="E167" s="194"/>
      <c r="F167" s="55">
        <f t="shared" ref="F167:F172" si="204">D167+E167</f>
        <v>0</v>
      </c>
      <c r="G167" s="193"/>
      <c r="H167" s="1326"/>
      <c r="I167" s="1406">
        <f t="shared" ref="I167:I172" si="205">G167+H167</f>
        <v>0</v>
      </c>
      <c r="J167" s="1326"/>
      <c r="K167" s="194"/>
      <c r="L167" s="1407">
        <f t="shared" ref="L167:L172" si="206">J167+K167</f>
        <v>0</v>
      </c>
      <c r="M167" s="1409"/>
      <c r="N167" s="194"/>
      <c r="O167" s="1406">
        <f t="shared" ref="O167:O172" si="207">M167+N167</f>
        <v>0</v>
      </c>
      <c r="P167" s="1408"/>
    </row>
    <row r="168" spans="1:16" ht="36" hidden="1" x14ac:dyDescent="0.25">
      <c r="A168" s="51">
        <v>2513</v>
      </c>
      <c r="B168" s="87" t="s">
        <v>186</v>
      </c>
      <c r="C168" s="1323">
        <f t="shared" si="185"/>
        <v>0</v>
      </c>
      <c r="D168" s="193"/>
      <c r="E168" s="194"/>
      <c r="F168" s="55">
        <f t="shared" si="204"/>
        <v>0</v>
      </c>
      <c r="G168" s="193"/>
      <c r="H168" s="1326"/>
      <c r="I168" s="1406">
        <f t="shared" si="205"/>
        <v>0</v>
      </c>
      <c r="J168" s="1326"/>
      <c r="K168" s="194"/>
      <c r="L168" s="1407">
        <f t="shared" si="206"/>
        <v>0</v>
      </c>
      <c r="M168" s="1409"/>
      <c r="N168" s="194"/>
      <c r="O168" s="1406">
        <f t="shared" si="207"/>
        <v>0</v>
      </c>
      <c r="P168" s="1408"/>
    </row>
    <row r="169" spans="1:16" ht="24" hidden="1" x14ac:dyDescent="0.25">
      <c r="A169" s="51">
        <v>2515</v>
      </c>
      <c r="B169" s="87" t="s">
        <v>187</v>
      </c>
      <c r="C169" s="1323">
        <f t="shared" si="185"/>
        <v>0</v>
      </c>
      <c r="D169" s="193"/>
      <c r="E169" s="194"/>
      <c r="F169" s="55">
        <f t="shared" si="204"/>
        <v>0</v>
      </c>
      <c r="G169" s="193"/>
      <c r="H169" s="1326"/>
      <c r="I169" s="1406">
        <f t="shared" si="205"/>
        <v>0</v>
      </c>
      <c r="J169" s="1326"/>
      <c r="K169" s="194"/>
      <c r="L169" s="1407">
        <f t="shared" si="206"/>
        <v>0</v>
      </c>
      <c r="M169" s="1409"/>
      <c r="N169" s="194"/>
      <c r="O169" s="1406">
        <f t="shared" si="207"/>
        <v>0</v>
      </c>
      <c r="P169" s="1408"/>
    </row>
    <row r="170" spans="1:16" ht="24" hidden="1" x14ac:dyDescent="0.25">
      <c r="A170" s="51">
        <v>2519</v>
      </c>
      <c r="B170" s="87" t="s">
        <v>188</v>
      </c>
      <c r="C170" s="1323">
        <f t="shared" si="185"/>
        <v>0</v>
      </c>
      <c r="D170" s="193"/>
      <c r="E170" s="194"/>
      <c r="F170" s="55">
        <f t="shared" si="204"/>
        <v>0</v>
      </c>
      <c r="G170" s="193"/>
      <c r="H170" s="1326"/>
      <c r="I170" s="1406">
        <f t="shared" si="205"/>
        <v>0</v>
      </c>
      <c r="J170" s="1326"/>
      <c r="K170" s="194"/>
      <c r="L170" s="1407">
        <f t="shared" si="206"/>
        <v>0</v>
      </c>
      <c r="M170" s="1409"/>
      <c r="N170" s="194"/>
      <c r="O170" s="1406">
        <f t="shared" si="207"/>
        <v>0</v>
      </c>
      <c r="P170" s="1408"/>
    </row>
    <row r="171" spans="1:16" ht="24" hidden="1" x14ac:dyDescent="0.25">
      <c r="A171" s="187">
        <v>2520</v>
      </c>
      <c r="B171" s="87" t="s">
        <v>1390</v>
      </c>
      <c r="C171" s="1323">
        <f t="shared" si="185"/>
        <v>0</v>
      </c>
      <c r="D171" s="193"/>
      <c r="E171" s="194"/>
      <c r="F171" s="55">
        <f t="shared" si="204"/>
        <v>0</v>
      </c>
      <c r="G171" s="193"/>
      <c r="H171" s="1326"/>
      <c r="I171" s="1406">
        <f t="shared" si="205"/>
        <v>0</v>
      </c>
      <c r="J171" s="1326"/>
      <c r="K171" s="194"/>
      <c r="L171" s="1407">
        <f t="shared" si="206"/>
        <v>0</v>
      </c>
      <c r="M171" s="1409"/>
      <c r="N171" s="194"/>
      <c r="O171" s="1406">
        <f t="shared" si="207"/>
        <v>0</v>
      </c>
      <c r="P171" s="1408"/>
    </row>
    <row r="172" spans="1:16" s="203" customFormat="1" ht="36" hidden="1" customHeight="1" x14ac:dyDescent="0.25">
      <c r="A172" s="23">
        <v>2800</v>
      </c>
      <c r="B172" s="80" t="s">
        <v>190</v>
      </c>
      <c r="C172" s="1317">
        <f t="shared" si="185"/>
        <v>0</v>
      </c>
      <c r="D172" s="46"/>
      <c r="E172" s="47"/>
      <c r="F172" s="48">
        <f t="shared" si="204"/>
        <v>0</v>
      </c>
      <c r="G172" s="46"/>
      <c r="H172" s="1298"/>
      <c r="I172" s="1299">
        <f t="shared" si="205"/>
        <v>0</v>
      </c>
      <c r="J172" s="1298"/>
      <c r="K172" s="47"/>
      <c r="L172" s="1300">
        <f t="shared" si="206"/>
        <v>0</v>
      </c>
      <c r="M172" s="1301"/>
      <c r="N172" s="47"/>
      <c r="O172" s="1299">
        <f t="shared" si="207"/>
        <v>0</v>
      </c>
      <c r="P172" s="1302"/>
    </row>
    <row r="173" spans="1:16" hidden="1" x14ac:dyDescent="0.25">
      <c r="A173" s="175">
        <v>3000</v>
      </c>
      <c r="B173" s="175" t="s">
        <v>191</v>
      </c>
      <c r="C173" s="1388">
        <f t="shared" si="185"/>
        <v>0</v>
      </c>
      <c r="D173" s="177">
        <f>SUM(D174,D184)</f>
        <v>0</v>
      </c>
      <c r="E173" s="178">
        <f t="shared" ref="E173:F173" si="208">SUM(E174,E184)</f>
        <v>0</v>
      </c>
      <c r="F173" s="179">
        <f t="shared" si="208"/>
        <v>0</v>
      </c>
      <c r="G173" s="177">
        <f>SUM(G174,G184)</f>
        <v>0</v>
      </c>
      <c r="H173" s="1389">
        <f t="shared" ref="H173:I173" si="209">SUM(H174,H184)</f>
        <v>0</v>
      </c>
      <c r="I173" s="1390">
        <f t="shared" si="209"/>
        <v>0</v>
      </c>
      <c r="J173" s="1389">
        <f>SUM(J174,J184)</f>
        <v>0</v>
      </c>
      <c r="K173" s="178">
        <f t="shared" ref="K173:L173" si="210">SUM(K174,K184)</f>
        <v>0</v>
      </c>
      <c r="L173" s="1391">
        <f t="shared" si="210"/>
        <v>0</v>
      </c>
      <c r="M173" s="1388">
        <f>SUM(M174,M184)</f>
        <v>0</v>
      </c>
      <c r="N173" s="178">
        <f t="shared" ref="N173:O173" si="211">SUM(N174,N184)</f>
        <v>0</v>
      </c>
      <c r="O173" s="1390">
        <f t="shared" si="211"/>
        <v>0</v>
      </c>
      <c r="P173" s="1392"/>
    </row>
    <row r="174" spans="1:16" ht="24" hidden="1" x14ac:dyDescent="0.25">
      <c r="A174" s="67">
        <v>3200</v>
      </c>
      <c r="B174" s="204" t="s">
        <v>192</v>
      </c>
      <c r="C174" s="1309">
        <f t="shared" si="185"/>
        <v>0</v>
      </c>
      <c r="D174" s="182">
        <f>SUM(D175,D179)</f>
        <v>0</v>
      </c>
      <c r="E174" s="183">
        <f t="shared" ref="E174:O174" si="212">SUM(E175,E179)</f>
        <v>0</v>
      </c>
      <c r="F174" s="71">
        <f t="shared" si="212"/>
        <v>0</v>
      </c>
      <c r="G174" s="182">
        <f t="shared" si="212"/>
        <v>0</v>
      </c>
      <c r="H174" s="1315">
        <f t="shared" si="212"/>
        <v>0</v>
      </c>
      <c r="I174" s="1393">
        <f t="shared" si="212"/>
        <v>0</v>
      </c>
      <c r="J174" s="1315">
        <f t="shared" si="212"/>
        <v>0</v>
      </c>
      <c r="K174" s="183">
        <f t="shared" si="212"/>
        <v>0</v>
      </c>
      <c r="L174" s="1316">
        <f t="shared" si="212"/>
        <v>0</v>
      </c>
      <c r="M174" s="1394">
        <f t="shared" si="212"/>
        <v>0</v>
      </c>
      <c r="N174" s="216">
        <f t="shared" si="212"/>
        <v>0</v>
      </c>
      <c r="O174" s="1395">
        <f t="shared" si="212"/>
        <v>0</v>
      </c>
      <c r="P174" s="1396"/>
    </row>
    <row r="175" spans="1:16" ht="36" hidden="1" x14ac:dyDescent="0.25">
      <c r="A175" s="1183">
        <v>3260</v>
      </c>
      <c r="B175" s="80" t="s">
        <v>193</v>
      </c>
      <c r="C175" s="1317">
        <f t="shared" si="185"/>
        <v>0</v>
      </c>
      <c r="D175" s="191">
        <f>SUM(D176:D178)</f>
        <v>0</v>
      </c>
      <c r="E175" s="192">
        <f t="shared" ref="E175:F175" si="213">SUM(E176:E178)</f>
        <v>0</v>
      </c>
      <c r="F175" s="132">
        <f t="shared" si="213"/>
        <v>0</v>
      </c>
      <c r="G175" s="191">
        <f>SUM(G176:G178)</f>
        <v>0</v>
      </c>
      <c r="H175" s="1411">
        <f t="shared" ref="H175:I175" si="214">SUM(H176:H178)</f>
        <v>0</v>
      </c>
      <c r="I175" s="1401">
        <f t="shared" si="214"/>
        <v>0</v>
      </c>
      <c r="J175" s="1411">
        <f>SUM(J176:J178)</f>
        <v>0</v>
      </c>
      <c r="K175" s="192">
        <f t="shared" ref="K175:L175" si="215">SUM(K176:K178)</f>
        <v>0</v>
      </c>
      <c r="L175" s="1402">
        <f t="shared" si="215"/>
        <v>0</v>
      </c>
      <c r="M175" s="1317">
        <f>SUM(M176:M178)</f>
        <v>0</v>
      </c>
      <c r="N175" s="192">
        <f t="shared" ref="N175:O175" si="216">SUM(N176:N178)</f>
        <v>0</v>
      </c>
      <c r="O175" s="1401">
        <f t="shared" si="216"/>
        <v>0</v>
      </c>
      <c r="P175" s="1404"/>
    </row>
    <row r="176" spans="1:16" ht="24" hidden="1" x14ac:dyDescent="0.25">
      <c r="A176" s="51">
        <v>3261</v>
      </c>
      <c r="B176" s="87" t="s">
        <v>194</v>
      </c>
      <c r="C176" s="1323">
        <f t="shared" si="185"/>
        <v>0</v>
      </c>
      <c r="D176" s="193"/>
      <c r="E176" s="194"/>
      <c r="F176" s="55">
        <f t="shared" ref="F176:F178" si="217">D176+E176</f>
        <v>0</v>
      </c>
      <c r="G176" s="193"/>
      <c r="H176" s="1326"/>
      <c r="I176" s="1406">
        <f t="shared" ref="I176:I178" si="218">G176+H176</f>
        <v>0</v>
      </c>
      <c r="J176" s="1326"/>
      <c r="K176" s="194"/>
      <c r="L176" s="1407">
        <f t="shared" ref="L176:L178" si="219">J176+K176</f>
        <v>0</v>
      </c>
      <c r="M176" s="1409"/>
      <c r="N176" s="194"/>
      <c r="O176" s="1406">
        <f t="shared" ref="O176:O178" si="220">M176+N176</f>
        <v>0</v>
      </c>
      <c r="P176" s="1408"/>
    </row>
    <row r="177" spans="1:16" ht="36" hidden="1" x14ac:dyDescent="0.25">
      <c r="A177" s="51">
        <v>3262</v>
      </c>
      <c r="B177" s="87" t="s">
        <v>195</v>
      </c>
      <c r="C177" s="1323">
        <f t="shared" si="185"/>
        <v>0</v>
      </c>
      <c r="D177" s="193"/>
      <c r="E177" s="194"/>
      <c r="F177" s="55">
        <f t="shared" si="217"/>
        <v>0</v>
      </c>
      <c r="G177" s="193"/>
      <c r="H177" s="1326"/>
      <c r="I177" s="1406">
        <f t="shared" si="218"/>
        <v>0</v>
      </c>
      <c r="J177" s="1326"/>
      <c r="K177" s="194"/>
      <c r="L177" s="1407">
        <f t="shared" si="219"/>
        <v>0</v>
      </c>
      <c r="M177" s="1409"/>
      <c r="N177" s="194"/>
      <c r="O177" s="1406">
        <f t="shared" si="220"/>
        <v>0</v>
      </c>
      <c r="P177" s="1408"/>
    </row>
    <row r="178" spans="1:16" ht="24" hidden="1" x14ac:dyDescent="0.25">
      <c r="A178" s="51">
        <v>3263</v>
      </c>
      <c r="B178" s="87" t="s">
        <v>196</v>
      </c>
      <c r="C178" s="1323">
        <f t="shared" si="185"/>
        <v>0</v>
      </c>
      <c r="D178" s="193"/>
      <c r="E178" s="194"/>
      <c r="F178" s="55">
        <f t="shared" si="217"/>
        <v>0</v>
      </c>
      <c r="G178" s="193"/>
      <c r="H178" s="1326"/>
      <c r="I178" s="1406">
        <f t="shared" si="218"/>
        <v>0</v>
      </c>
      <c r="J178" s="1326"/>
      <c r="K178" s="194"/>
      <c r="L178" s="1407">
        <f t="shared" si="219"/>
        <v>0</v>
      </c>
      <c r="M178" s="1409"/>
      <c r="N178" s="194"/>
      <c r="O178" s="1406">
        <f t="shared" si="220"/>
        <v>0</v>
      </c>
      <c r="P178" s="1408"/>
    </row>
    <row r="179" spans="1:16" ht="84" hidden="1" x14ac:dyDescent="0.25">
      <c r="A179" s="1183">
        <v>3290</v>
      </c>
      <c r="B179" s="80" t="s">
        <v>197</v>
      </c>
      <c r="C179" s="1427">
        <f t="shared" si="185"/>
        <v>0</v>
      </c>
      <c r="D179" s="191">
        <f>SUM(D180:D183)</f>
        <v>0</v>
      </c>
      <c r="E179" s="192">
        <f t="shared" ref="E179:O179" si="221">SUM(E180:E183)</f>
        <v>0</v>
      </c>
      <c r="F179" s="132">
        <f t="shared" si="221"/>
        <v>0</v>
      </c>
      <c r="G179" s="191">
        <f t="shared" si="221"/>
        <v>0</v>
      </c>
      <c r="H179" s="1411">
        <f t="shared" si="221"/>
        <v>0</v>
      </c>
      <c r="I179" s="1401">
        <f t="shared" si="221"/>
        <v>0</v>
      </c>
      <c r="J179" s="1411">
        <f t="shared" si="221"/>
        <v>0</v>
      </c>
      <c r="K179" s="192">
        <f t="shared" si="221"/>
        <v>0</v>
      </c>
      <c r="L179" s="1402">
        <f t="shared" si="221"/>
        <v>0</v>
      </c>
      <c r="M179" s="1427">
        <f t="shared" si="221"/>
        <v>0</v>
      </c>
      <c r="N179" s="1428">
        <f t="shared" si="221"/>
        <v>0</v>
      </c>
      <c r="O179" s="1429">
        <f t="shared" si="221"/>
        <v>0</v>
      </c>
      <c r="P179" s="1430"/>
    </row>
    <row r="180" spans="1:16" ht="72" hidden="1" x14ac:dyDescent="0.25">
      <c r="A180" s="51">
        <v>3291</v>
      </c>
      <c r="B180" s="87" t="s">
        <v>198</v>
      </c>
      <c r="C180" s="1323">
        <f t="shared" si="185"/>
        <v>0</v>
      </c>
      <c r="D180" s="193"/>
      <c r="E180" s="194"/>
      <c r="F180" s="55">
        <f t="shared" ref="F180:F183" si="222">D180+E180</f>
        <v>0</v>
      </c>
      <c r="G180" s="193"/>
      <c r="H180" s="1326"/>
      <c r="I180" s="1406">
        <f t="shared" ref="I180:I183" si="223">G180+H180</f>
        <v>0</v>
      </c>
      <c r="J180" s="1326"/>
      <c r="K180" s="194"/>
      <c r="L180" s="1407">
        <f t="shared" ref="L180:L183" si="224">J180+K180</f>
        <v>0</v>
      </c>
      <c r="M180" s="1409"/>
      <c r="N180" s="194"/>
      <c r="O180" s="1406">
        <f t="shared" ref="O180:O183" si="225">M180+N180</f>
        <v>0</v>
      </c>
      <c r="P180" s="1408"/>
    </row>
    <row r="181" spans="1:16" ht="72" hidden="1" x14ac:dyDescent="0.25">
      <c r="A181" s="51">
        <v>3292</v>
      </c>
      <c r="B181" s="87" t="s">
        <v>199</v>
      </c>
      <c r="C181" s="1323">
        <f t="shared" si="185"/>
        <v>0</v>
      </c>
      <c r="D181" s="193"/>
      <c r="E181" s="194"/>
      <c r="F181" s="55">
        <f t="shared" si="222"/>
        <v>0</v>
      </c>
      <c r="G181" s="193"/>
      <c r="H181" s="1326"/>
      <c r="I181" s="1406">
        <f t="shared" si="223"/>
        <v>0</v>
      </c>
      <c r="J181" s="1326"/>
      <c r="K181" s="194"/>
      <c r="L181" s="1407">
        <f t="shared" si="224"/>
        <v>0</v>
      </c>
      <c r="M181" s="1409"/>
      <c r="N181" s="194"/>
      <c r="O181" s="1406">
        <f t="shared" si="225"/>
        <v>0</v>
      </c>
      <c r="P181" s="1408"/>
    </row>
    <row r="182" spans="1:16" ht="72" hidden="1" x14ac:dyDescent="0.25">
      <c r="A182" s="51">
        <v>3293</v>
      </c>
      <c r="B182" s="87" t="s">
        <v>200</v>
      </c>
      <c r="C182" s="1323">
        <f t="shared" si="185"/>
        <v>0</v>
      </c>
      <c r="D182" s="193"/>
      <c r="E182" s="194"/>
      <c r="F182" s="55">
        <f t="shared" si="222"/>
        <v>0</v>
      </c>
      <c r="G182" s="193"/>
      <c r="H182" s="1326"/>
      <c r="I182" s="1406">
        <f t="shared" si="223"/>
        <v>0</v>
      </c>
      <c r="J182" s="1326"/>
      <c r="K182" s="194"/>
      <c r="L182" s="1407">
        <f t="shared" si="224"/>
        <v>0</v>
      </c>
      <c r="M182" s="1409"/>
      <c r="N182" s="194"/>
      <c r="O182" s="1406">
        <f t="shared" si="225"/>
        <v>0</v>
      </c>
      <c r="P182" s="1408"/>
    </row>
    <row r="183" spans="1:16" ht="60" hidden="1" x14ac:dyDescent="0.25">
      <c r="A183" s="206">
        <v>3294</v>
      </c>
      <c r="B183" s="87" t="s">
        <v>201</v>
      </c>
      <c r="C183" s="1427">
        <f t="shared" si="185"/>
        <v>0</v>
      </c>
      <c r="D183" s="207"/>
      <c r="E183" s="208"/>
      <c r="F183" s="209">
        <f t="shared" si="222"/>
        <v>0</v>
      </c>
      <c r="G183" s="207"/>
      <c r="H183" s="1431"/>
      <c r="I183" s="1429">
        <f t="shared" si="223"/>
        <v>0</v>
      </c>
      <c r="J183" s="1431"/>
      <c r="K183" s="208"/>
      <c r="L183" s="1432">
        <f t="shared" si="224"/>
        <v>0</v>
      </c>
      <c r="M183" s="1433"/>
      <c r="N183" s="208"/>
      <c r="O183" s="1429">
        <f t="shared" si="225"/>
        <v>0</v>
      </c>
      <c r="P183" s="1430"/>
    </row>
    <row r="184" spans="1:16" ht="48" hidden="1" x14ac:dyDescent="0.25">
      <c r="A184" s="213">
        <v>3300</v>
      </c>
      <c r="B184" s="204" t="s">
        <v>202</v>
      </c>
      <c r="C184" s="1394">
        <f t="shared" si="185"/>
        <v>0</v>
      </c>
      <c r="D184" s="215">
        <f>SUM(D185:D186)</f>
        <v>0</v>
      </c>
      <c r="E184" s="216">
        <f t="shared" ref="E184:O184" si="226">SUM(E185:E186)</f>
        <v>0</v>
      </c>
      <c r="F184" s="217">
        <f t="shared" si="226"/>
        <v>0</v>
      </c>
      <c r="G184" s="215">
        <f t="shared" si="226"/>
        <v>0</v>
      </c>
      <c r="H184" s="1434">
        <f t="shared" si="226"/>
        <v>0</v>
      </c>
      <c r="I184" s="1395">
        <f t="shared" si="226"/>
        <v>0</v>
      </c>
      <c r="J184" s="1434">
        <f t="shared" si="226"/>
        <v>0</v>
      </c>
      <c r="K184" s="216">
        <f t="shared" si="226"/>
        <v>0</v>
      </c>
      <c r="L184" s="1435">
        <f t="shared" si="226"/>
        <v>0</v>
      </c>
      <c r="M184" s="1394">
        <f t="shared" si="226"/>
        <v>0</v>
      </c>
      <c r="N184" s="216">
        <f t="shared" si="226"/>
        <v>0</v>
      </c>
      <c r="O184" s="1395">
        <f t="shared" si="226"/>
        <v>0</v>
      </c>
      <c r="P184" s="1396"/>
    </row>
    <row r="185" spans="1:16" ht="48" hidden="1" x14ac:dyDescent="0.25">
      <c r="A185" s="135">
        <v>3310</v>
      </c>
      <c r="B185" s="136" t="s">
        <v>203</v>
      </c>
      <c r="C185" s="1362">
        <f t="shared" si="185"/>
        <v>0</v>
      </c>
      <c r="D185" s="199"/>
      <c r="E185" s="200"/>
      <c r="F185" s="139">
        <f t="shared" ref="F185:F186" si="227">D185+E185</f>
        <v>0</v>
      </c>
      <c r="G185" s="199"/>
      <c r="H185" s="1420"/>
      <c r="I185" s="1398">
        <f t="shared" ref="I185:I186" si="228">G185+H185</f>
        <v>0</v>
      </c>
      <c r="J185" s="1420"/>
      <c r="K185" s="200"/>
      <c r="L185" s="1399">
        <f t="shared" ref="L185:L186" si="229">J185+K185</f>
        <v>0</v>
      </c>
      <c r="M185" s="1421"/>
      <c r="N185" s="200"/>
      <c r="O185" s="1398">
        <f t="shared" ref="O185:O186" si="230">M185+N185</f>
        <v>0</v>
      </c>
      <c r="P185" s="1400"/>
    </row>
    <row r="186" spans="1:16" ht="48.75" hidden="1" customHeight="1" x14ac:dyDescent="0.25">
      <c r="A186" s="44">
        <v>3320</v>
      </c>
      <c r="B186" s="80" t="s">
        <v>204</v>
      </c>
      <c r="C186" s="1317">
        <f t="shared" si="185"/>
        <v>0</v>
      </c>
      <c r="D186" s="195"/>
      <c r="E186" s="196"/>
      <c r="F186" s="132">
        <f t="shared" si="227"/>
        <v>0</v>
      </c>
      <c r="G186" s="195"/>
      <c r="H186" s="1320"/>
      <c r="I186" s="1401">
        <f t="shared" si="228"/>
        <v>0</v>
      </c>
      <c r="J186" s="1320"/>
      <c r="K186" s="196"/>
      <c r="L186" s="1402">
        <f t="shared" si="229"/>
        <v>0</v>
      </c>
      <c r="M186" s="1403"/>
      <c r="N186" s="196"/>
      <c r="O186" s="1401">
        <f t="shared" si="230"/>
        <v>0</v>
      </c>
      <c r="P186" s="1404"/>
    </row>
    <row r="187" spans="1:16" hidden="1" x14ac:dyDescent="0.25">
      <c r="A187" s="219">
        <v>4000</v>
      </c>
      <c r="B187" s="175" t="s">
        <v>205</v>
      </c>
      <c r="C187" s="1388">
        <f t="shared" si="185"/>
        <v>0</v>
      </c>
      <c r="D187" s="177">
        <f>SUM(D188,D191)</f>
        <v>0</v>
      </c>
      <c r="E187" s="178">
        <f t="shared" ref="E187:F187" si="231">SUM(E188,E191)</f>
        <v>0</v>
      </c>
      <c r="F187" s="179">
        <f t="shared" si="231"/>
        <v>0</v>
      </c>
      <c r="G187" s="177">
        <f>SUM(G188,G191)</f>
        <v>0</v>
      </c>
      <c r="H187" s="1389">
        <f t="shared" ref="H187:I187" si="232">SUM(H188,H191)</f>
        <v>0</v>
      </c>
      <c r="I187" s="1390">
        <f t="shared" si="232"/>
        <v>0</v>
      </c>
      <c r="J187" s="1389">
        <f>SUM(J188,J191)</f>
        <v>0</v>
      </c>
      <c r="K187" s="178">
        <f t="shared" ref="K187:L187" si="233">SUM(K188,K191)</f>
        <v>0</v>
      </c>
      <c r="L187" s="1391">
        <f t="shared" si="233"/>
        <v>0</v>
      </c>
      <c r="M187" s="1388">
        <f>SUM(M188,M191)</f>
        <v>0</v>
      </c>
      <c r="N187" s="178">
        <f t="shared" ref="N187:O187" si="234">SUM(N188,N191)</f>
        <v>0</v>
      </c>
      <c r="O187" s="1390">
        <f t="shared" si="234"/>
        <v>0</v>
      </c>
      <c r="P187" s="1392"/>
    </row>
    <row r="188" spans="1:16" ht="24" hidden="1" x14ac:dyDescent="0.25">
      <c r="A188" s="220">
        <v>4200</v>
      </c>
      <c r="B188" s="181" t="s">
        <v>206</v>
      </c>
      <c r="C188" s="1309">
        <f t="shared" si="185"/>
        <v>0</v>
      </c>
      <c r="D188" s="182">
        <f>SUM(D189,D190)</f>
        <v>0</v>
      </c>
      <c r="E188" s="183">
        <f t="shared" ref="E188:F188" si="235">SUM(E189,E190)</f>
        <v>0</v>
      </c>
      <c r="F188" s="71">
        <f t="shared" si="235"/>
        <v>0</v>
      </c>
      <c r="G188" s="182">
        <f>SUM(G189,G190)</f>
        <v>0</v>
      </c>
      <c r="H188" s="1315">
        <f t="shared" ref="H188:I188" si="236">SUM(H189,H190)</f>
        <v>0</v>
      </c>
      <c r="I188" s="1393">
        <f t="shared" si="236"/>
        <v>0</v>
      </c>
      <c r="J188" s="1315">
        <f>SUM(J189,J190)</f>
        <v>0</v>
      </c>
      <c r="K188" s="183">
        <f t="shared" ref="K188:L188" si="237">SUM(K189,K190)</f>
        <v>0</v>
      </c>
      <c r="L188" s="1316">
        <f t="shared" si="237"/>
        <v>0</v>
      </c>
      <c r="M188" s="1309">
        <f>SUM(M189,M190)</f>
        <v>0</v>
      </c>
      <c r="N188" s="183">
        <f t="shared" ref="N188:O188" si="238">SUM(N189,N190)</f>
        <v>0</v>
      </c>
      <c r="O188" s="1393">
        <f t="shared" si="238"/>
        <v>0</v>
      </c>
      <c r="P188" s="1410"/>
    </row>
    <row r="189" spans="1:16" ht="36" hidden="1" x14ac:dyDescent="0.25">
      <c r="A189" s="1183">
        <v>4240</v>
      </c>
      <c r="B189" s="80" t="s">
        <v>207</v>
      </c>
      <c r="C189" s="1317">
        <f t="shared" si="185"/>
        <v>0</v>
      </c>
      <c r="D189" s="195"/>
      <c r="E189" s="196"/>
      <c r="F189" s="132">
        <f t="shared" ref="F189:F190" si="239">D189+E189</f>
        <v>0</v>
      </c>
      <c r="G189" s="195"/>
      <c r="H189" s="1320"/>
      <c r="I189" s="1401">
        <f t="shared" ref="I189:I190" si="240">G189+H189</f>
        <v>0</v>
      </c>
      <c r="J189" s="1320"/>
      <c r="K189" s="196"/>
      <c r="L189" s="1402">
        <f t="shared" ref="L189:L190" si="241">J189+K189</f>
        <v>0</v>
      </c>
      <c r="M189" s="1403"/>
      <c r="N189" s="196"/>
      <c r="O189" s="1401">
        <f t="shared" ref="O189:O190" si="242">M189+N189</f>
        <v>0</v>
      </c>
      <c r="P189" s="1404"/>
    </row>
    <row r="190" spans="1:16" ht="24" hidden="1" x14ac:dyDescent="0.25">
      <c r="A190" s="187">
        <v>4250</v>
      </c>
      <c r="B190" s="87" t="s">
        <v>208</v>
      </c>
      <c r="C190" s="1323">
        <f t="shared" si="185"/>
        <v>0</v>
      </c>
      <c r="D190" s="193"/>
      <c r="E190" s="194"/>
      <c r="F190" s="55">
        <f t="shared" si="239"/>
        <v>0</v>
      </c>
      <c r="G190" s="193"/>
      <c r="H190" s="1326"/>
      <c r="I190" s="1406">
        <f t="shared" si="240"/>
        <v>0</v>
      </c>
      <c r="J190" s="1326"/>
      <c r="K190" s="194"/>
      <c r="L190" s="1407">
        <f t="shared" si="241"/>
        <v>0</v>
      </c>
      <c r="M190" s="1409"/>
      <c r="N190" s="194"/>
      <c r="O190" s="1406">
        <f t="shared" si="242"/>
        <v>0</v>
      </c>
      <c r="P190" s="1408"/>
    </row>
    <row r="191" spans="1:16" hidden="1" x14ac:dyDescent="0.25">
      <c r="A191" s="67">
        <v>4300</v>
      </c>
      <c r="B191" s="181" t="s">
        <v>209</v>
      </c>
      <c r="C191" s="1309">
        <f t="shared" si="185"/>
        <v>0</v>
      </c>
      <c r="D191" s="182">
        <f>SUM(D192)</f>
        <v>0</v>
      </c>
      <c r="E191" s="183">
        <f t="shared" ref="E191:F191" si="243">SUM(E192)</f>
        <v>0</v>
      </c>
      <c r="F191" s="71">
        <f t="shared" si="243"/>
        <v>0</v>
      </c>
      <c r="G191" s="182">
        <f>SUM(G192)</f>
        <v>0</v>
      </c>
      <c r="H191" s="1315">
        <f t="shared" ref="H191:I191" si="244">SUM(H192)</f>
        <v>0</v>
      </c>
      <c r="I191" s="1393">
        <f t="shared" si="244"/>
        <v>0</v>
      </c>
      <c r="J191" s="1315">
        <f>SUM(J192)</f>
        <v>0</v>
      </c>
      <c r="K191" s="183">
        <f t="shared" ref="K191:L191" si="245">SUM(K192)</f>
        <v>0</v>
      </c>
      <c r="L191" s="1316">
        <f t="shared" si="245"/>
        <v>0</v>
      </c>
      <c r="M191" s="1309">
        <f>SUM(M192)</f>
        <v>0</v>
      </c>
      <c r="N191" s="183">
        <f t="shared" ref="N191:O191" si="246">SUM(N192)</f>
        <v>0</v>
      </c>
      <c r="O191" s="1393">
        <f t="shared" si="246"/>
        <v>0</v>
      </c>
      <c r="P191" s="1410"/>
    </row>
    <row r="192" spans="1:16" ht="24" hidden="1" x14ac:dyDescent="0.25">
      <c r="A192" s="1183">
        <v>4310</v>
      </c>
      <c r="B192" s="80" t="s">
        <v>210</v>
      </c>
      <c r="C192" s="1317">
        <f t="shared" si="185"/>
        <v>0</v>
      </c>
      <c r="D192" s="191">
        <f>SUM(D193:D193)</f>
        <v>0</v>
      </c>
      <c r="E192" s="192">
        <f t="shared" ref="E192:F192" si="247">SUM(E193:E193)</f>
        <v>0</v>
      </c>
      <c r="F192" s="132">
        <f t="shared" si="247"/>
        <v>0</v>
      </c>
      <c r="G192" s="191">
        <f>SUM(G193:G193)</f>
        <v>0</v>
      </c>
      <c r="H192" s="1411">
        <f t="shared" ref="H192:I192" si="248">SUM(H193:H193)</f>
        <v>0</v>
      </c>
      <c r="I192" s="1401">
        <f t="shared" si="248"/>
        <v>0</v>
      </c>
      <c r="J192" s="1411">
        <f>SUM(J193:J193)</f>
        <v>0</v>
      </c>
      <c r="K192" s="192">
        <f t="shared" ref="K192:L192" si="249">SUM(K193:K193)</f>
        <v>0</v>
      </c>
      <c r="L192" s="1402">
        <f t="shared" si="249"/>
        <v>0</v>
      </c>
      <c r="M192" s="1317">
        <f>SUM(M193:M193)</f>
        <v>0</v>
      </c>
      <c r="N192" s="192">
        <f t="shared" ref="N192:O192" si="250">SUM(N193:N193)</f>
        <v>0</v>
      </c>
      <c r="O192" s="1401">
        <f t="shared" si="250"/>
        <v>0</v>
      </c>
      <c r="P192" s="1404"/>
    </row>
    <row r="193" spans="1:16" ht="36" hidden="1" x14ac:dyDescent="0.25">
      <c r="A193" s="51">
        <v>4311</v>
      </c>
      <c r="B193" s="87" t="s">
        <v>211</v>
      </c>
      <c r="C193" s="1323">
        <f t="shared" si="185"/>
        <v>0</v>
      </c>
      <c r="D193" s="193"/>
      <c r="E193" s="194"/>
      <c r="F193" s="55">
        <f>D193+E193</f>
        <v>0</v>
      </c>
      <c r="G193" s="193"/>
      <c r="H193" s="1326"/>
      <c r="I193" s="1406">
        <f>G193+H193</f>
        <v>0</v>
      </c>
      <c r="J193" s="1326"/>
      <c r="K193" s="194"/>
      <c r="L193" s="1407">
        <f>J193+K193</f>
        <v>0</v>
      </c>
      <c r="M193" s="1409"/>
      <c r="N193" s="194"/>
      <c r="O193" s="1406">
        <f>M193+N193</f>
        <v>0</v>
      </c>
      <c r="P193" s="1408"/>
    </row>
    <row r="194" spans="1:16" s="28" customFormat="1" ht="24" hidden="1" x14ac:dyDescent="0.25">
      <c r="A194" s="221"/>
      <c r="B194" s="23" t="s">
        <v>212</v>
      </c>
      <c r="C194" s="1384">
        <f t="shared" si="185"/>
        <v>0</v>
      </c>
      <c r="D194" s="171">
        <f>SUM(D195,D230,D269)</f>
        <v>0</v>
      </c>
      <c r="E194" s="172">
        <f t="shared" ref="E194:F194" si="251">SUM(E195,E230,E269)</f>
        <v>0</v>
      </c>
      <c r="F194" s="173">
        <f t="shared" si="251"/>
        <v>0</v>
      </c>
      <c r="G194" s="171">
        <f>SUM(G195,G230,G269)</f>
        <v>0</v>
      </c>
      <c r="H194" s="1385">
        <f t="shared" ref="H194:I194" si="252">SUM(H195,H230,H269)</f>
        <v>0</v>
      </c>
      <c r="I194" s="1386">
        <f t="shared" si="252"/>
        <v>0</v>
      </c>
      <c r="J194" s="1385">
        <f>SUM(J195,J230,J269)</f>
        <v>0</v>
      </c>
      <c r="K194" s="172">
        <f t="shared" ref="K194:L194" si="253">SUM(K195,K230,K269)</f>
        <v>0</v>
      </c>
      <c r="L194" s="996">
        <f t="shared" si="253"/>
        <v>0</v>
      </c>
      <c r="M194" s="1436">
        <f>SUM(M195,M230,M269)</f>
        <v>0</v>
      </c>
      <c r="N194" s="1437">
        <f t="shared" ref="N194:O194" si="254">SUM(N195,N230,N269)</f>
        <v>0</v>
      </c>
      <c r="O194" s="1438">
        <f t="shared" si="254"/>
        <v>0</v>
      </c>
      <c r="P194" s="1439"/>
    </row>
    <row r="195" spans="1:16" hidden="1" x14ac:dyDescent="0.25">
      <c r="A195" s="175">
        <v>5000</v>
      </c>
      <c r="B195" s="175" t="s">
        <v>213</v>
      </c>
      <c r="C195" s="1388">
        <f t="shared" si="185"/>
        <v>0</v>
      </c>
      <c r="D195" s="177">
        <f>D196+D204</f>
        <v>0</v>
      </c>
      <c r="E195" s="178">
        <f t="shared" ref="E195:F195" si="255">E196+E204</f>
        <v>0</v>
      </c>
      <c r="F195" s="179">
        <f t="shared" si="255"/>
        <v>0</v>
      </c>
      <c r="G195" s="177">
        <f>G196+G204</f>
        <v>0</v>
      </c>
      <c r="H195" s="1389">
        <f t="shared" ref="H195:I195" si="256">H196+H204</f>
        <v>0</v>
      </c>
      <c r="I195" s="1390">
        <f t="shared" si="256"/>
        <v>0</v>
      </c>
      <c r="J195" s="1389">
        <f>J196+J204</f>
        <v>0</v>
      </c>
      <c r="K195" s="178">
        <f t="shared" ref="K195:L195" si="257">K196+K204</f>
        <v>0</v>
      </c>
      <c r="L195" s="1391">
        <f t="shared" si="257"/>
        <v>0</v>
      </c>
      <c r="M195" s="1388">
        <f>M196+M204</f>
        <v>0</v>
      </c>
      <c r="N195" s="178">
        <f t="shared" ref="N195:O195" si="258">N196+N204</f>
        <v>0</v>
      </c>
      <c r="O195" s="1390">
        <f t="shared" si="258"/>
        <v>0</v>
      </c>
      <c r="P195" s="1392"/>
    </row>
    <row r="196" spans="1:16" hidden="1" x14ac:dyDescent="0.25">
      <c r="A196" s="67">
        <v>5100</v>
      </c>
      <c r="B196" s="181" t="s">
        <v>214</v>
      </c>
      <c r="C196" s="1309">
        <f t="shared" si="185"/>
        <v>0</v>
      </c>
      <c r="D196" s="182">
        <f>D197+D198+D201+D202+D203</f>
        <v>0</v>
      </c>
      <c r="E196" s="183">
        <f t="shared" ref="E196:F196" si="259">E197+E198+E201+E202+E203</f>
        <v>0</v>
      </c>
      <c r="F196" s="71">
        <f t="shared" si="259"/>
        <v>0</v>
      </c>
      <c r="G196" s="182">
        <f>G197+G198+G201+G202+G203</f>
        <v>0</v>
      </c>
      <c r="H196" s="1315">
        <f t="shared" ref="H196:I196" si="260">H197+H198+H201+H202+H203</f>
        <v>0</v>
      </c>
      <c r="I196" s="1393">
        <f t="shared" si="260"/>
        <v>0</v>
      </c>
      <c r="J196" s="1315">
        <f>J197+J198+J201+J202+J203</f>
        <v>0</v>
      </c>
      <c r="K196" s="183">
        <f t="shared" ref="K196:L196" si="261">K197+K198+K201+K202+K203</f>
        <v>0</v>
      </c>
      <c r="L196" s="1316">
        <f t="shared" si="261"/>
        <v>0</v>
      </c>
      <c r="M196" s="1309">
        <f>M197+M198+M201+M202+M203</f>
        <v>0</v>
      </c>
      <c r="N196" s="183">
        <f t="shared" ref="N196:O196" si="262">N197+N198+N201+N202+N203</f>
        <v>0</v>
      </c>
      <c r="O196" s="1393">
        <f t="shared" si="262"/>
        <v>0</v>
      </c>
      <c r="P196" s="1410"/>
    </row>
    <row r="197" spans="1:16" hidden="1" x14ac:dyDescent="0.25">
      <c r="A197" s="1183">
        <v>5110</v>
      </c>
      <c r="B197" s="80" t="s">
        <v>215</v>
      </c>
      <c r="C197" s="1317">
        <f t="shared" si="185"/>
        <v>0</v>
      </c>
      <c r="D197" s="195"/>
      <c r="E197" s="196"/>
      <c r="F197" s="132">
        <f>D197+E197</f>
        <v>0</v>
      </c>
      <c r="G197" s="195"/>
      <c r="H197" s="1320"/>
      <c r="I197" s="1401">
        <f>G197+H197</f>
        <v>0</v>
      </c>
      <c r="J197" s="1320"/>
      <c r="K197" s="196"/>
      <c r="L197" s="1402">
        <f>J197+K197</f>
        <v>0</v>
      </c>
      <c r="M197" s="1403"/>
      <c r="N197" s="196"/>
      <c r="O197" s="1401">
        <f>M197+N197</f>
        <v>0</v>
      </c>
      <c r="P197" s="1404"/>
    </row>
    <row r="198" spans="1:16" ht="24" hidden="1" x14ac:dyDescent="0.25">
      <c r="A198" s="187">
        <v>5120</v>
      </c>
      <c r="B198" s="87" t="s">
        <v>216</v>
      </c>
      <c r="C198" s="1323">
        <f t="shared" si="185"/>
        <v>0</v>
      </c>
      <c r="D198" s="188">
        <f>D199+D200</f>
        <v>0</v>
      </c>
      <c r="E198" s="189">
        <f t="shared" ref="E198:F198" si="263">E199+E200</f>
        <v>0</v>
      </c>
      <c r="F198" s="55">
        <f t="shared" si="263"/>
        <v>0</v>
      </c>
      <c r="G198" s="188">
        <f>G199+G200</f>
        <v>0</v>
      </c>
      <c r="H198" s="1405">
        <f t="shared" ref="H198:I198" si="264">H199+H200</f>
        <v>0</v>
      </c>
      <c r="I198" s="1406">
        <f t="shared" si="264"/>
        <v>0</v>
      </c>
      <c r="J198" s="1405">
        <f>J199+J200</f>
        <v>0</v>
      </c>
      <c r="K198" s="189">
        <f t="shared" ref="K198:L198" si="265">K199+K200</f>
        <v>0</v>
      </c>
      <c r="L198" s="1407">
        <f t="shared" si="265"/>
        <v>0</v>
      </c>
      <c r="M198" s="1323">
        <f>M199+M200</f>
        <v>0</v>
      </c>
      <c r="N198" s="189">
        <f t="shared" ref="N198:O198" si="266">N199+N200</f>
        <v>0</v>
      </c>
      <c r="O198" s="1406">
        <f t="shared" si="266"/>
        <v>0</v>
      </c>
      <c r="P198" s="1408"/>
    </row>
    <row r="199" spans="1:16" hidden="1" x14ac:dyDescent="0.25">
      <c r="A199" s="51">
        <v>5121</v>
      </c>
      <c r="B199" s="87" t="s">
        <v>217</v>
      </c>
      <c r="C199" s="1323">
        <f t="shared" si="185"/>
        <v>0</v>
      </c>
      <c r="D199" s="193"/>
      <c r="E199" s="194"/>
      <c r="F199" s="55">
        <f t="shared" ref="F199:F203" si="267">D199+E199</f>
        <v>0</v>
      </c>
      <c r="G199" s="193"/>
      <c r="H199" s="1326"/>
      <c r="I199" s="1406">
        <f t="shared" ref="I199:I203" si="268">G199+H199</f>
        <v>0</v>
      </c>
      <c r="J199" s="1326"/>
      <c r="K199" s="194"/>
      <c r="L199" s="1407">
        <f t="shared" ref="L199:L203" si="269">J199+K199</f>
        <v>0</v>
      </c>
      <c r="M199" s="1409"/>
      <c r="N199" s="194"/>
      <c r="O199" s="1406">
        <f t="shared" ref="O199:O203" si="270">M199+N199</f>
        <v>0</v>
      </c>
      <c r="P199" s="1408"/>
    </row>
    <row r="200" spans="1:16" ht="24" hidden="1" x14ac:dyDescent="0.25">
      <c r="A200" s="51">
        <v>5129</v>
      </c>
      <c r="B200" s="87" t="s">
        <v>218</v>
      </c>
      <c r="C200" s="1323">
        <f t="shared" si="185"/>
        <v>0</v>
      </c>
      <c r="D200" s="193"/>
      <c r="E200" s="194"/>
      <c r="F200" s="55">
        <f t="shared" si="267"/>
        <v>0</v>
      </c>
      <c r="G200" s="193"/>
      <c r="H200" s="1326"/>
      <c r="I200" s="1406">
        <f t="shared" si="268"/>
        <v>0</v>
      </c>
      <c r="J200" s="1326"/>
      <c r="K200" s="194"/>
      <c r="L200" s="1407">
        <f t="shared" si="269"/>
        <v>0</v>
      </c>
      <c r="M200" s="1409"/>
      <c r="N200" s="194"/>
      <c r="O200" s="1406">
        <f t="shared" si="270"/>
        <v>0</v>
      </c>
      <c r="P200" s="1408"/>
    </row>
    <row r="201" spans="1:16" hidden="1" x14ac:dyDescent="0.25">
      <c r="A201" s="187">
        <v>5130</v>
      </c>
      <c r="B201" s="87" t="s">
        <v>219</v>
      </c>
      <c r="C201" s="1323">
        <f t="shared" si="185"/>
        <v>0</v>
      </c>
      <c r="D201" s="193"/>
      <c r="E201" s="194"/>
      <c r="F201" s="55">
        <f t="shared" si="267"/>
        <v>0</v>
      </c>
      <c r="G201" s="193"/>
      <c r="H201" s="1326"/>
      <c r="I201" s="1406">
        <f t="shared" si="268"/>
        <v>0</v>
      </c>
      <c r="J201" s="1326"/>
      <c r="K201" s="194"/>
      <c r="L201" s="1407">
        <f t="shared" si="269"/>
        <v>0</v>
      </c>
      <c r="M201" s="1409"/>
      <c r="N201" s="194"/>
      <c r="O201" s="1406">
        <f t="shared" si="270"/>
        <v>0</v>
      </c>
      <c r="P201" s="1408"/>
    </row>
    <row r="202" spans="1:16" hidden="1" x14ac:dyDescent="0.25">
      <c r="A202" s="187">
        <v>5140</v>
      </c>
      <c r="B202" s="87" t="s">
        <v>220</v>
      </c>
      <c r="C202" s="1323">
        <f t="shared" si="185"/>
        <v>0</v>
      </c>
      <c r="D202" s="193"/>
      <c r="E202" s="194"/>
      <c r="F202" s="55">
        <f t="shared" si="267"/>
        <v>0</v>
      </c>
      <c r="G202" s="193"/>
      <c r="H202" s="1326"/>
      <c r="I202" s="1406">
        <f t="shared" si="268"/>
        <v>0</v>
      </c>
      <c r="J202" s="1326"/>
      <c r="K202" s="194"/>
      <c r="L202" s="1407">
        <f t="shared" si="269"/>
        <v>0</v>
      </c>
      <c r="M202" s="1409"/>
      <c r="N202" s="194"/>
      <c r="O202" s="1406">
        <f t="shared" si="270"/>
        <v>0</v>
      </c>
      <c r="P202" s="1408"/>
    </row>
    <row r="203" spans="1:16" ht="24" hidden="1" x14ac:dyDescent="0.25">
      <c r="A203" s="187">
        <v>5170</v>
      </c>
      <c r="B203" s="87" t="s">
        <v>221</v>
      </c>
      <c r="C203" s="1323">
        <f t="shared" si="185"/>
        <v>0</v>
      </c>
      <c r="D203" s="193"/>
      <c r="E203" s="194"/>
      <c r="F203" s="55">
        <f t="shared" si="267"/>
        <v>0</v>
      </c>
      <c r="G203" s="193"/>
      <c r="H203" s="1326"/>
      <c r="I203" s="1406">
        <f t="shared" si="268"/>
        <v>0</v>
      </c>
      <c r="J203" s="1326"/>
      <c r="K203" s="194"/>
      <c r="L203" s="1407">
        <f t="shared" si="269"/>
        <v>0</v>
      </c>
      <c r="M203" s="1409"/>
      <c r="N203" s="194"/>
      <c r="O203" s="1406">
        <f t="shared" si="270"/>
        <v>0</v>
      </c>
      <c r="P203" s="1408"/>
    </row>
    <row r="204" spans="1:16" hidden="1" x14ac:dyDescent="0.25">
      <c r="A204" s="67">
        <v>5200</v>
      </c>
      <c r="B204" s="181" t="s">
        <v>222</v>
      </c>
      <c r="C204" s="1309">
        <f t="shared" si="185"/>
        <v>0</v>
      </c>
      <c r="D204" s="182">
        <f>D205+D215+D216+D225+D226+D227+D229</f>
        <v>0</v>
      </c>
      <c r="E204" s="183">
        <f t="shared" ref="E204:F204" si="271">E205+E215+E216+E225+E226+E227+E229</f>
        <v>0</v>
      </c>
      <c r="F204" s="71">
        <f t="shared" si="271"/>
        <v>0</v>
      </c>
      <c r="G204" s="182">
        <f>G205+G215+G216+G225+G226+G227+G229</f>
        <v>0</v>
      </c>
      <c r="H204" s="1315">
        <f t="shared" ref="H204:I204" si="272">H205+H215+H216+H225+H226+H227+H229</f>
        <v>0</v>
      </c>
      <c r="I204" s="1393">
        <f t="shared" si="272"/>
        <v>0</v>
      </c>
      <c r="J204" s="1315">
        <f>J205+J215+J216+J225+J226+J227+J229</f>
        <v>0</v>
      </c>
      <c r="K204" s="183">
        <f t="shared" ref="K204:L204" si="273">K205+K215+K216+K225+K226+K227+K229</f>
        <v>0</v>
      </c>
      <c r="L204" s="1316">
        <f t="shared" si="273"/>
        <v>0</v>
      </c>
      <c r="M204" s="1309">
        <f>M205+M215+M216+M225+M226+M227+M229</f>
        <v>0</v>
      </c>
      <c r="N204" s="183">
        <f t="shared" ref="N204:O204" si="274">N205+N215+N216+N225+N226+N227+N229</f>
        <v>0</v>
      </c>
      <c r="O204" s="1393">
        <f t="shared" si="274"/>
        <v>0</v>
      </c>
      <c r="P204" s="1410"/>
    </row>
    <row r="205" spans="1:16" hidden="1" x14ac:dyDescent="0.25">
      <c r="A205" s="184">
        <v>5210</v>
      </c>
      <c r="B205" s="136" t="s">
        <v>1391</v>
      </c>
      <c r="C205" s="1362">
        <f t="shared" si="185"/>
        <v>0</v>
      </c>
      <c r="D205" s="185">
        <f>SUM(D206:D214)</f>
        <v>0</v>
      </c>
      <c r="E205" s="186">
        <f t="shared" ref="E205:F205" si="275">SUM(E206:E214)</f>
        <v>0</v>
      </c>
      <c r="F205" s="139">
        <f t="shared" si="275"/>
        <v>0</v>
      </c>
      <c r="G205" s="185">
        <f>SUM(G206:G214)</f>
        <v>0</v>
      </c>
      <c r="H205" s="1397">
        <f t="shared" ref="H205:I205" si="276">SUM(H206:H214)</f>
        <v>0</v>
      </c>
      <c r="I205" s="1398">
        <f t="shared" si="276"/>
        <v>0</v>
      </c>
      <c r="J205" s="1397">
        <f>SUM(J206:J214)</f>
        <v>0</v>
      </c>
      <c r="K205" s="186">
        <f t="shared" ref="K205:L205" si="277">SUM(K206:K214)</f>
        <v>0</v>
      </c>
      <c r="L205" s="1399">
        <f t="shared" si="277"/>
        <v>0</v>
      </c>
      <c r="M205" s="1362">
        <f>SUM(M206:M214)</f>
        <v>0</v>
      </c>
      <c r="N205" s="186">
        <f t="shared" ref="N205:O205" si="278">SUM(N206:N214)</f>
        <v>0</v>
      </c>
      <c r="O205" s="1398">
        <f t="shared" si="278"/>
        <v>0</v>
      </c>
      <c r="P205" s="1400"/>
    </row>
    <row r="206" spans="1:16" hidden="1" x14ac:dyDescent="0.25">
      <c r="A206" s="44">
        <v>5211</v>
      </c>
      <c r="B206" s="80" t="s">
        <v>224</v>
      </c>
      <c r="C206" s="1317">
        <f t="shared" si="185"/>
        <v>0</v>
      </c>
      <c r="D206" s="195"/>
      <c r="E206" s="196"/>
      <c r="F206" s="132">
        <f t="shared" ref="F206:F215" si="279">D206+E206</f>
        <v>0</v>
      </c>
      <c r="G206" s="195"/>
      <c r="H206" s="1320"/>
      <c r="I206" s="1401">
        <f t="shared" ref="I206:I215" si="280">G206+H206</f>
        <v>0</v>
      </c>
      <c r="J206" s="1320"/>
      <c r="K206" s="196"/>
      <c r="L206" s="1402">
        <f t="shared" ref="L206:L215" si="281">J206+K206</f>
        <v>0</v>
      </c>
      <c r="M206" s="1403"/>
      <c r="N206" s="196"/>
      <c r="O206" s="1401">
        <f t="shared" ref="O206:O215" si="282">M206+N206</f>
        <v>0</v>
      </c>
      <c r="P206" s="1404"/>
    </row>
    <row r="207" spans="1:16" hidden="1" x14ac:dyDescent="0.25">
      <c r="A207" s="51">
        <v>5212</v>
      </c>
      <c r="B207" s="87" t="s">
        <v>225</v>
      </c>
      <c r="C207" s="1323">
        <f t="shared" si="185"/>
        <v>0</v>
      </c>
      <c r="D207" s="193"/>
      <c r="E207" s="194"/>
      <c r="F207" s="55">
        <f t="shared" si="279"/>
        <v>0</v>
      </c>
      <c r="G207" s="193"/>
      <c r="H207" s="1326"/>
      <c r="I207" s="1406">
        <f t="shared" si="280"/>
        <v>0</v>
      </c>
      <c r="J207" s="1326"/>
      <c r="K207" s="194"/>
      <c r="L207" s="1407">
        <f t="shared" si="281"/>
        <v>0</v>
      </c>
      <c r="M207" s="1409"/>
      <c r="N207" s="194"/>
      <c r="O207" s="1406">
        <f t="shared" si="282"/>
        <v>0</v>
      </c>
      <c r="P207" s="1408"/>
    </row>
    <row r="208" spans="1:16" hidden="1" x14ac:dyDescent="0.25">
      <c r="A208" s="51">
        <v>5213</v>
      </c>
      <c r="B208" s="87" t="s">
        <v>226</v>
      </c>
      <c r="C208" s="1323">
        <f t="shared" si="185"/>
        <v>0</v>
      </c>
      <c r="D208" s="193"/>
      <c r="E208" s="194"/>
      <c r="F208" s="55">
        <f t="shared" si="279"/>
        <v>0</v>
      </c>
      <c r="G208" s="193"/>
      <c r="H208" s="1326"/>
      <c r="I208" s="1406">
        <f t="shared" si="280"/>
        <v>0</v>
      </c>
      <c r="J208" s="1326"/>
      <c r="K208" s="194"/>
      <c r="L208" s="1407">
        <f t="shared" si="281"/>
        <v>0</v>
      </c>
      <c r="M208" s="1409"/>
      <c r="N208" s="194"/>
      <c r="O208" s="1406">
        <f t="shared" si="282"/>
        <v>0</v>
      </c>
      <c r="P208" s="1408"/>
    </row>
    <row r="209" spans="1:16" hidden="1" x14ac:dyDescent="0.25">
      <c r="A209" s="51">
        <v>5214</v>
      </c>
      <c r="B209" s="87" t="s">
        <v>1392</v>
      </c>
      <c r="C209" s="1323">
        <f t="shared" si="185"/>
        <v>0</v>
      </c>
      <c r="D209" s="193"/>
      <c r="E209" s="194"/>
      <c r="F209" s="55">
        <f t="shared" si="279"/>
        <v>0</v>
      </c>
      <c r="G209" s="193"/>
      <c r="H209" s="1326"/>
      <c r="I209" s="1406">
        <f t="shared" si="280"/>
        <v>0</v>
      </c>
      <c r="J209" s="1326"/>
      <c r="K209" s="194"/>
      <c r="L209" s="1407">
        <f t="shared" si="281"/>
        <v>0</v>
      </c>
      <c r="M209" s="1409"/>
      <c r="N209" s="194"/>
      <c r="O209" s="1406">
        <f t="shared" si="282"/>
        <v>0</v>
      </c>
      <c r="P209" s="1408"/>
    </row>
    <row r="210" spans="1:16" hidden="1" x14ac:dyDescent="0.25">
      <c r="A210" s="51">
        <v>5215</v>
      </c>
      <c r="B210" s="87" t="s">
        <v>228</v>
      </c>
      <c r="C210" s="1323">
        <f t="shared" si="185"/>
        <v>0</v>
      </c>
      <c r="D210" s="193"/>
      <c r="E210" s="194"/>
      <c r="F210" s="55">
        <f t="shared" si="279"/>
        <v>0</v>
      </c>
      <c r="G210" s="193"/>
      <c r="H210" s="1326"/>
      <c r="I210" s="1406">
        <f t="shared" si="280"/>
        <v>0</v>
      </c>
      <c r="J210" s="1326"/>
      <c r="K210" s="194"/>
      <c r="L210" s="1407">
        <f t="shared" si="281"/>
        <v>0</v>
      </c>
      <c r="M210" s="1409"/>
      <c r="N210" s="194"/>
      <c r="O210" s="1406">
        <f t="shared" si="282"/>
        <v>0</v>
      </c>
      <c r="P210" s="1408"/>
    </row>
    <row r="211" spans="1:16" ht="14.25" hidden="1" customHeight="1" x14ac:dyDescent="0.25">
      <c r="A211" s="51">
        <v>5216</v>
      </c>
      <c r="B211" s="87" t="s">
        <v>229</v>
      </c>
      <c r="C211" s="1323">
        <f t="shared" si="185"/>
        <v>0</v>
      </c>
      <c r="D211" s="193"/>
      <c r="E211" s="194"/>
      <c r="F211" s="55">
        <f t="shared" si="279"/>
        <v>0</v>
      </c>
      <c r="G211" s="193"/>
      <c r="H211" s="1326"/>
      <c r="I211" s="1406">
        <f t="shared" si="280"/>
        <v>0</v>
      </c>
      <c r="J211" s="1326"/>
      <c r="K211" s="194"/>
      <c r="L211" s="1407">
        <f t="shared" si="281"/>
        <v>0</v>
      </c>
      <c r="M211" s="1409"/>
      <c r="N211" s="194"/>
      <c r="O211" s="1406">
        <f t="shared" si="282"/>
        <v>0</v>
      </c>
      <c r="P211" s="1408"/>
    </row>
    <row r="212" spans="1:16" hidden="1" x14ac:dyDescent="0.25">
      <c r="A212" s="51">
        <v>5217</v>
      </c>
      <c r="B212" s="87" t="s">
        <v>230</v>
      </c>
      <c r="C212" s="1323">
        <f t="shared" si="185"/>
        <v>0</v>
      </c>
      <c r="D212" s="193"/>
      <c r="E212" s="194"/>
      <c r="F212" s="55">
        <f t="shared" si="279"/>
        <v>0</v>
      </c>
      <c r="G212" s="193"/>
      <c r="H212" s="1326"/>
      <c r="I212" s="1406">
        <f t="shared" si="280"/>
        <v>0</v>
      </c>
      <c r="J212" s="1326"/>
      <c r="K212" s="194"/>
      <c r="L212" s="1407">
        <f t="shared" si="281"/>
        <v>0</v>
      </c>
      <c r="M212" s="1409"/>
      <c r="N212" s="194"/>
      <c r="O212" s="1406">
        <f t="shared" si="282"/>
        <v>0</v>
      </c>
      <c r="P212" s="1408"/>
    </row>
    <row r="213" spans="1:16" hidden="1" x14ac:dyDescent="0.25">
      <c r="A213" s="51">
        <v>5218</v>
      </c>
      <c r="B213" s="87" t="s">
        <v>1393</v>
      </c>
      <c r="C213" s="1323">
        <f t="shared" ref="C213:C276" si="283">F213+I213+L213+O213</f>
        <v>0</v>
      </c>
      <c r="D213" s="193"/>
      <c r="E213" s="194"/>
      <c r="F213" s="55">
        <f t="shared" si="279"/>
        <v>0</v>
      </c>
      <c r="G213" s="193"/>
      <c r="H213" s="1326"/>
      <c r="I213" s="1406">
        <f t="shared" si="280"/>
        <v>0</v>
      </c>
      <c r="J213" s="1326"/>
      <c r="K213" s="194"/>
      <c r="L213" s="1407">
        <f t="shared" si="281"/>
        <v>0</v>
      </c>
      <c r="M213" s="1409"/>
      <c r="N213" s="194"/>
      <c r="O213" s="1406">
        <f t="shared" si="282"/>
        <v>0</v>
      </c>
      <c r="P213" s="1408"/>
    </row>
    <row r="214" spans="1:16" hidden="1" x14ac:dyDescent="0.25">
      <c r="A214" s="51">
        <v>5219</v>
      </c>
      <c r="B214" s="87" t="s">
        <v>232</v>
      </c>
      <c r="C214" s="1323">
        <f t="shared" si="283"/>
        <v>0</v>
      </c>
      <c r="D214" s="193"/>
      <c r="E214" s="194"/>
      <c r="F214" s="55">
        <f t="shared" si="279"/>
        <v>0</v>
      </c>
      <c r="G214" s="193"/>
      <c r="H214" s="1326"/>
      <c r="I214" s="1406">
        <f t="shared" si="280"/>
        <v>0</v>
      </c>
      <c r="J214" s="1326"/>
      <c r="K214" s="194"/>
      <c r="L214" s="1407">
        <f t="shared" si="281"/>
        <v>0</v>
      </c>
      <c r="M214" s="1409"/>
      <c r="N214" s="194"/>
      <c r="O214" s="1406">
        <f t="shared" si="282"/>
        <v>0</v>
      </c>
      <c r="P214" s="1408"/>
    </row>
    <row r="215" spans="1:16" ht="13.5" hidden="1" customHeight="1" x14ac:dyDescent="0.25">
      <c r="A215" s="187">
        <v>5220</v>
      </c>
      <c r="B215" s="87" t="s">
        <v>233</v>
      </c>
      <c r="C215" s="1323">
        <f t="shared" si="283"/>
        <v>0</v>
      </c>
      <c r="D215" s="193"/>
      <c r="E215" s="194"/>
      <c r="F215" s="55">
        <f t="shared" si="279"/>
        <v>0</v>
      </c>
      <c r="G215" s="193"/>
      <c r="H215" s="1326"/>
      <c r="I215" s="1406">
        <f t="shared" si="280"/>
        <v>0</v>
      </c>
      <c r="J215" s="1326"/>
      <c r="K215" s="194"/>
      <c r="L215" s="1407">
        <f t="shared" si="281"/>
        <v>0</v>
      </c>
      <c r="M215" s="1409"/>
      <c r="N215" s="194"/>
      <c r="O215" s="1406">
        <f t="shared" si="282"/>
        <v>0</v>
      </c>
      <c r="P215" s="1408"/>
    </row>
    <row r="216" spans="1:16" hidden="1" x14ac:dyDescent="0.25">
      <c r="A216" s="187">
        <v>5230</v>
      </c>
      <c r="B216" s="87" t="s">
        <v>234</v>
      </c>
      <c r="C216" s="1323">
        <f t="shared" si="283"/>
        <v>0</v>
      </c>
      <c r="D216" s="188">
        <f>SUM(D217:D224)</f>
        <v>0</v>
      </c>
      <c r="E216" s="189">
        <f t="shared" ref="E216:F216" si="284">SUM(E217:E224)</f>
        <v>0</v>
      </c>
      <c r="F216" s="55">
        <f t="shared" si="284"/>
        <v>0</v>
      </c>
      <c r="G216" s="188">
        <f>SUM(G217:G224)</f>
        <v>0</v>
      </c>
      <c r="H216" s="1405">
        <f t="shared" ref="H216:I216" si="285">SUM(H217:H224)</f>
        <v>0</v>
      </c>
      <c r="I216" s="1406">
        <f t="shared" si="285"/>
        <v>0</v>
      </c>
      <c r="J216" s="1405">
        <f>SUM(J217:J224)</f>
        <v>0</v>
      </c>
      <c r="K216" s="189">
        <f t="shared" ref="K216:L216" si="286">SUM(K217:K224)</f>
        <v>0</v>
      </c>
      <c r="L216" s="1407">
        <f t="shared" si="286"/>
        <v>0</v>
      </c>
      <c r="M216" s="1323">
        <f>SUM(M217:M224)</f>
        <v>0</v>
      </c>
      <c r="N216" s="189">
        <f t="shared" ref="N216:O216" si="287">SUM(N217:N224)</f>
        <v>0</v>
      </c>
      <c r="O216" s="1406">
        <f t="shared" si="287"/>
        <v>0</v>
      </c>
      <c r="P216" s="1408"/>
    </row>
    <row r="217" spans="1:16" hidden="1" x14ac:dyDescent="0.25">
      <c r="A217" s="51">
        <v>5231</v>
      </c>
      <c r="B217" s="87" t="s">
        <v>235</v>
      </c>
      <c r="C217" s="1323">
        <f t="shared" si="283"/>
        <v>0</v>
      </c>
      <c r="D217" s="193"/>
      <c r="E217" s="194"/>
      <c r="F217" s="55">
        <f t="shared" ref="F217:F226" si="288">D217+E217</f>
        <v>0</v>
      </c>
      <c r="G217" s="193"/>
      <c r="H217" s="1326"/>
      <c r="I217" s="1406">
        <f t="shared" ref="I217:I226" si="289">G217+H217</f>
        <v>0</v>
      </c>
      <c r="J217" s="1326"/>
      <c r="K217" s="194"/>
      <c r="L217" s="1407">
        <f t="shared" ref="L217:L226" si="290">J217+K217</f>
        <v>0</v>
      </c>
      <c r="M217" s="1409"/>
      <c r="N217" s="194"/>
      <c r="O217" s="1406">
        <f t="shared" ref="O217:O226" si="291">M217+N217</f>
        <v>0</v>
      </c>
      <c r="P217" s="1408"/>
    </row>
    <row r="218" spans="1:16" hidden="1" x14ac:dyDescent="0.25">
      <c r="A218" s="51">
        <v>5232</v>
      </c>
      <c r="B218" s="87" t="s">
        <v>236</v>
      </c>
      <c r="C218" s="1323">
        <f t="shared" si="283"/>
        <v>0</v>
      </c>
      <c r="D218" s="193"/>
      <c r="E218" s="194"/>
      <c r="F218" s="55">
        <f t="shared" si="288"/>
        <v>0</v>
      </c>
      <c r="G218" s="193"/>
      <c r="H218" s="1326"/>
      <c r="I218" s="1406">
        <f t="shared" si="289"/>
        <v>0</v>
      </c>
      <c r="J218" s="1326"/>
      <c r="K218" s="194"/>
      <c r="L218" s="1407">
        <f t="shared" si="290"/>
        <v>0</v>
      </c>
      <c r="M218" s="1409"/>
      <c r="N218" s="194"/>
      <c r="O218" s="1406">
        <f t="shared" si="291"/>
        <v>0</v>
      </c>
      <c r="P218" s="1408"/>
    </row>
    <row r="219" spans="1:16" hidden="1" x14ac:dyDescent="0.25">
      <c r="A219" s="51">
        <v>5233</v>
      </c>
      <c r="B219" s="87" t="s">
        <v>237</v>
      </c>
      <c r="C219" s="1323">
        <f t="shared" si="283"/>
        <v>0</v>
      </c>
      <c r="D219" s="193"/>
      <c r="E219" s="194"/>
      <c r="F219" s="55">
        <f t="shared" si="288"/>
        <v>0</v>
      </c>
      <c r="G219" s="193"/>
      <c r="H219" s="1326"/>
      <c r="I219" s="1406">
        <f t="shared" si="289"/>
        <v>0</v>
      </c>
      <c r="J219" s="1326"/>
      <c r="K219" s="194"/>
      <c r="L219" s="1407">
        <f t="shared" si="290"/>
        <v>0</v>
      </c>
      <c r="M219" s="1409"/>
      <c r="N219" s="194"/>
      <c r="O219" s="1406">
        <f t="shared" si="291"/>
        <v>0</v>
      </c>
      <c r="P219" s="1408"/>
    </row>
    <row r="220" spans="1:16" ht="24" hidden="1" x14ac:dyDescent="0.25">
      <c r="A220" s="51">
        <v>5234</v>
      </c>
      <c r="B220" s="87" t="s">
        <v>238</v>
      </c>
      <c r="C220" s="1323">
        <f t="shared" si="283"/>
        <v>0</v>
      </c>
      <c r="D220" s="193"/>
      <c r="E220" s="194"/>
      <c r="F220" s="55">
        <f t="shared" si="288"/>
        <v>0</v>
      </c>
      <c r="G220" s="193"/>
      <c r="H220" s="1326"/>
      <c r="I220" s="1406">
        <f t="shared" si="289"/>
        <v>0</v>
      </c>
      <c r="J220" s="1326"/>
      <c r="K220" s="194"/>
      <c r="L220" s="1407">
        <f t="shared" si="290"/>
        <v>0</v>
      </c>
      <c r="M220" s="1409"/>
      <c r="N220" s="194"/>
      <c r="O220" s="1406">
        <f t="shared" si="291"/>
        <v>0</v>
      </c>
      <c r="P220" s="1408"/>
    </row>
    <row r="221" spans="1:16" ht="14.25" hidden="1" customHeight="1" x14ac:dyDescent="0.25">
      <c r="A221" s="51">
        <v>5236</v>
      </c>
      <c r="B221" s="87" t="s">
        <v>239</v>
      </c>
      <c r="C221" s="1323">
        <f t="shared" si="283"/>
        <v>0</v>
      </c>
      <c r="D221" s="193"/>
      <c r="E221" s="194"/>
      <c r="F221" s="55">
        <f t="shared" si="288"/>
        <v>0</v>
      </c>
      <c r="G221" s="193"/>
      <c r="H221" s="1326"/>
      <c r="I221" s="1406">
        <f t="shared" si="289"/>
        <v>0</v>
      </c>
      <c r="J221" s="1326"/>
      <c r="K221" s="194"/>
      <c r="L221" s="1407">
        <f t="shared" si="290"/>
        <v>0</v>
      </c>
      <c r="M221" s="1409"/>
      <c r="N221" s="194"/>
      <c r="O221" s="1406">
        <f t="shared" si="291"/>
        <v>0</v>
      </c>
      <c r="P221" s="1408"/>
    </row>
    <row r="222" spans="1:16" ht="14.25" hidden="1" customHeight="1" x14ac:dyDescent="0.25">
      <c r="A222" s="51">
        <v>5237</v>
      </c>
      <c r="B222" s="87" t="s">
        <v>240</v>
      </c>
      <c r="C222" s="1323">
        <f t="shared" si="283"/>
        <v>0</v>
      </c>
      <c r="D222" s="193"/>
      <c r="E222" s="194"/>
      <c r="F222" s="55">
        <f t="shared" si="288"/>
        <v>0</v>
      </c>
      <c r="G222" s="193"/>
      <c r="H222" s="1326"/>
      <c r="I222" s="1406">
        <f t="shared" si="289"/>
        <v>0</v>
      </c>
      <c r="J222" s="1326"/>
      <c r="K222" s="194"/>
      <c r="L222" s="1407">
        <f t="shared" si="290"/>
        <v>0</v>
      </c>
      <c r="M222" s="1409"/>
      <c r="N222" s="194"/>
      <c r="O222" s="1406">
        <f t="shared" si="291"/>
        <v>0</v>
      </c>
      <c r="P222" s="1408"/>
    </row>
    <row r="223" spans="1:16" ht="24" hidden="1" x14ac:dyDescent="0.25">
      <c r="A223" s="51">
        <v>5238</v>
      </c>
      <c r="B223" s="87" t="s">
        <v>241</v>
      </c>
      <c r="C223" s="1323">
        <f t="shared" si="283"/>
        <v>0</v>
      </c>
      <c r="D223" s="193"/>
      <c r="E223" s="194"/>
      <c r="F223" s="55">
        <f t="shared" si="288"/>
        <v>0</v>
      </c>
      <c r="G223" s="193"/>
      <c r="H223" s="1326"/>
      <c r="I223" s="1406">
        <f t="shared" si="289"/>
        <v>0</v>
      </c>
      <c r="J223" s="1326"/>
      <c r="K223" s="194"/>
      <c r="L223" s="1407">
        <f t="shared" si="290"/>
        <v>0</v>
      </c>
      <c r="M223" s="1409"/>
      <c r="N223" s="194"/>
      <c r="O223" s="1406">
        <f t="shared" si="291"/>
        <v>0</v>
      </c>
      <c r="P223" s="1408"/>
    </row>
    <row r="224" spans="1:16" ht="24" hidden="1" x14ac:dyDescent="0.25">
      <c r="A224" s="51">
        <v>5239</v>
      </c>
      <c r="B224" s="87" t="s">
        <v>242</v>
      </c>
      <c r="C224" s="1323">
        <f t="shared" si="283"/>
        <v>0</v>
      </c>
      <c r="D224" s="193"/>
      <c r="E224" s="194"/>
      <c r="F224" s="55">
        <f t="shared" si="288"/>
        <v>0</v>
      </c>
      <c r="G224" s="193"/>
      <c r="H224" s="1326"/>
      <c r="I224" s="1406">
        <f t="shared" si="289"/>
        <v>0</v>
      </c>
      <c r="J224" s="1326"/>
      <c r="K224" s="194"/>
      <c r="L224" s="1407">
        <f t="shared" si="290"/>
        <v>0</v>
      </c>
      <c r="M224" s="1409"/>
      <c r="N224" s="194"/>
      <c r="O224" s="1406">
        <f t="shared" si="291"/>
        <v>0</v>
      </c>
      <c r="P224" s="1408"/>
    </row>
    <row r="225" spans="1:16" ht="24" hidden="1" x14ac:dyDescent="0.25">
      <c r="A225" s="187">
        <v>5240</v>
      </c>
      <c r="B225" s="87" t="s">
        <v>243</v>
      </c>
      <c r="C225" s="1323">
        <f t="shared" si="283"/>
        <v>0</v>
      </c>
      <c r="D225" s="193"/>
      <c r="E225" s="194"/>
      <c r="F225" s="55">
        <f t="shared" si="288"/>
        <v>0</v>
      </c>
      <c r="G225" s="193"/>
      <c r="H225" s="1326"/>
      <c r="I225" s="1406">
        <f t="shared" si="289"/>
        <v>0</v>
      </c>
      <c r="J225" s="1326"/>
      <c r="K225" s="194"/>
      <c r="L225" s="1407">
        <f t="shared" si="290"/>
        <v>0</v>
      </c>
      <c r="M225" s="1409"/>
      <c r="N225" s="194"/>
      <c r="O225" s="1406">
        <f t="shared" si="291"/>
        <v>0</v>
      </c>
      <c r="P225" s="1408"/>
    </row>
    <row r="226" spans="1:16" hidden="1" x14ac:dyDescent="0.25">
      <c r="A226" s="187">
        <v>5250</v>
      </c>
      <c r="B226" s="87" t="s">
        <v>244</v>
      </c>
      <c r="C226" s="1323">
        <f t="shared" si="283"/>
        <v>0</v>
      </c>
      <c r="D226" s="193"/>
      <c r="E226" s="194"/>
      <c r="F226" s="55">
        <f t="shared" si="288"/>
        <v>0</v>
      </c>
      <c r="G226" s="193"/>
      <c r="H226" s="1326"/>
      <c r="I226" s="1406">
        <f t="shared" si="289"/>
        <v>0</v>
      </c>
      <c r="J226" s="1326"/>
      <c r="K226" s="194"/>
      <c r="L226" s="1407">
        <f t="shared" si="290"/>
        <v>0</v>
      </c>
      <c r="M226" s="1409"/>
      <c r="N226" s="194"/>
      <c r="O226" s="1406">
        <f t="shared" si="291"/>
        <v>0</v>
      </c>
      <c r="P226" s="1408"/>
    </row>
    <row r="227" spans="1:16" hidden="1" x14ac:dyDescent="0.25">
      <c r="A227" s="187">
        <v>5260</v>
      </c>
      <c r="B227" s="87" t="s">
        <v>245</v>
      </c>
      <c r="C227" s="1323">
        <f t="shared" si="283"/>
        <v>0</v>
      </c>
      <c r="D227" s="188">
        <f>SUM(D228)</f>
        <v>0</v>
      </c>
      <c r="E227" s="189">
        <f t="shared" ref="E227:F227" si="292">SUM(E228)</f>
        <v>0</v>
      </c>
      <c r="F227" s="55">
        <f t="shared" si="292"/>
        <v>0</v>
      </c>
      <c r="G227" s="188">
        <f>SUM(G228)</f>
        <v>0</v>
      </c>
      <c r="H227" s="1405">
        <f t="shared" ref="H227:I227" si="293">SUM(H228)</f>
        <v>0</v>
      </c>
      <c r="I227" s="1406">
        <f t="shared" si="293"/>
        <v>0</v>
      </c>
      <c r="J227" s="1405">
        <f>SUM(J228)</f>
        <v>0</v>
      </c>
      <c r="K227" s="189">
        <f t="shared" ref="K227:L227" si="294">SUM(K228)</f>
        <v>0</v>
      </c>
      <c r="L227" s="1407">
        <f t="shared" si="294"/>
        <v>0</v>
      </c>
      <c r="M227" s="1323">
        <f>SUM(M228)</f>
        <v>0</v>
      </c>
      <c r="N227" s="189">
        <f t="shared" ref="N227:O227" si="295">SUM(N228)</f>
        <v>0</v>
      </c>
      <c r="O227" s="1406">
        <f t="shared" si="295"/>
        <v>0</v>
      </c>
      <c r="P227" s="1408"/>
    </row>
    <row r="228" spans="1:16" ht="24" hidden="1" x14ac:dyDescent="0.25">
      <c r="A228" s="51">
        <v>5269</v>
      </c>
      <c r="B228" s="87" t="s">
        <v>246</v>
      </c>
      <c r="C228" s="1323">
        <f t="shared" si="283"/>
        <v>0</v>
      </c>
      <c r="D228" s="193"/>
      <c r="E228" s="194"/>
      <c r="F228" s="55">
        <f t="shared" ref="F228:F229" si="296">D228+E228</f>
        <v>0</v>
      </c>
      <c r="G228" s="193"/>
      <c r="H228" s="1326"/>
      <c r="I228" s="1406">
        <f t="shared" ref="I228:I229" si="297">G228+H228</f>
        <v>0</v>
      </c>
      <c r="J228" s="1326"/>
      <c r="K228" s="194"/>
      <c r="L228" s="1407">
        <f t="shared" ref="L228:L229" si="298">J228+K228</f>
        <v>0</v>
      </c>
      <c r="M228" s="1409"/>
      <c r="N228" s="194"/>
      <c r="O228" s="1406">
        <f t="shared" ref="O228:O229" si="299">M228+N228</f>
        <v>0</v>
      </c>
      <c r="P228" s="1408"/>
    </row>
    <row r="229" spans="1:16" ht="24" hidden="1" x14ac:dyDescent="0.25">
      <c r="A229" s="184">
        <v>5270</v>
      </c>
      <c r="B229" s="136" t="s">
        <v>247</v>
      </c>
      <c r="C229" s="1362">
        <f t="shared" si="283"/>
        <v>0</v>
      </c>
      <c r="D229" s="199"/>
      <c r="E229" s="200"/>
      <c r="F229" s="139">
        <f t="shared" si="296"/>
        <v>0</v>
      </c>
      <c r="G229" s="199"/>
      <c r="H229" s="1420"/>
      <c r="I229" s="1398">
        <f t="shared" si="297"/>
        <v>0</v>
      </c>
      <c r="J229" s="1420"/>
      <c r="K229" s="200"/>
      <c r="L229" s="1399">
        <f t="shared" si="298"/>
        <v>0</v>
      </c>
      <c r="M229" s="1421"/>
      <c r="N229" s="200"/>
      <c r="O229" s="1398">
        <f t="shared" si="299"/>
        <v>0</v>
      </c>
      <c r="P229" s="1400"/>
    </row>
    <row r="230" spans="1:16" hidden="1" x14ac:dyDescent="0.25">
      <c r="A230" s="175">
        <v>6000</v>
      </c>
      <c r="B230" s="175" t="s">
        <v>248</v>
      </c>
      <c r="C230" s="1388">
        <f t="shared" si="283"/>
        <v>0</v>
      </c>
      <c r="D230" s="177">
        <f>D231+D251+D259</f>
        <v>0</v>
      </c>
      <c r="E230" s="178">
        <f t="shared" ref="E230:F230" si="300">E231+E251+E259</f>
        <v>0</v>
      </c>
      <c r="F230" s="179">
        <f t="shared" si="300"/>
        <v>0</v>
      </c>
      <c r="G230" s="177">
        <f>G231+G251+G259</f>
        <v>0</v>
      </c>
      <c r="H230" s="1389">
        <f t="shared" ref="H230:I230" si="301">H231+H251+H259</f>
        <v>0</v>
      </c>
      <c r="I230" s="1390">
        <f t="shared" si="301"/>
        <v>0</v>
      </c>
      <c r="J230" s="1389">
        <f>J231+J251+J259</f>
        <v>0</v>
      </c>
      <c r="K230" s="178">
        <f t="shared" ref="K230:L230" si="302">K231+K251+K259</f>
        <v>0</v>
      </c>
      <c r="L230" s="1391">
        <f t="shared" si="302"/>
        <v>0</v>
      </c>
      <c r="M230" s="1388">
        <f>M231+M251+M259</f>
        <v>0</v>
      </c>
      <c r="N230" s="178">
        <f t="shared" ref="N230:O230" si="303">N231+N251+N259</f>
        <v>0</v>
      </c>
      <c r="O230" s="1390">
        <f t="shared" si="303"/>
        <v>0</v>
      </c>
      <c r="P230" s="1392"/>
    </row>
    <row r="231" spans="1:16" ht="14.25" hidden="1" customHeight="1" x14ac:dyDescent="0.25">
      <c r="A231" s="213">
        <v>6200</v>
      </c>
      <c r="B231" s="204" t="s">
        <v>249</v>
      </c>
      <c r="C231" s="1394">
        <f t="shared" si="283"/>
        <v>0</v>
      </c>
      <c r="D231" s="215">
        <f>SUM(D232,D233,D235,D238,D244,D245,D246)</f>
        <v>0</v>
      </c>
      <c r="E231" s="216">
        <f t="shared" ref="E231:F231" si="304">SUM(E232,E233,E235,E238,E244,E245,E246)</f>
        <v>0</v>
      </c>
      <c r="F231" s="217">
        <f t="shared" si="304"/>
        <v>0</v>
      </c>
      <c r="G231" s="215">
        <f>SUM(G232,G233,G235,G238,G244,G245,G246)</f>
        <v>0</v>
      </c>
      <c r="H231" s="1434">
        <f t="shared" ref="H231:I231" si="305">SUM(H232,H233,H235,H238,H244,H245,H246)</f>
        <v>0</v>
      </c>
      <c r="I231" s="1395">
        <f t="shared" si="305"/>
        <v>0</v>
      </c>
      <c r="J231" s="1434">
        <f>SUM(J232,J233,J235,J238,J244,J245,J246)</f>
        <v>0</v>
      </c>
      <c r="K231" s="216">
        <f t="shared" ref="K231:L231" si="306">SUM(K232,K233,K235,K238,K244,K245,K246)</f>
        <v>0</v>
      </c>
      <c r="L231" s="1435">
        <f t="shared" si="306"/>
        <v>0</v>
      </c>
      <c r="M231" s="1394">
        <f>SUM(M232,M233,M235,M238,M244,M245,M246)</f>
        <v>0</v>
      </c>
      <c r="N231" s="216">
        <f t="shared" ref="N231:O231" si="307">SUM(N232,N233,N235,N238,N244,N245,N246)</f>
        <v>0</v>
      </c>
      <c r="O231" s="1395">
        <f t="shared" si="307"/>
        <v>0</v>
      </c>
      <c r="P231" s="1396"/>
    </row>
    <row r="232" spans="1:16" ht="24" hidden="1" x14ac:dyDescent="0.25">
      <c r="A232" s="1183">
        <v>6220</v>
      </c>
      <c r="B232" s="80" t="s">
        <v>250</v>
      </c>
      <c r="C232" s="1317">
        <f t="shared" si="283"/>
        <v>0</v>
      </c>
      <c r="D232" s="195"/>
      <c r="E232" s="196"/>
      <c r="F232" s="132">
        <f>D232+E232</f>
        <v>0</v>
      </c>
      <c r="G232" s="195"/>
      <c r="H232" s="1320"/>
      <c r="I232" s="1401">
        <f>G232+H232</f>
        <v>0</v>
      </c>
      <c r="J232" s="1320"/>
      <c r="K232" s="196"/>
      <c r="L232" s="1402">
        <f>J232+K232</f>
        <v>0</v>
      </c>
      <c r="M232" s="1403"/>
      <c r="N232" s="196"/>
      <c r="O232" s="1401">
        <f>M232+N232</f>
        <v>0</v>
      </c>
      <c r="P232" s="1404"/>
    </row>
    <row r="233" spans="1:16" hidden="1" x14ac:dyDescent="0.25">
      <c r="A233" s="187">
        <v>6230</v>
      </c>
      <c r="B233" s="87" t="s">
        <v>251</v>
      </c>
      <c r="C233" s="1323">
        <f t="shared" si="283"/>
        <v>0</v>
      </c>
      <c r="D233" s="188">
        <f t="shared" ref="D233:O233" si="308">SUM(D234)</f>
        <v>0</v>
      </c>
      <c r="E233" s="189">
        <f t="shared" si="308"/>
        <v>0</v>
      </c>
      <c r="F233" s="55">
        <f t="shared" si="308"/>
        <v>0</v>
      </c>
      <c r="G233" s="188">
        <f t="shared" si="308"/>
        <v>0</v>
      </c>
      <c r="H233" s="1405">
        <f t="shared" si="308"/>
        <v>0</v>
      </c>
      <c r="I233" s="1406">
        <f t="shared" si="308"/>
        <v>0</v>
      </c>
      <c r="J233" s="1405">
        <f t="shared" si="308"/>
        <v>0</v>
      </c>
      <c r="K233" s="189">
        <f t="shared" si="308"/>
        <v>0</v>
      </c>
      <c r="L233" s="1407">
        <f t="shared" si="308"/>
        <v>0</v>
      </c>
      <c r="M233" s="1323">
        <f t="shared" si="308"/>
        <v>0</v>
      </c>
      <c r="N233" s="189">
        <f t="shared" si="308"/>
        <v>0</v>
      </c>
      <c r="O233" s="1406">
        <f t="shared" si="308"/>
        <v>0</v>
      </c>
      <c r="P233" s="1408"/>
    </row>
    <row r="234" spans="1:16" ht="24" hidden="1" x14ac:dyDescent="0.25">
      <c r="A234" s="51">
        <v>6239</v>
      </c>
      <c r="B234" s="80" t="s">
        <v>252</v>
      </c>
      <c r="C234" s="1323">
        <f t="shared" si="283"/>
        <v>0</v>
      </c>
      <c r="D234" s="195"/>
      <c r="E234" s="196"/>
      <c r="F234" s="132">
        <f>D234+E234</f>
        <v>0</v>
      </c>
      <c r="G234" s="195"/>
      <c r="H234" s="1320"/>
      <c r="I234" s="1401">
        <f>G234+H234</f>
        <v>0</v>
      </c>
      <c r="J234" s="1320"/>
      <c r="K234" s="196"/>
      <c r="L234" s="1402">
        <f>J234+K234</f>
        <v>0</v>
      </c>
      <c r="M234" s="1403"/>
      <c r="N234" s="196"/>
      <c r="O234" s="1401">
        <f>M234+N234</f>
        <v>0</v>
      </c>
      <c r="P234" s="1404"/>
    </row>
    <row r="235" spans="1:16" ht="24" hidden="1" x14ac:dyDescent="0.25">
      <c r="A235" s="187">
        <v>6240</v>
      </c>
      <c r="B235" s="87" t="s">
        <v>253</v>
      </c>
      <c r="C235" s="1323">
        <f t="shared" si="283"/>
        <v>0</v>
      </c>
      <c r="D235" s="188">
        <f>SUM(D236:D237)</f>
        <v>0</v>
      </c>
      <c r="E235" s="189">
        <f t="shared" ref="E235:F235" si="309">SUM(E236:E237)</f>
        <v>0</v>
      </c>
      <c r="F235" s="55">
        <f t="shared" si="309"/>
        <v>0</v>
      </c>
      <c r="G235" s="188">
        <f>SUM(G236:G237)</f>
        <v>0</v>
      </c>
      <c r="H235" s="1405">
        <f t="shared" ref="H235:I235" si="310">SUM(H236:H237)</f>
        <v>0</v>
      </c>
      <c r="I235" s="1406">
        <f t="shared" si="310"/>
        <v>0</v>
      </c>
      <c r="J235" s="1405">
        <f>SUM(J236:J237)</f>
        <v>0</v>
      </c>
      <c r="K235" s="189">
        <f t="shared" ref="K235:L235" si="311">SUM(K236:K237)</f>
        <v>0</v>
      </c>
      <c r="L235" s="1407">
        <f t="shared" si="311"/>
        <v>0</v>
      </c>
      <c r="M235" s="1323">
        <f>SUM(M236:M237)</f>
        <v>0</v>
      </c>
      <c r="N235" s="189">
        <f t="shared" ref="N235:O235" si="312">SUM(N236:N237)</f>
        <v>0</v>
      </c>
      <c r="O235" s="1406">
        <f t="shared" si="312"/>
        <v>0</v>
      </c>
      <c r="P235" s="1408"/>
    </row>
    <row r="236" spans="1:16" hidden="1" x14ac:dyDescent="0.25">
      <c r="A236" s="51">
        <v>6241</v>
      </c>
      <c r="B236" s="87" t="s">
        <v>254</v>
      </c>
      <c r="C236" s="1323">
        <f t="shared" si="283"/>
        <v>0</v>
      </c>
      <c r="D236" s="193"/>
      <c r="E236" s="194"/>
      <c r="F236" s="55">
        <f t="shared" ref="F236:F237" si="313">D236+E236</f>
        <v>0</v>
      </c>
      <c r="G236" s="193"/>
      <c r="H236" s="1326"/>
      <c r="I236" s="1406">
        <f t="shared" ref="I236:I237" si="314">G236+H236</f>
        <v>0</v>
      </c>
      <c r="J236" s="1326"/>
      <c r="K236" s="194"/>
      <c r="L236" s="1407">
        <f t="shared" ref="L236:L237" si="315">J236+K236</f>
        <v>0</v>
      </c>
      <c r="M236" s="1409"/>
      <c r="N236" s="194"/>
      <c r="O236" s="1406">
        <f t="shared" ref="O236:O237" si="316">M236+N236</f>
        <v>0</v>
      </c>
      <c r="P236" s="1408"/>
    </row>
    <row r="237" spans="1:16" hidden="1" x14ac:dyDescent="0.25">
      <c r="A237" s="51">
        <v>6242</v>
      </c>
      <c r="B237" s="87" t="s">
        <v>255</v>
      </c>
      <c r="C237" s="1323">
        <f t="shared" si="283"/>
        <v>0</v>
      </c>
      <c r="D237" s="193"/>
      <c r="E237" s="194"/>
      <c r="F237" s="55">
        <f t="shared" si="313"/>
        <v>0</v>
      </c>
      <c r="G237" s="193"/>
      <c r="H237" s="1326"/>
      <c r="I237" s="1406">
        <f t="shared" si="314"/>
        <v>0</v>
      </c>
      <c r="J237" s="1326"/>
      <c r="K237" s="194"/>
      <c r="L237" s="1407">
        <f t="shared" si="315"/>
        <v>0</v>
      </c>
      <c r="M237" s="1409"/>
      <c r="N237" s="194"/>
      <c r="O237" s="1406">
        <f t="shared" si="316"/>
        <v>0</v>
      </c>
      <c r="P237" s="1408"/>
    </row>
    <row r="238" spans="1:16" ht="25.5" hidden="1" customHeight="1" x14ac:dyDescent="0.25">
      <c r="A238" s="187">
        <v>6250</v>
      </c>
      <c r="B238" s="87" t="s">
        <v>256</v>
      </c>
      <c r="C238" s="1323">
        <f t="shared" si="283"/>
        <v>0</v>
      </c>
      <c r="D238" s="188">
        <f>SUM(D239:D243)</f>
        <v>0</v>
      </c>
      <c r="E238" s="189">
        <f t="shared" ref="E238:F238" si="317">SUM(E239:E243)</f>
        <v>0</v>
      </c>
      <c r="F238" s="55">
        <f t="shared" si="317"/>
        <v>0</v>
      </c>
      <c r="G238" s="188">
        <f>SUM(G239:G243)</f>
        <v>0</v>
      </c>
      <c r="H238" s="1405">
        <f t="shared" ref="H238:I238" si="318">SUM(H239:H243)</f>
        <v>0</v>
      </c>
      <c r="I238" s="1406">
        <f t="shared" si="318"/>
        <v>0</v>
      </c>
      <c r="J238" s="1405">
        <f>SUM(J239:J243)</f>
        <v>0</v>
      </c>
      <c r="K238" s="189">
        <f t="shared" ref="K238:L238" si="319">SUM(K239:K243)</f>
        <v>0</v>
      </c>
      <c r="L238" s="1407">
        <f t="shared" si="319"/>
        <v>0</v>
      </c>
      <c r="M238" s="1323">
        <f>SUM(M239:M243)</f>
        <v>0</v>
      </c>
      <c r="N238" s="189">
        <f t="shared" ref="N238:O238" si="320">SUM(N239:N243)</f>
        <v>0</v>
      </c>
      <c r="O238" s="1406">
        <f t="shared" si="320"/>
        <v>0</v>
      </c>
      <c r="P238" s="1408"/>
    </row>
    <row r="239" spans="1:16" ht="14.25" hidden="1" customHeight="1" x14ac:dyDescent="0.25">
      <c r="A239" s="51">
        <v>6252</v>
      </c>
      <c r="B239" s="87" t="s">
        <v>257</v>
      </c>
      <c r="C239" s="1323">
        <f t="shared" si="283"/>
        <v>0</v>
      </c>
      <c r="D239" s="193"/>
      <c r="E239" s="194"/>
      <c r="F239" s="55">
        <f t="shared" ref="F239:F245" si="321">D239+E239</f>
        <v>0</v>
      </c>
      <c r="G239" s="193"/>
      <c r="H239" s="1326"/>
      <c r="I239" s="1406">
        <f t="shared" ref="I239:I245" si="322">G239+H239</f>
        <v>0</v>
      </c>
      <c r="J239" s="1326"/>
      <c r="K239" s="194"/>
      <c r="L239" s="1407">
        <f t="shared" ref="L239:L245" si="323">J239+K239</f>
        <v>0</v>
      </c>
      <c r="M239" s="1409"/>
      <c r="N239" s="194"/>
      <c r="O239" s="1406">
        <f t="shared" ref="O239:O245" si="324">M239+N239</f>
        <v>0</v>
      </c>
      <c r="P239" s="1408"/>
    </row>
    <row r="240" spans="1:16" ht="14.25" hidden="1" customHeight="1" x14ac:dyDescent="0.25">
      <c r="A240" s="51">
        <v>6253</v>
      </c>
      <c r="B240" s="87" t="s">
        <v>258</v>
      </c>
      <c r="C240" s="1323">
        <f t="shared" si="283"/>
        <v>0</v>
      </c>
      <c r="D240" s="193"/>
      <c r="E240" s="194"/>
      <c r="F240" s="55">
        <f t="shared" si="321"/>
        <v>0</v>
      </c>
      <c r="G240" s="193"/>
      <c r="H240" s="1326"/>
      <c r="I240" s="1406">
        <f t="shared" si="322"/>
        <v>0</v>
      </c>
      <c r="J240" s="1326"/>
      <c r="K240" s="194"/>
      <c r="L240" s="1407">
        <f t="shared" si="323"/>
        <v>0</v>
      </c>
      <c r="M240" s="1409"/>
      <c r="N240" s="194"/>
      <c r="O240" s="1406">
        <f t="shared" si="324"/>
        <v>0</v>
      </c>
      <c r="P240" s="1408"/>
    </row>
    <row r="241" spans="1:16" ht="24" hidden="1" x14ac:dyDescent="0.25">
      <c r="A241" s="51">
        <v>6254</v>
      </c>
      <c r="B241" s="87" t="s">
        <v>1394</v>
      </c>
      <c r="C241" s="1323">
        <f t="shared" si="283"/>
        <v>0</v>
      </c>
      <c r="D241" s="193"/>
      <c r="E241" s="194"/>
      <c r="F241" s="55">
        <f t="shared" si="321"/>
        <v>0</v>
      </c>
      <c r="G241" s="193"/>
      <c r="H241" s="1326"/>
      <c r="I241" s="1406">
        <f t="shared" si="322"/>
        <v>0</v>
      </c>
      <c r="J241" s="1326"/>
      <c r="K241" s="194"/>
      <c r="L241" s="1407">
        <f t="shared" si="323"/>
        <v>0</v>
      </c>
      <c r="M241" s="1409"/>
      <c r="N241" s="194"/>
      <c r="O241" s="1406">
        <f t="shared" si="324"/>
        <v>0</v>
      </c>
      <c r="P241" s="1408"/>
    </row>
    <row r="242" spans="1:16" ht="24" hidden="1" x14ac:dyDescent="0.25">
      <c r="A242" s="51">
        <v>6255</v>
      </c>
      <c r="B242" s="87" t="s">
        <v>260</v>
      </c>
      <c r="C242" s="1323">
        <f t="shared" si="283"/>
        <v>0</v>
      </c>
      <c r="D242" s="193"/>
      <c r="E242" s="194"/>
      <c r="F242" s="55">
        <f t="shared" si="321"/>
        <v>0</v>
      </c>
      <c r="G242" s="193"/>
      <c r="H242" s="1326"/>
      <c r="I242" s="1406">
        <f t="shared" si="322"/>
        <v>0</v>
      </c>
      <c r="J242" s="1326"/>
      <c r="K242" s="194"/>
      <c r="L242" s="1407">
        <f t="shared" si="323"/>
        <v>0</v>
      </c>
      <c r="M242" s="1409"/>
      <c r="N242" s="194"/>
      <c r="O242" s="1406">
        <f t="shared" si="324"/>
        <v>0</v>
      </c>
      <c r="P242" s="1408"/>
    </row>
    <row r="243" spans="1:16" hidden="1" x14ac:dyDescent="0.25">
      <c r="A243" s="51">
        <v>6259</v>
      </c>
      <c r="B243" s="87" t="s">
        <v>261</v>
      </c>
      <c r="C243" s="1323">
        <f t="shared" si="283"/>
        <v>0</v>
      </c>
      <c r="D243" s="193"/>
      <c r="E243" s="194"/>
      <c r="F243" s="55">
        <f t="shared" si="321"/>
        <v>0</v>
      </c>
      <c r="G243" s="193"/>
      <c r="H243" s="1326"/>
      <c r="I243" s="1406">
        <f t="shared" si="322"/>
        <v>0</v>
      </c>
      <c r="J243" s="1326"/>
      <c r="K243" s="194"/>
      <c r="L243" s="1407">
        <f t="shared" si="323"/>
        <v>0</v>
      </c>
      <c r="M243" s="1409"/>
      <c r="N243" s="194"/>
      <c r="O243" s="1406">
        <f t="shared" si="324"/>
        <v>0</v>
      </c>
      <c r="P243" s="1408"/>
    </row>
    <row r="244" spans="1:16" ht="24" hidden="1" x14ac:dyDescent="0.25">
      <c r="A244" s="187">
        <v>6260</v>
      </c>
      <c r="B244" s="87" t="s">
        <v>262</v>
      </c>
      <c r="C244" s="1323">
        <f t="shared" si="283"/>
        <v>0</v>
      </c>
      <c r="D244" s="193"/>
      <c r="E244" s="194"/>
      <c r="F244" s="55">
        <f t="shared" si="321"/>
        <v>0</v>
      </c>
      <c r="G244" s="193"/>
      <c r="H244" s="1326"/>
      <c r="I244" s="1406">
        <f t="shared" si="322"/>
        <v>0</v>
      </c>
      <c r="J244" s="1326"/>
      <c r="K244" s="194"/>
      <c r="L244" s="1407">
        <f t="shared" si="323"/>
        <v>0</v>
      </c>
      <c r="M244" s="1409"/>
      <c r="N244" s="194"/>
      <c r="O244" s="1406">
        <f t="shared" si="324"/>
        <v>0</v>
      </c>
      <c r="P244" s="1408"/>
    </row>
    <row r="245" spans="1:16" hidden="1" x14ac:dyDescent="0.25">
      <c r="A245" s="187">
        <v>6270</v>
      </c>
      <c r="B245" s="87" t="s">
        <v>263</v>
      </c>
      <c r="C245" s="1323">
        <f t="shared" si="283"/>
        <v>0</v>
      </c>
      <c r="D245" s="193"/>
      <c r="E245" s="194"/>
      <c r="F245" s="55">
        <f t="shared" si="321"/>
        <v>0</v>
      </c>
      <c r="G245" s="193"/>
      <c r="H245" s="1326"/>
      <c r="I245" s="1406">
        <f t="shared" si="322"/>
        <v>0</v>
      </c>
      <c r="J245" s="1326"/>
      <c r="K245" s="194"/>
      <c r="L245" s="1407">
        <f t="shared" si="323"/>
        <v>0</v>
      </c>
      <c r="M245" s="1409"/>
      <c r="N245" s="194"/>
      <c r="O245" s="1406">
        <f t="shared" si="324"/>
        <v>0</v>
      </c>
      <c r="P245" s="1408"/>
    </row>
    <row r="246" spans="1:16" ht="24" hidden="1" x14ac:dyDescent="0.25">
      <c r="A246" s="1183">
        <v>6290</v>
      </c>
      <c r="B246" s="80" t="s">
        <v>264</v>
      </c>
      <c r="C246" s="1427">
        <f t="shared" si="283"/>
        <v>0</v>
      </c>
      <c r="D246" s="191">
        <f>SUM(D247:D250)</f>
        <v>0</v>
      </c>
      <c r="E246" s="192">
        <f t="shared" ref="E246:O246" si="325">SUM(E247:E250)</f>
        <v>0</v>
      </c>
      <c r="F246" s="132">
        <f t="shared" si="325"/>
        <v>0</v>
      </c>
      <c r="G246" s="191">
        <f t="shared" si="325"/>
        <v>0</v>
      </c>
      <c r="H246" s="1411">
        <f t="shared" si="325"/>
        <v>0</v>
      </c>
      <c r="I246" s="1401">
        <f t="shared" si="325"/>
        <v>0</v>
      </c>
      <c r="J246" s="1411">
        <f t="shared" si="325"/>
        <v>0</v>
      </c>
      <c r="K246" s="192">
        <f t="shared" si="325"/>
        <v>0</v>
      </c>
      <c r="L246" s="1402">
        <f t="shared" si="325"/>
        <v>0</v>
      </c>
      <c r="M246" s="1427">
        <f t="shared" si="325"/>
        <v>0</v>
      </c>
      <c r="N246" s="1428">
        <f t="shared" si="325"/>
        <v>0</v>
      </c>
      <c r="O246" s="1429">
        <f t="shared" si="325"/>
        <v>0</v>
      </c>
      <c r="P246" s="1430"/>
    </row>
    <row r="247" spans="1:16" hidden="1" x14ac:dyDescent="0.25">
      <c r="A247" s="51">
        <v>6291</v>
      </c>
      <c r="B247" s="87" t="s">
        <v>265</v>
      </c>
      <c r="C247" s="1323">
        <f t="shared" si="283"/>
        <v>0</v>
      </c>
      <c r="D247" s="193"/>
      <c r="E247" s="194"/>
      <c r="F247" s="55">
        <f t="shared" ref="F247:F250" si="326">D247+E247</f>
        <v>0</v>
      </c>
      <c r="G247" s="193"/>
      <c r="H247" s="1326"/>
      <c r="I247" s="1406">
        <f t="shared" ref="I247:I250" si="327">G247+H247</f>
        <v>0</v>
      </c>
      <c r="J247" s="1326"/>
      <c r="K247" s="194"/>
      <c r="L247" s="1407">
        <f t="shared" ref="L247:L250" si="328">J247+K247</f>
        <v>0</v>
      </c>
      <c r="M247" s="1409"/>
      <c r="N247" s="194"/>
      <c r="O247" s="1406">
        <f t="shared" ref="O247:O250" si="329">M247+N247</f>
        <v>0</v>
      </c>
      <c r="P247" s="1408"/>
    </row>
    <row r="248" spans="1:16" hidden="1" x14ac:dyDescent="0.25">
      <c r="A248" s="51">
        <v>6292</v>
      </c>
      <c r="B248" s="87" t="s">
        <v>266</v>
      </c>
      <c r="C248" s="1323">
        <f t="shared" si="283"/>
        <v>0</v>
      </c>
      <c r="D248" s="193"/>
      <c r="E248" s="194"/>
      <c r="F248" s="55">
        <f t="shared" si="326"/>
        <v>0</v>
      </c>
      <c r="G248" s="193"/>
      <c r="H248" s="1326"/>
      <c r="I248" s="1406">
        <f t="shared" si="327"/>
        <v>0</v>
      </c>
      <c r="J248" s="1326"/>
      <c r="K248" s="194"/>
      <c r="L248" s="1407">
        <f t="shared" si="328"/>
        <v>0</v>
      </c>
      <c r="M248" s="1409"/>
      <c r="N248" s="194"/>
      <c r="O248" s="1406">
        <f t="shared" si="329"/>
        <v>0</v>
      </c>
      <c r="P248" s="1408"/>
    </row>
    <row r="249" spans="1:16" ht="72" hidden="1" x14ac:dyDescent="0.25">
      <c r="A249" s="51">
        <v>6296</v>
      </c>
      <c r="B249" s="87" t="s">
        <v>267</v>
      </c>
      <c r="C249" s="1323">
        <f t="shared" si="283"/>
        <v>0</v>
      </c>
      <c r="D249" s="193"/>
      <c r="E249" s="194"/>
      <c r="F249" s="55">
        <f t="shared" si="326"/>
        <v>0</v>
      </c>
      <c r="G249" s="193"/>
      <c r="H249" s="1326"/>
      <c r="I249" s="1406">
        <f t="shared" si="327"/>
        <v>0</v>
      </c>
      <c r="J249" s="1326"/>
      <c r="K249" s="194"/>
      <c r="L249" s="1407">
        <f t="shared" si="328"/>
        <v>0</v>
      </c>
      <c r="M249" s="1409"/>
      <c r="N249" s="194"/>
      <c r="O249" s="1406">
        <f t="shared" si="329"/>
        <v>0</v>
      </c>
      <c r="P249" s="1408"/>
    </row>
    <row r="250" spans="1:16" ht="39.75" hidden="1" customHeight="1" x14ac:dyDescent="0.25">
      <c r="A250" s="51">
        <v>6299</v>
      </c>
      <c r="B250" s="87" t="s">
        <v>268</v>
      </c>
      <c r="C250" s="1323">
        <f t="shared" si="283"/>
        <v>0</v>
      </c>
      <c r="D250" s="193"/>
      <c r="E250" s="194"/>
      <c r="F250" s="55">
        <f t="shared" si="326"/>
        <v>0</v>
      </c>
      <c r="G250" s="193"/>
      <c r="H250" s="1326"/>
      <c r="I250" s="1406">
        <f t="shared" si="327"/>
        <v>0</v>
      </c>
      <c r="J250" s="1326"/>
      <c r="K250" s="194"/>
      <c r="L250" s="1407">
        <f t="shared" si="328"/>
        <v>0</v>
      </c>
      <c r="M250" s="1409"/>
      <c r="N250" s="194"/>
      <c r="O250" s="1406">
        <f t="shared" si="329"/>
        <v>0</v>
      </c>
      <c r="P250" s="1408"/>
    </row>
    <row r="251" spans="1:16" hidden="1" x14ac:dyDescent="0.25">
      <c r="A251" s="67">
        <v>6300</v>
      </c>
      <c r="B251" s="181" t="s">
        <v>269</v>
      </c>
      <c r="C251" s="1309">
        <f t="shared" si="283"/>
        <v>0</v>
      </c>
      <c r="D251" s="182">
        <f>SUM(D252,D257,D258)</f>
        <v>0</v>
      </c>
      <c r="E251" s="183">
        <f t="shared" ref="E251:O251" si="330">SUM(E252,E257,E258)</f>
        <v>0</v>
      </c>
      <c r="F251" s="71">
        <f t="shared" si="330"/>
        <v>0</v>
      </c>
      <c r="G251" s="182">
        <f t="shared" si="330"/>
        <v>0</v>
      </c>
      <c r="H251" s="1315">
        <f t="shared" si="330"/>
        <v>0</v>
      </c>
      <c r="I251" s="1393">
        <f t="shared" si="330"/>
        <v>0</v>
      </c>
      <c r="J251" s="1315">
        <f t="shared" si="330"/>
        <v>0</v>
      </c>
      <c r="K251" s="183">
        <f t="shared" si="330"/>
        <v>0</v>
      </c>
      <c r="L251" s="1316">
        <f t="shared" si="330"/>
        <v>0</v>
      </c>
      <c r="M251" s="1336">
        <f t="shared" si="330"/>
        <v>0</v>
      </c>
      <c r="N251" s="232">
        <f t="shared" si="330"/>
        <v>0</v>
      </c>
      <c r="O251" s="1412">
        <f t="shared" si="330"/>
        <v>0</v>
      </c>
      <c r="P251" s="1413"/>
    </row>
    <row r="252" spans="1:16" ht="24" hidden="1" x14ac:dyDescent="0.25">
      <c r="A252" s="1183">
        <v>6320</v>
      </c>
      <c r="B252" s="80" t="s">
        <v>270</v>
      </c>
      <c r="C252" s="1427">
        <f t="shared" si="283"/>
        <v>0</v>
      </c>
      <c r="D252" s="191">
        <f>SUM(D253:D256)</f>
        <v>0</v>
      </c>
      <c r="E252" s="192">
        <f t="shared" ref="E252:O252" si="331">SUM(E253:E256)</f>
        <v>0</v>
      </c>
      <c r="F252" s="132">
        <f t="shared" si="331"/>
        <v>0</v>
      </c>
      <c r="G252" s="191">
        <f t="shared" si="331"/>
        <v>0</v>
      </c>
      <c r="H252" s="1411">
        <f t="shared" si="331"/>
        <v>0</v>
      </c>
      <c r="I252" s="1401">
        <f t="shared" si="331"/>
        <v>0</v>
      </c>
      <c r="J252" s="1411">
        <f t="shared" si="331"/>
        <v>0</v>
      </c>
      <c r="K252" s="192">
        <f t="shared" si="331"/>
        <v>0</v>
      </c>
      <c r="L252" s="1402">
        <f t="shared" si="331"/>
        <v>0</v>
      </c>
      <c r="M252" s="1317">
        <f t="shared" si="331"/>
        <v>0</v>
      </c>
      <c r="N252" s="192">
        <f t="shared" si="331"/>
        <v>0</v>
      </c>
      <c r="O252" s="1401">
        <f t="shared" si="331"/>
        <v>0</v>
      </c>
      <c r="P252" s="1404"/>
    </row>
    <row r="253" spans="1:16" hidden="1" x14ac:dyDescent="0.25">
      <c r="A253" s="51">
        <v>6322</v>
      </c>
      <c r="B253" s="87" t="s">
        <v>271</v>
      </c>
      <c r="C253" s="1323">
        <f t="shared" si="283"/>
        <v>0</v>
      </c>
      <c r="D253" s="193"/>
      <c r="E253" s="194"/>
      <c r="F253" s="55">
        <f t="shared" ref="F253:F258" si="332">D253+E253</f>
        <v>0</v>
      </c>
      <c r="G253" s="193"/>
      <c r="H253" s="1326"/>
      <c r="I253" s="1406">
        <f t="shared" ref="I253:I258" si="333">G253+H253</f>
        <v>0</v>
      </c>
      <c r="J253" s="1326"/>
      <c r="K253" s="194"/>
      <c r="L253" s="1407">
        <f t="shared" ref="L253:L258" si="334">J253+K253</f>
        <v>0</v>
      </c>
      <c r="M253" s="1409"/>
      <c r="N253" s="194"/>
      <c r="O253" s="1406">
        <f t="shared" ref="O253:O258" si="335">M253+N253</f>
        <v>0</v>
      </c>
      <c r="P253" s="1408"/>
    </row>
    <row r="254" spans="1:16" ht="24" hidden="1" x14ac:dyDescent="0.25">
      <c r="A254" s="51">
        <v>6323</v>
      </c>
      <c r="B254" s="87" t="s">
        <v>1395</v>
      </c>
      <c r="C254" s="1323">
        <f t="shared" si="283"/>
        <v>0</v>
      </c>
      <c r="D254" s="193"/>
      <c r="E254" s="194"/>
      <c r="F254" s="55">
        <f t="shared" si="332"/>
        <v>0</v>
      </c>
      <c r="G254" s="193"/>
      <c r="H254" s="1326"/>
      <c r="I254" s="1406">
        <f t="shared" si="333"/>
        <v>0</v>
      </c>
      <c r="J254" s="1326"/>
      <c r="K254" s="194"/>
      <c r="L254" s="1407">
        <f t="shared" si="334"/>
        <v>0</v>
      </c>
      <c r="M254" s="1409"/>
      <c r="N254" s="194"/>
      <c r="O254" s="1406">
        <f t="shared" si="335"/>
        <v>0</v>
      </c>
      <c r="P254" s="1408"/>
    </row>
    <row r="255" spans="1:16" ht="24" hidden="1" x14ac:dyDescent="0.25">
      <c r="A255" s="51">
        <v>6324</v>
      </c>
      <c r="B255" s="87" t="s">
        <v>273</v>
      </c>
      <c r="C255" s="1323">
        <f t="shared" si="283"/>
        <v>0</v>
      </c>
      <c r="D255" s="193"/>
      <c r="E255" s="194"/>
      <c r="F255" s="55">
        <f t="shared" si="332"/>
        <v>0</v>
      </c>
      <c r="G255" s="193"/>
      <c r="H255" s="1326"/>
      <c r="I255" s="1406">
        <f t="shared" si="333"/>
        <v>0</v>
      </c>
      <c r="J255" s="1326"/>
      <c r="K255" s="194"/>
      <c r="L255" s="1407">
        <f t="shared" si="334"/>
        <v>0</v>
      </c>
      <c r="M255" s="1409"/>
      <c r="N255" s="194"/>
      <c r="O255" s="1406">
        <f t="shared" si="335"/>
        <v>0</v>
      </c>
      <c r="P255" s="1408"/>
    </row>
    <row r="256" spans="1:16" hidden="1" x14ac:dyDescent="0.25">
      <c r="A256" s="44">
        <v>6329</v>
      </c>
      <c r="B256" s="80" t="s">
        <v>274</v>
      </c>
      <c r="C256" s="1317">
        <f t="shared" si="283"/>
        <v>0</v>
      </c>
      <c r="D256" s="195"/>
      <c r="E256" s="196"/>
      <c r="F256" s="132">
        <f t="shared" si="332"/>
        <v>0</v>
      </c>
      <c r="G256" s="195"/>
      <c r="H256" s="1320"/>
      <c r="I256" s="1401">
        <f t="shared" si="333"/>
        <v>0</v>
      </c>
      <c r="J256" s="1320"/>
      <c r="K256" s="196"/>
      <c r="L256" s="1402">
        <f t="shared" si="334"/>
        <v>0</v>
      </c>
      <c r="M256" s="1403"/>
      <c r="N256" s="196"/>
      <c r="O256" s="1401">
        <f t="shared" si="335"/>
        <v>0</v>
      </c>
      <c r="P256" s="1404"/>
    </row>
    <row r="257" spans="1:16" ht="24" hidden="1" x14ac:dyDescent="0.25">
      <c r="A257" s="222">
        <v>6330</v>
      </c>
      <c r="B257" s="223" t="s">
        <v>275</v>
      </c>
      <c r="C257" s="1427">
        <f t="shared" si="283"/>
        <v>0</v>
      </c>
      <c r="D257" s="207"/>
      <c r="E257" s="208"/>
      <c r="F257" s="209">
        <f t="shared" si="332"/>
        <v>0</v>
      </c>
      <c r="G257" s="207"/>
      <c r="H257" s="1431"/>
      <c r="I257" s="1429">
        <f t="shared" si="333"/>
        <v>0</v>
      </c>
      <c r="J257" s="1431"/>
      <c r="K257" s="208"/>
      <c r="L257" s="1432">
        <f t="shared" si="334"/>
        <v>0</v>
      </c>
      <c r="M257" s="1433"/>
      <c r="N257" s="208"/>
      <c r="O257" s="1429">
        <f t="shared" si="335"/>
        <v>0</v>
      </c>
      <c r="P257" s="1430"/>
    </row>
    <row r="258" spans="1:16" hidden="1" x14ac:dyDescent="0.25">
      <c r="A258" s="187">
        <v>6360</v>
      </c>
      <c r="B258" s="87" t="s">
        <v>276</v>
      </c>
      <c r="C258" s="1323">
        <f t="shared" si="283"/>
        <v>0</v>
      </c>
      <c r="D258" s="193"/>
      <c r="E258" s="194"/>
      <c r="F258" s="55">
        <f t="shared" si="332"/>
        <v>0</v>
      </c>
      <c r="G258" s="193"/>
      <c r="H258" s="1326"/>
      <c r="I258" s="1406">
        <f t="shared" si="333"/>
        <v>0</v>
      </c>
      <c r="J258" s="1326"/>
      <c r="K258" s="194"/>
      <c r="L258" s="1407">
        <f t="shared" si="334"/>
        <v>0</v>
      </c>
      <c r="M258" s="1409"/>
      <c r="N258" s="194"/>
      <c r="O258" s="1406">
        <f t="shared" si="335"/>
        <v>0</v>
      </c>
      <c r="P258" s="1408"/>
    </row>
    <row r="259" spans="1:16" ht="36" hidden="1" x14ac:dyDescent="0.25">
      <c r="A259" s="67">
        <v>6400</v>
      </c>
      <c r="B259" s="181" t="s">
        <v>277</v>
      </c>
      <c r="C259" s="1309">
        <f t="shared" si="283"/>
        <v>0</v>
      </c>
      <c r="D259" s="182">
        <f>SUM(D260,D264)</f>
        <v>0</v>
      </c>
      <c r="E259" s="183">
        <f t="shared" ref="E259:O259" si="336">SUM(E260,E264)</f>
        <v>0</v>
      </c>
      <c r="F259" s="71">
        <f t="shared" si="336"/>
        <v>0</v>
      </c>
      <c r="G259" s="182">
        <f t="shared" si="336"/>
        <v>0</v>
      </c>
      <c r="H259" s="1315">
        <f t="shared" si="336"/>
        <v>0</v>
      </c>
      <c r="I259" s="1393">
        <f t="shared" si="336"/>
        <v>0</v>
      </c>
      <c r="J259" s="1315">
        <f t="shared" si="336"/>
        <v>0</v>
      </c>
      <c r="K259" s="183">
        <f t="shared" si="336"/>
        <v>0</v>
      </c>
      <c r="L259" s="1316">
        <f t="shared" si="336"/>
        <v>0</v>
      </c>
      <c r="M259" s="1336">
        <f t="shared" si="336"/>
        <v>0</v>
      </c>
      <c r="N259" s="232">
        <f t="shared" si="336"/>
        <v>0</v>
      </c>
      <c r="O259" s="1412">
        <f t="shared" si="336"/>
        <v>0</v>
      </c>
      <c r="P259" s="1413"/>
    </row>
    <row r="260" spans="1:16" ht="24" hidden="1" x14ac:dyDescent="0.25">
      <c r="A260" s="1183">
        <v>6410</v>
      </c>
      <c r="B260" s="80" t="s">
        <v>278</v>
      </c>
      <c r="C260" s="1317">
        <f t="shared" si="283"/>
        <v>0</v>
      </c>
      <c r="D260" s="191">
        <f>SUM(D261:D263)</f>
        <v>0</v>
      </c>
      <c r="E260" s="192">
        <f t="shared" ref="E260:O260" si="337">SUM(E261:E263)</f>
        <v>0</v>
      </c>
      <c r="F260" s="132">
        <f t="shared" si="337"/>
        <v>0</v>
      </c>
      <c r="G260" s="191">
        <f t="shared" si="337"/>
        <v>0</v>
      </c>
      <c r="H260" s="1411">
        <f t="shared" si="337"/>
        <v>0</v>
      </c>
      <c r="I260" s="1401">
        <f t="shared" si="337"/>
        <v>0</v>
      </c>
      <c r="J260" s="1411">
        <f t="shared" si="337"/>
        <v>0</v>
      </c>
      <c r="K260" s="192">
        <f t="shared" si="337"/>
        <v>0</v>
      </c>
      <c r="L260" s="1402">
        <f t="shared" si="337"/>
        <v>0</v>
      </c>
      <c r="M260" s="1329">
        <f t="shared" si="337"/>
        <v>0</v>
      </c>
      <c r="N260" s="1424">
        <f t="shared" si="337"/>
        <v>0</v>
      </c>
      <c r="O260" s="1425">
        <f t="shared" si="337"/>
        <v>0</v>
      </c>
      <c r="P260" s="1426"/>
    </row>
    <row r="261" spans="1:16" hidden="1" x14ac:dyDescent="0.25">
      <c r="A261" s="51">
        <v>6411</v>
      </c>
      <c r="B261" s="197" t="s">
        <v>279</v>
      </c>
      <c r="C261" s="1323">
        <f t="shared" si="283"/>
        <v>0</v>
      </c>
      <c r="D261" s="193"/>
      <c r="E261" s="194"/>
      <c r="F261" s="55">
        <f t="shared" ref="F261:F263" si="338">D261+E261</f>
        <v>0</v>
      </c>
      <c r="G261" s="193"/>
      <c r="H261" s="1326"/>
      <c r="I261" s="1406">
        <f t="shared" ref="I261:I263" si="339">G261+H261</f>
        <v>0</v>
      </c>
      <c r="J261" s="1326"/>
      <c r="K261" s="194"/>
      <c r="L261" s="1407">
        <f t="shared" ref="L261:L263" si="340">J261+K261</f>
        <v>0</v>
      </c>
      <c r="M261" s="1409"/>
      <c r="N261" s="194"/>
      <c r="O261" s="1406">
        <f t="shared" ref="O261:O263" si="341">M261+N261</f>
        <v>0</v>
      </c>
      <c r="P261" s="1408"/>
    </row>
    <row r="262" spans="1:16" ht="36" hidden="1" x14ac:dyDescent="0.25">
      <c r="A262" s="51">
        <v>6412</v>
      </c>
      <c r="B262" s="87" t="s">
        <v>280</v>
      </c>
      <c r="C262" s="1323">
        <f t="shared" si="283"/>
        <v>0</v>
      </c>
      <c r="D262" s="193"/>
      <c r="E262" s="194"/>
      <c r="F262" s="55">
        <f t="shared" si="338"/>
        <v>0</v>
      </c>
      <c r="G262" s="193"/>
      <c r="H262" s="1326"/>
      <c r="I262" s="1406">
        <f t="shared" si="339"/>
        <v>0</v>
      </c>
      <c r="J262" s="1326"/>
      <c r="K262" s="194"/>
      <c r="L262" s="1407">
        <f t="shared" si="340"/>
        <v>0</v>
      </c>
      <c r="M262" s="1409"/>
      <c r="N262" s="194"/>
      <c r="O262" s="1406">
        <f t="shared" si="341"/>
        <v>0</v>
      </c>
      <c r="P262" s="1408"/>
    </row>
    <row r="263" spans="1:16" ht="36" hidden="1" x14ac:dyDescent="0.25">
      <c r="A263" s="51">
        <v>6419</v>
      </c>
      <c r="B263" s="87" t="s">
        <v>281</v>
      </c>
      <c r="C263" s="1323">
        <f t="shared" si="283"/>
        <v>0</v>
      </c>
      <c r="D263" s="193"/>
      <c r="E263" s="194"/>
      <c r="F263" s="55">
        <f t="shared" si="338"/>
        <v>0</v>
      </c>
      <c r="G263" s="193"/>
      <c r="H263" s="1326"/>
      <c r="I263" s="1406">
        <f t="shared" si="339"/>
        <v>0</v>
      </c>
      <c r="J263" s="1326"/>
      <c r="K263" s="194"/>
      <c r="L263" s="1407">
        <f t="shared" si="340"/>
        <v>0</v>
      </c>
      <c r="M263" s="1409"/>
      <c r="N263" s="194"/>
      <c r="O263" s="1406">
        <f t="shared" si="341"/>
        <v>0</v>
      </c>
      <c r="P263" s="1408"/>
    </row>
    <row r="264" spans="1:16" ht="36" hidden="1" x14ac:dyDescent="0.25">
      <c r="A264" s="187">
        <v>6420</v>
      </c>
      <c r="B264" s="87" t="s">
        <v>1396</v>
      </c>
      <c r="C264" s="1323">
        <f t="shared" si="283"/>
        <v>0</v>
      </c>
      <c r="D264" s="188">
        <f>SUM(D265:D268)</f>
        <v>0</v>
      </c>
      <c r="E264" s="189">
        <f t="shared" ref="E264:F264" si="342">SUM(E265:E268)</f>
        <v>0</v>
      </c>
      <c r="F264" s="55">
        <f t="shared" si="342"/>
        <v>0</v>
      </c>
      <c r="G264" s="188">
        <f>SUM(G265:G268)</f>
        <v>0</v>
      </c>
      <c r="H264" s="1405">
        <f t="shared" ref="H264:I264" si="343">SUM(H265:H268)</f>
        <v>0</v>
      </c>
      <c r="I264" s="1406">
        <f t="shared" si="343"/>
        <v>0</v>
      </c>
      <c r="J264" s="1405">
        <f>SUM(J265:J268)</f>
        <v>0</v>
      </c>
      <c r="K264" s="189">
        <f t="shared" ref="K264:L264" si="344">SUM(K265:K268)</f>
        <v>0</v>
      </c>
      <c r="L264" s="1407">
        <f t="shared" si="344"/>
        <v>0</v>
      </c>
      <c r="M264" s="1323">
        <f>SUM(M265:M268)</f>
        <v>0</v>
      </c>
      <c r="N264" s="189">
        <f t="shared" ref="N264:O264" si="345">SUM(N265:N268)</f>
        <v>0</v>
      </c>
      <c r="O264" s="1406">
        <f t="shared" si="345"/>
        <v>0</v>
      </c>
      <c r="P264" s="1408"/>
    </row>
    <row r="265" spans="1:16" hidden="1" x14ac:dyDescent="0.25">
      <c r="A265" s="51">
        <v>6421</v>
      </c>
      <c r="B265" s="87" t="s">
        <v>1397</v>
      </c>
      <c r="C265" s="1323">
        <f t="shared" si="283"/>
        <v>0</v>
      </c>
      <c r="D265" s="193"/>
      <c r="E265" s="194"/>
      <c r="F265" s="55">
        <f t="shared" ref="F265:F268" si="346">D265+E265</f>
        <v>0</v>
      </c>
      <c r="G265" s="193"/>
      <c r="H265" s="1326"/>
      <c r="I265" s="1406">
        <f t="shared" ref="I265:I268" si="347">G265+H265</f>
        <v>0</v>
      </c>
      <c r="J265" s="1326"/>
      <c r="K265" s="194"/>
      <c r="L265" s="1407">
        <f t="shared" ref="L265:L268" si="348">J265+K265</f>
        <v>0</v>
      </c>
      <c r="M265" s="1409"/>
      <c r="N265" s="194"/>
      <c r="O265" s="1406">
        <f t="shared" ref="O265:O268" si="349">M265+N265</f>
        <v>0</v>
      </c>
      <c r="P265" s="1408"/>
    </row>
    <row r="266" spans="1:16" hidden="1" x14ac:dyDescent="0.25">
      <c r="A266" s="51">
        <v>6422</v>
      </c>
      <c r="B266" s="87" t="s">
        <v>284</v>
      </c>
      <c r="C266" s="1323">
        <f t="shared" si="283"/>
        <v>0</v>
      </c>
      <c r="D266" s="193"/>
      <c r="E266" s="194"/>
      <c r="F266" s="55">
        <f t="shared" si="346"/>
        <v>0</v>
      </c>
      <c r="G266" s="193"/>
      <c r="H266" s="1326"/>
      <c r="I266" s="1406">
        <f t="shared" si="347"/>
        <v>0</v>
      </c>
      <c r="J266" s="1326"/>
      <c r="K266" s="194"/>
      <c r="L266" s="1407">
        <f t="shared" si="348"/>
        <v>0</v>
      </c>
      <c r="M266" s="1409"/>
      <c r="N266" s="194"/>
      <c r="O266" s="1406">
        <f t="shared" si="349"/>
        <v>0</v>
      </c>
      <c r="P266" s="1408"/>
    </row>
    <row r="267" spans="1:16" ht="13.5" hidden="1" customHeight="1" x14ac:dyDescent="0.25">
      <c r="A267" s="51">
        <v>6423</v>
      </c>
      <c r="B267" s="87" t="s">
        <v>285</v>
      </c>
      <c r="C267" s="1323">
        <f t="shared" si="283"/>
        <v>0</v>
      </c>
      <c r="D267" s="193"/>
      <c r="E267" s="194"/>
      <c r="F267" s="55">
        <f t="shared" si="346"/>
        <v>0</v>
      </c>
      <c r="G267" s="193"/>
      <c r="H267" s="1326"/>
      <c r="I267" s="1406">
        <f t="shared" si="347"/>
        <v>0</v>
      </c>
      <c r="J267" s="1326"/>
      <c r="K267" s="194"/>
      <c r="L267" s="1407">
        <f t="shared" si="348"/>
        <v>0</v>
      </c>
      <c r="M267" s="1409"/>
      <c r="N267" s="194"/>
      <c r="O267" s="1406">
        <f t="shared" si="349"/>
        <v>0</v>
      </c>
      <c r="P267" s="1408"/>
    </row>
    <row r="268" spans="1:16" ht="36" hidden="1" x14ac:dyDescent="0.25">
      <c r="A268" s="51">
        <v>6424</v>
      </c>
      <c r="B268" s="87" t="s">
        <v>286</v>
      </c>
      <c r="C268" s="1323">
        <f t="shared" si="283"/>
        <v>0</v>
      </c>
      <c r="D268" s="193"/>
      <c r="E268" s="194"/>
      <c r="F268" s="55">
        <f t="shared" si="346"/>
        <v>0</v>
      </c>
      <c r="G268" s="193"/>
      <c r="H268" s="1326"/>
      <c r="I268" s="1406">
        <f t="shared" si="347"/>
        <v>0</v>
      </c>
      <c r="J268" s="1326"/>
      <c r="K268" s="194"/>
      <c r="L268" s="1407">
        <f t="shared" si="348"/>
        <v>0</v>
      </c>
      <c r="M268" s="1409"/>
      <c r="N268" s="194"/>
      <c r="O268" s="1406">
        <f t="shared" si="349"/>
        <v>0</v>
      </c>
      <c r="P268" s="1408"/>
    </row>
    <row r="269" spans="1:16" ht="36" hidden="1" x14ac:dyDescent="0.25">
      <c r="A269" s="224">
        <v>7000</v>
      </c>
      <c r="B269" s="224" t="s">
        <v>1398</v>
      </c>
      <c r="C269" s="1440">
        <f t="shared" si="283"/>
        <v>0</v>
      </c>
      <c r="D269" s="226">
        <f>SUM(D270,D281)</f>
        <v>0</v>
      </c>
      <c r="E269" s="227">
        <f t="shared" ref="E269:F269" si="350">SUM(E270,E281)</f>
        <v>0</v>
      </c>
      <c r="F269" s="228">
        <f t="shared" si="350"/>
        <v>0</v>
      </c>
      <c r="G269" s="226">
        <f>SUM(G270,G281)</f>
        <v>0</v>
      </c>
      <c r="H269" s="1441">
        <f t="shared" ref="H269:I269" si="351">SUM(H270,H281)</f>
        <v>0</v>
      </c>
      <c r="I269" s="1442">
        <f t="shared" si="351"/>
        <v>0</v>
      </c>
      <c r="J269" s="1441">
        <f>SUM(J270,J281)</f>
        <v>0</v>
      </c>
      <c r="K269" s="227">
        <f t="shared" ref="K269:L269" si="352">SUM(K270,K281)</f>
        <v>0</v>
      </c>
      <c r="L269" s="1443">
        <f t="shared" si="352"/>
        <v>0</v>
      </c>
      <c r="M269" s="1444">
        <f>SUM(M270,M281)</f>
        <v>0</v>
      </c>
      <c r="N269" s="1445">
        <f t="shared" ref="N269:O269" si="353">SUM(N270,N281)</f>
        <v>0</v>
      </c>
      <c r="O269" s="1446">
        <f t="shared" si="353"/>
        <v>0</v>
      </c>
      <c r="P269" s="1447"/>
    </row>
    <row r="270" spans="1:16" ht="24" hidden="1" x14ac:dyDescent="0.25">
      <c r="A270" s="67">
        <v>7200</v>
      </c>
      <c r="B270" s="181" t="s">
        <v>1399</v>
      </c>
      <c r="C270" s="1309">
        <f t="shared" si="283"/>
        <v>0</v>
      </c>
      <c r="D270" s="182">
        <f>SUM(D271,D272,D275,D276,D280)</f>
        <v>0</v>
      </c>
      <c r="E270" s="183">
        <f t="shared" ref="E270:F270" si="354">SUM(E271,E272,E275,E276,E280)</f>
        <v>0</v>
      </c>
      <c r="F270" s="71">
        <f t="shared" si="354"/>
        <v>0</v>
      </c>
      <c r="G270" s="182">
        <f>SUM(G271,G272,G275,G276,G280)</f>
        <v>0</v>
      </c>
      <c r="H270" s="1315">
        <f t="shared" ref="H270:I270" si="355">SUM(H271,H272,H275,H276,H280)</f>
        <v>0</v>
      </c>
      <c r="I270" s="1393">
        <f t="shared" si="355"/>
        <v>0</v>
      </c>
      <c r="J270" s="1315">
        <f>SUM(J271,J272,J275,J276,J280)</f>
        <v>0</v>
      </c>
      <c r="K270" s="183">
        <f t="shared" ref="K270:L270" si="356">SUM(K271,K272,K275,K276,K280)</f>
        <v>0</v>
      </c>
      <c r="L270" s="1316">
        <f t="shared" si="356"/>
        <v>0</v>
      </c>
      <c r="M270" s="1394">
        <f>SUM(M271,M272,M275,M276,M280)</f>
        <v>0</v>
      </c>
      <c r="N270" s="216">
        <f t="shared" ref="N270:O270" si="357">SUM(N271,N272,N275,N276,N280)</f>
        <v>0</v>
      </c>
      <c r="O270" s="1395">
        <f t="shared" si="357"/>
        <v>0</v>
      </c>
      <c r="P270" s="1396"/>
    </row>
    <row r="271" spans="1:16" ht="24" hidden="1" x14ac:dyDescent="0.25">
      <c r="A271" s="1183">
        <v>7210</v>
      </c>
      <c r="B271" s="80" t="s">
        <v>289</v>
      </c>
      <c r="C271" s="1317">
        <f t="shared" si="283"/>
        <v>0</v>
      </c>
      <c r="D271" s="195"/>
      <c r="E271" s="196"/>
      <c r="F271" s="132">
        <f>D271+E271</f>
        <v>0</v>
      </c>
      <c r="G271" s="195"/>
      <c r="H271" s="1320"/>
      <c r="I271" s="1401">
        <f>G271+H271</f>
        <v>0</v>
      </c>
      <c r="J271" s="1320"/>
      <c r="K271" s="196"/>
      <c r="L271" s="1402">
        <f>J271+K271</f>
        <v>0</v>
      </c>
      <c r="M271" s="1403"/>
      <c r="N271" s="196"/>
      <c r="O271" s="1401">
        <f>M271+N271</f>
        <v>0</v>
      </c>
      <c r="P271" s="1404"/>
    </row>
    <row r="272" spans="1:16" s="230" customFormat="1" ht="36" hidden="1" x14ac:dyDescent="0.25">
      <c r="A272" s="187">
        <v>7220</v>
      </c>
      <c r="B272" s="87" t="s">
        <v>1400</v>
      </c>
      <c r="C272" s="1323">
        <f t="shared" si="283"/>
        <v>0</v>
      </c>
      <c r="D272" s="188">
        <f>SUM(D273:D274)</f>
        <v>0</v>
      </c>
      <c r="E272" s="189">
        <f t="shared" ref="E272:F272" si="358">SUM(E273:E274)</f>
        <v>0</v>
      </c>
      <c r="F272" s="55">
        <f t="shared" si="358"/>
        <v>0</v>
      </c>
      <c r="G272" s="188">
        <f>SUM(G273:G274)</f>
        <v>0</v>
      </c>
      <c r="H272" s="1405">
        <f t="shared" ref="H272:I272" si="359">SUM(H273:H274)</f>
        <v>0</v>
      </c>
      <c r="I272" s="1406">
        <f t="shared" si="359"/>
        <v>0</v>
      </c>
      <c r="J272" s="1405">
        <f>SUM(J273:J274)</f>
        <v>0</v>
      </c>
      <c r="K272" s="189">
        <f t="shared" ref="K272:L272" si="360">SUM(K273:K274)</f>
        <v>0</v>
      </c>
      <c r="L272" s="1407">
        <f t="shared" si="360"/>
        <v>0</v>
      </c>
      <c r="M272" s="1323">
        <f>SUM(M273:M274)</f>
        <v>0</v>
      </c>
      <c r="N272" s="189">
        <f t="shared" ref="N272:O272" si="361">SUM(N273:N274)</f>
        <v>0</v>
      </c>
      <c r="O272" s="1406">
        <f t="shared" si="361"/>
        <v>0</v>
      </c>
      <c r="P272" s="1408"/>
    </row>
    <row r="273" spans="1:16" s="230" customFormat="1" ht="36" hidden="1" x14ac:dyDescent="0.25">
      <c r="A273" s="51">
        <v>7221</v>
      </c>
      <c r="B273" s="87" t="s">
        <v>291</v>
      </c>
      <c r="C273" s="1323">
        <f t="shared" si="283"/>
        <v>0</v>
      </c>
      <c r="D273" s="193"/>
      <c r="E273" s="194"/>
      <c r="F273" s="55">
        <f t="shared" ref="F273:F275" si="362">D273+E273</f>
        <v>0</v>
      </c>
      <c r="G273" s="193"/>
      <c r="H273" s="1326"/>
      <c r="I273" s="1406">
        <f t="shared" ref="I273:I275" si="363">G273+H273</f>
        <v>0</v>
      </c>
      <c r="J273" s="1326"/>
      <c r="K273" s="194"/>
      <c r="L273" s="1407">
        <f t="shared" ref="L273:L275" si="364">J273+K273</f>
        <v>0</v>
      </c>
      <c r="M273" s="1409"/>
      <c r="N273" s="194"/>
      <c r="O273" s="1406">
        <f t="shared" ref="O273:O275" si="365">M273+N273</f>
        <v>0</v>
      </c>
      <c r="P273" s="1408"/>
    </row>
    <row r="274" spans="1:16" s="230" customFormat="1" ht="36" hidden="1" x14ac:dyDescent="0.25">
      <c r="A274" s="51">
        <v>7222</v>
      </c>
      <c r="B274" s="87" t="s">
        <v>292</v>
      </c>
      <c r="C274" s="1323">
        <f t="shared" si="283"/>
        <v>0</v>
      </c>
      <c r="D274" s="193"/>
      <c r="E274" s="194"/>
      <c r="F274" s="55">
        <f t="shared" si="362"/>
        <v>0</v>
      </c>
      <c r="G274" s="193"/>
      <c r="H274" s="1326"/>
      <c r="I274" s="1406">
        <f t="shared" si="363"/>
        <v>0</v>
      </c>
      <c r="J274" s="1326"/>
      <c r="K274" s="194"/>
      <c r="L274" s="1407">
        <f t="shared" si="364"/>
        <v>0</v>
      </c>
      <c r="M274" s="1409"/>
      <c r="N274" s="194"/>
      <c r="O274" s="1406">
        <f t="shared" si="365"/>
        <v>0</v>
      </c>
      <c r="P274" s="1408"/>
    </row>
    <row r="275" spans="1:16" ht="24" hidden="1" x14ac:dyDescent="0.25">
      <c r="A275" s="187">
        <v>7230</v>
      </c>
      <c r="B275" s="87" t="s">
        <v>293</v>
      </c>
      <c r="C275" s="1323">
        <f t="shared" si="283"/>
        <v>0</v>
      </c>
      <c r="D275" s="193"/>
      <c r="E275" s="194"/>
      <c r="F275" s="55">
        <f t="shared" si="362"/>
        <v>0</v>
      </c>
      <c r="G275" s="193"/>
      <c r="H275" s="1326"/>
      <c r="I275" s="1406">
        <f t="shared" si="363"/>
        <v>0</v>
      </c>
      <c r="J275" s="1326"/>
      <c r="K275" s="194"/>
      <c r="L275" s="1407">
        <f t="shared" si="364"/>
        <v>0</v>
      </c>
      <c r="M275" s="1409"/>
      <c r="N275" s="194"/>
      <c r="O275" s="1406">
        <f t="shared" si="365"/>
        <v>0</v>
      </c>
      <c r="P275" s="1408"/>
    </row>
    <row r="276" spans="1:16" ht="24" hidden="1" x14ac:dyDescent="0.25">
      <c r="A276" s="187">
        <v>7240</v>
      </c>
      <c r="B276" s="87" t="s">
        <v>294</v>
      </c>
      <c r="C276" s="1323">
        <f t="shared" si="283"/>
        <v>0</v>
      </c>
      <c r="D276" s="188">
        <f t="shared" ref="D276:O276" si="366">SUM(D277:D279)</f>
        <v>0</v>
      </c>
      <c r="E276" s="189">
        <f t="shared" si="366"/>
        <v>0</v>
      </c>
      <c r="F276" s="55">
        <f t="shared" si="366"/>
        <v>0</v>
      </c>
      <c r="G276" s="188">
        <f t="shared" si="366"/>
        <v>0</v>
      </c>
      <c r="H276" s="1405">
        <f t="shared" si="366"/>
        <v>0</v>
      </c>
      <c r="I276" s="1406">
        <f t="shared" si="366"/>
        <v>0</v>
      </c>
      <c r="J276" s="1405">
        <f>SUM(J277:J279)</f>
        <v>0</v>
      </c>
      <c r="K276" s="189">
        <f t="shared" ref="K276:L276" si="367">SUM(K277:K279)</f>
        <v>0</v>
      </c>
      <c r="L276" s="1407">
        <f t="shared" si="367"/>
        <v>0</v>
      </c>
      <c r="M276" s="1323">
        <f t="shared" si="366"/>
        <v>0</v>
      </c>
      <c r="N276" s="189">
        <f t="shared" si="366"/>
        <v>0</v>
      </c>
      <c r="O276" s="1406">
        <f t="shared" si="366"/>
        <v>0</v>
      </c>
      <c r="P276" s="1408"/>
    </row>
    <row r="277" spans="1:16" ht="48" hidden="1" x14ac:dyDescent="0.25">
      <c r="A277" s="51">
        <v>7245</v>
      </c>
      <c r="B277" s="87" t="s">
        <v>295</v>
      </c>
      <c r="C277" s="1323">
        <f t="shared" ref="C277:C298" si="368">F277+I277+L277+O277</f>
        <v>0</v>
      </c>
      <c r="D277" s="193"/>
      <c r="E277" s="194"/>
      <c r="F277" s="55">
        <f t="shared" ref="F277:F280" si="369">D277+E277</f>
        <v>0</v>
      </c>
      <c r="G277" s="193"/>
      <c r="H277" s="1326"/>
      <c r="I277" s="1406">
        <f t="shared" ref="I277:I280" si="370">G277+H277</f>
        <v>0</v>
      </c>
      <c r="J277" s="1326"/>
      <c r="K277" s="194"/>
      <c r="L277" s="1407">
        <f t="shared" ref="L277:L280" si="371">J277+K277</f>
        <v>0</v>
      </c>
      <c r="M277" s="1409"/>
      <c r="N277" s="194"/>
      <c r="O277" s="1406">
        <f t="shared" ref="O277:O280" si="372">M277+N277</f>
        <v>0</v>
      </c>
      <c r="P277" s="1408"/>
    </row>
    <row r="278" spans="1:16" ht="84.75" hidden="1" customHeight="1" x14ac:dyDescent="0.25">
      <c r="A278" s="51">
        <v>7246</v>
      </c>
      <c r="B278" s="87" t="s">
        <v>296</v>
      </c>
      <c r="C278" s="1323">
        <f t="shared" si="368"/>
        <v>0</v>
      </c>
      <c r="D278" s="193"/>
      <c r="E278" s="194"/>
      <c r="F278" s="55">
        <f t="shared" si="369"/>
        <v>0</v>
      </c>
      <c r="G278" s="193"/>
      <c r="H278" s="1326"/>
      <c r="I278" s="1406">
        <f t="shared" si="370"/>
        <v>0</v>
      </c>
      <c r="J278" s="1326"/>
      <c r="K278" s="194"/>
      <c r="L278" s="1407">
        <f t="shared" si="371"/>
        <v>0</v>
      </c>
      <c r="M278" s="1409"/>
      <c r="N278" s="194"/>
      <c r="O278" s="1406">
        <f t="shared" si="372"/>
        <v>0</v>
      </c>
      <c r="P278" s="1408"/>
    </row>
    <row r="279" spans="1:16" ht="36" hidden="1" x14ac:dyDescent="0.25">
      <c r="A279" s="51">
        <v>7247</v>
      </c>
      <c r="B279" s="87" t="s">
        <v>297</v>
      </c>
      <c r="C279" s="1323">
        <f t="shared" si="368"/>
        <v>0</v>
      </c>
      <c r="D279" s="193"/>
      <c r="E279" s="194"/>
      <c r="F279" s="55">
        <f t="shared" si="369"/>
        <v>0</v>
      </c>
      <c r="G279" s="193"/>
      <c r="H279" s="1326"/>
      <c r="I279" s="1406">
        <f t="shared" si="370"/>
        <v>0</v>
      </c>
      <c r="J279" s="1326"/>
      <c r="K279" s="194"/>
      <c r="L279" s="1407">
        <f t="shared" si="371"/>
        <v>0</v>
      </c>
      <c r="M279" s="1409"/>
      <c r="N279" s="194"/>
      <c r="O279" s="1406">
        <f t="shared" si="372"/>
        <v>0</v>
      </c>
      <c r="P279" s="1408"/>
    </row>
    <row r="280" spans="1:16" ht="24" hidden="1" x14ac:dyDescent="0.25">
      <c r="A280" s="1183">
        <v>7260</v>
      </c>
      <c r="B280" s="80" t="s">
        <v>298</v>
      </c>
      <c r="C280" s="1317">
        <f t="shared" si="368"/>
        <v>0</v>
      </c>
      <c r="D280" s="195"/>
      <c r="E280" s="196"/>
      <c r="F280" s="132">
        <f t="shared" si="369"/>
        <v>0</v>
      </c>
      <c r="G280" s="195"/>
      <c r="H280" s="1320"/>
      <c r="I280" s="1401">
        <f t="shared" si="370"/>
        <v>0</v>
      </c>
      <c r="J280" s="1320"/>
      <c r="K280" s="196"/>
      <c r="L280" s="1402">
        <f t="shared" si="371"/>
        <v>0</v>
      </c>
      <c r="M280" s="1403"/>
      <c r="N280" s="196"/>
      <c r="O280" s="1401">
        <f t="shared" si="372"/>
        <v>0</v>
      </c>
      <c r="P280" s="1404"/>
    </row>
    <row r="281" spans="1:16" hidden="1" x14ac:dyDescent="0.25">
      <c r="A281" s="134">
        <v>7700</v>
      </c>
      <c r="B281" s="107" t="s">
        <v>299</v>
      </c>
      <c r="C281" s="1336">
        <f t="shared" si="368"/>
        <v>0</v>
      </c>
      <c r="D281" s="231">
        <f t="shared" ref="D281:O281" si="373">D282</f>
        <v>0</v>
      </c>
      <c r="E281" s="232">
        <f t="shared" si="373"/>
        <v>0</v>
      </c>
      <c r="F281" s="129">
        <f t="shared" si="373"/>
        <v>0</v>
      </c>
      <c r="G281" s="231">
        <f t="shared" si="373"/>
        <v>0</v>
      </c>
      <c r="H281" s="1448">
        <f t="shared" si="373"/>
        <v>0</v>
      </c>
      <c r="I281" s="1412">
        <f t="shared" si="373"/>
        <v>0</v>
      </c>
      <c r="J281" s="1448">
        <f t="shared" si="373"/>
        <v>0</v>
      </c>
      <c r="K281" s="232">
        <f t="shared" si="373"/>
        <v>0</v>
      </c>
      <c r="L281" s="1449">
        <f t="shared" si="373"/>
        <v>0</v>
      </c>
      <c r="M281" s="1336">
        <f t="shared" si="373"/>
        <v>0</v>
      </c>
      <c r="N281" s="232">
        <f t="shared" si="373"/>
        <v>0</v>
      </c>
      <c r="O281" s="1412">
        <f t="shared" si="373"/>
        <v>0</v>
      </c>
      <c r="P281" s="1413"/>
    </row>
    <row r="282" spans="1:16" hidden="1" x14ac:dyDescent="0.25">
      <c r="A282" s="184">
        <v>7720</v>
      </c>
      <c r="B282" s="80" t="s">
        <v>300</v>
      </c>
      <c r="C282" s="1329">
        <f t="shared" si="368"/>
        <v>0</v>
      </c>
      <c r="D282" s="233"/>
      <c r="E282" s="234"/>
      <c r="F282" s="235">
        <f>D282+E282</f>
        <v>0</v>
      </c>
      <c r="G282" s="233"/>
      <c r="H282" s="1332"/>
      <c r="I282" s="1425">
        <f>G282+H282</f>
        <v>0</v>
      </c>
      <c r="J282" s="1332"/>
      <c r="K282" s="234"/>
      <c r="L282" s="1450">
        <f>J282+K282</f>
        <v>0</v>
      </c>
      <c r="M282" s="1451"/>
      <c r="N282" s="234"/>
      <c r="O282" s="1425">
        <f>M282+N282</f>
        <v>0</v>
      </c>
      <c r="P282" s="1426"/>
    </row>
    <row r="283" spans="1:16" hidden="1" x14ac:dyDescent="0.25">
      <c r="A283" s="197"/>
      <c r="B283" s="87" t="s">
        <v>304</v>
      </c>
      <c r="C283" s="1323">
        <f t="shared" si="368"/>
        <v>0</v>
      </c>
      <c r="D283" s="188">
        <f>SUM(D284:D285)</f>
        <v>0</v>
      </c>
      <c r="E283" s="189">
        <f t="shared" ref="E283:F283" si="374">SUM(E284:E285)</f>
        <v>0</v>
      </c>
      <c r="F283" s="55">
        <f t="shared" si="374"/>
        <v>0</v>
      </c>
      <c r="G283" s="188">
        <f>SUM(G284:G285)</f>
        <v>0</v>
      </c>
      <c r="H283" s="1405">
        <f t="shared" ref="H283:I283" si="375">SUM(H284:H285)</f>
        <v>0</v>
      </c>
      <c r="I283" s="1406">
        <f t="shared" si="375"/>
        <v>0</v>
      </c>
      <c r="J283" s="1405">
        <f>SUM(J284:J285)</f>
        <v>0</v>
      </c>
      <c r="K283" s="189">
        <f t="shared" ref="K283:L283" si="376">SUM(K284:K285)</f>
        <v>0</v>
      </c>
      <c r="L283" s="1407">
        <f t="shared" si="376"/>
        <v>0</v>
      </c>
      <c r="M283" s="1323">
        <f>SUM(M284:M285)</f>
        <v>0</v>
      </c>
      <c r="N283" s="189">
        <f t="shared" ref="N283:O283" si="377">SUM(N284:N285)</f>
        <v>0</v>
      </c>
      <c r="O283" s="1406">
        <f t="shared" si="377"/>
        <v>0</v>
      </c>
      <c r="P283" s="1408"/>
    </row>
    <row r="284" spans="1:16" hidden="1" x14ac:dyDescent="0.25">
      <c r="A284" s="197" t="s">
        <v>305</v>
      </c>
      <c r="B284" s="51" t="s">
        <v>306</v>
      </c>
      <c r="C284" s="1323">
        <f t="shared" si="368"/>
        <v>0</v>
      </c>
      <c r="D284" s="193"/>
      <c r="E284" s="194"/>
      <c r="F284" s="55">
        <f t="shared" ref="F284:F285" si="378">D284+E284</f>
        <v>0</v>
      </c>
      <c r="G284" s="193"/>
      <c r="H284" s="1326"/>
      <c r="I284" s="1406">
        <f t="shared" ref="I284:I285" si="379">G284+H284</f>
        <v>0</v>
      </c>
      <c r="J284" s="1326"/>
      <c r="K284" s="194"/>
      <c r="L284" s="1407">
        <f t="shared" ref="L284:L285" si="380">J284+K284</f>
        <v>0</v>
      </c>
      <c r="M284" s="1409"/>
      <c r="N284" s="194"/>
      <c r="O284" s="1406">
        <f t="shared" ref="O284:O285" si="381">M284+N284</f>
        <v>0</v>
      </c>
      <c r="P284" s="1408"/>
    </row>
    <row r="285" spans="1:16" ht="24" hidden="1" x14ac:dyDescent="0.25">
      <c r="A285" s="197" t="s">
        <v>307</v>
      </c>
      <c r="B285" s="245" t="s">
        <v>308</v>
      </c>
      <c r="C285" s="1317">
        <f t="shared" si="368"/>
        <v>0</v>
      </c>
      <c r="D285" s="195"/>
      <c r="E285" s="196"/>
      <c r="F285" s="132">
        <f t="shared" si="378"/>
        <v>0</v>
      </c>
      <c r="G285" s="195"/>
      <c r="H285" s="1320"/>
      <c r="I285" s="1401">
        <f t="shared" si="379"/>
        <v>0</v>
      </c>
      <c r="J285" s="1320"/>
      <c r="K285" s="196"/>
      <c r="L285" s="1402">
        <f t="shared" si="380"/>
        <v>0</v>
      </c>
      <c r="M285" s="1403"/>
      <c r="N285" s="196"/>
      <c r="O285" s="1401">
        <f t="shared" si="381"/>
        <v>0</v>
      </c>
      <c r="P285" s="1404"/>
    </row>
    <row r="286" spans="1:16" ht="12.75" thickBot="1" x14ac:dyDescent="0.3">
      <c r="A286" s="246"/>
      <c r="B286" s="246" t="s">
        <v>309</v>
      </c>
      <c r="C286" s="1452">
        <f t="shared" si="368"/>
        <v>41239</v>
      </c>
      <c r="D286" s="248">
        <f t="shared" ref="D286:O286" si="382">SUM(D283,D269,D230,D195,D187,D173,D75,D53)</f>
        <v>0</v>
      </c>
      <c r="E286" s="249">
        <f t="shared" si="382"/>
        <v>0</v>
      </c>
      <c r="F286" s="250">
        <f t="shared" si="382"/>
        <v>0</v>
      </c>
      <c r="G286" s="248">
        <f t="shared" si="382"/>
        <v>0</v>
      </c>
      <c r="H286" s="1453">
        <f t="shared" si="382"/>
        <v>41239</v>
      </c>
      <c r="I286" s="1454">
        <f t="shared" si="382"/>
        <v>41239</v>
      </c>
      <c r="J286" s="1453">
        <f t="shared" si="382"/>
        <v>0</v>
      </c>
      <c r="K286" s="249">
        <f t="shared" si="382"/>
        <v>0</v>
      </c>
      <c r="L286" s="1455">
        <f t="shared" si="382"/>
        <v>0</v>
      </c>
      <c r="M286" s="1452">
        <f t="shared" si="382"/>
        <v>0</v>
      </c>
      <c r="N286" s="249">
        <f t="shared" si="382"/>
        <v>0</v>
      </c>
      <c r="O286" s="1454">
        <f t="shared" si="382"/>
        <v>0</v>
      </c>
      <c r="P286" s="1456"/>
    </row>
    <row r="287" spans="1:16" s="28" customFormat="1" ht="13.5" hidden="1" thickTop="1" thickBot="1" x14ac:dyDescent="0.3">
      <c r="A287" s="1589" t="s">
        <v>310</v>
      </c>
      <c r="B287" s="1590"/>
      <c r="C287" s="1457">
        <f t="shared" si="368"/>
        <v>0</v>
      </c>
      <c r="D287" s="253">
        <f>SUM(D24,D25,D41)-D51</f>
        <v>0</v>
      </c>
      <c r="E287" s="254">
        <f t="shared" ref="E287:F287" si="383">SUM(E24,E25,E41)-E51</f>
        <v>0</v>
      </c>
      <c r="F287" s="255">
        <f t="shared" si="383"/>
        <v>0</v>
      </c>
      <c r="G287" s="253">
        <f>SUM(G24,G25,G41)-G51</f>
        <v>0</v>
      </c>
      <c r="H287" s="1458">
        <f t="shared" ref="H287:I287" si="384">SUM(H24,H25,H41)-H51</f>
        <v>0</v>
      </c>
      <c r="I287" s="1459">
        <f t="shared" si="384"/>
        <v>0</v>
      </c>
      <c r="J287" s="1458">
        <f>(J26+J43)-J51</f>
        <v>0</v>
      </c>
      <c r="K287" s="254">
        <f t="shared" ref="K287:L287" si="385">(K26+K43)-K51</f>
        <v>0</v>
      </c>
      <c r="L287" s="1460">
        <f t="shared" si="385"/>
        <v>0</v>
      </c>
      <c r="M287" s="1457">
        <f>M45-M51</f>
        <v>0</v>
      </c>
      <c r="N287" s="254">
        <f t="shared" ref="N287:O287" si="386">N45-N51</f>
        <v>0</v>
      </c>
      <c r="O287" s="1459">
        <f t="shared" si="386"/>
        <v>0</v>
      </c>
      <c r="P287" s="1461"/>
    </row>
    <row r="288" spans="1:16" s="28" customFormat="1" ht="12.75" hidden="1" thickTop="1" x14ac:dyDescent="0.25">
      <c r="A288" s="1591" t="s">
        <v>311</v>
      </c>
      <c r="B288" s="1592"/>
      <c r="C288" s="1462">
        <f t="shared" si="368"/>
        <v>0</v>
      </c>
      <c r="D288" s="258">
        <f t="shared" ref="D288:O288" si="387">SUM(D289,D290)-D297+D298</f>
        <v>0</v>
      </c>
      <c r="E288" s="259">
        <f t="shared" si="387"/>
        <v>0</v>
      </c>
      <c r="F288" s="260">
        <f t="shared" si="387"/>
        <v>0</v>
      </c>
      <c r="G288" s="258">
        <f t="shared" si="387"/>
        <v>0</v>
      </c>
      <c r="H288" s="1463">
        <f t="shared" si="387"/>
        <v>0</v>
      </c>
      <c r="I288" s="1464">
        <f t="shared" si="387"/>
        <v>0</v>
      </c>
      <c r="J288" s="1463">
        <f t="shared" si="387"/>
        <v>0</v>
      </c>
      <c r="K288" s="259">
        <f t="shared" si="387"/>
        <v>0</v>
      </c>
      <c r="L288" s="1465">
        <f t="shared" si="387"/>
        <v>0</v>
      </c>
      <c r="M288" s="1462">
        <f t="shared" si="387"/>
        <v>0</v>
      </c>
      <c r="N288" s="259">
        <f t="shared" si="387"/>
        <v>0</v>
      </c>
      <c r="O288" s="1464">
        <f t="shared" si="387"/>
        <v>0</v>
      </c>
      <c r="P288" s="1466"/>
    </row>
    <row r="289" spans="1:16" s="28" customFormat="1" ht="13.5" hidden="1" thickTop="1" thickBot="1" x14ac:dyDescent="0.3">
      <c r="A289" s="155" t="s">
        <v>312</v>
      </c>
      <c r="B289" s="155" t="s">
        <v>313</v>
      </c>
      <c r="C289" s="1374">
        <f t="shared" si="368"/>
        <v>0</v>
      </c>
      <c r="D289" s="157">
        <f t="shared" ref="D289:O289" si="388">D21-D283</f>
        <v>0</v>
      </c>
      <c r="E289" s="158">
        <f t="shared" si="388"/>
        <v>0</v>
      </c>
      <c r="F289" s="159">
        <f t="shared" si="388"/>
        <v>0</v>
      </c>
      <c r="G289" s="157">
        <f t="shared" si="388"/>
        <v>0</v>
      </c>
      <c r="H289" s="1375">
        <f t="shared" si="388"/>
        <v>0</v>
      </c>
      <c r="I289" s="1376">
        <f t="shared" si="388"/>
        <v>0</v>
      </c>
      <c r="J289" s="1375">
        <f t="shared" si="388"/>
        <v>0</v>
      </c>
      <c r="K289" s="158">
        <f t="shared" si="388"/>
        <v>0</v>
      </c>
      <c r="L289" s="1377">
        <f t="shared" si="388"/>
        <v>0</v>
      </c>
      <c r="M289" s="1374">
        <f t="shared" si="388"/>
        <v>0</v>
      </c>
      <c r="N289" s="158">
        <f t="shared" si="388"/>
        <v>0</v>
      </c>
      <c r="O289" s="1376">
        <f t="shared" si="388"/>
        <v>0</v>
      </c>
      <c r="P289" s="1378"/>
    </row>
    <row r="290" spans="1:16" s="28" customFormat="1" ht="12.75" hidden="1" thickTop="1" x14ac:dyDescent="0.25">
      <c r="A290" s="262" t="s">
        <v>314</v>
      </c>
      <c r="B290" s="262" t="s">
        <v>315</v>
      </c>
      <c r="C290" s="1462">
        <f t="shared" si="368"/>
        <v>0</v>
      </c>
      <c r="D290" s="258">
        <f t="shared" ref="D290:O290" si="389">SUM(D291,D293,D295)-SUM(D292,D294,D296)</f>
        <v>0</v>
      </c>
      <c r="E290" s="259">
        <f t="shared" si="389"/>
        <v>0</v>
      </c>
      <c r="F290" s="260">
        <f t="shared" si="389"/>
        <v>0</v>
      </c>
      <c r="G290" s="258">
        <f t="shared" si="389"/>
        <v>0</v>
      </c>
      <c r="H290" s="1463">
        <f t="shared" si="389"/>
        <v>0</v>
      </c>
      <c r="I290" s="1464">
        <f t="shared" si="389"/>
        <v>0</v>
      </c>
      <c r="J290" s="1463">
        <f t="shared" si="389"/>
        <v>0</v>
      </c>
      <c r="K290" s="259">
        <f t="shared" si="389"/>
        <v>0</v>
      </c>
      <c r="L290" s="1465">
        <f t="shared" si="389"/>
        <v>0</v>
      </c>
      <c r="M290" s="1462">
        <f t="shared" si="389"/>
        <v>0</v>
      </c>
      <c r="N290" s="259">
        <f t="shared" si="389"/>
        <v>0</v>
      </c>
      <c r="O290" s="1464">
        <f t="shared" si="389"/>
        <v>0</v>
      </c>
      <c r="P290" s="1466"/>
    </row>
    <row r="291" spans="1:16" ht="12.75" hidden="1" thickTop="1" x14ac:dyDescent="0.25">
      <c r="A291" s="263" t="s">
        <v>316</v>
      </c>
      <c r="B291" s="140" t="s">
        <v>317</v>
      </c>
      <c r="C291" s="1329">
        <f t="shared" si="368"/>
        <v>0</v>
      </c>
      <c r="D291" s="233"/>
      <c r="E291" s="234"/>
      <c r="F291" s="235">
        <f t="shared" ref="F291:F298" si="390">D291+E291</f>
        <v>0</v>
      </c>
      <c r="G291" s="233"/>
      <c r="H291" s="1332"/>
      <c r="I291" s="1425">
        <f t="shared" ref="I291:I298" si="391">G291+H291</f>
        <v>0</v>
      </c>
      <c r="J291" s="1332"/>
      <c r="K291" s="234"/>
      <c r="L291" s="1450">
        <f t="shared" ref="L291:L298" si="392">J291+K291</f>
        <v>0</v>
      </c>
      <c r="M291" s="1451"/>
      <c r="N291" s="234"/>
      <c r="O291" s="1425">
        <f t="shared" ref="O291:O298" si="393">M291+N291</f>
        <v>0</v>
      </c>
      <c r="P291" s="1426"/>
    </row>
    <row r="292" spans="1:16" ht="24.75" hidden="1" thickTop="1" x14ac:dyDescent="0.25">
      <c r="A292" s="197" t="s">
        <v>318</v>
      </c>
      <c r="B292" s="50" t="s">
        <v>319</v>
      </c>
      <c r="C292" s="1323">
        <f t="shared" si="368"/>
        <v>0</v>
      </c>
      <c r="D292" s="193"/>
      <c r="E292" s="194"/>
      <c r="F292" s="55">
        <f t="shared" si="390"/>
        <v>0</v>
      </c>
      <c r="G292" s="193"/>
      <c r="H292" s="1326"/>
      <c r="I292" s="1406">
        <f t="shared" si="391"/>
        <v>0</v>
      </c>
      <c r="J292" s="1326"/>
      <c r="K292" s="194"/>
      <c r="L292" s="1407">
        <f t="shared" si="392"/>
        <v>0</v>
      </c>
      <c r="M292" s="1409"/>
      <c r="N292" s="194"/>
      <c r="O292" s="1406">
        <f t="shared" si="393"/>
        <v>0</v>
      </c>
      <c r="P292" s="1408"/>
    </row>
    <row r="293" spans="1:16" ht="12.75" hidden="1" thickTop="1" x14ac:dyDescent="0.25">
      <c r="A293" s="197" t="s">
        <v>320</v>
      </c>
      <c r="B293" s="50" t="s">
        <v>321</v>
      </c>
      <c r="C293" s="1323">
        <f t="shared" si="368"/>
        <v>0</v>
      </c>
      <c r="D293" s="193"/>
      <c r="E293" s="194"/>
      <c r="F293" s="55">
        <f t="shared" si="390"/>
        <v>0</v>
      </c>
      <c r="G293" s="193"/>
      <c r="H293" s="1326"/>
      <c r="I293" s="1406">
        <f t="shared" si="391"/>
        <v>0</v>
      </c>
      <c r="J293" s="1326"/>
      <c r="K293" s="194"/>
      <c r="L293" s="1407">
        <f t="shared" si="392"/>
        <v>0</v>
      </c>
      <c r="M293" s="1409"/>
      <c r="N293" s="194"/>
      <c r="O293" s="1406">
        <f t="shared" si="393"/>
        <v>0</v>
      </c>
      <c r="P293" s="1408"/>
    </row>
    <row r="294" spans="1:16" ht="24.75" hidden="1" thickTop="1" x14ac:dyDescent="0.25">
      <c r="A294" s="197" t="s">
        <v>322</v>
      </c>
      <c r="B294" s="50" t="s">
        <v>323</v>
      </c>
      <c r="C294" s="1323">
        <f>F294+I294+L294+O294</f>
        <v>0</v>
      </c>
      <c r="D294" s="193"/>
      <c r="E294" s="194"/>
      <c r="F294" s="55">
        <f t="shared" si="390"/>
        <v>0</v>
      </c>
      <c r="G294" s="193"/>
      <c r="H294" s="1326"/>
      <c r="I294" s="1406">
        <f t="shared" si="391"/>
        <v>0</v>
      </c>
      <c r="J294" s="1326"/>
      <c r="K294" s="194"/>
      <c r="L294" s="1407">
        <f t="shared" si="392"/>
        <v>0</v>
      </c>
      <c r="M294" s="1409"/>
      <c r="N294" s="194"/>
      <c r="O294" s="1406">
        <f t="shared" si="393"/>
        <v>0</v>
      </c>
      <c r="P294" s="1408"/>
    </row>
    <row r="295" spans="1:16" ht="12.75" hidden="1" thickTop="1" x14ac:dyDescent="0.25">
      <c r="A295" s="197" t="s">
        <v>324</v>
      </c>
      <c r="B295" s="50" t="s">
        <v>325</v>
      </c>
      <c r="C295" s="1323">
        <f t="shared" si="368"/>
        <v>0</v>
      </c>
      <c r="D295" s="193"/>
      <c r="E295" s="194"/>
      <c r="F295" s="55">
        <f t="shared" si="390"/>
        <v>0</v>
      </c>
      <c r="G295" s="193"/>
      <c r="H295" s="1326"/>
      <c r="I295" s="1406">
        <f t="shared" si="391"/>
        <v>0</v>
      </c>
      <c r="J295" s="1326"/>
      <c r="K295" s="194"/>
      <c r="L295" s="1407">
        <f t="shared" si="392"/>
        <v>0</v>
      </c>
      <c r="M295" s="1409"/>
      <c r="N295" s="194"/>
      <c r="O295" s="1406">
        <f t="shared" si="393"/>
        <v>0</v>
      </c>
      <c r="P295" s="1408"/>
    </row>
    <row r="296" spans="1:16" ht="24.75" hidden="1" thickTop="1" x14ac:dyDescent="0.25">
      <c r="A296" s="264" t="s">
        <v>326</v>
      </c>
      <c r="B296" s="265" t="s">
        <v>327</v>
      </c>
      <c r="C296" s="1427">
        <f t="shared" si="368"/>
        <v>0</v>
      </c>
      <c r="D296" s="207"/>
      <c r="E296" s="208"/>
      <c r="F296" s="209">
        <f t="shared" si="390"/>
        <v>0</v>
      </c>
      <c r="G296" s="207"/>
      <c r="H296" s="1431"/>
      <c r="I296" s="1429">
        <f t="shared" si="391"/>
        <v>0</v>
      </c>
      <c r="J296" s="1431"/>
      <c r="K296" s="208"/>
      <c r="L296" s="1432">
        <f t="shared" si="392"/>
        <v>0</v>
      </c>
      <c r="M296" s="1433"/>
      <c r="N296" s="208"/>
      <c r="O296" s="1429">
        <f t="shared" si="393"/>
        <v>0</v>
      </c>
      <c r="P296" s="1430"/>
    </row>
    <row r="297" spans="1:16" s="28" customFormat="1" ht="13.5" hidden="1" thickTop="1" thickBot="1" x14ac:dyDescent="0.3">
      <c r="A297" s="266" t="s">
        <v>328</v>
      </c>
      <c r="B297" s="266" t="s">
        <v>329</v>
      </c>
      <c r="C297" s="1457">
        <f t="shared" si="368"/>
        <v>0</v>
      </c>
      <c r="D297" s="267"/>
      <c r="E297" s="268"/>
      <c r="F297" s="255">
        <f t="shared" si="390"/>
        <v>0</v>
      </c>
      <c r="G297" s="267"/>
      <c r="H297" s="1467"/>
      <c r="I297" s="1459">
        <f t="shared" si="391"/>
        <v>0</v>
      </c>
      <c r="J297" s="1467"/>
      <c r="K297" s="268"/>
      <c r="L297" s="1460">
        <f t="shared" si="392"/>
        <v>0</v>
      </c>
      <c r="M297" s="1468"/>
      <c r="N297" s="268"/>
      <c r="O297" s="1459">
        <f t="shared" si="393"/>
        <v>0</v>
      </c>
      <c r="P297" s="1461"/>
    </row>
    <row r="298" spans="1:16" s="28" customFormat="1" ht="48.75" hidden="1" thickTop="1" x14ac:dyDescent="0.25">
      <c r="A298" s="262" t="s">
        <v>330</v>
      </c>
      <c r="B298" s="271" t="s">
        <v>331</v>
      </c>
      <c r="C298" s="1462">
        <f t="shared" si="368"/>
        <v>0</v>
      </c>
      <c r="D298" s="201"/>
      <c r="E298" s="202"/>
      <c r="F298" s="71">
        <f t="shared" si="390"/>
        <v>0</v>
      </c>
      <c r="G298" s="201"/>
      <c r="H298" s="1422"/>
      <c r="I298" s="1393">
        <f t="shared" si="391"/>
        <v>0</v>
      </c>
      <c r="J298" s="1422"/>
      <c r="K298" s="202"/>
      <c r="L298" s="1316">
        <f t="shared" si="392"/>
        <v>0</v>
      </c>
      <c r="M298" s="1423"/>
      <c r="N298" s="202"/>
      <c r="O298" s="1393">
        <f t="shared" si="393"/>
        <v>0</v>
      </c>
      <c r="P298" s="1410"/>
    </row>
    <row r="299" spans="1:16" ht="12.75" thickTop="1" x14ac:dyDescent="0.25">
      <c r="A299" s="4"/>
      <c r="B299" s="4"/>
      <c r="C299" s="4"/>
      <c r="D299" s="4"/>
      <c r="E299" s="4"/>
      <c r="F299" s="4"/>
      <c r="G299" s="4"/>
      <c r="H299" s="4"/>
      <c r="I299" s="4"/>
      <c r="J299" s="4"/>
      <c r="K299" s="4"/>
      <c r="L299" s="4"/>
      <c r="M299" s="4"/>
    </row>
    <row r="300" spans="1:16" x14ac:dyDescent="0.25">
      <c r="A300" s="4"/>
      <c r="B300" s="4"/>
      <c r="C300" s="4"/>
      <c r="D300" s="4"/>
      <c r="E300" s="4"/>
      <c r="F300" s="4"/>
      <c r="G300" s="4"/>
      <c r="H300" s="4"/>
      <c r="I300" s="4"/>
      <c r="J300" s="4"/>
      <c r="K300" s="4"/>
      <c r="L300" s="4"/>
      <c r="M300" s="4"/>
    </row>
    <row r="301" spans="1:16" x14ac:dyDescent="0.25">
      <c r="A301" s="4"/>
      <c r="B301" s="4"/>
      <c r="C301" s="4"/>
      <c r="D301" s="4"/>
      <c r="E301" s="4"/>
      <c r="F301" s="4"/>
      <c r="G301" s="4"/>
      <c r="H301" s="4"/>
      <c r="I301" s="4"/>
      <c r="J301" s="4"/>
      <c r="K301" s="4"/>
      <c r="L301" s="4"/>
      <c r="M301" s="4"/>
    </row>
    <row r="302" spans="1:16"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hrl3YNhvLTLM3cl97gKdelJ8x76M44ShRh5ouj9IEOHAQ/G6gVmQWaKktZ1+ltynZTV+k3riuJf+dqXjZ7Fe1Q==" saltValue="pSX30KKzDd3/tC4TbYWs1A==" spinCount="100000" sheet="1" objects="1" scenarios="1" formatCells="0" formatColumns="0" formatRows="0"/>
  <autoFilter ref="A18:P298">
    <filterColumn colId="2">
      <filters>
        <filter val="1 500"/>
        <filter val="100"/>
        <filter val="2 050"/>
        <filter val="24 080"/>
        <filter val="283"/>
        <filter val="29 258"/>
        <filter val="3 747"/>
        <filter val="36 550"/>
        <filter val="4 455"/>
        <filter val="4 689"/>
        <filter val="400"/>
        <filter val="41 239"/>
        <filter val="542"/>
        <filter val="550"/>
        <filter val="666"/>
        <filter val="7 009"/>
        <filter val="7 292"/>
        <filter val="723"/>
        <filter val="931"/>
        <filter val="94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87:B287"/>
    <mergeCell ref="A288:B288"/>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45.pielikums Jūrmalas pilsētas domes
2019.gada 18.aprīļa saistošajiem noteikumiem Nr.16
(protokols Nr.4, 26.punkts)</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8"/>
  <sheetViews>
    <sheetView view="pageLayout" zoomScaleNormal="100" workbookViewId="0">
      <selection activeCell="T7" sqref="T7"/>
    </sheetView>
  </sheetViews>
  <sheetFormatPr defaultRowHeight="12" outlineLevelCol="1" x14ac:dyDescent="0.25"/>
  <cols>
    <col min="1" max="1" width="10.85546875" style="272" customWidth="1"/>
    <col min="2" max="2" width="28" style="272" customWidth="1"/>
    <col min="3" max="3" width="9.5703125"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38.5703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1403</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1357</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1404</v>
      </c>
      <c r="D6" s="1557"/>
      <c r="E6" s="1557"/>
      <c r="F6" s="1557"/>
      <c r="G6" s="1557"/>
      <c r="H6" s="1557"/>
      <c r="I6" s="1557"/>
      <c r="J6" s="1557"/>
      <c r="K6" s="1557"/>
      <c r="L6" s="1557"/>
      <c r="M6" s="1557"/>
      <c r="N6" s="1557"/>
      <c r="O6" s="1557"/>
      <c r="P6" s="1558"/>
      <c r="Q6" s="273"/>
    </row>
    <row r="7" spans="1:17" ht="25.5" customHeight="1" x14ac:dyDescent="0.25">
      <c r="A7" s="7" t="s">
        <v>10</v>
      </c>
      <c r="B7" s="8"/>
      <c r="C7" s="1562" t="s">
        <v>1405</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t="s">
        <v>1406</v>
      </c>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4212348</v>
      </c>
      <c r="D20" s="32">
        <f>SUM(D21,D24,D25,D41,D43)</f>
        <v>4140333</v>
      </c>
      <c r="E20" s="33">
        <f t="shared" ref="E20:F20" si="1">SUM(E21,E24,E25,E41,E43)</f>
        <v>72015</v>
      </c>
      <c r="F20" s="34">
        <f t="shared" si="1"/>
        <v>4212348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75" customHeight="1" thickTop="1" thickBot="1" x14ac:dyDescent="0.3">
      <c r="A24" s="58">
        <v>19300</v>
      </c>
      <c r="B24" s="58" t="s">
        <v>43</v>
      </c>
      <c r="C24" s="59">
        <f>F24+I24</f>
        <v>625493</v>
      </c>
      <c r="D24" s="60">
        <v>789647</v>
      </c>
      <c r="E24" s="61">
        <v>-164154</v>
      </c>
      <c r="F24" s="62">
        <f t="shared" si="9"/>
        <v>625493</v>
      </c>
      <c r="G24" s="60"/>
      <c r="H24" s="61"/>
      <c r="I24" s="62">
        <f t="shared" si="10"/>
        <v>0</v>
      </c>
      <c r="J24" s="63" t="s">
        <v>44</v>
      </c>
      <c r="K24" s="64" t="s">
        <v>44</v>
      </c>
      <c r="L24" s="65" t="s">
        <v>44</v>
      </c>
      <c r="M24" s="63" t="s">
        <v>44</v>
      </c>
      <c r="N24" s="64" t="s">
        <v>44</v>
      </c>
      <c r="O24" s="65" t="s">
        <v>44</v>
      </c>
      <c r="P24" s="66" t="s">
        <v>1407</v>
      </c>
    </row>
    <row r="25" spans="1:16" s="28" customFormat="1" ht="47.25" customHeight="1" thickTop="1" x14ac:dyDescent="0.25">
      <c r="A25" s="278">
        <v>18630</v>
      </c>
      <c r="B25" s="67" t="s">
        <v>45</v>
      </c>
      <c r="C25" s="68">
        <f>F25</f>
        <v>3586855</v>
      </c>
      <c r="D25" s="69">
        <v>3350686</v>
      </c>
      <c r="E25" s="70">
        <f>236169</f>
        <v>236169</v>
      </c>
      <c r="F25" s="71">
        <f t="shared" si="9"/>
        <v>3586855</v>
      </c>
      <c r="G25" s="72" t="s">
        <v>44</v>
      </c>
      <c r="H25" s="73" t="s">
        <v>44</v>
      </c>
      <c r="I25" s="74" t="s">
        <v>44</v>
      </c>
      <c r="J25" s="72" t="s">
        <v>44</v>
      </c>
      <c r="K25" s="73" t="s">
        <v>44</v>
      </c>
      <c r="L25" s="74" t="s">
        <v>44</v>
      </c>
      <c r="M25" s="72" t="s">
        <v>44</v>
      </c>
      <c r="N25" s="73" t="s">
        <v>44</v>
      </c>
      <c r="O25" s="74" t="s">
        <v>44</v>
      </c>
      <c r="P25" s="75" t="s">
        <v>1408</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4212348</v>
      </c>
      <c r="D50" s="157">
        <f>SUM(D51,D286)</f>
        <v>4140333</v>
      </c>
      <c r="E50" s="158">
        <f t="shared" ref="E50:F50" si="26">SUM(E51,E286)</f>
        <v>72015</v>
      </c>
      <c r="F50" s="159">
        <f t="shared" si="26"/>
        <v>4212348</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3043322</v>
      </c>
      <c r="D51" s="163">
        <f>SUM(D52,D194)</f>
        <v>3330726</v>
      </c>
      <c r="E51" s="164">
        <f t="shared" ref="E51:F51" si="30">SUM(E52,E194)</f>
        <v>-287404</v>
      </c>
      <c r="F51" s="165">
        <f t="shared" si="30"/>
        <v>3043322</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209">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95</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209">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09">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1209">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209">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209">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09">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209">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209">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3043322</v>
      </c>
      <c r="D194" s="171">
        <f t="shared" ref="D194:O194" si="259">SUM(D195,D230,D269,D283)</f>
        <v>3330726</v>
      </c>
      <c r="E194" s="172">
        <f t="shared" si="259"/>
        <v>-287404</v>
      </c>
      <c r="F194" s="173">
        <f t="shared" si="259"/>
        <v>3043322</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1576462</v>
      </c>
      <c r="D195" s="177">
        <f>D196+D204</f>
        <v>1762584</v>
      </c>
      <c r="E195" s="178">
        <f t="shared" ref="E195:F195" si="260">E196+E204</f>
        <v>-186122</v>
      </c>
      <c r="F195" s="179">
        <f t="shared" si="260"/>
        <v>1576462</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209">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1576462</v>
      </c>
      <c r="D204" s="182">
        <f>D205+D215+D216+D225+D226+D227+D229</f>
        <v>1762584</v>
      </c>
      <c r="E204" s="183">
        <f t="shared" ref="E204:F204" si="276">E205+E215+E216+E225+E226+E227+E229</f>
        <v>-186122</v>
      </c>
      <c r="F204" s="71">
        <f t="shared" si="276"/>
        <v>1576462</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84" customHeight="1" x14ac:dyDescent="0.25">
      <c r="A226" s="187">
        <v>5250</v>
      </c>
      <c r="B226" s="87" t="s">
        <v>244</v>
      </c>
      <c r="C226" s="88">
        <f t="shared" si="288"/>
        <v>1576462</v>
      </c>
      <c r="D226" s="193">
        <v>1762584</v>
      </c>
      <c r="E226" s="194">
        <v>-186122</v>
      </c>
      <c r="F226" s="55">
        <f t="shared" si="293"/>
        <v>1576462</v>
      </c>
      <c r="G226" s="53"/>
      <c r="H226" s="54"/>
      <c r="I226" s="55">
        <f t="shared" si="294"/>
        <v>0</v>
      </c>
      <c r="J226" s="53"/>
      <c r="K226" s="54"/>
      <c r="L226" s="55">
        <f t="shared" si="295"/>
        <v>0</v>
      </c>
      <c r="M226" s="53"/>
      <c r="N226" s="54"/>
      <c r="O226" s="55">
        <f t="shared" si="296"/>
        <v>0</v>
      </c>
      <c r="P226" s="57" t="s">
        <v>1409</v>
      </c>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209">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09">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209">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209">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x14ac:dyDescent="0.25">
      <c r="A269" s="224">
        <v>7000</v>
      </c>
      <c r="B269" s="224" t="s">
        <v>287</v>
      </c>
      <c r="C269" s="225">
        <f t="shared" si="288"/>
        <v>1466860</v>
      </c>
      <c r="D269" s="226">
        <f>SUM(D270,D281)</f>
        <v>1568142</v>
      </c>
      <c r="E269" s="227">
        <f t="shared" ref="E269:F269" si="355">SUM(E270,E281)</f>
        <v>-101282</v>
      </c>
      <c r="F269" s="228">
        <f t="shared" si="355"/>
        <v>1466860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x14ac:dyDescent="0.25">
      <c r="A270" s="67">
        <v>7200</v>
      </c>
      <c r="B270" s="181" t="s">
        <v>288</v>
      </c>
      <c r="C270" s="68">
        <f t="shared" si="288"/>
        <v>1466860</v>
      </c>
      <c r="D270" s="182">
        <f>SUM(D271,D272,D275,D276,D280)</f>
        <v>1568142</v>
      </c>
      <c r="E270" s="183">
        <f t="shared" ref="E270:F270" si="359">SUM(E271,E272,E275,E276,E280)</f>
        <v>-101282</v>
      </c>
      <c r="F270" s="71">
        <f t="shared" si="359"/>
        <v>1466860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48" x14ac:dyDescent="0.25">
      <c r="A271" s="1209">
        <v>7210</v>
      </c>
      <c r="B271" s="80" t="s">
        <v>289</v>
      </c>
      <c r="C271" s="81">
        <f t="shared" si="288"/>
        <v>1466860</v>
      </c>
      <c r="D271" s="195">
        <v>1568142</v>
      </c>
      <c r="E271" s="196">
        <v>-101282</v>
      </c>
      <c r="F271" s="132">
        <f>D271+E271</f>
        <v>1466860</v>
      </c>
      <c r="G271" s="46"/>
      <c r="H271" s="47"/>
      <c r="I271" s="132">
        <f>G271+H271</f>
        <v>0</v>
      </c>
      <c r="J271" s="46"/>
      <c r="K271" s="47"/>
      <c r="L271" s="132">
        <f>K271+J271</f>
        <v>0</v>
      </c>
      <c r="M271" s="46"/>
      <c r="N271" s="47"/>
      <c r="O271" s="132">
        <f>N271+M271</f>
        <v>0</v>
      </c>
      <c r="P271" s="49" t="s">
        <v>1410</v>
      </c>
    </row>
    <row r="272" spans="1:16"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09">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x14ac:dyDescent="0.25">
      <c r="A286" s="197"/>
      <c r="B286" s="87" t="s">
        <v>304</v>
      </c>
      <c r="C286" s="88">
        <f t="shared" si="371"/>
        <v>1169026</v>
      </c>
      <c r="D286" s="188">
        <f>SUM(D287:D288)</f>
        <v>809607</v>
      </c>
      <c r="E286" s="189">
        <f t="shared" ref="E286:F286" si="381">SUM(E287:E288)</f>
        <v>359419</v>
      </c>
      <c r="F286" s="55">
        <f t="shared" si="381"/>
        <v>1169026</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24" x14ac:dyDescent="0.25">
      <c r="A287" s="197" t="s">
        <v>305</v>
      </c>
      <c r="B287" s="51" t="s">
        <v>306</v>
      </c>
      <c r="C287" s="88">
        <f t="shared" si="371"/>
        <v>337451</v>
      </c>
      <c r="D287" s="193">
        <v>0</v>
      </c>
      <c r="E287" s="194">
        <v>337451</v>
      </c>
      <c r="F287" s="55">
        <f t="shared" ref="F287:F288" si="385">D287+E287</f>
        <v>337451</v>
      </c>
      <c r="G287" s="53"/>
      <c r="H287" s="54"/>
      <c r="I287" s="55">
        <f t="shared" ref="I287:I288" si="386">G287+H287</f>
        <v>0</v>
      </c>
      <c r="J287" s="53"/>
      <c r="K287" s="54"/>
      <c r="L287" s="55">
        <f t="shared" ref="L287:L288" si="387">K287+J287</f>
        <v>0</v>
      </c>
      <c r="M287" s="53"/>
      <c r="N287" s="54"/>
      <c r="O287" s="55">
        <f t="shared" ref="O287:O288" si="388">N287+M287</f>
        <v>0</v>
      </c>
      <c r="P287" s="57" t="s">
        <v>1411</v>
      </c>
    </row>
    <row r="288" spans="1:16" ht="24" customHeight="1" x14ac:dyDescent="0.25">
      <c r="A288" s="197" t="s">
        <v>307</v>
      </c>
      <c r="B288" s="245" t="s">
        <v>308</v>
      </c>
      <c r="C288" s="81">
        <f t="shared" si="371"/>
        <v>831575</v>
      </c>
      <c r="D288" s="195">
        <v>809607</v>
      </c>
      <c r="E288" s="196">
        <v>21968</v>
      </c>
      <c r="F288" s="132">
        <f t="shared" si="385"/>
        <v>831575</v>
      </c>
      <c r="G288" s="46"/>
      <c r="H288" s="47"/>
      <c r="I288" s="132">
        <f t="shared" si="386"/>
        <v>0</v>
      </c>
      <c r="J288" s="46"/>
      <c r="K288" s="47"/>
      <c r="L288" s="132">
        <f t="shared" si="387"/>
        <v>0</v>
      </c>
      <c r="M288" s="46"/>
      <c r="N288" s="47"/>
      <c r="O288" s="132">
        <f t="shared" si="388"/>
        <v>0</v>
      </c>
      <c r="P288" s="49" t="s">
        <v>1411</v>
      </c>
    </row>
    <row r="289" spans="1:16" ht="12.75" thickBot="1" x14ac:dyDescent="0.3">
      <c r="A289" s="246"/>
      <c r="B289" s="246" t="s">
        <v>309</v>
      </c>
      <c r="C289" s="247">
        <f t="shared" si="371"/>
        <v>4212348</v>
      </c>
      <c r="D289" s="248">
        <f t="shared" ref="D289:O289" si="389">SUM(D286,D269,D230,D195,D187,D173,D75,D53,D283)</f>
        <v>4140333</v>
      </c>
      <c r="E289" s="249">
        <f t="shared" si="389"/>
        <v>72015</v>
      </c>
      <c r="F289" s="250">
        <f t="shared" si="389"/>
        <v>4212348</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thickTop="1" thickBot="1" x14ac:dyDescent="0.3">
      <c r="A290" s="1589" t="s">
        <v>310</v>
      </c>
      <c r="B290" s="1590"/>
      <c r="C290" s="252">
        <f t="shared" si="371"/>
        <v>1169026</v>
      </c>
      <c r="D290" s="253">
        <f>SUM(D24,D25,D41)-D51</f>
        <v>809607</v>
      </c>
      <c r="E290" s="254">
        <f t="shared" ref="E290:F290" si="390">SUM(E24,E25,E41)-E51</f>
        <v>359419</v>
      </c>
      <c r="F290" s="255">
        <f t="shared" si="390"/>
        <v>1169026</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thickTop="1" x14ac:dyDescent="0.25">
      <c r="A291" s="1591" t="s">
        <v>311</v>
      </c>
      <c r="B291" s="1592"/>
      <c r="C291" s="257">
        <f t="shared" si="371"/>
        <v>-1169026</v>
      </c>
      <c r="D291" s="258">
        <f t="shared" ref="D291:O291" si="394">SUM(D292,D293)-D300+D301</f>
        <v>-809607</v>
      </c>
      <c r="E291" s="259">
        <f t="shared" si="394"/>
        <v>-359419</v>
      </c>
      <c r="F291" s="260">
        <f t="shared" si="394"/>
        <v>-1169026</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2.75" thickBot="1" x14ac:dyDescent="0.3">
      <c r="A292" s="155" t="s">
        <v>312</v>
      </c>
      <c r="B292" s="155" t="s">
        <v>313</v>
      </c>
      <c r="C292" s="156">
        <f t="shared" si="371"/>
        <v>-1169026</v>
      </c>
      <c r="D292" s="157">
        <f t="shared" ref="D292:O292" si="395">D21-D286</f>
        <v>-809607</v>
      </c>
      <c r="E292" s="158">
        <f t="shared" si="395"/>
        <v>-359419</v>
      </c>
      <c r="F292" s="159">
        <f t="shared" si="395"/>
        <v>-1169026</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FfsUOzCwoFA2zfNUZoid3ceAr1LsSSc48qs3leNXxpuHSnn+VUPN4K2pibEq3UABF9fc+aC0DHj+u7iLRJirzg==" saltValue="eEfBnzUR49rNtfJ+pBjnPg==" spinCount="100000" sheet="1" objects="1" scenarios="1" formatCells="0" formatColumns="0" formatRows="0" deleteColumns="0"/>
  <autoFilter ref="A18:P301">
    <filterColumn colId="2">
      <filters>
        <filter val="1 169 026"/>
        <filter val="-1 169 026"/>
        <filter val="1 466 860"/>
        <filter val="1 576 462"/>
        <filter val="3 043 322"/>
        <filter val="3 586 855"/>
        <filter val="337 451"/>
        <filter val="4 212 348"/>
        <filter val="625 493"/>
        <filter val="831 575"/>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2019.gada 18.aprīļa saistošajiem noteikumiem Nr.16
(protokols Nr.4, 26.punkts)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9"/>
  <sheetViews>
    <sheetView view="pageLayout" zoomScaleNormal="100" workbookViewId="0">
      <selection activeCell="R10" sqref="R10"/>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1356</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1357</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580</v>
      </c>
      <c r="D6" s="1557"/>
      <c r="E6" s="1557"/>
      <c r="F6" s="1557"/>
      <c r="G6" s="1557"/>
      <c r="H6" s="1557"/>
      <c r="I6" s="1557"/>
      <c r="J6" s="1557"/>
      <c r="K6" s="1557"/>
      <c r="L6" s="1557"/>
      <c r="M6" s="1557"/>
      <c r="N6" s="1557"/>
      <c r="O6" s="1557"/>
      <c r="P6" s="1558"/>
      <c r="Q6" s="273"/>
    </row>
    <row r="7" spans="1:17" ht="24" customHeight="1" x14ac:dyDescent="0.25">
      <c r="A7" s="7" t="s">
        <v>10</v>
      </c>
      <c r="B7" s="8"/>
      <c r="C7" s="1562" t="s">
        <v>1358</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t="s">
        <v>1359</v>
      </c>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1201224</v>
      </c>
      <c r="D20" s="32">
        <f>SUM(D21,D24,D25,D41,D43)</f>
        <v>619340</v>
      </c>
      <c r="E20" s="33">
        <f t="shared" ref="E20:F20" si="1">SUM(E21,E24,E25,E41,E43)</f>
        <v>581884</v>
      </c>
      <c r="F20" s="34">
        <f t="shared" si="1"/>
        <v>1201224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109.5" thickTop="1" thickBot="1" x14ac:dyDescent="0.3">
      <c r="A24" s="58">
        <v>19300</v>
      </c>
      <c r="B24" s="58" t="s">
        <v>43</v>
      </c>
      <c r="C24" s="59">
        <f>F24+I24</f>
        <v>326225</v>
      </c>
      <c r="D24" s="60">
        <v>119138</v>
      </c>
      <c r="E24" s="61">
        <v>207087</v>
      </c>
      <c r="F24" s="62">
        <f t="shared" si="9"/>
        <v>326225</v>
      </c>
      <c r="G24" s="60"/>
      <c r="H24" s="61"/>
      <c r="I24" s="62">
        <f t="shared" si="10"/>
        <v>0</v>
      </c>
      <c r="J24" s="63" t="s">
        <v>44</v>
      </c>
      <c r="K24" s="64" t="s">
        <v>44</v>
      </c>
      <c r="L24" s="65" t="s">
        <v>44</v>
      </c>
      <c r="M24" s="63" t="s">
        <v>44</v>
      </c>
      <c r="N24" s="64" t="s">
        <v>44</v>
      </c>
      <c r="O24" s="65" t="s">
        <v>44</v>
      </c>
      <c r="P24" s="66" t="s">
        <v>1360</v>
      </c>
    </row>
    <row r="25" spans="1:16" s="28" customFormat="1" ht="40.5" customHeight="1" thickTop="1" x14ac:dyDescent="0.25">
      <c r="A25" s="278">
        <v>18630</v>
      </c>
      <c r="B25" s="67" t="s">
        <v>45</v>
      </c>
      <c r="C25" s="68">
        <f>F25</f>
        <v>874999</v>
      </c>
      <c r="D25" s="69">
        <v>500202</v>
      </c>
      <c r="E25" s="70">
        <v>374797</v>
      </c>
      <c r="F25" s="71">
        <f t="shared" si="9"/>
        <v>874999</v>
      </c>
      <c r="G25" s="72" t="s">
        <v>44</v>
      </c>
      <c r="H25" s="73" t="s">
        <v>44</v>
      </c>
      <c r="I25" s="74" t="s">
        <v>44</v>
      </c>
      <c r="J25" s="72" t="s">
        <v>44</v>
      </c>
      <c r="K25" s="73" t="s">
        <v>44</v>
      </c>
      <c r="L25" s="74" t="s">
        <v>44</v>
      </c>
      <c r="M25" s="72" t="s">
        <v>44</v>
      </c>
      <c r="N25" s="73" t="s">
        <v>44</v>
      </c>
      <c r="O25" s="74" t="s">
        <v>44</v>
      </c>
      <c r="P25" s="75" t="s">
        <v>1361</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1201224</v>
      </c>
      <c r="D50" s="157">
        <f>SUM(D51,D286)</f>
        <v>619340</v>
      </c>
      <c r="E50" s="158">
        <f t="shared" ref="E50:F50" si="26">SUM(E51,E286)</f>
        <v>581884</v>
      </c>
      <c r="F50" s="159">
        <f t="shared" si="26"/>
        <v>1201224</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1201224</v>
      </c>
      <c r="D51" s="163">
        <f>SUM(D52,D194)</f>
        <v>619340</v>
      </c>
      <c r="E51" s="164">
        <f t="shared" ref="E51:F51" si="30">SUM(E52,E194)</f>
        <v>581884</v>
      </c>
      <c r="F51" s="165">
        <f t="shared" si="30"/>
        <v>1201224</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1183">
        <v>1210</v>
      </c>
      <c r="B68" s="80" t="s">
        <v>88</v>
      </c>
      <c r="C68" s="81">
        <f t="shared" si="0"/>
        <v>0</v>
      </c>
      <c r="D68" s="46"/>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5">
        <v>2000</v>
      </c>
      <c r="B75" s="175" t="s">
        <v>95</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1183">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183">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1183">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1183">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1183">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183">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1183">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1183">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1201224</v>
      </c>
      <c r="D194" s="171">
        <f t="shared" ref="D194:O194" si="259">SUM(D195,D230,D269,D283)</f>
        <v>619340</v>
      </c>
      <c r="E194" s="172">
        <f t="shared" si="259"/>
        <v>581884</v>
      </c>
      <c r="F194" s="173">
        <f t="shared" si="259"/>
        <v>1201224</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1201224</v>
      </c>
      <c r="D195" s="177">
        <f>D196+D204</f>
        <v>619340</v>
      </c>
      <c r="E195" s="178">
        <f t="shared" ref="E195:F195" si="260">E196+E204</f>
        <v>581884</v>
      </c>
      <c r="F195" s="179">
        <f t="shared" si="260"/>
        <v>1201224</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1183">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1201224</v>
      </c>
      <c r="D204" s="182">
        <f>D205+D215+D216+D225+D226+D227+D229</f>
        <v>619340</v>
      </c>
      <c r="E204" s="183">
        <f t="shared" ref="E204:F204" si="276">E205+E215+E216+E225+E226+E227+E229</f>
        <v>581884</v>
      </c>
      <c r="F204" s="71">
        <f t="shared" si="276"/>
        <v>1201224</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45" customHeight="1" x14ac:dyDescent="0.25">
      <c r="A226" s="187">
        <v>5250</v>
      </c>
      <c r="B226" s="87" t="s">
        <v>244</v>
      </c>
      <c r="C226" s="88">
        <f t="shared" si="288"/>
        <v>1201224</v>
      </c>
      <c r="D226" s="193">
        <v>619340</v>
      </c>
      <c r="E226" s="194">
        <v>581884</v>
      </c>
      <c r="F226" s="55">
        <f t="shared" si="293"/>
        <v>1201224</v>
      </c>
      <c r="G226" s="53"/>
      <c r="H226" s="54"/>
      <c r="I226" s="55">
        <f t="shared" si="294"/>
        <v>0</v>
      </c>
      <c r="J226" s="53"/>
      <c r="K226" s="54"/>
      <c r="L226" s="55">
        <f t="shared" si="295"/>
        <v>0</v>
      </c>
      <c r="M226" s="53"/>
      <c r="N226" s="54"/>
      <c r="O226" s="55">
        <f t="shared" si="296"/>
        <v>0</v>
      </c>
      <c r="P226" s="57" t="s">
        <v>1362</v>
      </c>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1183">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183">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1183">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1183">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1183">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183">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f>E24+E25-E226</f>
        <v>0</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1201224</v>
      </c>
      <c r="D289" s="248">
        <f t="shared" ref="D289:O289" si="389">SUM(D286,D269,D230,D195,D187,D173,D75,D53,D283)</f>
        <v>619340</v>
      </c>
      <c r="E289" s="249">
        <f t="shared" si="389"/>
        <v>581884</v>
      </c>
      <c r="F289" s="250">
        <f t="shared" si="389"/>
        <v>1201224</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tuE9xPwrtvhL9F9NlnT9UweYlM8ccLU7DSRyozXJRevTj6GvtDtzQT7mbwrn1IYeSL+/hffJGtwc0PyRpoKgw==" saltValue="MgDzgT+dHxerOuv05msXZg==" spinCount="100000" sheet="1" objects="1" scenarios="1" formatCells="0" formatColumns="0" formatRows="0" deleteColumns="0"/>
  <autoFilter ref="A18:P301">
    <filterColumn colId="2">
      <filters>
        <filter val="1 201 224"/>
        <filter val="326 225"/>
        <filter val="874 99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2019.gada 18.aprīļa saistošajiem noteikumiem Nr.16
(protokols Nr.4, 26.punkts)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FF00"/>
  </sheetPr>
  <dimension ref="A1:Q319"/>
  <sheetViews>
    <sheetView tabSelected="1" view="pageLayout" zoomScaleNormal="100" workbookViewId="0">
      <selection activeCell="T8" sqref="T8"/>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1511</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1512</v>
      </c>
      <c r="D5" s="1557"/>
      <c r="E5" s="1557"/>
      <c r="F5" s="1557"/>
      <c r="G5" s="1557"/>
      <c r="H5" s="1557"/>
      <c r="I5" s="1557"/>
      <c r="J5" s="1557"/>
      <c r="K5" s="1557"/>
      <c r="L5" s="1557"/>
      <c r="M5" s="1557"/>
      <c r="N5" s="1557"/>
      <c r="O5" s="1557"/>
      <c r="P5" s="1558"/>
      <c r="Q5" s="273"/>
    </row>
    <row r="6" spans="1:17" ht="12.75" customHeight="1" x14ac:dyDescent="0.25">
      <c r="A6" s="7" t="s">
        <v>8</v>
      </c>
      <c r="B6" s="8"/>
      <c r="C6" s="1557" t="s">
        <v>425</v>
      </c>
      <c r="D6" s="1557"/>
      <c r="E6" s="1557"/>
      <c r="F6" s="1557"/>
      <c r="G6" s="1557"/>
      <c r="H6" s="1557"/>
      <c r="I6" s="1557"/>
      <c r="J6" s="1557"/>
      <c r="K6" s="1557"/>
      <c r="L6" s="1557"/>
      <c r="M6" s="1557"/>
      <c r="N6" s="1557"/>
      <c r="O6" s="1557"/>
      <c r="P6" s="1558"/>
      <c r="Q6" s="273"/>
    </row>
    <row r="7" spans="1:17" ht="25.5" customHeight="1" x14ac:dyDescent="0.25">
      <c r="A7" s="7" t="s">
        <v>10</v>
      </c>
      <c r="B7" s="8"/>
      <c r="C7" s="1562" t="s">
        <v>1513</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t="s">
        <v>1514</v>
      </c>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1078358</v>
      </c>
      <c r="D20" s="32">
        <f>SUM(D21,D24,D25,D41,D43)</f>
        <v>1141456</v>
      </c>
      <c r="E20" s="33">
        <f t="shared" ref="E20:F20" si="1">SUM(E21,E24,E25,E41,E43)</f>
        <v>-63098</v>
      </c>
      <c r="F20" s="34">
        <f t="shared" si="1"/>
        <v>1078358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1528"/>
      <c r="B23" s="1203" t="s">
        <v>42</v>
      </c>
      <c r="C23" s="1529">
        <f t="shared" si="0"/>
        <v>0</v>
      </c>
      <c r="D23" s="565"/>
      <c r="E23" s="566"/>
      <c r="F23" s="1206">
        <f t="shared" ref="F23:F25" si="9">D23+E23</f>
        <v>0</v>
      </c>
      <c r="G23" s="565"/>
      <c r="H23" s="566"/>
      <c r="I23" s="1206">
        <f t="shared" ref="I23:I24" si="10">G23+H23</f>
        <v>0</v>
      </c>
      <c r="J23" s="565"/>
      <c r="K23" s="566"/>
      <c r="L23" s="1530">
        <f>K23+J23</f>
        <v>0</v>
      </c>
      <c r="M23" s="565"/>
      <c r="N23" s="566"/>
      <c r="O23" s="1206">
        <f>N23+M23</f>
        <v>0</v>
      </c>
      <c r="P23" s="1200"/>
    </row>
    <row r="24" spans="1:16" s="28" customFormat="1" ht="85.5" thickTop="1" thickBot="1" x14ac:dyDescent="0.3">
      <c r="A24" s="58">
        <v>19300</v>
      </c>
      <c r="B24" s="58" t="s">
        <v>43</v>
      </c>
      <c r="C24" s="59">
        <f>F24+I24</f>
        <v>598403</v>
      </c>
      <c r="D24" s="60">
        <v>541603</v>
      </c>
      <c r="E24" s="61">
        <v>56800</v>
      </c>
      <c r="F24" s="62">
        <f t="shared" si="9"/>
        <v>598403</v>
      </c>
      <c r="G24" s="60"/>
      <c r="H24" s="61"/>
      <c r="I24" s="62">
        <f t="shared" si="10"/>
        <v>0</v>
      </c>
      <c r="J24" s="63" t="s">
        <v>44</v>
      </c>
      <c r="K24" s="64" t="s">
        <v>44</v>
      </c>
      <c r="L24" s="65" t="s">
        <v>44</v>
      </c>
      <c r="M24" s="63" t="s">
        <v>44</v>
      </c>
      <c r="N24" s="64" t="s">
        <v>44</v>
      </c>
      <c r="O24" s="65" t="s">
        <v>44</v>
      </c>
      <c r="P24" s="1546" t="s">
        <v>1515</v>
      </c>
    </row>
    <row r="25" spans="1:16" s="28" customFormat="1" ht="48.75" thickTop="1" x14ac:dyDescent="0.25">
      <c r="A25" s="278">
        <v>18630</v>
      </c>
      <c r="B25" s="67" t="s">
        <v>45</v>
      </c>
      <c r="C25" s="68">
        <f>F25</f>
        <v>479955</v>
      </c>
      <c r="D25" s="69">
        <v>599853</v>
      </c>
      <c r="E25" s="70">
        <v>-119898</v>
      </c>
      <c r="F25" s="71">
        <f t="shared" si="9"/>
        <v>479955</v>
      </c>
      <c r="G25" s="72" t="s">
        <v>44</v>
      </c>
      <c r="H25" s="73" t="s">
        <v>44</v>
      </c>
      <c r="I25" s="74" t="s">
        <v>44</v>
      </c>
      <c r="J25" s="72" t="s">
        <v>44</v>
      </c>
      <c r="K25" s="73" t="s">
        <v>44</v>
      </c>
      <c r="L25" s="74" t="s">
        <v>44</v>
      </c>
      <c r="M25" s="72" t="s">
        <v>44</v>
      </c>
      <c r="N25" s="73" t="s">
        <v>44</v>
      </c>
      <c r="O25" s="74" t="s">
        <v>44</v>
      </c>
      <c r="P25" s="1531" t="s">
        <v>1516</v>
      </c>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1531"/>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1531"/>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1532"/>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1533"/>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1533"/>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1531"/>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534"/>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1531"/>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1532"/>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1533"/>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1531"/>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1532"/>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1533"/>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1533"/>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535"/>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536"/>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535"/>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1531"/>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1532"/>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535"/>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536"/>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536"/>
    </row>
    <row r="48" spans="1:16" ht="12" hidden="1" customHeight="1" x14ac:dyDescent="0.25">
      <c r="A48" s="140"/>
      <c r="B48" s="136"/>
      <c r="C48" s="141"/>
      <c r="D48" s="142"/>
      <c r="E48" s="143"/>
      <c r="F48" s="139"/>
      <c r="G48" s="142"/>
      <c r="H48" s="143"/>
      <c r="I48" s="139"/>
      <c r="J48" s="142"/>
      <c r="K48" s="143"/>
      <c r="L48" s="123"/>
      <c r="M48" s="142"/>
      <c r="N48" s="143"/>
      <c r="O48" s="139"/>
      <c r="P48" s="1536"/>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37"/>
    </row>
    <row r="50" spans="1:16" s="28" customFormat="1" ht="12.75" thickBot="1" x14ac:dyDescent="0.3">
      <c r="A50" s="155"/>
      <c r="B50" s="29" t="s">
        <v>69</v>
      </c>
      <c r="C50" s="156">
        <f t="shared" si="0"/>
        <v>1078358</v>
      </c>
      <c r="D50" s="157">
        <f>SUM(D51,D286)</f>
        <v>1141456</v>
      </c>
      <c r="E50" s="158">
        <f t="shared" ref="E50:F50" si="26">SUM(E51,E286)</f>
        <v>-63098</v>
      </c>
      <c r="F50" s="159">
        <f t="shared" si="26"/>
        <v>1078358</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1538"/>
    </row>
    <row r="51" spans="1:16" s="28" customFormat="1" ht="36.75" thickTop="1" x14ac:dyDescent="0.25">
      <c r="A51" s="160"/>
      <c r="B51" s="161" t="s">
        <v>70</v>
      </c>
      <c r="C51" s="162">
        <f t="shared" si="0"/>
        <v>1078358</v>
      </c>
      <c r="D51" s="163">
        <f>SUM(D52,D194)</f>
        <v>1081470</v>
      </c>
      <c r="E51" s="164">
        <f t="shared" ref="E51:F51" si="30">SUM(E52,E194)</f>
        <v>-3112</v>
      </c>
      <c r="F51" s="165">
        <f t="shared" si="30"/>
        <v>1078358</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539"/>
    </row>
    <row r="52" spans="1:16" s="28" customFormat="1" ht="24" hidden="1" x14ac:dyDescent="0.25">
      <c r="A52" s="24"/>
      <c r="B52" s="22" t="s">
        <v>71</v>
      </c>
      <c r="C52" s="170">
        <f t="shared" si="0"/>
        <v>0</v>
      </c>
      <c r="D52" s="171">
        <f>SUM(D53,D75,D173,D187)</f>
        <v>0</v>
      </c>
      <c r="E52" s="172">
        <f t="shared" ref="E52:F52" si="34">SUM(E53,E75,E173,E187)</f>
        <v>0</v>
      </c>
      <c r="F52" s="173">
        <f t="shared" si="34"/>
        <v>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540"/>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541"/>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1531"/>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536"/>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1532"/>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1533"/>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1533"/>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1533"/>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1533"/>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1533"/>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1533"/>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1533"/>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1533"/>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1533"/>
    </row>
    <row r="66" spans="1:16"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536"/>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1531"/>
    </row>
    <row r="68" spans="1:16" ht="24" hidden="1" customHeight="1" x14ac:dyDescent="0.25">
      <c r="A68" s="1209">
        <v>1210</v>
      </c>
      <c r="B68" s="80" t="s">
        <v>88</v>
      </c>
      <c r="C68" s="81">
        <f t="shared" si="0"/>
        <v>0</v>
      </c>
      <c r="D68" s="46"/>
      <c r="E68" s="47"/>
      <c r="F68" s="132">
        <f>D68+E68</f>
        <v>0</v>
      </c>
      <c r="G68" s="46"/>
      <c r="H68" s="47"/>
      <c r="I68" s="132">
        <f>G68+H68</f>
        <v>0</v>
      </c>
      <c r="J68" s="46"/>
      <c r="K68" s="47"/>
      <c r="L68" s="132">
        <f>K68+J68</f>
        <v>0</v>
      </c>
      <c r="M68" s="46"/>
      <c r="N68" s="47"/>
      <c r="O68" s="132">
        <f>N68+M68</f>
        <v>0</v>
      </c>
      <c r="P68" s="1532"/>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1533"/>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1533"/>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1533"/>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1533"/>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1533"/>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1533"/>
    </row>
    <row r="75" spans="1:16" hidden="1" x14ac:dyDescent="0.25">
      <c r="A75" s="175">
        <v>2000</v>
      </c>
      <c r="B75" s="175" t="s">
        <v>95</v>
      </c>
      <c r="C75" s="176">
        <f t="shared" si="0"/>
        <v>0</v>
      </c>
      <c r="D75" s="177">
        <f>SUM(D76,D83,D130,D164,D165,D172)</f>
        <v>0</v>
      </c>
      <c r="E75" s="178">
        <f t="shared" ref="E75:F75" si="74">SUM(E76,E83,E130,E164,E165,E172)</f>
        <v>0</v>
      </c>
      <c r="F75" s="179">
        <f t="shared" si="74"/>
        <v>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541"/>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1531"/>
    </row>
    <row r="77" spans="1:16" ht="24" hidden="1" x14ac:dyDescent="0.25">
      <c r="A77" s="1209">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1532"/>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1533"/>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1533"/>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1533"/>
    </row>
    <row r="81" spans="1:16"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1533"/>
    </row>
    <row r="82" spans="1:16"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1533"/>
    </row>
    <row r="83" spans="1:16" hidden="1" x14ac:dyDescent="0.25">
      <c r="A83" s="67">
        <v>2200</v>
      </c>
      <c r="B83" s="181" t="s">
        <v>101</v>
      </c>
      <c r="C83" s="68">
        <f t="shared" si="0"/>
        <v>0</v>
      </c>
      <c r="D83" s="182">
        <f>SUM(D84,D89,D95,D103,D112,D116,D122,D128)</f>
        <v>0</v>
      </c>
      <c r="E83" s="183">
        <f t="shared" ref="E83:F83" si="98">SUM(E84,E89,E95,E103,E112,E116,E122,E128)</f>
        <v>0</v>
      </c>
      <c r="F83" s="71">
        <f t="shared" si="98"/>
        <v>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1531"/>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536"/>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1532"/>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1533"/>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1533"/>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1533"/>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1533"/>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1533"/>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1533"/>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1533"/>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1533"/>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1533"/>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1533"/>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1533"/>
    </row>
    <row r="97" spans="1:16"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1533"/>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1532"/>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1533"/>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1533"/>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1533"/>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1533"/>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1533"/>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1533"/>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1533"/>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1533"/>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1533"/>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1533"/>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1533"/>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1533"/>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1533"/>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1533"/>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1533"/>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1533"/>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1533"/>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1533"/>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1533"/>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1533"/>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1533"/>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1533"/>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1533"/>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1533"/>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1533"/>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1533"/>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1533"/>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1533"/>
    </row>
    <row r="127" spans="1:16"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1533"/>
    </row>
    <row r="128" spans="1:16" ht="48" hidden="1" x14ac:dyDescent="0.25">
      <c r="A128" s="1209">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1532"/>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1533"/>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1531"/>
    </row>
    <row r="131" spans="1:16" ht="24" hidden="1" x14ac:dyDescent="0.25">
      <c r="A131" s="1209">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1532"/>
    </row>
    <row r="132" spans="1:16" ht="12" hidden="1" customHeight="1" x14ac:dyDescent="0.25">
      <c r="A132" s="51">
        <v>2311</v>
      </c>
      <c r="B132" s="87" t="s">
        <v>150</v>
      </c>
      <c r="C132" s="88">
        <f t="shared" si="102"/>
        <v>0</v>
      </c>
      <c r="D132" s="193"/>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1533"/>
    </row>
    <row r="133" spans="1:16" ht="12" hidden="1" customHeight="1" x14ac:dyDescent="0.25">
      <c r="A133" s="51">
        <v>2312</v>
      </c>
      <c r="B133" s="87" t="s">
        <v>151</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1533"/>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1533"/>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1533"/>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1533"/>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1533"/>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1533"/>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1533"/>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1533"/>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1533"/>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1533"/>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1533"/>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536"/>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1532"/>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1533"/>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1533"/>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1533"/>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1533"/>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1533"/>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1533"/>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1533"/>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1533"/>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1533"/>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1533"/>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1533"/>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1533"/>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1533"/>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536"/>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536"/>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1532"/>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1533"/>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536"/>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1531"/>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1531"/>
    </row>
    <row r="166" spans="1:16" ht="16.5" hidden="1" customHeight="1" x14ac:dyDescent="0.25">
      <c r="A166" s="1209">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1532"/>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1533"/>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1533"/>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1533"/>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1533"/>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1533"/>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1532"/>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541"/>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1531"/>
    </row>
    <row r="175" spans="1:16" ht="36" hidden="1" x14ac:dyDescent="0.25">
      <c r="A175" s="1209">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1532"/>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1533"/>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1533"/>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1533"/>
    </row>
    <row r="179" spans="1:16" ht="84" hidden="1" x14ac:dyDescent="0.25">
      <c r="A179" s="1209">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1532"/>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1533"/>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1533"/>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1533"/>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154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1543"/>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536"/>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1532"/>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541"/>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1531"/>
    </row>
    <row r="189" spans="1:16" ht="36" hidden="1" customHeight="1" x14ac:dyDescent="0.25">
      <c r="A189" s="1209">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1532"/>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1533"/>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1531"/>
    </row>
    <row r="192" spans="1:16" ht="24" hidden="1" x14ac:dyDescent="0.25">
      <c r="A192" s="1209">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1532"/>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1533"/>
    </row>
    <row r="194" spans="1:16" s="28" customFormat="1" ht="24" x14ac:dyDescent="0.25">
      <c r="A194" s="221"/>
      <c r="B194" s="23" t="s">
        <v>212</v>
      </c>
      <c r="C194" s="170">
        <f t="shared" si="193"/>
        <v>1078358</v>
      </c>
      <c r="D194" s="171">
        <f t="shared" ref="D194:O194" si="259">SUM(D195,D230,D269,D283)</f>
        <v>1081470</v>
      </c>
      <c r="E194" s="172">
        <f t="shared" si="259"/>
        <v>-3112</v>
      </c>
      <c r="F194" s="173">
        <f t="shared" si="259"/>
        <v>1078358</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540"/>
    </row>
    <row r="195" spans="1:16" x14ac:dyDescent="0.25">
      <c r="A195" s="175">
        <v>5000</v>
      </c>
      <c r="B195" s="175" t="s">
        <v>213</v>
      </c>
      <c r="C195" s="176">
        <f t="shared" si="193"/>
        <v>1078358</v>
      </c>
      <c r="D195" s="177">
        <f>D196+D204</f>
        <v>1081470</v>
      </c>
      <c r="E195" s="178">
        <f t="shared" ref="E195:F195" si="260">E196+E204</f>
        <v>-3112</v>
      </c>
      <c r="F195" s="179">
        <f t="shared" si="260"/>
        <v>1078358</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541"/>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1531"/>
    </row>
    <row r="197" spans="1:16" ht="12" hidden="1" customHeight="1" x14ac:dyDescent="0.25">
      <c r="A197" s="1209">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1532"/>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1533"/>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1533"/>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1533"/>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1533"/>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1533"/>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1533"/>
    </row>
    <row r="204" spans="1:16" x14ac:dyDescent="0.25">
      <c r="A204" s="67">
        <v>5200</v>
      </c>
      <c r="B204" s="181" t="s">
        <v>222</v>
      </c>
      <c r="C204" s="68">
        <f t="shared" si="193"/>
        <v>1078358</v>
      </c>
      <c r="D204" s="182">
        <f>D205+D215+D216+D225+D226+D227+D229</f>
        <v>1081470</v>
      </c>
      <c r="E204" s="183">
        <f t="shared" ref="E204:F204" si="276">E205+E215+E216+E225+E226+E227+E229</f>
        <v>-3112</v>
      </c>
      <c r="F204" s="71">
        <f t="shared" si="276"/>
        <v>1078358</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1531"/>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536"/>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1532"/>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1533"/>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1533"/>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1533"/>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1533"/>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1533"/>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1533"/>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1533"/>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1533"/>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1533"/>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1533"/>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1533"/>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1533"/>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1533"/>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1533"/>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1533"/>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1533"/>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1533"/>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1533"/>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1533"/>
    </row>
    <row r="226" spans="1:16" ht="52.5" customHeight="1" x14ac:dyDescent="0.25">
      <c r="A226" s="187">
        <v>5250</v>
      </c>
      <c r="B226" s="87" t="s">
        <v>244</v>
      </c>
      <c r="C226" s="88">
        <f t="shared" si="288"/>
        <v>1078358</v>
      </c>
      <c r="D226" s="193">
        <v>1081470</v>
      </c>
      <c r="E226" s="194">
        <v>-3112</v>
      </c>
      <c r="F226" s="55">
        <f t="shared" si="293"/>
        <v>1078358</v>
      </c>
      <c r="G226" s="53"/>
      <c r="H226" s="54"/>
      <c r="I226" s="55">
        <f t="shared" si="294"/>
        <v>0</v>
      </c>
      <c r="J226" s="53"/>
      <c r="K226" s="54"/>
      <c r="L226" s="55">
        <f t="shared" si="295"/>
        <v>0</v>
      </c>
      <c r="M226" s="53"/>
      <c r="N226" s="54"/>
      <c r="O226" s="55">
        <f t="shared" si="296"/>
        <v>0</v>
      </c>
      <c r="P226" s="1533" t="s">
        <v>1517</v>
      </c>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1533"/>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1533"/>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536"/>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541"/>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1543"/>
    </row>
    <row r="232" spans="1:16" ht="24" hidden="1" customHeight="1" x14ac:dyDescent="0.25">
      <c r="A232" s="1209">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1532"/>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1533"/>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1532"/>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1533"/>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1533"/>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1533"/>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1533"/>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1533"/>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1533"/>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1533"/>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1533"/>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1533"/>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1533"/>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1533"/>
    </row>
    <row r="246" spans="1:16" ht="24" hidden="1" x14ac:dyDescent="0.25">
      <c r="A246" s="1209">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1532"/>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1533"/>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1533"/>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1533"/>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1533"/>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1531"/>
    </row>
    <row r="252" spans="1:16" ht="24" hidden="1" x14ac:dyDescent="0.25">
      <c r="A252" s="1209">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1532"/>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1533"/>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1533"/>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1533"/>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1532"/>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154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1533"/>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1531"/>
    </row>
    <row r="260" spans="1:16" ht="24" hidden="1" x14ac:dyDescent="0.25">
      <c r="A260" s="1209">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1532"/>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1533"/>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1533"/>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1533"/>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1533"/>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1533"/>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1533"/>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1533"/>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1533"/>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1544"/>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1531"/>
    </row>
    <row r="271" spans="1:16" ht="24" hidden="1" customHeight="1" x14ac:dyDescent="0.25">
      <c r="A271" s="1209">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1532"/>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1533"/>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1533"/>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1533"/>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1533"/>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1533"/>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1533"/>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1533"/>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1533"/>
    </row>
    <row r="280" spans="1:16" ht="24" hidden="1" customHeight="1" x14ac:dyDescent="0.25">
      <c r="A280" s="1209">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1532"/>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535"/>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534"/>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1545"/>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536"/>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536"/>
    </row>
    <row r="286" spans="1:16" hidden="1" x14ac:dyDescent="0.25">
      <c r="A286" s="197"/>
      <c r="B286" s="87" t="s">
        <v>304</v>
      </c>
      <c r="C286" s="88">
        <f t="shared" si="371"/>
        <v>0</v>
      </c>
      <c r="D286" s="188">
        <f>SUM(D287:D288)</f>
        <v>59986</v>
      </c>
      <c r="E286" s="189">
        <f t="shared" ref="E286:F286" si="381">SUM(E287:E288)</f>
        <v>-59986</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1533"/>
    </row>
    <row r="287" spans="1:16" ht="12" hidden="1" customHeight="1" x14ac:dyDescent="0.25">
      <c r="A287" s="197" t="s">
        <v>305</v>
      </c>
      <c r="B287" s="51" t="s">
        <v>306</v>
      </c>
      <c r="C287" s="88">
        <f t="shared" si="371"/>
        <v>0</v>
      </c>
      <c r="D287" s="193"/>
      <c r="E287" s="194">
        <v>0</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1533"/>
    </row>
    <row r="288" spans="1:16" ht="24" hidden="1" customHeight="1" x14ac:dyDescent="0.25">
      <c r="A288" s="197" t="s">
        <v>307</v>
      </c>
      <c r="B288" s="245" t="s">
        <v>308</v>
      </c>
      <c r="C288" s="81">
        <f t="shared" si="371"/>
        <v>0</v>
      </c>
      <c r="D288" s="195">
        <v>59986</v>
      </c>
      <c r="E288" s="196">
        <v>-59986</v>
      </c>
      <c r="F288" s="132">
        <f t="shared" si="385"/>
        <v>0</v>
      </c>
      <c r="G288" s="46"/>
      <c r="H288" s="47"/>
      <c r="I288" s="132">
        <f t="shared" si="386"/>
        <v>0</v>
      </c>
      <c r="J288" s="46"/>
      <c r="K288" s="47"/>
      <c r="L288" s="132">
        <f t="shared" si="387"/>
        <v>0</v>
      </c>
      <c r="M288" s="46"/>
      <c r="N288" s="47"/>
      <c r="O288" s="132">
        <f t="shared" si="388"/>
        <v>0</v>
      </c>
      <c r="P288" s="1532" t="s">
        <v>1518</v>
      </c>
    </row>
    <row r="289" spans="1:16" ht="12.75" thickBot="1" x14ac:dyDescent="0.3">
      <c r="A289" s="246"/>
      <c r="B289" s="246" t="s">
        <v>309</v>
      </c>
      <c r="C289" s="247">
        <f t="shared" si="371"/>
        <v>1078358</v>
      </c>
      <c r="D289" s="248">
        <f t="shared" ref="D289:O289" si="389">SUM(D286,D269,D230,D195,D187,D173,D75,D53,D283)</f>
        <v>1141456</v>
      </c>
      <c r="E289" s="249">
        <f t="shared" si="389"/>
        <v>-63098</v>
      </c>
      <c r="F289" s="250">
        <f t="shared" si="389"/>
        <v>1078358</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59986</v>
      </c>
      <c r="E290" s="254">
        <f t="shared" ref="E290:F290" si="390">SUM(E24,E25,E41)-E51</f>
        <v>-59986</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-59986</v>
      </c>
      <c r="E291" s="259">
        <f t="shared" si="394"/>
        <v>59986</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-59986</v>
      </c>
      <c r="E292" s="158">
        <f t="shared" si="395"/>
        <v>59986</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ABv/DDRldLEEDOVuo/9f6YW/3kK4VPUzWEa3kiKmd44Xf8npInw9Ew/gO5I2uG16dRbQA91a0afAJhXcChjcbQ==" saltValue="0lhwuYPBs2ZzunrZ8LG0Fg==" spinCount="100000" sheet="1" objects="1" scenarios="1" formatCells="0" formatColumns="0" formatRows="0" deleteColumns="0"/>
  <autoFilter ref="A18:P301">
    <filterColumn colId="2">
      <filters>
        <filter val="1 078 358"/>
        <filter val="479 955"/>
        <filter val="598 40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18.aprīļa saistošajiem noteikumiem Nr.16
(protokols Nr.4, 26.punkts)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5"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547</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987"/>
    </row>
    <row r="3" spans="1:17" ht="12.75" customHeight="1" x14ac:dyDescent="0.25">
      <c r="A3" s="5" t="s">
        <v>2</v>
      </c>
      <c r="B3" s="6"/>
      <c r="C3" s="1562" t="s">
        <v>333</v>
      </c>
      <c r="D3" s="1562"/>
      <c r="E3" s="1562"/>
      <c r="F3" s="1562"/>
      <c r="G3" s="1562"/>
      <c r="H3" s="1562"/>
      <c r="I3" s="1562"/>
      <c r="J3" s="1562"/>
      <c r="K3" s="1562"/>
      <c r="L3" s="1562"/>
      <c r="M3" s="1562"/>
      <c r="N3" s="1562"/>
      <c r="O3" s="1562"/>
      <c r="P3" s="1563"/>
      <c r="Q3" s="987"/>
    </row>
    <row r="4" spans="1:17" ht="12.75" customHeight="1" x14ac:dyDescent="0.25">
      <c r="A4" s="5" t="s">
        <v>4</v>
      </c>
      <c r="B4" s="6"/>
      <c r="C4" s="1562" t="s">
        <v>334</v>
      </c>
      <c r="D4" s="1562"/>
      <c r="E4" s="1562"/>
      <c r="F4" s="1562"/>
      <c r="G4" s="1562"/>
      <c r="H4" s="1562"/>
      <c r="I4" s="1562"/>
      <c r="J4" s="1562"/>
      <c r="K4" s="1562"/>
      <c r="L4" s="1562"/>
      <c r="M4" s="1562"/>
      <c r="N4" s="1562"/>
      <c r="O4" s="1562"/>
      <c r="P4" s="1563"/>
      <c r="Q4" s="987"/>
    </row>
    <row r="5" spans="1:17" ht="12.75" customHeight="1" x14ac:dyDescent="0.25">
      <c r="A5" s="7" t="s">
        <v>6</v>
      </c>
      <c r="B5" s="8"/>
      <c r="C5" s="1557" t="s">
        <v>335</v>
      </c>
      <c r="D5" s="1557"/>
      <c r="E5" s="1557"/>
      <c r="F5" s="1557"/>
      <c r="G5" s="1557"/>
      <c r="H5" s="1557"/>
      <c r="I5" s="1557"/>
      <c r="J5" s="1557"/>
      <c r="K5" s="1557"/>
      <c r="L5" s="1557"/>
      <c r="M5" s="1557"/>
      <c r="N5" s="1557"/>
      <c r="O5" s="1557"/>
      <c r="P5" s="1558"/>
      <c r="Q5" s="987"/>
    </row>
    <row r="6" spans="1:17" ht="12.75" customHeight="1" x14ac:dyDescent="0.25">
      <c r="A6" s="7" t="s">
        <v>8</v>
      </c>
      <c r="B6" s="8"/>
      <c r="C6" s="1557" t="s">
        <v>548</v>
      </c>
      <c r="D6" s="1557"/>
      <c r="E6" s="1557"/>
      <c r="F6" s="1557"/>
      <c r="G6" s="1557"/>
      <c r="H6" s="1557"/>
      <c r="I6" s="1557"/>
      <c r="J6" s="1557"/>
      <c r="K6" s="1557"/>
      <c r="L6" s="1557"/>
      <c r="M6" s="1557"/>
      <c r="N6" s="1557"/>
      <c r="O6" s="1557"/>
      <c r="P6" s="1558"/>
      <c r="Q6" s="987"/>
    </row>
    <row r="7" spans="1:17" ht="28.5" customHeight="1" x14ac:dyDescent="0.25">
      <c r="A7" s="7" t="s">
        <v>10</v>
      </c>
      <c r="B7" s="8"/>
      <c r="C7" s="1562" t="s">
        <v>549</v>
      </c>
      <c r="D7" s="1562"/>
      <c r="E7" s="1562"/>
      <c r="F7" s="1562"/>
      <c r="G7" s="1562"/>
      <c r="H7" s="1562"/>
      <c r="I7" s="1562"/>
      <c r="J7" s="1562"/>
      <c r="K7" s="1562"/>
      <c r="L7" s="1562"/>
      <c r="M7" s="1562"/>
      <c r="N7" s="1562"/>
      <c r="O7" s="1562"/>
      <c r="P7" s="1563"/>
      <c r="Q7" s="987"/>
    </row>
    <row r="8" spans="1:17" ht="12.75" customHeight="1" x14ac:dyDescent="0.25">
      <c r="A8" s="9" t="s">
        <v>12</v>
      </c>
      <c r="B8" s="8"/>
      <c r="C8" s="1564"/>
      <c r="D8" s="1564"/>
      <c r="E8" s="1564"/>
      <c r="F8" s="1564"/>
      <c r="G8" s="1564"/>
      <c r="H8" s="1564"/>
      <c r="I8" s="1564"/>
      <c r="J8" s="1564"/>
      <c r="K8" s="1564"/>
      <c r="L8" s="1564"/>
      <c r="M8" s="1564"/>
      <c r="N8" s="1564"/>
      <c r="O8" s="1564"/>
      <c r="P8" s="1565"/>
      <c r="Q8" s="987"/>
    </row>
    <row r="9" spans="1:17" ht="12.75" customHeight="1" x14ac:dyDescent="0.25">
      <c r="A9" s="7"/>
      <c r="B9" s="8" t="s">
        <v>13</v>
      </c>
      <c r="C9" s="1557" t="s">
        <v>338</v>
      </c>
      <c r="D9" s="1557"/>
      <c r="E9" s="1557"/>
      <c r="F9" s="1557"/>
      <c r="G9" s="1557"/>
      <c r="H9" s="1557"/>
      <c r="I9" s="1557"/>
      <c r="J9" s="1557"/>
      <c r="K9" s="1557"/>
      <c r="L9" s="1557"/>
      <c r="M9" s="1557"/>
      <c r="N9" s="1557"/>
      <c r="O9" s="1557"/>
      <c r="P9" s="1558"/>
      <c r="Q9" s="987"/>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987"/>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987"/>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987"/>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987"/>
    </row>
    <row r="14" spans="1:17" ht="12.75" customHeight="1" x14ac:dyDescent="0.25">
      <c r="A14" s="10"/>
      <c r="B14" s="11"/>
      <c r="C14" s="1566"/>
      <c r="D14" s="1566"/>
      <c r="E14" s="1566"/>
      <c r="F14" s="1566"/>
      <c r="G14" s="1566"/>
      <c r="H14" s="1566"/>
      <c r="I14" s="1566"/>
      <c r="J14" s="1566"/>
      <c r="K14" s="1566"/>
      <c r="L14" s="1566"/>
      <c r="M14" s="1566"/>
      <c r="N14" s="1566"/>
      <c r="O14" s="1566"/>
      <c r="P14" s="1567"/>
      <c r="Q14" s="987"/>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3399995</v>
      </c>
      <c r="D20" s="32">
        <f>SUM(D21,D24,D25,D41,D43)</f>
        <v>2444263</v>
      </c>
      <c r="E20" s="33">
        <f t="shared" ref="E20:F20" si="1">SUM(E21,E24,E25,E41,E43)</f>
        <v>33254</v>
      </c>
      <c r="F20" s="34">
        <f t="shared" si="1"/>
        <v>2477517</v>
      </c>
      <c r="G20" s="32">
        <f>SUM(G21,G24,G43)</f>
        <v>922478</v>
      </c>
      <c r="H20" s="33">
        <f t="shared" ref="H20:I20" si="2">SUM(H21,H24,H43)</f>
        <v>0</v>
      </c>
      <c r="I20" s="34">
        <f t="shared" si="2"/>
        <v>922478</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3399995</v>
      </c>
      <c r="D24" s="60">
        <f>D51</f>
        <v>2444263</v>
      </c>
      <c r="E24" s="277">
        <f>33254</f>
        <v>33254</v>
      </c>
      <c r="F24" s="62">
        <f t="shared" si="9"/>
        <v>2477517</v>
      </c>
      <c r="G24" s="60">
        <f>G51</f>
        <v>922478</v>
      </c>
      <c r="H24" s="61"/>
      <c r="I24" s="62">
        <f t="shared" si="10"/>
        <v>922478</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3399995</v>
      </c>
      <c r="D50" s="157">
        <f>SUM(D51,D286)</f>
        <v>2444263</v>
      </c>
      <c r="E50" s="158">
        <f t="shared" ref="E50:F50" si="26">SUM(E51,E286)</f>
        <v>33254</v>
      </c>
      <c r="F50" s="159">
        <f t="shared" si="26"/>
        <v>2477517</v>
      </c>
      <c r="G50" s="157">
        <f>SUM(G51,G286)</f>
        <v>922478</v>
      </c>
      <c r="H50" s="158">
        <f>SUM(H51,H286)</f>
        <v>0</v>
      </c>
      <c r="I50" s="159">
        <f t="shared" ref="I50" si="27">SUM(I51,I286)</f>
        <v>922478</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3399995</v>
      </c>
      <c r="D51" s="163">
        <f>SUM(D52,D194)</f>
        <v>2444263</v>
      </c>
      <c r="E51" s="164">
        <f t="shared" ref="E51:F51" si="30">SUM(E52,E194)</f>
        <v>33254</v>
      </c>
      <c r="F51" s="165">
        <f t="shared" si="30"/>
        <v>2477517</v>
      </c>
      <c r="G51" s="163">
        <f>SUM(G52,G194)</f>
        <v>922478</v>
      </c>
      <c r="H51" s="164">
        <f t="shared" ref="H51:I51" si="31">SUM(H52,H194)</f>
        <v>0</v>
      </c>
      <c r="I51" s="165">
        <f t="shared" si="31"/>
        <v>922478</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597596</v>
      </c>
      <c r="D52" s="171">
        <f>SUM(D53,D75,D173,D187)</f>
        <v>109701</v>
      </c>
      <c r="E52" s="172">
        <f t="shared" ref="E52:F52" si="34">SUM(E53,E75,E173,E187)</f>
        <v>33254</v>
      </c>
      <c r="F52" s="173">
        <f t="shared" si="34"/>
        <v>142955</v>
      </c>
      <c r="G52" s="171">
        <f>SUM(G53,G75,G173,G187)</f>
        <v>454641</v>
      </c>
      <c r="H52" s="172">
        <f t="shared" ref="H52:I52" si="35">SUM(H53,H75,H173,H187)</f>
        <v>0</v>
      </c>
      <c r="I52" s="173">
        <f t="shared" si="35"/>
        <v>454641</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t="12"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597596</v>
      </c>
      <c r="D75" s="177">
        <f>SUM(D76,D83,D130,D164,D165,D172)</f>
        <v>109701</v>
      </c>
      <c r="E75" s="178">
        <f t="shared" ref="E75:F75" si="74">SUM(E76,E83,E130,E164,E165,E172)</f>
        <v>33254</v>
      </c>
      <c r="F75" s="179">
        <f t="shared" si="74"/>
        <v>142955</v>
      </c>
      <c r="G75" s="177">
        <f>SUM(G76,G83,G130,G164,G165,G172)</f>
        <v>454641</v>
      </c>
      <c r="H75" s="178">
        <f t="shared" ref="H75:I75" si="75">SUM(H76,H83,H130,H164,H165,H172)</f>
        <v>0</v>
      </c>
      <c r="I75" s="179">
        <f t="shared" si="75"/>
        <v>454641</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552323</v>
      </c>
      <c r="D83" s="182">
        <f>SUM(D84,D89,D95,D103,D112,D116,D122,D128)</f>
        <v>109701</v>
      </c>
      <c r="E83" s="183">
        <f t="shared" ref="E83:F83" si="98">SUM(E84,E89,E95,E103,E112,E116,E122,E128)</f>
        <v>1981</v>
      </c>
      <c r="F83" s="71">
        <f t="shared" si="98"/>
        <v>111682</v>
      </c>
      <c r="G83" s="182">
        <f>SUM(G84,G89,G95,G103,G112,G116,G122,G128)</f>
        <v>440641</v>
      </c>
      <c r="H83" s="183">
        <f t="shared" ref="H83:I83" si="99">SUM(H84,H89,H95,H103,H112,H116,H122,H128)</f>
        <v>0</v>
      </c>
      <c r="I83" s="71">
        <f t="shared" si="99"/>
        <v>440641</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552323</v>
      </c>
      <c r="D103" s="188">
        <f>SUM(D104:D111)</f>
        <v>109701</v>
      </c>
      <c r="E103" s="189">
        <f t="shared" ref="E103:F103" si="127">SUM(E104:E111)</f>
        <v>1981</v>
      </c>
      <c r="F103" s="55">
        <f t="shared" si="127"/>
        <v>111682</v>
      </c>
      <c r="G103" s="188">
        <f>SUM(G104:G111)</f>
        <v>440641</v>
      </c>
      <c r="H103" s="189">
        <f t="shared" ref="H103:I103" si="128">SUM(H104:H111)</f>
        <v>0</v>
      </c>
      <c r="I103" s="55">
        <f t="shared" si="128"/>
        <v>440641</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v>0</v>
      </c>
      <c r="E107" s="194"/>
      <c r="F107" s="55">
        <f t="shared" si="131"/>
        <v>0</v>
      </c>
      <c r="G107" s="53"/>
      <c r="H107" s="54"/>
      <c r="I107" s="55">
        <f t="shared" si="132"/>
        <v>0</v>
      </c>
      <c r="J107" s="53"/>
      <c r="K107" s="54"/>
      <c r="L107" s="55">
        <f t="shared" si="133"/>
        <v>0</v>
      </c>
      <c r="M107" s="53"/>
      <c r="N107" s="54"/>
      <c r="O107" s="55">
        <f t="shared" si="134"/>
        <v>0</v>
      </c>
      <c r="P107" s="57"/>
    </row>
    <row r="108" spans="1:16" ht="24" customHeight="1" x14ac:dyDescent="0.25">
      <c r="A108" s="51">
        <v>2246</v>
      </c>
      <c r="B108" s="87" t="s">
        <v>126</v>
      </c>
      <c r="C108" s="88">
        <f t="shared" si="102"/>
        <v>552323</v>
      </c>
      <c r="D108" s="193">
        <v>109701</v>
      </c>
      <c r="E108" s="279">
        <v>1981</v>
      </c>
      <c r="F108" s="55">
        <f t="shared" si="131"/>
        <v>111682</v>
      </c>
      <c r="G108" s="53">
        <v>440641</v>
      </c>
      <c r="H108" s="194"/>
      <c r="I108" s="55">
        <f t="shared" si="132"/>
        <v>440641</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45273</v>
      </c>
      <c r="D130" s="182">
        <f>SUM(D131,D136,D140,D141,D144,D151,D159,D160,D163)</f>
        <v>0</v>
      </c>
      <c r="E130" s="183">
        <f t="shared" ref="E130:F130" si="160">SUM(E131,E136,E140,E141,E144,E151,E159,E160,E163)</f>
        <v>31273</v>
      </c>
      <c r="F130" s="71">
        <f t="shared" si="160"/>
        <v>31273</v>
      </c>
      <c r="G130" s="182">
        <f>SUM(G131,G136,G140,G141,G144,G151,G159,G160,G163)</f>
        <v>14000</v>
      </c>
      <c r="H130" s="183">
        <f t="shared" ref="H130:I130" si="161">SUM(H131,H136,H140,H141,H144,H151,H159,H160,H163)</f>
        <v>0</v>
      </c>
      <c r="I130" s="71">
        <f t="shared" si="161"/>
        <v>14000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275">
        <v>2310</v>
      </c>
      <c r="B131" s="80" t="s">
        <v>149</v>
      </c>
      <c r="C131" s="81">
        <f t="shared" si="102"/>
        <v>45273</v>
      </c>
      <c r="D131" s="191">
        <f t="shared" ref="D131:O131" si="164">SUM(D132:D135)</f>
        <v>0</v>
      </c>
      <c r="E131" s="192">
        <f t="shared" si="164"/>
        <v>31273</v>
      </c>
      <c r="F131" s="132">
        <f t="shared" si="164"/>
        <v>31273</v>
      </c>
      <c r="G131" s="191">
        <f t="shared" si="164"/>
        <v>14000</v>
      </c>
      <c r="H131" s="192">
        <f t="shared" si="164"/>
        <v>0</v>
      </c>
      <c r="I131" s="132">
        <f t="shared" si="164"/>
        <v>14000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45273</v>
      </c>
      <c r="D133" s="193">
        <v>0</v>
      </c>
      <c r="E133" s="279">
        <v>31273</v>
      </c>
      <c r="F133" s="55">
        <f t="shared" si="165"/>
        <v>31273</v>
      </c>
      <c r="G133" s="53">
        <v>14000</v>
      </c>
      <c r="H133" s="54"/>
      <c r="I133" s="55">
        <f t="shared" si="166"/>
        <v>14000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2802399</v>
      </c>
      <c r="D194" s="171">
        <f>SUM(D195,D230,D269,D283)</f>
        <v>2334562</v>
      </c>
      <c r="E194" s="172">
        <f t="shared" ref="E194:O194" si="259">SUM(E195,E230,E269,E283)</f>
        <v>0</v>
      </c>
      <c r="F194" s="173">
        <f t="shared" si="259"/>
        <v>2334562</v>
      </c>
      <c r="G194" s="171">
        <f t="shared" si="259"/>
        <v>467837</v>
      </c>
      <c r="H194" s="172">
        <f t="shared" si="259"/>
        <v>0</v>
      </c>
      <c r="I194" s="173">
        <f t="shared" si="259"/>
        <v>467837</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2802399</v>
      </c>
      <c r="D195" s="177">
        <f>D196+D204</f>
        <v>2334562</v>
      </c>
      <c r="E195" s="178">
        <f t="shared" ref="E195:F195" si="260">E196+E204</f>
        <v>0</v>
      </c>
      <c r="F195" s="179">
        <f t="shared" si="260"/>
        <v>2334562</v>
      </c>
      <c r="G195" s="177">
        <f>G196+G204</f>
        <v>467837</v>
      </c>
      <c r="H195" s="178">
        <f t="shared" ref="H195:I195" si="261">H196+H204</f>
        <v>0</v>
      </c>
      <c r="I195" s="179">
        <f t="shared" si="261"/>
        <v>467837</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2802399</v>
      </c>
      <c r="D204" s="182">
        <f>D205+D215+D216+D225+D226+D227+D229</f>
        <v>2334562</v>
      </c>
      <c r="E204" s="183">
        <f t="shared" ref="E204:F204" si="276">E205+E215+E216+E225+E226+E227+E229</f>
        <v>0</v>
      </c>
      <c r="F204" s="71">
        <f t="shared" si="276"/>
        <v>2334562</v>
      </c>
      <c r="G204" s="182">
        <f>G205+G215+G216+G225+G226+G227+G229</f>
        <v>467837</v>
      </c>
      <c r="H204" s="183">
        <f t="shared" ref="H204:I204" si="277">H205+H215+H216+H225+H226+H227+H229</f>
        <v>0</v>
      </c>
      <c r="I204" s="71">
        <f t="shared" si="277"/>
        <v>467837</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66000</v>
      </c>
      <c r="D216" s="188">
        <f>SUM(D217:D224)</f>
        <v>0</v>
      </c>
      <c r="E216" s="189">
        <f t="shared" ref="E216:F216" si="289">SUM(E217:E224)</f>
        <v>0</v>
      </c>
      <c r="F216" s="55">
        <f t="shared" si="289"/>
        <v>0</v>
      </c>
      <c r="G216" s="188">
        <f>SUM(G217:G224)</f>
        <v>66000</v>
      </c>
      <c r="H216" s="189">
        <f t="shared" ref="H216:I216" si="290">SUM(H217:H224)</f>
        <v>0</v>
      </c>
      <c r="I216" s="55">
        <f t="shared" si="290"/>
        <v>66000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66000</v>
      </c>
      <c r="D224" s="193">
        <v>0</v>
      </c>
      <c r="E224" s="194"/>
      <c r="F224" s="55">
        <f t="shared" si="293"/>
        <v>0</v>
      </c>
      <c r="G224" s="53">
        <v>66000</v>
      </c>
      <c r="H224" s="54"/>
      <c r="I224" s="55">
        <f t="shared" si="294"/>
        <v>66000</v>
      </c>
      <c r="J224" s="53"/>
      <c r="K224" s="54"/>
      <c r="L224" s="55">
        <f t="shared" si="295"/>
        <v>0</v>
      </c>
      <c r="M224" s="53"/>
      <c r="N224" s="54"/>
      <c r="O224" s="55">
        <f t="shared" si="296"/>
        <v>0</v>
      </c>
      <c r="P224" s="57"/>
    </row>
    <row r="225" spans="1:16" ht="24" customHeight="1" x14ac:dyDescent="0.25">
      <c r="A225" s="187">
        <v>5240</v>
      </c>
      <c r="B225" s="87" t="s">
        <v>243</v>
      </c>
      <c r="C225" s="88">
        <f t="shared" si="288"/>
        <v>352644</v>
      </c>
      <c r="D225" s="193">
        <v>136501</v>
      </c>
      <c r="E225" s="194"/>
      <c r="F225" s="55">
        <f t="shared" si="293"/>
        <v>136501</v>
      </c>
      <c r="G225" s="53">
        <v>216143</v>
      </c>
      <c r="H225" s="54"/>
      <c r="I225" s="55">
        <f t="shared" si="294"/>
        <v>216143</v>
      </c>
      <c r="J225" s="53"/>
      <c r="K225" s="54"/>
      <c r="L225" s="55">
        <f t="shared" si="295"/>
        <v>0</v>
      </c>
      <c r="M225" s="53"/>
      <c r="N225" s="54"/>
      <c r="O225" s="55">
        <f t="shared" si="296"/>
        <v>0</v>
      </c>
      <c r="P225" s="57"/>
    </row>
    <row r="226" spans="1:16" ht="12" customHeight="1" x14ac:dyDescent="0.25">
      <c r="A226" s="187">
        <v>5250</v>
      </c>
      <c r="B226" s="87" t="s">
        <v>244</v>
      </c>
      <c r="C226" s="88">
        <f t="shared" si="288"/>
        <v>2383755</v>
      </c>
      <c r="D226" s="193">
        <v>2198061</v>
      </c>
      <c r="E226" s="194"/>
      <c r="F226" s="55">
        <f t="shared" si="293"/>
        <v>2198061</v>
      </c>
      <c r="G226" s="53">
        <v>185694</v>
      </c>
      <c r="H226" s="194"/>
      <c r="I226" s="55">
        <f t="shared" si="294"/>
        <v>185694</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5.75" thickBot="1" x14ac:dyDescent="0.3">
      <c r="A289" s="246"/>
      <c r="B289" s="246" t="s">
        <v>309</v>
      </c>
      <c r="C289" s="247">
        <f t="shared" si="371"/>
        <v>3399995</v>
      </c>
      <c r="D289" s="248">
        <f t="shared" ref="D289:O289" si="389">SUM(D286,D269,D230,D195,D187,D173,D75,D53,D283)</f>
        <v>2444263</v>
      </c>
      <c r="E289" s="249">
        <f t="shared" si="389"/>
        <v>33254</v>
      </c>
      <c r="F289" s="250">
        <f t="shared" si="389"/>
        <v>2477517</v>
      </c>
      <c r="G289" s="248">
        <f t="shared" si="389"/>
        <v>922478</v>
      </c>
      <c r="H289" s="249">
        <f t="shared" si="389"/>
        <v>0</v>
      </c>
      <c r="I289" s="250">
        <f t="shared" si="389"/>
        <v>922478</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hf/gPkQf6Mb/fBMfJ5jUsAPmHEUjKmWLoN5+1xki2Dhi0oc1fms7c5oF+GBZvnRBLzLdIVOcu968FIPrzvnhUQ==" saltValue="YKrxURWjX/5fSM2p+5aTlA==" spinCount="100000" sheet="1" objects="1" scenarios="1" formatCells="0" formatColumns="0" formatRows="0" deleteColumns="0"/>
  <autoFilter ref="A18:P301">
    <filterColumn colId="2">
      <filters>
        <filter val="2 383 755"/>
        <filter val="2 802 399"/>
        <filter val="3 399 995"/>
        <filter val="352 644"/>
        <filter val="45 273"/>
        <filter val="552 323"/>
        <filter val="597 596"/>
        <filter val="66 0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18.aprīļa saistošajiem noteikumiem Nr.16
(protokols Nr.4, 26.punkts)
 </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978</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979</v>
      </c>
      <c r="D5" s="1557"/>
      <c r="E5" s="1557"/>
      <c r="F5" s="1557"/>
      <c r="G5" s="1557"/>
      <c r="H5" s="1557"/>
      <c r="I5" s="1557"/>
      <c r="J5" s="1557"/>
      <c r="K5" s="1557"/>
      <c r="L5" s="1557"/>
      <c r="M5" s="1557"/>
      <c r="N5" s="1557"/>
      <c r="O5" s="1557"/>
      <c r="P5" s="1558"/>
      <c r="Q5" s="273"/>
    </row>
    <row r="6" spans="1:17" ht="12.75" customHeight="1" x14ac:dyDescent="0.25">
      <c r="A6" s="7" t="s">
        <v>8</v>
      </c>
      <c r="B6" s="8"/>
      <c r="C6" s="1557" t="s">
        <v>726</v>
      </c>
      <c r="D6" s="1557"/>
      <c r="E6" s="1557"/>
      <c r="F6" s="1557"/>
      <c r="G6" s="1557"/>
      <c r="H6" s="1557"/>
      <c r="I6" s="1557"/>
      <c r="J6" s="1557"/>
      <c r="K6" s="1557"/>
      <c r="L6" s="1557"/>
      <c r="M6" s="1557"/>
      <c r="N6" s="1557"/>
      <c r="O6" s="1557"/>
      <c r="P6" s="1558"/>
      <c r="Q6" s="273"/>
    </row>
    <row r="7" spans="1:17" x14ac:dyDescent="0.25">
      <c r="A7" s="7" t="s">
        <v>10</v>
      </c>
      <c r="B7" s="8"/>
      <c r="C7" s="1562" t="s">
        <v>980</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93"/>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57" t="s">
        <v>981</v>
      </c>
      <c r="D11" s="1557"/>
      <c r="E11" s="1557"/>
      <c r="F11" s="1557"/>
      <c r="G11" s="1557"/>
      <c r="H11" s="1557"/>
      <c r="I11" s="1557"/>
      <c r="J11" s="1557"/>
      <c r="K11" s="1557"/>
      <c r="L11" s="1557"/>
      <c r="M11" s="1557"/>
      <c r="N11" s="1557"/>
      <c r="O11" s="1557"/>
      <c r="P11" s="1558"/>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48073</v>
      </c>
      <c r="D20" s="32">
        <f>SUM(D21,D24,D25,D41,D43)</f>
        <v>7251</v>
      </c>
      <c r="E20" s="33">
        <f t="shared" ref="E20:F20" si="1">SUM(E21,E24,E25,E41,E43)</f>
        <v>40822</v>
      </c>
      <c r="F20" s="34">
        <f t="shared" si="1"/>
        <v>48073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40396</v>
      </c>
      <c r="D24" s="60"/>
      <c r="E24" s="61">
        <v>40396</v>
      </c>
      <c r="F24" s="62">
        <f t="shared" si="9"/>
        <v>40396</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278" t="s">
        <v>982</v>
      </c>
      <c r="B25" s="67" t="s">
        <v>45</v>
      </c>
      <c r="C25" s="68">
        <f>F25</f>
        <v>7677</v>
      </c>
      <c r="D25" s="69">
        <v>7251</v>
      </c>
      <c r="E25" s="70">
        <v>426</v>
      </c>
      <c r="F25" s="71">
        <f t="shared" si="9"/>
        <v>7677</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hidden="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48073</v>
      </c>
      <c r="D50" s="157">
        <f>SUM(D51,D286)</f>
        <v>7251</v>
      </c>
      <c r="E50" s="158">
        <f t="shared" ref="E50:F50" si="26">SUM(E51,E286)</f>
        <v>40822</v>
      </c>
      <c r="F50" s="159">
        <f t="shared" si="26"/>
        <v>48073</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48073</v>
      </c>
      <c r="D51" s="163">
        <f>SUM(D52,D194)</f>
        <v>0</v>
      </c>
      <c r="E51" s="164">
        <f t="shared" ref="E51:F51" si="30">SUM(E52,E194)</f>
        <v>48073</v>
      </c>
      <c r="F51" s="165">
        <f t="shared" si="30"/>
        <v>48073</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48073</v>
      </c>
      <c r="D52" s="171">
        <f>SUM(D53,D75,D173,D187)</f>
        <v>0</v>
      </c>
      <c r="E52" s="172">
        <f t="shared" ref="E52:F52" si="34">SUM(E53,E75,E173,E187)</f>
        <v>48073</v>
      </c>
      <c r="F52" s="173">
        <f t="shared" si="34"/>
        <v>48073</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x14ac:dyDescent="0.25">
      <c r="A53" s="175">
        <v>1000</v>
      </c>
      <c r="B53" s="175" t="s">
        <v>72</v>
      </c>
      <c r="C53" s="176">
        <f t="shared" si="0"/>
        <v>17374</v>
      </c>
      <c r="D53" s="177">
        <f>SUM(D54,D67)</f>
        <v>0</v>
      </c>
      <c r="E53" s="178">
        <f t="shared" ref="E53:F53" si="38">SUM(E54,E67)</f>
        <v>17374</v>
      </c>
      <c r="F53" s="179">
        <f t="shared" si="38"/>
        <v>17374</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14001</v>
      </c>
      <c r="D54" s="182">
        <f>SUM(D55,D58,D66)</f>
        <v>0</v>
      </c>
      <c r="E54" s="183">
        <f t="shared" ref="E54:F54" si="42">SUM(E55,E58,E66)</f>
        <v>14001</v>
      </c>
      <c r="F54" s="71">
        <f t="shared" si="42"/>
        <v>14001</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14001</v>
      </c>
      <c r="D66" s="142"/>
      <c r="E66" s="143">
        <v>14001</v>
      </c>
      <c r="F66" s="139">
        <f t="shared" si="58"/>
        <v>14001</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3373</v>
      </c>
      <c r="D67" s="182">
        <f>SUM(D68:D69)</f>
        <v>0</v>
      </c>
      <c r="E67" s="183">
        <f t="shared" ref="E67:F67" si="62">SUM(E68:E69)</f>
        <v>3373</v>
      </c>
      <c r="F67" s="71">
        <f t="shared" si="62"/>
        <v>3373</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994">
        <v>1210</v>
      </c>
      <c r="B68" s="80" t="s">
        <v>88</v>
      </c>
      <c r="C68" s="81">
        <f t="shared" si="0"/>
        <v>3373</v>
      </c>
      <c r="D68" s="46"/>
      <c r="E68" s="47">
        <v>3373</v>
      </c>
      <c r="F68" s="132">
        <f>D68+E68</f>
        <v>3373</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30699</v>
      </c>
      <c r="D75" s="177">
        <f>SUM(D76,D83,D130,D164,D165,D172)</f>
        <v>0</v>
      </c>
      <c r="E75" s="178">
        <f t="shared" ref="E75:F75" si="74">SUM(E76,E83,E130,E164,E165,E172)</f>
        <v>30699</v>
      </c>
      <c r="F75" s="179">
        <f t="shared" si="74"/>
        <v>30699</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x14ac:dyDescent="0.25">
      <c r="A76" s="67">
        <v>2100</v>
      </c>
      <c r="B76" s="181" t="s">
        <v>96</v>
      </c>
      <c r="C76" s="68">
        <f t="shared" si="0"/>
        <v>12642</v>
      </c>
      <c r="D76" s="182">
        <f>SUM(D77,D80)</f>
        <v>0</v>
      </c>
      <c r="E76" s="183">
        <f t="shared" ref="E76:F76" si="78">SUM(E77,E80)</f>
        <v>12642</v>
      </c>
      <c r="F76" s="71">
        <f t="shared" si="78"/>
        <v>12642</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94">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row>
    <row r="80" spans="1:16" ht="24" x14ac:dyDescent="0.25">
      <c r="A80" s="187">
        <v>2120</v>
      </c>
      <c r="B80" s="87" t="s">
        <v>100</v>
      </c>
      <c r="C80" s="88">
        <f t="shared" si="0"/>
        <v>12642</v>
      </c>
      <c r="D80" s="188">
        <f>SUM(D81:D82)</f>
        <v>0</v>
      </c>
      <c r="E80" s="189">
        <f t="shared" ref="E80:F80" si="90">SUM(E81:E82)</f>
        <v>12642</v>
      </c>
      <c r="F80" s="55">
        <f t="shared" si="90"/>
        <v>12642</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customHeight="1" x14ac:dyDescent="0.25">
      <c r="A81" s="51">
        <v>2121</v>
      </c>
      <c r="B81" s="87" t="s">
        <v>98</v>
      </c>
      <c r="C81" s="88">
        <f t="shared" si="0"/>
        <v>1424</v>
      </c>
      <c r="D81" s="193"/>
      <c r="E81" s="194">
        <v>1424</v>
      </c>
      <c r="F81" s="55">
        <f t="shared" ref="F81:F82" si="94">D81+E81</f>
        <v>1424</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7" t="s">
        <v>99</v>
      </c>
      <c r="C82" s="88">
        <f t="shared" si="0"/>
        <v>11218</v>
      </c>
      <c r="D82" s="193"/>
      <c r="E82" s="194">
        <v>11218</v>
      </c>
      <c r="F82" s="55">
        <f t="shared" si="94"/>
        <v>11218</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17673</v>
      </c>
      <c r="D83" s="182">
        <f>SUM(D84,D89,D95,D103,D112,D116,D122,D128)</f>
        <v>0</v>
      </c>
      <c r="E83" s="183">
        <f t="shared" ref="E83:F83" si="98">SUM(E84,E89,E95,E103,E112,E116,E122,E128)</f>
        <v>17673</v>
      </c>
      <c r="F83" s="71">
        <f t="shared" si="98"/>
        <v>17673</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138</v>
      </c>
      <c r="D95" s="188">
        <f>SUM(D96:D102)</f>
        <v>0</v>
      </c>
      <c r="E95" s="189">
        <f t="shared" ref="E95:F95" si="119">SUM(E96:E102)</f>
        <v>138</v>
      </c>
      <c r="F95" s="55">
        <f t="shared" si="119"/>
        <v>138</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7" t="s">
        <v>115</v>
      </c>
      <c r="C97" s="88">
        <f t="shared" si="102"/>
        <v>138</v>
      </c>
      <c r="D97" s="193"/>
      <c r="E97" s="194">
        <v>138</v>
      </c>
      <c r="F97" s="55">
        <f t="shared" si="123"/>
        <v>138</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17535</v>
      </c>
      <c r="D122" s="188">
        <f>SUM(D123:D127)</f>
        <v>0</v>
      </c>
      <c r="E122" s="189">
        <f t="shared" ref="E122:F122" si="151">SUM(E123:E127)</f>
        <v>17535</v>
      </c>
      <c r="F122" s="55">
        <f t="shared" si="151"/>
        <v>17535</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17535</v>
      </c>
      <c r="D127" s="193"/>
      <c r="E127" s="194">
        <v>17535</v>
      </c>
      <c r="F127" s="55">
        <f t="shared" si="155"/>
        <v>17535</v>
      </c>
      <c r="G127" s="53"/>
      <c r="H127" s="54"/>
      <c r="I127" s="55">
        <f t="shared" si="156"/>
        <v>0</v>
      </c>
      <c r="J127" s="53"/>
      <c r="K127" s="54"/>
      <c r="L127" s="55">
        <f t="shared" si="157"/>
        <v>0</v>
      </c>
      <c r="M127" s="53"/>
      <c r="N127" s="54"/>
      <c r="O127" s="55">
        <f t="shared" si="158"/>
        <v>0</v>
      </c>
      <c r="P127" s="57"/>
    </row>
    <row r="128" spans="1:16" ht="48" hidden="1" x14ac:dyDescent="0.25">
      <c r="A128" s="994">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384</v>
      </c>
      <c r="D130" s="182">
        <f>SUM(D131,D136,D140,D141,D144,D151,D159,D160,D163)</f>
        <v>0</v>
      </c>
      <c r="E130" s="183">
        <f t="shared" ref="E130:F130" si="160">SUM(E131,E136,E140,E141,E144,E151,E159,E160,E163)</f>
        <v>384</v>
      </c>
      <c r="F130" s="71">
        <f t="shared" si="160"/>
        <v>384</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994">
        <v>2310</v>
      </c>
      <c r="B131" s="80" t="s">
        <v>149</v>
      </c>
      <c r="C131" s="81">
        <f t="shared" si="102"/>
        <v>384</v>
      </c>
      <c r="D131" s="191">
        <f t="shared" ref="D131:O131" si="164">SUM(D132:D135)</f>
        <v>0</v>
      </c>
      <c r="E131" s="192">
        <f t="shared" si="164"/>
        <v>384</v>
      </c>
      <c r="F131" s="132">
        <f t="shared" si="164"/>
        <v>384</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customHeight="1" x14ac:dyDescent="0.25">
      <c r="A132" s="51">
        <v>2311</v>
      </c>
      <c r="B132" s="87" t="s">
        <v>150</v>
      </c>
      <c r="C132" s="88">
        <f t="shared" si="102"/>
        <v>384</v>
      </c>
      <c r="D132" s="193"/>
      <c r="E132" s="194">
        <v>384</v>
      </c>
      <c r="F132" s="55">
        <f t="shared" ref="F132:F135" si="165">D132+E132</f>
        <v>384</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994">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94">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94">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94">
        <v>4240</v>
      </c>
      <c r="B189" s="80" t="s">
        <v>207</v>
      </c>
      <c r="C189" s="81">
        <f t="shared" si="193"/>
        <v>0</v>
      </c>
      <c r="D189" s="195"/>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94">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c r="E193" s="194"/>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1"/>
      <c r="B194" s="23" t="s">
        <v>212</v>
      </c>
      <c r="C194" s="170">
        <f t="shared" si="193"/>
        <v>0</v>
      </c>
      <c r="D194" s="171">
        <f t="shared" ref="D194:O194" si="259">SUM(D195,D230,D269,D283)</f>
        <v>0</v>
      </c>
      <c r="E194" s="172">
        <f t="shared" si="259"/>
        <v>0</v>
      </c>
      <c r="F194" s="173">
        <f t="shared" si="259"/>
        <v>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hidden="1" x14ac:dyDescent="0.25">
      <c r="A195" s="175">
        <v>5000</v>
      </c>
      <c r="B195" s="175" t="s">
        <v>213</v>
      </c>
      <c r="C195" s="176">
        <f t="shared" si="193"/>
        <v>0</v>
      </c>
      <c r="D195" s="177">
        <f>D196+D204</f>
        <v>0</v>
      </c>
      <c r="E195" s="178">
        <f t="shared" ref="E195:F195" si="260">E196+E204</f>
        <v>0</v>
      </c>
      <c r="F195" s="179">
        <f t="shared" si="260"/>
        <v>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94">
        <v>5110</v>
      </c>
      <c r="B197" s="80" t="s">
        <v>215</v>
      </c>
      <c r="C197" s="81">
        <f t="shared" si="193"/>
        <v>0</v>
      </c>
      <c r="D197" s="195"/>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c r="E203" s="194"/>
      <c r="F203" s="55">
        <f t="shared" si="272"/>
        <v>0</v>
      </c>
      <c r="G203" s="53"/>
      <c r="H203" s="54"/>
      <c r="I203" s="55">
        <f t="shared" si="273"/>
        <v>0</v>
      </c>
      <c r="J203" s="53"/>
      <c r="K203" s="54"/>
      <c r="L203" s="55">
        <f t="shared" si="274"/>
        <v>0</v>
      </c>
      <c r="M203" s="53"/>
      <c r="N203" s="54"/>
      <c r="O203" s="55">
        <f t="shared" si="275"/>
        <v>0</v>
      </c>
      <c r="P203" s="57"/>
    </row>
    <row r="204" spans="1:16" hidden="1" x14ac:dyDescent="0.25">
      <c r="A204" s="67">
        <v>5200</v>
      </c>
      <c r="B204" s="181" t="s">
        <v>222</v>
      </c>
      <c r="C204" s="68">
        <f t="shared" si="193"/>
        <v>0</v>
      </c>
      <c r="D204" s="182">
        <f>D205+D215+D216+D225+D226+D227+D229</f>
        <v>0</v>
      </c>
      <c r="E204" s="183">
        <f t="shared" ref="E204:F204" si="276">E205+E215+E216+E225+E226+E227+E229</f>
        <v>0</v>
      </c>
      <c r="F204" s="71">
        <f t="shared" si="276"/>
        <v>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c r="E224" s="194"/>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94">
        <v>6220</v>
      </c>
      <c r="B232" s="80" t="s">
        <v>250</v>
      </c>
      <c r="C232" s="81">
        <f t="shared" si="288"/>
        <v>0</v>
      </c>
      <c r="D232" s="195"/>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94">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94">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94">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994">
        <v>7210</v>
      </c>
      <c r="B271" s="80" t="s">
        <v>289</v>
      </c>
      <c r="C271" s="81">
        <f t="shared" si="288"/>
        <v>0</v>
      </c>
      <c r="D271" s="195"/>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94">
        <v>7260</v>
      </c>
      <c r="B280" s="80" t="s">
        <v>298</v>
      </c>
      <c r="C280" s="81">
        <f t="shared" si="371"/>
        <v>0</v>
      </c>
      <c r="D280" s="195"/>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7251</v>
      </c>
      <c r="E286" s="189">
        <f t="shared" ref="E286:F286" si="381">SUM(E287:E288)</f>
        <v>-7251</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7251</v>
      </c>
      <c r="E288" s="196">
        <v>-7251</v>
      </c>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48073</v>
      </c>
      <c r="D289" s="248">
        <f t="shared" ref="D289:O289" si="389">SUM(D286,D269,D230,D195,D187,D173,D75,D53,D283)</f>
        <v>7251</v>
      </c>
      <c r="E289" s="249">
        <f t="shared" si="389"/>
        <v>40822</v>
      </c>
      <c r="F289" s="250">
        <f t="shared" si="389"/>
        <v>48073</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7251</v>
      </c>
      <c r="E290" s="254">
        <f t="shared" ref="E290:F290" si="390">SUM(E24,E25,E41)-E51</f>
        <v>-7251</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-7251</v>
      </c>
      <c r="E291" s="259">
        <f t="shared" si="394"/>
        <v>7251</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-7251</v>
      </c>
      <c r="E292" s="158">
        <f t="shared" si="395"/>
        <v>7251</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sfFdRimnIzS+s0TFPex/Rd+Q0nSCGjqpiCj/BwNKfsjv4hlkVhP+WGOsxhm576FLe1IrY+4f5WIIgclZk+iv2Q==" saltValue="WC9cJzgZsWvx1GSYd3MHpg==" spinCount="100000" sheet="1" objects="1" scenarios="1" formatCells="0" formatColumns="0" formatRows="0" deleteColumns="0"/>
  <autoFilter ref="A18:P301">
    <filterColumn colId="2">
      <filters>
        <filter val="1 424"/>
        <filter val="11 218"/>
        <filter val="12 642"/>
        <filter val="138"/>
        <filter val="14 001"/>
        <filter val="17 374"/>
        <filter val="17 535"/>
        <filter val="17 673"/>
        <filter val="3 373"/>
        <filter val="30 699"/>
        <filter val="384"/>
        <filter val="40 396"/>
        <filter val="48 073"/>
        <filter val="7 67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2019.gada 18.aprīļa saistošajiem noteikumiem Nr.16
(protokols Nr.4, 26.punkts)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Q11" sqref="Q11"/>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983</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984</v>
      </c>
      <c r="D3" s="1562"/>
      <c r="E3" s="1562"/>
      <c r="F3" s="1562"/>
      <c r="G3" s="1562"/>
      <c r="H3" s="1562"/>
      <c r="I3" s="1562"/>
      <c r="J3" s="1562"/>
      <c r="K3" s="1562"/>
      <c r="L3" s="1562"/>
      <c r="M3" s="1562"/>
      <c r="N3" s="1562"/>
      <c r="O3" s="1562"/>
      <c r="P3" s="1563"/>
      <c r="Q3" s="273"/>
    </row>
    <row r="4" spans="1:17" ht="12.75" customHeight="1" x14ac:dyDescent="0.25">
      <c r="A4" s="5" t="s">
        <v>4</v>
      </c>
      <c r="B4" s="6"/>
      <c r="C4" s="1562"/>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726</v>
      </c>
      <c r="D6" s="1557"/>
      <c r="E6" s="1557"/>
      <c r="F6" s="1557"/>
      <c r="G6" s="1557"/>
      <c r="H6" s="1557"/>
      <c r="I6" s="1557"/>
      <c r="J6" s="1557"/>
      <c r="K6" s="1557"/>
      <c r="L6" s="1557"/>
      <c r="M6" s="1557"/>
      <c r="N6" s="1557"/>
      <c r="O6" s="1557"/>
      <c r="P6" s="1558"/>
      <c r="Q6" s="273"/>
    </row>
    <row r="7" spans="1:17" ht="36" customHeight="1" x14ac:dyDescent="0.25">
      <c r="A7" s="7" t="s">
        <v>10</v>
      </c>
      <c r="B7" s="8"/>
      <c r="C7" s="1562" t="s">
        <v>985</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986</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21"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21"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38</v>
      </c>
      <c r="C19" s="24"/>
      <c r="D19" s="25"/>
      <c r="E19" s="26"/>
      <c r="F19" s="27"/>
      <c r="G19" s="25"/>
      <c r="H19" s="26"/>
      <c r="I19" s="27"/>
      <c r="J19" s="25"/>
      <c r="K19" s="26"/>
      <c r="L19" s="27"/>
      <c r="M19" s="25"/>
      <c r="N19" s="26"/>
      <c r="O19" s="27"/>
      <c r="P19" s="27"/>
    </row>
    <row r="20" spans="1:21" s="28" customFormat="1" ht="12.75" thickBot="1" x14ac:dyDescent="0.3">
      <c r="A20" s="29"/>
      <c r="B20" s="30" t="s">
        <v>39</v>
      </c>
      <c r="C20" s="31">
        <f t="shared" ref="C20:C83" si="0">F20+I20+L20+O20</f>
        <v>106620</v>
      </c>
      <c r="D20" s="32">
        <f>SUM(D21,D24,D25,D41,D43)</f>
        <v>149675</v>
      </c>
      <c r="E20" s="33">
        <f t="shared" ref="E20:F20" si="1">SUM(E21,E24,E25,E41,E43)</f>
        <v>-43055</v>
      </c>
      <c r="F20" s="34">
        <f t="shared" si="1"/>
        <v>106620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S20" s="996"/>
      <c r="U20" s="996"/>
    </row>
    <row r="21" spans="1:21"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S21" s="996"/>
      <c r="U21" s="996"/>
    </row>
    <row r="22" spans="1:21"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S22" s="996"/>
      <c r="U22" s="996"/>
    </row>
    <row r="23" spans="1:21"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S23" s="996"/>
      <c r="U23" s="996"/>
    </row>
    <row r="24" spans="1:21" s="28" customFormat="1" ht="24.75" customHeight="1" thickTop="1" thickBot="1" x14ac:dyDescent="0.3">
      <c r="A24" s="58">
        <v>19300</v>
      </c>
      <c r="B24" s="58" t="s">
        <v>43</v>
      </c>
      <c r="C24" s="59">
        <f>F24+I24</f>
        <v>106620</v>
      </c>
      <c r="D24" s="60">
        <v>149675</v>
      </c>
      <c r="E24" s="61">
        <f>-40396-2659</f>
        <v>-43055</v>
      </c>
      <c r="F24" s="62">
        <f t="shared" si="9"/>
        <v>106620</v>
      </c>
      <c r="G24" s="60"/>
      <c r="H24" s="61"/>
      <c r="I24" s="62">
        <f t="shared" si="10"/>
        <v>0</v>
      </c>
      <c r="J24" s="63" t="s">
        <v>44</v>
      </c>
      <c r="K24" s="64" t="s">
        <v>44</v>
      </c>
      <c r="L24" s="65" t="s">
        <v>44</v>
      </c>
      <c r="M24" s="63" t="s">
        <v>44</v>
      </c>
      <c r="N24" s="64" t="s">
        <v>44</v>
      </c>
      <c r="O24" s="65" t="s">
        <v>44</v>
      </c>
      <c r="P24" s="66"/>
      <c r="S24" s="996"/>
      <c r="U24" s="996"/>
    </row>
    <row r="25" spans="1:21" s="28" customFormat="1" ht="24.75" hidden="1" customHeight="1" thickTop="1" x14ac:dyDescent="0.25">
      <c r="A25" s="67"/>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c r="S25" s="996"/>
      <c r="U25" s="996"/>
    </row>
    <row r="26" spans="1:21"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c r="S26" s="996"/>
      <c r="U26" s="996"/>
    </row>
    <row r="27" spans="1:21"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c r="S27" s="996"/>
      <c r="U27" s="996"/>
    </row>
    <row r="28" spans="1:21"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c r="S28" s="996"/>
      <c r="U28" s="996"/>
    </row>
    <row r="29" spans="1:21"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c r="S29" s="996"/>
      <c r="U29" s="996"/>
    </row>
    <row r="30" spans="1:21"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c r="S30" s="996"/>
      <c r="U30" s="996"/>
    </row>
    <row r="31" spans="1:21"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c r="S31" s="996"/>
      <c r="U31" s="996"/>
    </row>
    <row r="32" spans="1:21"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c r="S32" s="996"/>
      <c r="U32" s="996"/>
    </row>
    <row r="33" spans="1:21"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c r="S33" s="996"/>
      <c r="U33" s="996"/>
    </row>
    <row r="34" spans="1:21"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c r="S34" s="996"/>
      <c r="U34" s="996"/>
    </row>
    <row r="35" spans="1:21"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c r="S35" s="996"/>
      <c r="U35" s="996"/>
    </row>
    <row r="36" spans="1:21"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c r="S36" s="996"/>
      <c r="U36" s="996"/>
    </row>
    <row r="37" spans="1:21"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c r="S37" s="996"/>
      <c r="U37" s="996"/>
    </row>
    <row r="38" spans="1:21"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c r="S38" s="996"/>
      <c r="U38" s="996"/>
    </row>
    <row r="39" spans="1:21"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c r="S39" s="996"/>
      <c r="U39" s="996"/>
    </row>
    <row r="40" spans="1:21"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c r="S40" s="996"/>
      <c r="U40" s="996"/>
    </row>
    <row r="41" spans="1:21"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c r="S41" s="996"/>
      <c r="U41" s="996"/>
    </row>
    <row r="42" spans="1:21"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c r="S42" s="996"/>
      <c r="U42" s="996"/>
    </row>
    <row r="43" spans="1:21"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c r="S43" s="996"/>
      <c r="U43" s="996"/>
    </row>
    <row r="44" spans="1:21"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c r="S44" s="996"/>
      <c r="U44" s="996"/>
    </row>
    <row r="45" spans="1:21"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c r="S45" s="996"/>
      <c r="U45" s="996"/>
    </row>
    <row r="46" spans="1:21"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c r="S46" s="996"/>
      <c r="U46" s="996"/>
    </row>
    <row r="47" spans="1:21"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c r="S47" s="996"/>
      <c r="U47" s="996"/>
    </row>
    <row r="48" spans="1:21" ht="12" hidden="1" customHeight="1" x14ac:dyDescent="0.25">
      <c r="A48" s="140"/>
      <c r="B48" s="136"/>
      <c r="C48" s="141"/>
      <c r="D48" s="142"/>
      <c r="E48" s="143"/>
      <c r="F48" s="139"/>
      <c r="G48" s="142"/>
      <c r="H48" s="143"/>
      <c r="I48" s="139"/>
      <c r="J48" s="142"/>
      <c r="K48" s="143"/>
      <c r="L48" s="123"/>
      <c r="M48" s="142"/>
      <c r="N48" s="143"/>
      <c r="O48" s="139"/>
      <c r="P48" s="127"/>
      <c r="S48" s="996"/>
      <c r="U48" s="996"/>
    </row>
    <row r="49" spans="1:21" s="28" customFormat="1" ht="12" hidden="1" customHeight="1" x14ac:dyDescent="0.25">
      <c r="A49" s="144"/>
      <c r="B49" s="145" t="s">
        <v>68</v>
      </c>
      <c r="C49" s="146"/>
      <c r="D49" s="147"/>
      <c r="E49" s="148"/>
      <c r="F49" s="149"/>
      <c r="G49" s="150"/>
      <c r="H49" s="151"/>
      <c r="I49" s="152"/>
      <c r="J49" s="150"/>
      <c r="K49" s="151"/>
      <c r="L49" s="153"/>
      <c r="M49" s="150"/>
      <c r="N49" s="151"/>
      <c r="O49" s="152"/>
      <c r="P49" s="154"/>
      <c r="S49" s="996"/>
      <c r="U49" s="996"/>
    </row>
    <row r="50" spans="1:21" s="28" customFormat="1" ht="13.5" thickTop="1" thickBot="1" x14ac:dyDescent="0.3">
      <c r="A50" s="155"/>
      <c r="B50" s="29" t="s">
        <v>69</v>
      </c>
      <c r="C50" s="156">
        <f t="shared" si="0"/>
        <v>106620</v>
      </c>
      <c r="D50" s="157">
        <f>SUM(D51,D286)</f>
        <v>149675</v>
      </c>
      <c r="E50" s="158">
        <f t="shared" ref="E50:F50" si="26">SUM(E51,E286)</f>
        <v>-43055</v>
      </c>
      <c r="F50" s="159">
        <f t="shared" si="26"/>
        <v>106620</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S50" s="996"/>
      <c r="U50" s="996"/>
    </row>
    <row r="51" spans="1:21" s="28" customFormat="1" ht="36.75" thickTop="1" x14ac:dyDescent="0.25">
      <c r="A51" s="160"/>
      <c r="B51" s="161" t="s">
        <v>70</v>
      </c>
      <c r="C51" s="162">
        <f t="shared" si="0"/>
        <v>106620</v>
      </c>
      <c r="D51" s="163">
        <f>SUM(D52,D194)</f>
        <v>149675</v>
      </c>
      <c r="E51" s="164">
        <f t="shared" ref="E51:F51" si="30">SUM(E52,E194)</f>
        <v>-43055</v>
      </c>
      <c r="F51" s="165">
        <f t="shared" si="30"/>
        <v>106620</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c r="S51" s="996"/>
      <c r="U51" s="996"/>
    </row>
    <row r="52" spans="1:21" s="28" customFormat="1" ht="24" x14ac:dyDescent="0.25">
      <c r="A52" s="24"/>
      <c r="B52" s="22" t="s">
        <v>71</v>
      </c>
      <c r="C52" s="170">
        <f t="shared" si="0"/>
        <v>106620</v>
      </c>
      <c r="D52" s="171">
        <f>SUM(D53,D75,D173,D187)</f>
        <v>149675</v>
      </c>
      <c r="E52" s="172">
        <f t="shared" ref="E52:F52" si="34">SUM(E53,E75,E173,E187)</f>
        <v>-43055</v>
      </c>
      <c r="F52" s="173">
        <f t="shared" si="34"/>
        <v>106620</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c r="S52" s="996"/>
      <c r="U52" s="996"/>
    </row>
    <row r="53" spans="1:21"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c r="S53" s="996"/>
      <c r="U53" s="996"/>
    </row>
    <row r="54" spans="1:21"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c r="S54" s="996"/>
      <c r="U54" s="996"/>
    </row>
    <row r="55" spans="1:21"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c r="S55" s="996"/>
      <c r="U55" s="996"/>
    </row>
    <row r="56" spans="1:21" ht="12" hidden="1" customHeight="1" x14ac:dyDescent="0.25">
      <c r="A56" s="44">
        <v>1111</v>
      </c>
      <c r="B56" s="80" t="s">
        <v>75</v>
      </c>
      <c r="C56" s="81">
        <f t="shared" si="0"/>
        <v>0</v>
      </c>
      <c r="D56" s="46"/>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c r="S56" s="996"/>
      <c r="U56" s="996"/>
    </row>
    <row r="57" spans="1:21" ht="24" hidden="1" customHeight="1" x14ac:dyDescent="0.25">
      <c r="A57" s="51">
        <v>1119</v>
      </c>
      <c r="B57" s="87" t="s">
        <v>76</v>
      </c>
      <c r="C57" s="88">
        <f t="shared" si="0"/>
        <v>0</v>
      </c>
      <c r="D57" s="53"/>
      <c r="E57" s="54"/>
      <c r="F57" s="55">
        <f t="shared" si="50"/>
        <v>0</v>
      </c>
      <c r="G57" s="53"/>
      <c r="H57" s="54"/>
      <c r="I57" s="55">
        <f t="shared" si="51"/>
        <v>0</v>
      </c>
      <c r="J57" s="53"/>
      <c r="K57" s="54"/>
      <c r="L57" s="55">
        <f t="shared" si="52"/>
        <v>0</v>
      </c>
      <c r="M57" s="53"/>
      <c r="N57" s="54"/>
      <c r="O57" s="55">
        <f t="shared" si="53"/>
        <v>0</v>
      </c>
      <c r="P57" s="57"/>
      <c r="S57" s="996"/>
      <c r="U57" s="996"/>
    </row>
    <row r="58" spans="1:21"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c r="S58" s="996"/>
      <c r="U58" s="996"/>
    </row>
    <row r="59" spans="1:21" ht="12" hidden="1" customHeight="1" x14ac:dyDescent="0.25">
      <c r="A59" s="51">
        <v>1141</v>
      </c>
      <c r="B59" s="87" t="s">
        <v>79</v>
      </c>
      <c r="C59" s="88">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S59" s="996"/>
      <c r="U59" s="996"/>
    </row>
    <row r="60" spans="1:21" ht="24.75" hidden="1" customHeight="1" x14ac:dyDescent="0.25">
      <c r="A60" s="51">
        <v>1142</v>
      </c>
      <c r="B60" s="87" t="s">
        <v>80</v>
      </c>
      <c r="C60" s="88">
        <f t="shared" si="0"/>
        <v>0</v>
      </c>
      <c r="D60" s="53"/>
      <c r="E60" s="54"/>
      <c r="F60" s="55">
        <f t="shared" si="58"/>
        <v>0</v>
      </c>
      <c r="G60" s="53"/>
      <c r="H60" s="54"/>
      <c r="I60" s="55">
        <f t="shared" si="59"/>
        <v>0</v>
      </c>
      <c r="J60" s="53"/>
      <c r="K60" s="54"/>
      <c r="L60" s="55">
        <f t="shared" si="60"/>
        <v>0</v>
      </c>
      <c r="M60" s="53"/>
      <c r="N60" s="54"/>
      <c r="O60" s="55">
        <f t="shared" si="61"/>
        <v>0</v>
      </c>
      <c r="P60" s="57"/>
      <c r="S60" s="996"/>
      <c r="U60" s="996"/>
    </row>
    <row r="61" spans="1:21" ht="24" hidden="1" customHeight="1" x14ac:dyDescent="0.25">
      <c r="A61" s="51">
        <v>1145</v>
      </c>
      <c r="B61" s="87" t="s">
        <v>81</v>
      </c>
      <c r="C61" s="88">
        <f t="shared" si="0"/>
        <v>0</v>
      </c>
      <c r="D61" s="53"/>
      <c r="E61" s="54"/>
      <c r="F61" s="55">
        <f t="shared" si="58"/>
        <v>0</v>
      </c>
      <c r="G61" s="53"/>
      <c r="H61" s="54"/>
      <c r="I61" s="55">
        <f t="shared" si="59"/>
        <v>0</v>
      </c>
      <c r="J61" s="53"/>
      <c r="K61" s="54"/>
      <c r="L61" s="55">
        <f t="shared" si="60"/>
        <v>0</v>
      </c>
      <c r="M61" s="53"/>
      <c r="N61" s="54"/>
      <c r="O61" s="55">
        <f t="shared" si="61"/>
        <v>0</v>
      </c>
      <c r="P61" s="57"/>
      <c r="S61" s="996"/>
      <c r="U61" s="996"/>
    </row>
    <row r="62" spans="1:21" ht="27.75" hidden="1" customHeight="1" x14ac:dyDescent="0.25">
      <c r="A62" s="51">
        <v>1146</v>
      </c>
      <c r="B62" s="87" t="s">
        <v>82</v>
      </c>
      <c r="C62" s="88">
        <f t="shared" si="0"/>
        <v>0</v>
      </c>
      <c r="D62" s="53"/>
      <c r="E62" s="54"/>
      <c r="F62" s="55">
        <f t="shared" si="58"/>
        <v>0</v>
      </c>
      <c r="G62" s="53"/>
      <c r="H62" s="54"/>
      <c r="I62" s="55">
        <f t="shared" si="59"/>
        <v>0</v>
      </c>
      <c r="J62" s="53"/>
      <c r="K62" s="54"/>
      <c r="L62" s="55">
        <f t="shared" si="60"/>
        <v>0</v>
      </c>
      <c r="M62" s="53"/>
      <c r="N62" s="54"/>
      <c r="O62" s="55">
        <f t="shared" si="61"/>
        <v>0</v>
      </c>
      <c r="P62" s="57"/>
      <c r="S62" s="996"/>
      <c r="U62" s="996"/>
    </row>
    <row r="63" spans="1:21" ht="12" hidden="1" customHeight="1" x14ac:dyDescent="0.25">
      <c r="A63" s="51">
        <v>1147</v>
      </c>
      <c r="B63" s="87" t="s">
        <v>83</v>
      </c>
      <c r="C63" s="88">
        <f t="shared" si="0"/>
        <v>0</v>
      </c>
      <c r="D63" s="53"/>
      <c r="E63" s="54"/>
      <c r="F63" s="55">
        <f t="shared" si="58"/>
        <v>0</v>
      </c>
      <c r="G63" s="53"/>
      <c r="H63" s="54"/>
      <c r="I63" s="55">
        <f t="shared" si="59"/>
        <v>0</v>
      </c>
      <c r="J63" s="53"/>
      <c r="K63" s="54"/>
      <c r="L63" s="55">
        <f t="shared" si="60"/>
        <v>0</v>
      </c>
      <c r="M63" s="53"/>
      <c r="N63" s="54"/>
      <c r="O63" s="55">
        <f t="shared" si="61"/>
        <v>0</v>
      </c>
      <c r="P63" s="57"/>
      <c r="S63" s="996"/>
      <c r="U63" s="996"/>
    </row>
    <row r="64" spans="1:21" ht="12" hidden="1" customHeight="1" x14ac:dyDescent="0.25">
      <c r="A64" s="51">
        <v>1148</v>
      </c>
      <c r="B64" s="87" t="s">
        <v>84</v>
      </c>
      <c r="C64" s="88">
        <f t="shared" si="0"/>
        <v>0</v>
      </c>
      <c r="D64" s="53"/>
      <c r="E64" s="54"/>
      <c r="F64" s="55">
        <f t="shared" si="58"/>
        <v>0</v>
      </c>
      <c r="G64" s="53"/>
      <c r="H64" s="54"/>
      <c r="I64" s="55">
        <f t="shared" si="59"/>
        <v>0</v>
      </c>
      <c r="J64" s="53"/>
      <c r="K64" s="54"/>
      <c r="L64" s="55">
        <f t="shared" si="60"/>
        <v>0</v>
      </c>
      <c r="M64" s="53"/>
      <c r="N64" s="54"/>
      <c r="O64" s="55">
        <f t="shared" si="61"/>
        <v>0</v>
      </c>
      <c r="P64" s="57"/>
      <c r="S64" s="996"/>
      <c r="U64" s="996"/>
    </row>
    <row r="65" spans="1:21" ht="24" hidden="1" customHeight="1" x14ac:dyDescent="0.25">
      <c r="A65" s="51">
        <v>1149</v>
      </c>
      <c r="B65" s="87" t="s">
        <v>85</v>
      </c>
      <c r="C65" s="88">
        <f t="shared" si="0"/>
        <v>0</v>
      </c>
      <c r="D65" s="53"/>
      <c r="E65" s="54"/>
      <c r="F65" s="55">
        <f t="shared" si="58"/>
        <v>0</v>
      </c>
      <c r="G65" s="53"/>
      <c r="H65" s="54"/>
      <c r="I65" s="55">
        <f t="shared" si="59"/>
        <v>0</v>
      </c>
      <c r="J65" s="53"/>
      <c r="K65" s="54"/>
      <c r="L65" s="55">
        <f t="shared" si="60"/>
        <v>0</v>
      </c>
      <c r="M65" s="53"/>
      <c r="N65" s="54"/>
      <c r="O65" s="55">
        <f t="shared" si="61"/>
        <v>0</v>
      </c>
      <c r="P65" s="57"/>
      <c r="S65" s="996"/>
      <c r="U65" s="996"/>
    </row>
    <row r="66" spans="1:21" ht="36" hidden="1" customHeight="1" x14ac:dyDescent="0.25">
      <c r="A66" s="184">
        <v>1150</v>
      </c>
      <c r="B66" s="136" t="s">
        <v>86</v>
      </c>
      <c r="C66" s="141">
        <f t="shared" si="0"/>
        <v>0</v>
      </c>
      <c r="D66" s="142"/>
      <c r="E66" s="143"/>
      <c r="F66" s="139">
        <f t="shared" si="58"/>
        <v>0</v>
      </c>
      <c r="G66" s="142"/>
      <c r="H66" s="143"/>
      <c r="I66" s="139">
        <f t="shared" si="59"/>
        <v>0</v>
      </c>
      <c r="J66" s="142"/>
      <c r="K66" s="143"/>
      <c r="L66" s="139">
        <f t="shared" si="60"/>
        <v>0</v>
      </c>
      <c r="M66" s="142"/>
      <c r="N66" s="143"/>
      <c r="O66" s="139">
        <f t="shared" si="61"/>
        <v>0</v>
      </c>
      <c r="P66" s="127"/>
      <c r="S66" s="996"/>
      <c r="U66" s="996"/>
    </row>
    <row r="67" spans="1:21"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c r="S67" s="996"/>
      <c r="U67" s="996"/>
    </row>
    <row r="68" spans="1:21" ht="24" hidden="1" customHeight="1" x14ac:dyDescent="0.25">
      <c r="A68" s="1555">
        <v>1210</v>
      </c>
      <c r="B68" s="80" t="s">
        <v>88</v>
      </c>
      <c r="C68" s="81">
        <f t="shared" si="0"/>
        <v>0</v>
      </c>
      <c r="D68" s="46"/>
      <c r="E68" s="47"/>
      <c r="F68" s="132">
        <f>D68+E68</f>
        <v>0</v>
      </c>
      <c r="G68" s="46"/>
      <c r="H68" s="47"/>
      <c r="I68" s="132">
        <f>G68+H68</f>
        <v>0</v>
      </c>
      <c r="J68" s="46"/>
      <c r="K68" s="47"/>
      <c r="L68" s="132">
        <f>K68+J68</f>
        <v>0</v>
      </c>
      <c r="M68" s="46"/>
      <c r="N68" s="47"/>
      <c r="O68" s="132">
        <f>N68+M68</f>
        <v>0</v>
      </c>
      <c r="P68" s="49"/>
      <c r="S68" s="996"/>
      <c r="U68" s="996"/>
    </row>
    <row r="69" spans="1:21"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c r="S69" s="996"/>
      <c r="U69" s="996"/>
    </row>
    <row r="70" spans="1:21" ht="48" hidden="1" customHeight="1" x14ac:dyDescent="0.25">
      <c r="A70" s="51">
        <v>1221</v>
      </c>
      <c r="B70" s="87" t="s">
        <v>90</v>
      </c>
      <c r="C70" s="88">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S70" s="996"/>
      <c r="U70" s="996"/>
    </row>
    <row r="71" spans="1:21" ht="12" hidden="1" customHeight="1" x14ac:dyDescent="0.25">
      <c r="A71" s="51">
        <v>1223</v>
      </c>
      <c r="B71" s="87" t="s">
        <v>91</v>
      </c>
      <c r="C71" s="88">
        <f t="shared" si="0"/>
        <v>0</v>
      </c>
      <c r="D71" s="53"/>
      <c r="E71" s="54"/>
      <c r="F71" s="55">
        <f t="shared" si="70"/>
        <v>0</v>
      </c>
      <c r="G71" s="53"/>
      <c r="H71" s="54"/>
      <c r="I71" s="55">
        <f t="shared" si="71"/>
        <v>0</v>
      </c>
      <c r="J71" s="53"/>
      <c r="K71" s="54"/>
      <c r="L71" s="55">
        <f t="shared" si="72"/>
        <v>0</v>
      </c>
      <c r="M71" s="53"/>
      <c r="N71" s="54"/>
      <c r="O71" s="55">
        <f t="shared" si="73"/>
        <v>0</v>
      </c>
      <c r="P71" s="57"/>
      <c r="S71" s="996"/>
      <c r="U71" s="996"/>
    </row>
    <row r="72" spans="1:21" ht="24" hidden="1" customHeight="1" x14ac:dyDescent="0.25">
      <c r="A72" s="51">
        <v>1225</v>
      </c>
      <c r="B72" s="87" t="s">
        <v>92</v>
      </c>
      <c r="C72" s="88">
        <f t="shared" si="0"/>
        <v>0</v>
      </c>
      <c r="D72" s="53"/>
      <c r="E72" s="54"/>
      <c r="F72" s="55">
        <f t="shared" si="70"/>
        <v>0</v>
      </c>
      <c r="G72" s="53"/>
      <c r="H72" s="54"/>
      <c r="I72" s="55">
        <f t="shared" si="71"/>
        <v>0</v>
      </c>
      <c r="J72" s="53"/>
      <c r="K72" s="54"/>
      <c r="L72" s="55">
        <f t="shared" si="72"/>
        <v>0</v>
      </c>
      <c r="M72" s="53"/>
      <c r="N72" s="54"/>
      <c r="O72" s="55">
        <f t="shared" si="73"/>
        <v>0</v>
      </c>
      <c r="P72" s="57"/>
      <c r="S72" s="996"/>
      <c r="U72" s="996"/>
    </row>
    <row r="73" spans="1:21" ht="36" hidden="1" customHeight="1" x14ac:dyDescent="0.25">
      <c r="A73" s="51">
        <v>1227</v>
      </c>
      <c r="B73" s="87" t="s">
        <v>93</v>
      </c>
      <c r="C73" s="88">
        <f t="shared" si="0"/>
        <v>0</v>
      </c>
      <c r="D73" s="53"/>
      <c r="E73" s="54"/>
      <c r="F73" s="55">
        <f t="shared" si="70"/>
        <v>0</v>
      </c>
      <c r="G73" s="53"/>
      <c r="H73" s="54"/>
      <c r="I73" s="55">
        <f t="shared" si="71"/>
        <v>0</v>
      </c>
      <c r="J73" s="53"/>
      <c r="K73" s="54"/>
      <c r="L73" s="55">
        <f t="shared" si="72"/>
        <v>0</v>
      </c>
      <c r="M73" s="53"/>
      <c r="N73" s="54"/>
      <c r="O73" s="55">
        <f t="shared" si="73"/>
        <v>0</v>
      </c>
      <c r="P73" s="57"/>
      <c r="S73" s="996"/>
      <c r="U73" s="996"/>
    </row>
    <row r="74" spans="1:21" ht="48" hidden="1" customHeight="1" x14ac:dyDescent="0.25">
      <c r="A74" s="51">
        <v>1228</v>
      </c>
      <c r="B74" s="87" t="s">
        <v>94</v>
      </c>
      <c r="C74" s="88">
        <f t="shared" si="0"/>
        <v>0</v>
      </c>
      <c r="D74" s="53"/>
      <c r="E74" s="54"/>
      <c r="F74" s="55">
        <f t="shared" si="70"/>
        <v>0</v>
      </c>
      <c r="G74" s="53"/>
      <c r="H74" s="54"/>
      <c r="I74" s="55">
        <f t="shared" si="71"/>
        <v>0</v>
      </c>
      <c r="J74" s="53"/>
      <c r="K74" s="54"/>
      <c r="L74" s="55">
        <f t="shared" si="72"/>
        <v>0</v>
      </c>
      <c r="M74" s="53"/>
      <c r="N74" s="54"/>
      <c r="O74" s="55">
        <f t="shared" si="73"/>
        <v>0</v>
      </c>
      <c r="P74" s="57"/>
      <c r="S74" s="996"/>
      <c r="U74" s="996"/>
    </row>
    <row r="75" spans="1:21" x14ac:dyDescent="0.25">
      <c r="A75" s="175">
        <v>2000</v>
      </c>
      <c r="B75" s="175" t="s">
        <v>95</v>
      </c>
      <c r="C75" s="176">
        <f t="shared" si="0"/>
        <v>106620</v>
      </c>
      <c r="D75" s="177">
        <f>SUM(D76,D83,D130,D164,D165,D172)</f>
        <v>149675</v>
      </c>
      <c r="E75" s="178">
        <f t="shared" ref="E75:F75" si="74">SUM(E76,E83,E130,E164,E165,E172)</f>
        <v>-43055</v>
      </c>
      <c r="F75" s="179">
        <f t="shared" si="74"/>
        <v>106620</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c r="S75" s="996"/>
      <c r="U75" s="996"/>
    </row>
    <row r="76" spans="1:21"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c r="S76" s="996"/>
      <c r="U76" s="996"/>
    </row>
    <row r="77" spans="1:21" ht="24" hidden="1" x14ac:dyDescent="0.25">
      <c r="A77" s="155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c r="S77" s="996"/>
      <c r="U77" s="996"/>
    </row>
    <row r="78" spans="1:21" ht="12" hidden="1" customHeight="1" x14ac:dyDescent="0.25">
      <c r="A78" s="51">
        <v>2111</v>
      </c>
      <c r="B78" s="87" t="s">
        <v>98</v>
      </c>
      <c r="C78" s="88">
        <f t="shared" si="0"/>
        <v>0</v>
      </c>
      <c r="D78" s="193"/>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c r="S78" s="996"/>
      <c r="U78" s="996"/>
    </row>
    <row r="79" spans="1:21" ht="24" hidden="1" customHeight="1" x14ac:dyDescent="0.25">
      <c r="A79" s="51">
        <v>2112</v>
      </c>
      <c r="B79" s="87" t="s">
        <v>99</v>
      </c>
      <c r="C79" s="88">
        <f t="shared" si="0"/>
        <v>0</v>
      </c>
      <c r="D79" s="193"/>
      <c r="E79" s="194"/>
      <c r="F79" s="55">
        <f t="shared" si="86"/>
        <v>0</v>
      </c>
      <c r="G79" s="53"/>
      <c r="H79" s="54"/>
      <c r="I79" s="55">
        <f t="shared" si="87"/>
        <v>0</v>
      </c>
      <c r="J79" s="53"/>
      <c r="K79" s="54"/>
      <c r="L79" s="55">
        <f t="shared" si="88"/>
        <v>0</v>
      </c>
      <c r="M79" s="53"/>
      <c r="N79" s="54"/>
      <c r="O79" s="55">
        <f t="shared" si="89"/>
        <v>0</v>
      </c>
      <c r="P79" s="57"/>
      <c r="S79" s="996"/>
      <c r="U79" s="996"/>
    </row>
    <row r="80" spans="1:21"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c r="S80" s="996"/>
      <c r="U80" s="996"/>
    </row>
    <row r="81" spans="1:21" ht="12" hidden="1" customHeight="1" x14ac:dyDescent="0.25">
      <c r="A81" s="51">
        <v>2121</v>
      </c>
      <c r="B81" s="87" t="s">
        <v>98</v>
      </c>
      <c r="C81" s="88">
        <f t="shared" si="0"/>
        <v>0</v>
      </c>
      <c r="D81" s="193"/>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c r="S81" s="996"/>
      <c r="U81" s="996"/>
    </row>
    <row r="82" spans="1:21" ht="24" hidden="1" customHeight="1" x14ac:dyDescent="0.25">
      <c r="A82" s="51">
        <v>2122</v>
      </c>
      <c r="B82" s="87" t="s">
        <v>99</v>
      </c>
      <c r="C82" s="88">
        <f t="shared" si="0"/>
        <v>0</v>
      </c>
      <c r="D82" s="193"/>
      <c r="E82" s="194"/>
      <c r="F82" s="55">
        <f t="shared" si="94"/>
        <v>0</v>
      </c>
      <c r="G82" s="53"/>
      <c r="H82" s="54"/>
      <c r="I82" s="55">
        <f t="shared" si="95"/>
        <v>0</v>
      </c>
      <c r="J82" s="53"/>
      <c r="K82" s="54"/>
      <c r="L82" s="55">
        <f t="shared" si="96"/>
        <v>0</v>
      </c>
      <c r="M82" s="53"/>
      <c r="N82" s="54"/>
      <c r="O82" s="55">
        <f t="shared" si="97"/>
        <v>0</v>
      </c>
      <c r="P82" s="57"/>
      <c r="S82" s="996"/>
      <c r="U82" s="996"/>
    </row>
    <row r="83" spans="1:21" x14ac:dyDescent="0.25">
      <c r="A83" s="67">
        <v>2200</v>
      </c>
      <c r="B83" s="181" t="s">
        <v>101</v>
      </c>
      <c r="C83" s="68">
        <f t="shared" si="0"/>
        <v>106620</v>
      </c>
      <c r="D83" s="182">
        <f>SUM(D84,D89,D95,D103,D112,D116,D122,D128)</f>
        <v>149675</v>
      </c>
      <c r="E83" s="183">
        <f t="shared" ref="E83:F83" si="98">SUM(E84,E89,E95,E103,E112,E116,E122,E128)</f>
        <v>-43055</v>
      </c>
      <c r="F83" s="71">
        <f t="shared" si="98"/>
        <v>106620</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c r="S83" s="996"/>
      <c r="U83" s="996"/>
    </row>
    <row r="84" spans="1:21"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c r="S84" s="996"/>
      <c r="U84" s="996"/>
    </row>
    <row r="85" spans="1:21" ht="24" hidden="1" customHeight="1" x14ac:dyDescent="0.25">
      <c r="A85" s="44">
        <v>2211</v>
      </c>
      <c r="B85" s="80" t="s">
        <v>103</v>
      </c>
      <c r="C85" s="81">
        <f t="shared" si="102"/>
        <v>0</v>
      </c>
      <c r="D85" s="195"/>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c r="S85" s="996"/>
      <c r="U85" s="996"/>
    </row>
    <row r="86" spans="1:21" ht="36" hidden="1" customHeight="1" x14ac:dyDescent="0.25">
      <c r="A86" s="51">
        <v>2212</v>
      </c>
      <c r="B86" s="87" t="s">
        <v>104</v>
      </c>
      <c r="C86" s="88">
        <f t="shared" si="102"/>
        <v>0</v>
      </c>
      <c r="D86" s="193"/>
      <c r="E86" s="194"/>
      <c r="F86" s="55">
        <f t="shared" si="107"/>
        <v>0</v>
      </c>
      <c r="G86" s="53"/>
      <c r="H86" s="54"/>
      <c r="I86" s="55">
        <f t="shared" si="108"/>
        <v>0</v>
      </c>
      <c r="J86" s="53"/>
      <c r="K86" s="54"/>
      <c r="L86" s="55">
        <f t="shared" si="109"/>
        <v>0</v>
      </c>
      <c r="M86" s="53"/>
      <c r="N86" s="54"/>
      <c r="O86" s="55">
        <f t="shared" si="110"/>
        <v>0</v>
      </c>
      <c r="P86" s="57"/>
      <c r="S86" s="996"/>
      <c r="U86" s="996"/>
    </row>
    <row r="87" spans="1:21" ht="24" hidden="1" customHeight="1" x14ac:dyDescent="0.25">
      <c r="A87" s="51">
        <v>2214</v>
      </c>
      <c r="B87" s="87" t="s">
        <v>105</v>
      </c>
      <c r="C87" s="88">
        <f t="shared" si="102"/>
        <v>0</v>
      </c>
      <c r="D87" s="193"/>
      <c r="E87" s="194"/>
      <c r="F87" s="55">
        <f t="shared" si="107"/>
        <v>0</v>
      </c>
      <c r="G87" s="53"/>
      <c r="H87" s="54"/>
      <c r="I87" s="55">
        <f t="shared" si="108"/>
        <v>0</v>
      </c>
      <c r="J87" s="53"/>
      <c r="K87" s="54"/>
      <c r="L87" s="55">
        <f t="shared" si="109"/>
        <v>0</v>
      </c>
      <c r="M87" s="53"/>
      <c r="N87" s="54"/>
      <c r="O87" s="55">
        <f t="shared" si="110"/>
        <v>0</v>
      </c>
      <c r="P87" s="57"/>
      <c r="S87" s="996"/>
      <c r="U87" s="996"/>
    </row>
    <row r="88" spans="1:21" ht="12" hidden="1" customHeight="1" x14ac:dyDescent="0.25">
      <c r="A88" s="51">
        <v>2219</v>
      </c>
      <c r="B88" s="87" t="s">
        <v>106</v>
      </c>
      <c r="C88" s="88">
        <f t="shared" si="102"/>
        <v>0</v>
      </c>
      <c r="D88" s="193"/>
      <c r="E88" s="194"/>
      <c r="F88" s="55">
        <f t="shared" si="107"/>
        <v>0</v>
      </c>
      <c r="G88" s="53"/>
      <c r="H88" s="54"/>
      <c r="I88" s="55">
        <f t="shared" si="108"/>
        <v>0</v>
      </c>
      <c r="J88" s="53"/>
      <c r="K88" s="54"/>
      <c r="L88" s="55">
        <f t="shared" si="109"/>
        <v>0</v>
      </c>
      <c r="M88" s="53"/>
      <c r="N88" s="54"/>
      <c r="O88" s="55">
        <f t="shared" si="110"/>
        <v>0</v>
      </c>
      <c r="P88" s="57"/>
      <c r="S88" s="996"/>
      <c r="U88" s="996"/>
    </row>
    <row r="89" spans="1:21"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c r="S89" s="996"/>
      <c r="U89" s="996"/>
    </row>
    <row r="90" spans="1:21" ht="24" hidden="1" customHeight="1" x14ac:dyDescent="0.25">
      <c r="A90" s="51">
        <v>2221</v>
      </c>
      <c r="B90" s="87" t="s">
        <v>108</v>
      </c>
      <c r="C90" s="88">
        <f t="shared" si="102"/>
        <v>0</v>
      </c>
      <c r="D90" s="193"/>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S90" s="996"/>
      <c r="U90" s="996"/>
    </row>
    <row r="91" spans="1:21" ht="12" hidden="1" customHeight="1" x14ac:dyDescent="0.25">
      <c r="A91" s="51">
        <v>2222</v>
      </c>
      <c r="B91" s="87" t="s">
        <v>109</v>
      </c>
      <c r="C91" s="88">
        <f t="shared" si="102"/>
        <v>0</v>
      </c>
      <c r="D91" s="193"/>
      <c r="E91" s="194"/>
      <c r="F91" s="55">
        <f t="shared" si="115"/>
        <v>0</v>
      </c>
      <c r="G91" s="53"/>
      <c r="H91" s="54"/>
      <c r="I91" s="55">
        <f t="shared" si="116"/>
        <v>0</v>
      </c>
      <c r="J91" s="53"/>
      <c r="K91" s="54"/>
      <c r="L91" s="55">
        <f t="shared" si="117"/>
        <v>0</v>
      </c>
      <c r="M91" s="53"/>
      <c r="N91" s="54"/>
      <c r="O91" s="55">
        <f t="shared" si="118"/>
        <v>0</v>
      </c>
      <c r="P91" s="57"/>
      <c r="S91" s="996"/>
      <c r="U91" s="996"/>
    </row>
    <row r="92" spans="1:21" ht="12" hidden="1" customHeight="1" x14ac:dyDescent="0.25">
      <c r="A92" s="51">
        <v>2223</v>
      </c>
      <c r="B92" s="87" t="s">
        <v>110</v>
      </c>
      <c r="C92" s="88">
        <f t="shared" si="102"/>
        <v>0</v>
      </c>
      <c r="D92" s="193"/>
      <c r="E92" s="194"/>
      <c r="F92" s="55">
        <f t="shared" si="115"/>
        <v>0</v>
      </c>
      <c r="G92" s="53"/>
      <c r="H92" s="54"/>
      <c r="I92" s="55">
        <f t="shared" si="116"/>
        <v>0</v>
      </c>
      <c r="J92" s="53"/>
      <c r="K92" s="54"/>
      <c r="L92" s="55">
        <f t="shared" si="117"/>
        <v>0</v>
      </c>
      <c r="M92" s="53"/>
      <c r="N92" s="54"/>
      <c r="O92" s="55">
        <f t="shared" si="118"/>
        <v>0</v>
      </c>
      <c r="P92" s="57"/>
      <c r="S92" s="996"/>
      <c r="U92" s="996"/>
    </row>
    <row r="93" spans="1:21" ht="48" hidden="1" customHeight="1" x14ac:dyDescent="0.25">
      <c r="A93" s="51">
        <v>2224</v>
      </c>
      <c r="B93" s="87" t="s">
        <v>111</v>
      </c>
      <c r="C93" s="88">
        <f t="shared" si="102"/>
        <v>0</v>
      </c>
      <c r="D93" s="193"/>
      <c r="E93" s="194"/>
      <c r="F93" s="55">
        <f t="shared" si="115"/>
        <v>0</v>
      </c>
      <c r="G93" s="53"/>
      <c r="H93" s="54"/>
      <c r="I93" s="55">
        <f t="shared" si="116"/>
        <v>0</v>
      </c>
      <c r="J93" s="53"/>
      <c r="K93" s="54"/>
      <c r="L93" s="55">
        <f t="shared" si="117"/>
        <v>0</v>
      </c>
      <c r="M93" s="53"/>
      <c r="N93" s="54"/>
      <c r="O93" s="55">
        <f t="shared" si="118"/>
        <v>0</v>
      </c>
      <c r="P93" s="57"/>
      <c r="S93" s="996"/>
      <c r="U93" s="996"/>
    </row>
    <row r="94" spans="1:21" ht="24" hidden="1" customHeight="1" x14ac:dyDescent="0.25">
      <c r="A94" s="51">
        <v>2229</v>
      </c>
      <c r="B94" s="87" t="s">
        <v>112</v>
      </c>
      <c r="C94" s="88">
        <f t="shared" si="102"/>
        <v>0</v>
      </c>
      <c r="D94" s="193"/>
      <c r="E94" s="194"/>
      <c r="F94" s="55">
        <f t="shared" si="115"/>
        <v>0</v>
      </c>
      <c r="G94" s="53"/>
      <c r="H94" s="54"/>
      <c r="I94" s="55">
        <f t="shared" si="116"/>
        <v>0</v>
      </c>
      <c r="J94" s="53"/>
      <c r="K94" s="54"/>
      <c r="L94" s="55">
        <f t="shared" si="117"/>
        <v>0</v>
      </c>
      <c r="M94" s="53"/>
      <c r="N94" s="54"/>
      <c r="O94" s="55">
        <f t="shared" si="118"/>
        <v>0</v>
      </c>
      <c r="P94" s="57"/>
      <c r="S94" s="996"/>
      <c r="U94" s="996"/>
    </row>
    <row r="95" spans="1:21"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c r="S95" s="996"/>
      <c r="U95" s="996"/>
    </row>
    <row r="96" spans="1:21" ht="24" hidden="1" customHeight="1" x14ac:dyDescent="0.25">
      <c r="A96" s="51">
        <v>2231</v>
      </c>
      <c r="B96" s="87" t="s">
        <v>114</v>
      </c>
      <c r="C96" s="88">
        <f t="shared" si="102"/>
        <v>0</v>
      </c>
      <c r="D96" s="193"/>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S96" s="996"/>
      <c r="U96" s="996"/>
    </row>
    <row r="97" spans="1:21" ht="24.75" hidden="1" customHeight="1" x14ac:dyDescent="0.25">
      <c r="A97" s="51">
        <v>2232</v>
      </c>
      <c r="B97" s="87" t="s">
        <v>115</v>
      </c>
      <c r="C97" s="88">
        <f t="shared" si="102"/>
        <v>0</v>
      </c>
      <c r="D97" s="193"/>
      <c r="E97" s="194"/>
      <c r="F97" s="55">
        <f t="shared" si="123"/>
        <v>0</v>
      </c>
      <c r="G97" s="53"/>
      <c r="H97" s="54"/>
      <c r="I97" s="55">
        <f t="shared" si="124"/>
        <v>0</v>
      </c>
      <c r="J97" s="53"/>
      <c r="K97" s="54"/>
      <c r="L97" s="55">
        <f t="shared" si="125"/>
        <v>0</v>
      </c>
      <c r="M97" s="53"/>
      <c r="N97" s="54"/>
      <c r="O97" s="55">
        <f t="shared" si="126"/>
        <v>0</v>
      </c>
      <c r="P97" s="57"/>
      <c r="S97" s="996"/>
      <c r="U97" s="996"/>
    </row>
    <row r="98" spans="1:21" ht="24" hidden="1" customHeight="1" x14ac:dyDescent="0.25">
      <c r="A98" s="44">
        <v>2233</v>
      </c>
      <c r="B98" s="80" t="s">
        <v>116</v>
      </c>
      <c r="C98" s="81">
        <f t="shared" si="102"/>
        <v>0</v>
      </c>
      <c r="D98" s="195"/>
      <c r="E98" s="196"/>
      <c r="F98" s="132">
        <f t="shared" si="123"/>
        <v>0</v>
      </c>
      <c r="G98" s="46"/>
      <c r="H98" s="47"/>
      <c r="I98" s="132">
        <f t="shared" si="124"/>
        <v>0</v>
      </c>
      <c r="J98" s="46"/>
      <c r="K98" s="47"/>
      <c r="L98" s="132">
        <f t="shared" si="125"/>
        <v>0</v>
      </c>
      <c r="M98" s="46"/>
      <c r="N98" s="47"/>
      <c r="O98" s="132">
        <f t="shared" si="126"/>
        <v>0</v>
      </c>
      <c r="P98" s="49"/>
      <c r="S98" s="996"/>
      <c r="U98" s="996"/>
    </row>
    <row r="99" spans="1:21" ht="36" hidden="1" customHeight="1" x14ac:dyDescent="0.25">
      <c r="A99" s="51">
        <v>2234</v>
      </c>
      <c r="B99" s="87" t="s">
        <v>117</v>
      </c>
      <c r="C99" s="88">
        <f t="shared" si="102"/>
        <v>0</v>
      </c>
      <c r="D99" s="193"/>
      <c r="E99" s="194"/>
      <c r="F99" s="55">
        <f t="shared" si="123"/>
        <v>0</v>
      </c>
      <c r="G99" s="53"/>
      <c r="H99" s="54"/>
      <c r="I99" s="55">
        <f t="shared" si="124"/>
        <v>0</v>
      </c>
      <c r="J99" s="53"/>
      <c r="K99" s="54"/>
      <c r="L99" s="55">
        <f t="shared" si="125"/>
        <v>0</v>
      </c>
      <c r="M99" s="53"/>
      <c r="N99" s="54"/>
      <c r="O99" s="55">
        <f t="shared" si="126"/>
        <v>0</v>
      </c>
      <c r="P99" s="57"/>
      <c r="S99" s="996"/>
      <c r="U99" s="996"/>
    </row>
    <row r="100" spans="1:21" ht="24" hidden="1" customHeight="1" x14ac:dyDescent="0.25">
      <c r="A100" s="51">
        <v>2235</v>
      </c>
      <c r="B100" s="87" t="s">
        <v>118</v>
      </c>
      <c r="C100" s="88">
        <f t="shared" si="102"/>
        <v>0</v>
      </c>
      <c r="D100" s="193"/>
      <c r="E100" s="194"/>
      <c r="F100" s="55">
        <f t="shared" si="123"/>
        <v>0</v>
      </c>
      <c r="G100" s="53"/>
      <c r="H100" s="54"/>
      <c r="I100" s="55">
        <f t="shared" si="124"/>
        <v>0</v>
      </c>
      <c r="J100" s="53"/>
      <c r="K100" s="54"/>
      <c r="L100" s="55">
        <f t="shared" si="125"/>
        <v>0</v>
      </c>
      <c r="M100" s="53"/>
      <c r="N100" s="54"/>
      <c r="O100" s="55">
        <f t="shared" si="126"/>
        <v>0</v>
      </c>
      <c r="P100" s="57"/>
      <c r="S100" s="996"/>
      <c r="U100" s="996"/>
    </row>
    <row r="101" spans="1:21" ht="12" hidden="1" customHeight="1" x14ac:dyDescent="0.25">
      <c r="A101" s="51">
        <v>2236</v>
      </c>
      <c r="B101" s="87" t="s">
        <v>119</v>
      </c>
      <c r="C101" s="88">
        <f t="shared" si="102"/>
        <v>0</v>
      </c>
      <c r="D101" s="193"/>
      <c r="E101" s="194"/>
      <c r="F101" s="55">
        <f t="shared" si="123"/>
        <v>0</v>
      </c>
      <c r="G101" s="53"/>
      <c r="H101" s="54"/>
      <c r="I101" s="55">
        <f t="shared" si="124"/>
        <v>0</v>
      </c>
      <c r="J101" s="53"/>
      <c r="K101" s="54"/>
      <c r="L101" s="55">
        <f t="shared" si="125"/>
        <v>0</v>
      </c>
      <c r="M101" s="53"/>
      <c r="N101" s="54"/>
      <c r="O101" s="55">
        <f t="shared" si="126"/>
        <v>0</v>
      </c>
      <c r="P101" s="57"/>
      <c r="S101" s="996"/>
      <c r="U101" s="996"/>
    </row>
    <row r="102" spans="1:21" ht="24" hidden="1" customHeight="1" x14ac:dyDescent="0.25">
      <c r="A102" s="51">
        <v>2239</v>
      </c>
      <c r="B102" s="87" t="s">
        <v>120</v>
      </c>
      <c r="C102" s="88">
        <f t="shared" si="102"/>
        <v>0</v>
      </c>
      <c r="D102" s="193"/>
      <c r="E102" s="194"/>
      <c r="F102" s="55">
        <f t="shared" si="123"/>
        <v>0</v>
      </c>
      <c r="G102" s="53"/>
      <c r="H102" s="54"/>
      <c r="I102" s="55">
        <f t="shared" si="124"/>
        <v>0</v>
      </c>
      <c r="J102" s="53"/>
      <c r="K102" s="54"/>
      <c r="L102" s="55">
        <f t="shared" si="125"/>
        <v>0</v>
      </c>
      <c r="M102" s="53"/>
      <c r="N102" s="54"/>
      <c r="O102" s="55">
        <f t="shared" si="126"/>
        <v>0</v>
      </c>
      <c r="P102" s="57"/>
      <c r="S102" s="996"/>
      <c r="U102" s="996"/>
    </row>
    <row r="103" spans="1:21" ht="36" hidden="1" x14ac:dyDescent="0.25">
      <c r="A103" s="187">
        <v>2240</v>
      </c>
      <c r="B103" s="87" t="s">
        <v>121</v>
      </c>
      <c r="C103" s="88">
        <f t="shared" si="102"/>
        <v>0</v>
      </c>
      <c r="D103" s="188">
        <f>SUM(D104:D111)</f>
        <v>0</v>
      </c>
      <c r="E103" s="189">
        <f t="shared" ref="E103:F103" si="127">SUM(E104:E111)</f>
        <v>0</v>
      </c>
      <c r="F103" s="55">
        <f t="shared" si="127"/>
        <v>0</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c r="S103" s="996"/>
      <c r="U103" s="996"/>
    </row>
    <row r="104" spans="1:21" ht="12" hidden="1" customHeight="1" x14ac:dyDescent="0.25">
      <c r="A104" s="51">
        <v>2241</v>
      </c>
      <c r="B104" s="87" t="s">
        <v>122</v>
      </c>
      <c r="C104" s="88">
        <f t="shared" si="102"/>
        <v>0</v>
      </c>
      <c r="D104" s="193"/>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S104" s="996"/>
      <c r="U104" s="996"/>
    </row>
    <row r="105" spans="1:21" ht="24" hidden="1" customHeight="1" x14ac:dyDescent="0.25">
      <c r="A105" s="51">
        <v>2242</v>
      </c>
      <c r="B105" s="87" t="s">
        <v>123</v>
      </c>
      <c r="C105" s="88">
        <f t="shared" si="102"/>
        <v>0</v>
      </c>
      <c r="D105" s="193"/>
      <c r="E105" s="194"/>
      <c r="F105" s="55">
        <f t="shared" si="131"/>
        <v>0</v>
      </c>
      <c r="G105" s="53"/>
      <c r="H105" s="54"/>
      <c r="I105" s="55">
        <f t="shared" si="132"/>
        <v>0</v>
      </c>
      <c r="J105" s="53"/>
      <c r="K105" s="54"/>
      <c r="L105" s="55">
        <f t="shared" si="133"/>
        <v>0</v>
      </c>
      <c r="M105" s="53"/>
      <c r="N105" s="54"/>
      <c r="O105" s="55">
        <f t="shared" si="134"/>
        <v>0</v>
      </c>
      <c r="P105" s="57"/>
      <c r="S105" s="996"/>
      <c r="U105" s="996"/>
    </row>
    <row r="106" spans="1:21" ht="24" hidden="1" customHeight="1" x14ac:dyDescent="0.25">
      <c r="A106" s="51">
        <v>2243</v>
      </c>
      <c r="B106" s="87" t="s">
        <v>124</v>
      </c>
      <c r="C106" s="88">
        <f t="shared" si="102"/>
        <v>0</v>
      </c>
      <c r="D106" s="193"/>
      <c r="E106" s="194"/>
      <c r="F106" s="55">
        <f t="shared" si="131"/>
        <v>0</v>
      </c>
      <c r="G106" s="53"/>
      <c r="H106" s="54"/>
      <c r="I106" s="55">
        <f t="shared" si="132"/>
        <v>0</v>
      </c>
      <c r="J106" s="53"/>
      <c r="K106" s="54"/>
      <c r="L106" s="55">
        <f t="shared" si="133"/>
        <v>0</v>
      </c>
      <c r="M106" s="53"/>
      <c r="N106" s="54"/>
      <c r="O106" s="55">
        <f t="shared" si="134"/>
        <v>0</v>
      </c>
      <c r="P106" s="57"/>
      <c r="S106" s="996"/>
      <c r="U106" s="996"/>
    </row>
    <row r="107" spans="1:21" ht="12" hidden="1" customHeight="1" x14ac:dyDescent="0.25">
      <c r="A107" s="51">
        <v>2244</v>
      </c>
      <c r="B107" s="87" t="s">
        <v>125</v>
      </c>
      <c r="C107" s="88">
        <f t="shared" si="102"/>
        <v>0</v>
      </c>
      <c r="D107" s="193"/>
      <c r="E107" s="194"/>
      <c r="F107" s="55">
        <f t="shared" si="131"/>
        <v>0</v>
      </c>
      <c r="G107" s="53"/>
      <c r="H107" s="54"/>
      <c r="I107" s="55">
        <f t="shared" si="132"/>
        <v>0</v>
      </c>
      <c r="J107" s="53"/>
      <c r="K107" s="54"/>
      <c r="L107" s="55">
        <f t="shared" si="133"/>
        <v>0</v>
      </c>
      <c r="M107" s="53"/>
      <c r="N107" s="54"/>
      <c r="O107" s="55">
        <f t="shared" si="134"/>
        <v>0</v>
      </c>
      <c r="P107" s="57"/>
      <c r="S107" s="996"/>
      <c r="U107" s="996"/>
    </row>
    <row r="108" spans="1:21" ht="24" hidden="1" customHeight="1" x14ac:dyDescent="0.25">
      <c r="A108" s="51">
        <v>2246</v>
      </c>
      <c r="B108" s="87" t="s">
        <v>126</v>
      </c>
      <c r="C108" s="88">
        <f t="shared" si="102"/>
        <v>0</v>
      </c>
      <c r="D108" s="193"/>
      <c r="E108" s="194"/>
      <c r="F108" s="55">
        <f t="shared" si="131"/>
        <v>0</v>
      </c>
      <c r="G108" s="53"/>
      <c r="H108" s="54"/>
      <c r="I108" s="55">
        <f t="shared" si="132"/>
        <v>0</v>
      </c>
      <c r="J108" s="53"/>
      <c r="K108" s="54"/>
      <c r="L108" s="55">
        <f t="shared" si="133"/>
        <v>0</v>
      </c>
      <c r="M108" s="53"/>
      <c r="N108" s="54"/>
      <c r="O108" s="55">
        <f t="shared" si="134"/>
        <v>0</v>
      </c>
      <c r="P108" s="57"/>
      <c r="S108" s="996"/>
      <c r="U108" s="996"/>
    </row>
    <row r="109" spans="1:21"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c r="S109" s="996"/>
      <c r="U109" s="996"/>
    </row>
    <row r="110" spans="1:21" ht="24" hidden="1" customHeight="1" x14ac:dyDescent="0.25">
      <c r="A110" s="51">
        <v>2248</v>
      </c>
      <c r="B110" s="87" t="s">
        <v>128</v>
      </c>
      <c r="C110" s="88">
        <f t="shared" si="102"/>
        <v>0</v>
      </c>
      <c r="D110" s="193"/>
      <c r="E110" s="194"/>
      <c r="F110" s="55">
        <f t="shared" si="131"/>
        <v>0</v>
      </c>
      <c r="G110" s="53"/>
      <c r="H110" s="54"/>
      <c r="I110" s="55">
        <f t="shared" si="132"/>
        <v>0</v>
      </c>
      <c r="J110" s="53"/>
      <c r="K110" s="54"/>
      <c r="L110" s="55">
        <f t="shared" si="133"/>
        <v>0</v>
      </c>
      <c r="M110" s="53"/>
      <c r="N110" s="54"/>
      <c r="O110" s="55">
        <f t="shared" si="134"/>
        <v>0</v>
      </c>
      <c r="P110" s="57"/>
      <c r="S110" s="996"/>
      <c r="U110" s="996"/>
    </row>
    <row r="111" spans="1:21" ht="24" hidden="1" customHeight="1" x14ac:dyDescent="0.25">
      <c r="A111" s="51">
        <v>2249</v>
      </c>
      <c r="B111" s="87" t="s">
        <v>129</v>
      </c>
      <c r="C111" s="88">
        <f t="shared" si="102"/>
        <v>0</v>
      </c>
      <c r="D111" s="193"/>
      <c r="E111" s="194"/>
      <c r="F111" s="55">
        <f t="shared" si="131"/>
        <v>0</v>
      </c>
      <c r="G111" s="53"/>
      <c r="H111" s="54"/>
      <c r="I111" s="55">
        <f t="shared" si="132"/>
        <v>0</v>
      </c>
      <c r="J111" s="53"/>
      <c r="K111" s="54"/>
      <c r="L111" s="55">
        <f t="shared" si="133"/>
        <v>0</v>
      </c>
      <c r="M111" s="53"/>
      <c r="N111" s="54"/>
      <c r="O111" s="55">
        <f t="shared" si="134"/>
        <v>0</v>
      </c>
      <c r="P111" s="57"/>
      <c r="S111" s="996"/>
      <c r="U111" s="996"/>
    </row>
    <row r="112" spans="1:21"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c r="S112" s="996"/>
      <c r="U112" s="996"/>
    </row>
    <row r="113" spans="1:21" ht="12" hidden="1" customHeight="1" x14ac:dyDescent="0.25">
      <c r="A113" s="51">
        <v>2251</v>
      </c>
      <c r="B113" s="87" t="s">
        <v>131</v>
      </c>
      <c r="C113" s="88">
        <f t="shared" si="102"/>
        <v>0</v>
      </c>
      <c r="D113" s="193"/>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S113" s="996"/>
      <c r="U113" s="996"/>
    </row>
    <row r="114" spans="1:21" ht="24" hidden="1" customHeight="1" x14ac:dyDescent="0.25">
      <c r="A114" s="51">
        <v>2252</v>
      </c>
      <c r="B114" s="87" t="s">
        <v>132</v>
      </c>
      <c r="C114" s="88">
        <f t="shared" si="102"/>
        <v>0</v>
      </c>
      <c r="D114" s="193"/>
      <c r="E114" s="194"/>
      <c r="F114" s="55">
        <f t="shared" si="139"/>
        <v>0</v>
      </c>
      <c r="G114" s="53"/>
      <c r="H114" s="54"/>
      <c r="I114" s="55">
        <f t="shared" si="140"/>
        <v>0</v>
      </c>
      <c r="J114" s="53"/>
      <c r="K114" s="54"/>
      <c r="L114" s="55">
        <f t="shared" si="141"/>
        <v>0</v>
      </c>
      <c r="M114" s="53"/>
      <c r="N114" s="54"/>
      <c r="O114" s="55">
        <f t="shared" si="142"/>
        <v>0</v>
      </c>
      <c r="P114" s="57"/>
      <c r="S114" s="996"/>
      <c r="U114" s="996"/>
    </row>
    <row r="115" spans="1:21" ht="24" hidden="1" customHeight="1" x14ac:dyDescent="0.25">
      <c r="A115" s="51">
        <v>2259</v>
      </c>
      <c r="B115" s="87" t="s">
        <v>133</v>
      </c>
      <c r="C115" s="88">
        <f t="shared" si="102"/>
        <v>0</v>
      </c>
      <c r="D115" s="193"/>
      <c r="E115" s="194"/>
      <c r="F115" s="55">
        <f t="shared" si="139"/>
        <v>0</v>
      </c>
      <c r="G115" s="53"/>
      <c r="H115" s="54"/>
      <c r="I115" s="55">
        <f t="shared" si="140"/>
        <v>0</v>
      </c>
      <c r="J115" s="53"/>
      <c r="K115" s="54"/>
      <c r="L115" s="55">
        <f t="shared" si="141"/>
        <v>0</v>
      </c>
      <c r="M115" s="53"/>
      <c r="N115" s="54"/>
      <c r="O115" s="55">
        <f t="shared" si="142"/>
        <v>0</v>
      </c>
      <c r="P115" s="57"/>
      <c r="S115" s="996"/>
      <c r="U115" s="996"/>
    </row>
    <row r="116" spans="1:21"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c r="S116" s="996"/>
      <c r="U116" s="996"/>
    </row>
    <row r="117" spans="1:21"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S117" s="996"/>
      <c r="U117" s="996"/>
    </row>
    <row r="118" spans="1:21" ht="12" hidden="1" customHeight="1" x14ac:dyDescent="0.25">
      <c r="A118" s="51">
        <v>2262</v>
      </c>
      <c r="B118" s="87" t="s">
        <v>136</v>
      </c>
      <c r="C118" s="88">
        <f t="shared" si="102"/>
        <v>0</v>
      </c>
      <c r="D118" s="193"/>
      <c r="E118" s="194"/>
      <c r="F118" s="55">
        <f t="shared" si="147"/>
        <v>0</v>
      </c>
      <c r="G118" s="53"/>
      <c r="H118" s="54"/>
      <c r="I118" s="55">
        <f t="shared" si="148"/>
        <v>0</v>
      </c>
      <c r="J118" s="53"/>
      <c r="K118" s="54"/>
      <c r="L118" s="55">
        <f t="shared" si="149"/>
        <v>0</v>
      </c>
      <c r="M118" s="53"/>
      <c r="N118" s="54"/>
      <c r="O118" s="55">
        <f t="shared" si="150"/>
        <v>0</v>
      </c>
      <c r="P118" s="57"/>
      <c r="S118" s="996"/>
      <c r="U118" s="996"/>
    </row>
    <row r="119" spans="1:21"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c r="S119" s="996"/>
      <c r="U119" s="996"/>
    </row>
    <row r="120" spans="1:21" ht="24" hidden="1" customHeight="1" x14ac:dyDescent="0.25">
      <c r="A120" s="51">
        <v>2264</v>
      </c>
      <c r="B120" s="87" t="s">
        <v>138</v>
      </c>
      <c r="C120" s="88">
        <f t="shared" si="102"/>
        <v>0</v>
      </c>
      <c r="D120" s="193"/>
      <c r="E120" s="194"/>
      <c r="F120" s="55">
        <f t="shared" si="147"/>
        <v>0</v>
      </c>
      <c r="G120" s="53"/>
      <c r="H120" s="54"/>
      <c r="I120" s="55">
        <f t="shared" si="148"/>
        <v>0</v>
      </c>
      <c r="J120" s="53"/>
      <c r="K120" s="54"/>
      <c r="L120" s="55">
        <f t="shared" si="149"/>
        <v>0</v>
      </c>
      <c r="M120" s="53"/>
      <c r="N120" s="54"/>
      <c r="O120" s="55">
        <f t="shared" si="150"/>
        <v>0</v>
      </c>
      <c r="P120" s="57"/>
      <c r="S120" s="996"/>
      <c r="U120" s="996"/>
    </row>
    <row r="121" spans="1:21" ht="12" hidden="1" customHeight="1" x14ac:dyDescent="0.25">
      <c r="A121" s="51">
        <v>2269</v>
      </c>
      <c r="B121" s="87" t="s">
        <v>139</v>
      </c>
      <c r="C121" s="88">
        <f t="shared" si="102"/>
        <v>0</v>
      </c>
      <c r="D121" s="193"/>
      <c r="E121" s="194"/>
      <c r="F121" s="55">
        <f t="shared" si="147"/>
        <v>0</v>
      </c>
      <c r="G121" s="53"/>
      <c r="H121" s="54"/>
      <c r="I121" s="55">
        <f t="shared" si="148"/>
        <v>0</v>
      </c>
      <c r="J121" s="53"/>
      <c r="K121" s="54"/>
      <c r="L121" s="55">
        <f t="shared" si="149"/>
        <v>0</v>
      </c>
      <c r="M121" s="53"/>
      <c r="N121" s="54"/>
      <c r="O121" s="55">
        <f t="shared" si="150"/>
        <v>0</v>
      </c>
      <c r="P121" s="57"/>
      <c r="S121" s="996"/>
      <c r="U121" s="996"/>
    </row>
    <row r="122" spans="1:21" x14ac:dyDescent="0.25">
      <c r="A122" s="187">
        <v>2270</v>
      </c>
      <c r="B122" s="87" t="s">
        <v>140</v>
      </c>
      <c r="C122" s="88">
        <f t="shared" si="102"/>
        <v>106620</v>
      </c>
      <c r="D122" s="188">
        <f>SUM(D123:D127)</f>
        <v>149675</v>
      </c>
      <c r="E122" s="189">
        <f t="shared" ref="E122:F122" si="151">SUM(E123:E127)</f>
        <v>-43055</v>
      </c>
      <c r="F122" s="55">
        <f t="shared" si="151"/>
        <v>106620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c r="S122" s="996"/>
      <c r="U122" s="996"/>
    </row>
    <row r="123" spans="1:21" ht="12" hidden="1" customHeight="1" x14ac:dyDescent="0.25">
      <c r="A123" s="51">
        <v>2272</v>
      </c>
      <c r="B123" s="197" t="s">
        <v>141</v>
      </c>
      <c r="C123" s="88">
        <f t="shared" si="102"/>
        <v>0</v>
      </c>
      <c r="D123" s="193"/>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S123" s="996"/>
      <c r="U123" s="996"/>
    </row>
    <row r="124" spans="1:21" ht="24" hidden="1" customHeight="1" x14ac:dyDescent="0.25">
      <c r="A124" s="51">
        <v>2274</v>
      </c>
      <c r="B124" s="198" t="s">
        <v>142</v>
      </c>
      <c r="C124" s="88">
        <f t="shared" si="102"/>
        <v>0</v>
      </c>
      <c r="D124" s="193"/>
      <c r="E124" s="194"/>
      <c r="F124" s="55">
        <f t="shared" si="155"/>
        <v>0</v>
      </c>
      <c r="G124" s="53"/>
      <c r="H124" s="54"/>
      <c r="I124" s="55">
        <f t="shared" si="156"/>
        <v>0</v>
      </c>
      <c r="J124" s="53"/>
      <c r="K124" s="54"/>
      <c r="L124" s="55">
        <f t="shared" si="157"/>
        <v>0</v>
      </c>
      <c r="M124" s="53"/>
      <c r="N124" s="54"/>
      <c r="O124" s="55">
        <f t="shared" si="158"/>
        <v>0</v>
      </c>
      <c r="P124" s="57"/>
      <c r="S124" s="996"/>
      <c r="U124" s="996"/>
    </row>
    <row r="125" spans="1:21" ht="24" customHeight="1" x14ac:dyDescent="0.25">
      <c r="A125" s="51">
        <v>2275</v>
      </c>
      <c r="B125" s="87" t="s">
        <v>143</v>
      </c>
      <c r="C125" s="88">
        <f t="shared" si="102"/>
        <v>106620</v>
      </c>
      <c r="D125" s="193">
        <v>149675</v>
      </c>
      <c r="E125" s="194">
        <f>-40396-2659</f>
        <v>-43055</v>
      </c>
      <c r="F125" s="55">
        <f t="shared" si="155"/>
        <v>106620</v>
      </c>
      <c r="G125" s="53"/>
      <c r="H125" s="54"/>
      <c r="I125" s="55">
        <f t="shared" si="156"/>
        <v>0</v>
      </c>
      <c r="J125" s="53"/>
      <c r="K125" s="54"/>
      <c r="L125" s="55">
        <f t="shared" si="157"/>
        <v>0</v>
      </c>
      <c r="M125" s="53"/>
      <c r="N125" s="54"/>
      <c r="O125" s="55">
        <f t="shared" si="158"/>
        <v>0</v>
      </c>
      <c r="P125" s="57"/>
      <c r="S125" s="996"/>
      <c r="U125" s="996"/>
    </row>
    <row r="126" spans="1:21"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c r="S126" s="996"/>
      <c r="U126" s="996"/>
    </row>
    <row r="127" spans="1:21" ht="24" hidden="1" customHeight="1" x14ac:dyDescent="0.25">
      <c r="A127" s="51">
        <v>2279</v>
      </c>
      <c r="B127" s="87" t="s">
        <v>145</v>
      </c>
      <c r="C127" s="88">
        <f t="shared" si="102"/>
        <v>0</v>
      </c>
      <c r="D127" s="193"/>
      <c r="E127" s="194"/>
      <c r="F127" s="55">
        <f t="shared" si="155"/>
        <v>0</v>
      </c>
      <c r="G127" s="53"/>
      <c r="H127" s="54"/>
      <c r="I127" s="55">
        <f t="shared" si="156"/>
        <v>0</v>
      </c>
      <c r="J127" s="53"/>
      <c r="K127" s="54"/>
      <c r="L127" s="55">
        <f t="shared" si="157"/>
        <v>0</v>
      </c>
      <c r="M127" s="53"/>
      <c r="N127" s="54"/>
      <c r="O127" s="55">
        <f t="shared" si="158"/>
        <v>0</v>
      </c>
      <c r="P127" s="57"/>
      <c r="S127" s="996"/>
      <c r="U127" s="996"/>
    </row>
    <row r="128" spans="1:21" ht="48" hidden="1" x14ac:dyDescent="0.25">
      <c r="A128" s="1555">
        <v>2280</v>
      </c>
      <c r="B128" s="80" t="s">
        <v>146</v>
      </c>
      <c r="C128" s="81">
        <f t="shared" si="102"/>
        <v>0</v>
      </c>
      <c r="D128" s="191">
        <f t="shared" ref="D128" si="159">SUM(D129)</f>
        <v>0</v>
      </c>
      <c r="E128" s="192">
        <f t="shared" ref="E128:O128" si="160">SUM(E129)</f>
        <v>0</v>
      </c>
      <c r="F128" s="132">
        <f t="shared" si="160"/>
        <v>0</v>
      </c>
      <c r="G128" s="191">
        <f t="shared" si="160"/>
        <v>0</v>
      </c>
      <c r="H128" s="192">
        <f t="shared" si="160"/>
        <v>0</v>
      </c>
      <c r="I128" s="132">
        <f t="shared" si="160"/>
        <v>0</v>
      </c>
      <c r="J128" s="191">
        <f t="shared" si="160"/>
        <v>0</v>
      </c>
      <c r="K128" s="192">
        <f t="shared" si="160"/>
        <v>0</v>
      </c>
      <c r="L128" s="132">
        <f t="shared" si="160"/>
        <v>0</v>
      </c>
      <c r="M128" s="191">
        <f t="shared" si="160"/>
        <v>0</v>
      </c>
      <c r="N128" s="192">
        <f t="shared" si="160"/>
        <v>0</v>
      </c>
      <c r="O128" s="132">
        <f t="shared" si="160"/>
        <v>0</v>
      </c>
      <c r="P128" s="49"/>
      <c r="S128" s="996"/>
      <c r="U128" s="996"/>
    </row>
    <row r="129" spans="1:21" ht="24" hidden="1" customHeight="1" x14ac:dyDescent="0.25">
      <c r="A129" s="51">
        <v>2283</v>
      </c>
      <c r="B129" s="87" t="s">
        <v>147</v>
      </c>
      <c r="C129" s="88">
        <f t="shared" si="102"/>
        <v>0</v>
      </c>
      <c r="D129" s="193"/>
      <c r="E129" s="194"/>
      <c r="F129" s="55">
        <f>D129+E129</f>
        <v>0</v>
      </c>
      <c r="G129" s="53"/>
      <c r="H129" s="54"/>
      <c r="I129" s="55">
        <f>G129+H129</f>
        <v>0</v>
      </c>
      <c r="J129" s="53"/>
      <c r="K129" s="54"/>
      <c r="L129" s="55">
        <f>K129+J129</f>
        <v>0</v>
      </c>
      <c r="M129" s="53"/>
      <c r="N129" s="54"/>
      <c r="O129" s="55">
        <f>N129+M129</f>
        <v>0</v>
      </c>
      <c r="P129" s="57"/>
      <c r="S129" s="996"/>
      <c r="U129" s="996"/>
    </row>
    <row r="130" spans="1:21" ht="38.25" hidden="1" customHeight="1" x14ac:dyDescent="0.25">
      <c r="A130" s="67">
        <v>2300</v>
      </c>
      <c r="B130" s="181" t="s">
        <v>148</v>
      </c>
      <c r="C130" s="68">
        <f t="shared" si="102"/>
        <v>0</v>
      </c>
      <c r="D130" s="182">
        <f>SUM(D131,D136,D140,D141,D144,D151,D159,D160,D163)</f>
        <v>0</v>
      </c>
      <c r="E130" s="183">
        <f t="shared" ref="E130:F130" si="161">SUM(E131,E136,E140,E141,E144,E151,E159,E160,E163)</f>
        <v>0</v>
      </c>
      <c r="F130" s="71">
        <f t="shared" si="161"/>
        <v>0</v>
      </c>
      <c r="G130" s="182">
        <f>SUM(G131,G136,G140,G141,G144,G151,G159,G160,G163)</f>
        <v>0</v>
      </c>
      <c r="H130" s="183">
        <f t="shared" ref="H130:I130" si="162">SUM(H131,H136,H140,H141,H144,H151,H159,H160,H163)</f>
        <v>0</v>
      </c>
      <c r="I130" s="71">
        <f t="shared" si="162"/>
        <v>0</v>
      </c>
      <c r="J130" s="182">
        <f>SUM(J131,J136,J140,J141,J144,J151,J159,J160,J163)</f>
        <v>0</v>
      </c>
      <c r="K130" s="183">
        <f t="shared" ref="K130:L130" si="163">SUM(K131,K136,K140,K141,K144,K151,K159,K160,K163)</f>
        <v>0</v>
      </c>
      <c r="L130" s="71">
        <f t="shared" si="163"/>
        <v>0</v>
      </c>
      <c r="M130" s="182">
        <f>SUM(M131,M136,M140,M141,M144,M151,M159,M160,M163)</f>
        <v>0</v>
      </c>
      <c r="N130" s="183">
        <f t="shared" ref="N130:O130" si="164">SUM(N131,N136,N140,N141,N144,N151,N159,N160,N163)</f>
        <v>0</v>
      </c>
      <c r="O130" s="71">
        <f t="shared" si="164"/>
        <v>0</v>
      </c>
      <c r="P130" s="75"/>
      <c r="S130" s="996"/>
      <c r="U130" s="996"/>
    </row>
    <row r="131" spans="1:21" ht="24" hidden="1" x14ac:dyDescent="0.25">
      <c r="A131" s="1555">
        <v>2310</v>
      </c>
      <c r="B131" s="80" t="s">
        <v>149</v>
      </c>
      <c r="C131" s="81">
        <f t="shared" si="102"/>
        <v>0</v>
      </c>
      <c r="D131" s="191">
        <f t="shared" ref="D131:O131" si="165">SUM(D132:D135)</f>
        <v>0</v>
      </c>
      <c r="E131" s="192">
        <f t="shared" si="165"/>
        <v>0</v>
      </c>
      <c r="F131" s="132">
        <f t="shared" si="165"/>
        <v>0</v>
      </c>
      <c r="G131" s="191">
        <f t="shared" si="165"/>
        <v>0</v>
      </c>
      <c r="H131" s="192">
        <f t="shared" si="165"/>
        <v>0</v>
      </c>
      <c r="I131" s="132">
        <f t="shared" si="165"/>
        <v>0</v>
      </c>
      <c r="J131" s="191">
        <f t="shared" si="165"/>
        <v>0</v>
      </c>
      <c r="K131" s="192">
        <f t="shared" si="165"/>
        <v>0</v>
      </c>
      <c r="L131" s="132">
        <f t="shared" si="165"/>
        <v>0</v>
      </c>
      <c r="M131" s="191">
        <f t="shared" si="165"/>
        <v>0</v>
      </c>
      <c r="N131" s="192">
        <f t="shared" si="165"/>
        <v>0</v>
      </c>
      <c r="O131" s="132">
        <f t="shared" si="165"/>
        <v>0</v>
      </c>
      <c r="P131" s="49"/>
      <c r="S131" s="996"/>
      <c r="U131" s="996"/>
    </row>
    <row r="132" spans="1:21" ht="12" hidden="1" customHeight="1" x14ac:dyDescent="0.25">
      <c r="A132" s="51">
        <v>2311</v>
      </c>
      <c r="B132" s="87" t="s">
        <v>150</v>
      </c>
      <c r="C132" s="88">
        <f t="shared" si="102"/>
        <v>0</v>
      </c>
      <c r="D132" s="193"/>
      <c r="E132" s="194"/>
      <c r="F132" s="55">
        <f t="shared" ref="F132:F135" si="166">D132+E132</f>
        <v>0</v>
      </c>
      <c r="G132" s="53"/>
      <c r="H132" s="54"/>
      <c r="I132" s="55">
        <f t="shared" ref="I132:I135" si="167">G132+H132</f>
        <v>0</v>
      </c>
      <c r="J132" s="53"/>
      <c r="K132" s="54"/>
      <c r="L132" s="55">
        <f t="shared" ref="L132:L135" si="168">K132+J132</f>
        <v>0</v>
      </c>
      <c r="M132" s="53"/>
      <c r="N132" s="54"/>
      <c r="O132" s="55">
        <f t="shared" ref="O132:O135" si="169">N132+M132</f>
        <v>0</v>
      </c>
      <c r="P132" s="57"/>
      <c r="S132" s="996"/>
      <c r="U132" s="996"/>
    </row>
    <row r="133" spans="1:21" ht="12" hidden="1" customHeight="1" x14ac:dyDescent="0.25">
      <c r="A133" s="51">
        <v>2312</v>
      </c>
      <c r="B133" s="87" t="s">
        <v>151</v>
      </c>
      <c r="C133" s="88">
        <f t="shared" si="102"/>
        <v>0</v>
      </c>
      <c r="D133" s="193"/>
      <c r="E133" s="194"/>
      <c r="F133" s="55">
        <f t="shared" si="166"/>
        <v>0</v>
      </c>
      <c r="G133" s="53"/>
      <c r="H133" s="54"/>
      <c r="I133" s="55">
        <f t="shared" si="167"/>
        <v>0</v>
      </c>
      <c r="J133" s="53"/>
      <c r="K133" s="54"/>
      <c r="L133" s="55">
        <f t="shared" si="168"/>
        <v>0</v>
      </c>
      <c r="M133" s="53"/>
      <c r="N133" s="54"/>
      <c r="O133" s="55">
        <f t="shared" si="169"/>
        <v>0</v>
      </c>
      <c r="P133" s="57"/>
      <c r="S133" s="996"/>
      <c r="U133" s="996"/>
    </row>
    <row r="134" spans="1:21" ht="12" hidden="1" customHeight="1" x14ac:dyDescent="0.25">
      <c r="A134" s="51">
        <v>2313</v>
      </c>
      <c r="B134" s="87" t="s">
        <v>152</v>
      </c>
      <c r="C134" s="88">
        <f t="shared" si="102"/>
        <v>0</v>
      </c>
      <c r="D134" s="193"/>
      <c r="E134" s="194"/>
      <c r="F134" s="55">
        <f t="shared" si="166"/>
        <v>0</v>
      </c>
      <c r="G134" s="53"/>
      <c r="H134" s="54"/>
      <c r="I134" s="55">
        <f t="shared" si="167"/>
        <v>0</v>
      </c>
      <c r="J134" s="53"/>
      <c r="K134" s="54"/>
      <c r="L134" s="55">
        <f t="shared" si="168"/>
        <v>0</v>
      </c>
      <c r="M134" s="53"/>
      <c r="N134" s="54"/>
      <c r="O134" s="55">
        <f t="shared" si="169"/>
        <v>0</v>
      </c>
      <c r="P134" s="57"/>
      <c r="S134" s="996"/>
      <c r="U134" s="996"/>
    </row>
    <row r="135" spans="1:21" ht="36" hidden="1" customHeight="1" x14ac:dyDescent="0.25">
      <c r="A135" s="51">
        <v>2314</v>
      </c>
      <c r="B135" s="87" t="s">
        <v>153</v>
      </c>
      <c r="C135" s="88">
        <f t="shared" si="102"/>
        <v>0</v>
      </c>
      <c r="D135" s="193"/>
      <c r="E135" s="194"/>
      <c r="F135" s="55">
        <f t="shared" si="166"/>
        <v>0</v>
      </c>
      <c r="G135" s="53"/>
      <c r="H135" s="54"/>
      <c r="I135" s="55">
        <f t="shared" si="167"/>
        <v>0</v>
      </c>
      <c r="J135" s="53"/>
      <c r="K135" s="54"/>
      <c r="L135" s="55">
        <f t="shared" si="168"/>
        <v>0</v>
      </c>
      <c r="M135" s="53"/>
      <c r="N135" s="54"/>
      <c r="O135" s="55">
        <f t="shared" si="169"/>
        <v>0</v>
      </c>
      <c r="P135" s="57"/>
      <c r="S135" s="996"/>
      <c r="U135" s="996"/>
    </row>
    <row r="136" spans="1:21" hidden="1" x14ac:dyDescent="0.25">
      <c r="A136" s="187">
        <v>2320</v>
      </c>
      <c r="B136" s="87" t="s">
        <v>154</v>
      </c>
      <c r="C136" s="88">
        <f t="shared" si="102"/>
        <v>0</v>
      </c>
      <c r="D136" s="188">
        <f>SUM(D137:D139)</f>
        <v>0</v>
      </c>
      <c r="E136" s="189">
        <f t="shared" ref="E136:F136" si="170">SUM(E137:E139)</f>
        <v>0</v>
      </c>
      <c r="F136" s="55">
        <f t="shared" si="170"/>
        <v>0</v>
      </c>
      <c r="G136" s="188">
        <f>SUM(G137:G139)</f>
        <v>0</v>
      </c>
      <c r="H136" s="189">
        <f t="shared" ref="H136:I136" si="171">SUM(H137:H139)</f>
        <v>0</v>
      </c>
      <c r="I136" s="55">
        <f t="shared" si="171"/>
        <v>0</v>
      </c>
      <c r="J136" s="188">
        <f>SUM(J137:J139)</f>
        <v>0</v>
      </c>
      <c r="K136" s="189">
        <f t="shared" ref="K136:L136" si="172">SUM(K137:K139)</f>
        <v>0</v>
      </c>
      <c r="L136" s="55">
        <f t="shared" si="172"/>
        <v>0</v>
      </c>
      <c r="M136" s="188">
        <f>SUM(M137:M139)</f>
        <v>0</v>
      </c>
      <c r="N136" s="189">
        <f t="shared" ref="N136:O136" si="173">SUM(N137:N139)</f>
        <v>0</v>
      </c>
      <c r="O136" s="55">
        <f t="shared" si="173"/>
        <v>0</v>
      </c>
      <c r="P136" s="57"/>
      <c r="S136" s="996"/>
      <c r="U136" s="996"/>
    </row>
    <row r="137" spans="1:21" ht="12" hidden="1" customHeight="1" x14ac:dyDescent="0.25">
      <c r="A137" s="51">
        <v>2321</v>
      </c>
      <c r="B137" s="87" t="s">
        <v>155</v>
      </c>
      <c r="C137" s="88">
        <f t="shared" si="102"/>
        <v>0</v>
      </c>
      <c r="D137" s="193"/>
      <c r="E137" s="194"/>
      <c r="F137" s="55">
        <f t="shared" ref="F137:F140" si="174">D137+E137</f>
        <v>0</v>
      </c>
      <c r="G137" s="53"/>
      <c r="H137" s="54"/>
      <c r="I137" s="55">
        <f t="shared" ref="I137:I140" si="175">G137+H137</f>
        <v>0</v>
      </c>
      <c r="J137" s="53"/>
      <c r="K137" s="54"/>
      <c r="L137" s="55">
        <f t="shared" ref="L137:L140" si="176">K137+J137</f>
        <v>0</v>
      </c>
      <c r="M137" s="53"/>
      <c r="N137" s="54"/>
      <c r="O137" s="55">
        <f t="shared" ref="O137:O140" si="177">N137+M137</f>
        <v>0</v>
      </c>
      <c r="P137" s="57"/>
      <c r="S137" s="996"/>
      <c r="U137" s="996"/>
    </row>
    <row r="138" spans="1:21" ht="12" hidden="1" customHeight="1" x14ac:dyDescent="0.25">
      <c r="A138" s="51">
        <v>2322</v>
      </c>
      <c r="B138" s="87" t="s">
        <v>156</v>
      </c>
      <c r="C138" s="88">
        <f t="shared" si="102"/>
        <v>0</v>
      </c>
      <c r="D138" s="193"/>
      <c r="E138" s="194"/>
      <c r="F138" s="55">
        <f t="shared" si="174"/>
        <v>0</v>
      </c>
      <c r="G138" s="53"/>
      <c r="H138" s="54"/>
      <c r="I138" s="55">
        <f t="shared" si="175"/>
        <v>0</v>
      </c>
      <c r="J138" s="53"/>
      <c r="K138" s="54"/>
      <c r="L138" s="55">
        <f t="shared" si="176"/>
        <v>0</v>
      </c>
      <c r="M138" s="53"/>
      <c r="N138" s="54"/>
      <c r="O138" s="55">
        <f t="shared" si="177"/>
        <v>0</v>
      </c>
      <c r="P138" s="57"/>
      <c r="S138" s="996"/>
      <c r="U138" s="996"/>
    </row>
    <row r="139" spans="1:21" ht="10.5" hidden="1" customHeight="1" x14ac:dyDescent="0.25">
      <c r="A139" s="51">
        <v>2329</v>
      </c>
      <c r="B139" s="87" t="s">
        <v>157</v>
      </c>
      <c r="C139" s="88">
        <f t="shared" si="102"/>
        <v>0</v>
      </c>
      <c r="D139" s="193"/>
      <c r="E139" s="194"/>
      <c r="F139" s="55">
        <f t="shared" si="174"/>
        <v>0</v>
      </c>
      <c r="G139" s="53"/>
      <c r="H139" s="54"/>
      <c r="I139" s="55">
        <f t="shared" si="175"/>
        <v>0</v>
      </c>
      <c r="J139" s="53"/>
      <c r="K139" s="54"/>
      <c r="L139" s="55">
        <f t="shared" si="176"/>
        <v>0</v>
      </c>
      <c r="M139" s="53"/>
      <c r="N139" s="54"/>
      <c r="O139" s="55">
        <f t="shared" si="177"/>
        <v>0</v>
      </c>
      <c r="P139" s="57"/>
      <c r="S139" s="996"/>
      <c r="U139" s="996"/>
    </row>
    <row r="140" spans="1:21" ht="12" hidden="1" customHeight="1" x14ac:dyDescent="0.25">
      <c r="A140" s="187">
        <v>2330</v>
      </c>
      <c r="B140" s="87" t="s">
        <v>158</v>
      </c>
      <c r="C140" s="88">
        <f t="shared" si="102"/>
        <v>0</v>
      </c>
      <c r="D140" s="193"/>
      <c r="E140" s="194"/>
      <c r="F140" s="55">
        <f t="shared" si="174"/>
        <v>0</v>
      </c>
      <c r="G140" s="53"/>
      <c r="H140" s="54"/>
      <c r="I140" s="55">
        <f t="shared" si="175"/>
        <v>0</v>
      </c>
      <c r="J140" s="53"/>
      <c r="K140" s="54"/>
      <c r="L140" s="55">
        <f t="shared" si="176"/>
        <v>0</v>
      </c>
      <c r="M140" s="53"/>
      <c r="N140" s="54"/>
      <c r="O140" s="55">
        <f t="shared" si="177"/>
        <v>0</v>
      </c>
      <c r="P140" s="57"/>
      <c r="S140" s="996"/>
      <c r="U140" s="996"/>
    </row>
    <row r="141" spans="1:21" ht="48" hidden="1" x14ac:dyDescent="0.25">
      <c r="A141" s="187">
        <v>2340</v>
      </c>
      <c r="B141" s="87" t="s">
        <v>159</v>
      </c>
      <c r="C141" s="88">
        <f t="shared" si="102"/>
        <v>0</v>
      </c>
      <c r="D141" s="188">
        <f>SUM(D142:D143)</f>
        <v>0</v>
      </c>
      <c r="E141" s="189">
        <f t="shared" ref="E141:F141" si="178">SUM(E142:E143)</f>
        <v>0</v>
      </c>
      <c r="F141" s="55">
        <f t="shared" si="178"/>
        <v>0</v>
      </c>
      <c r="G141" s="188">
        <f>SUM(G142:G143)</f>
        <v>0</v>
      </c>
      <c r="H141" s="189">
        <f t="shared" ref="H141:I141" si="179">SUM(H142:H143)</f>
        <v>0</v>
      </c>
      <c r="I141" s="55">
        <f t="shared" si="179"/>
        <v>0</v>
      </c>
      <c r="J141" s="188">
        <f>SUM(J142:J143)</f>
        <v>0</v>
      </c>
      <c r="K141" s="189">
        <f t="shared" ref="K141:L141" si="180">SUM(K142:K143)</f>
        <v>0</v>
      </c>
      <c r="L141" s="55">
        <f t="shared" si="180"/>
        <v>0</v>
      </c>
      <c r="M141" s="188">
        <f>SUM(M142:M143)</f>
        <v>0</v>
      </c>
      <c r="N141" s="189">
        <f t="shared" ref="N141:O141" si="181">SUM(N142:N143)</f>
        <v>0</v>
      </c>
      <c r="O141" s="55">
        <f t="shared" si="181"/>
        <v>0</v>
      </c>
      <c r="P141" s="57"/>
      <c r="S141" s="996"/>
      <c r="U141" s="996"/>
    </row>
    <row r="142" spans="1:21" ht="12" hidden="1" customHeight="1" x14ac:dyDescent="0.25">
      <c r="A142" s="51">
        <v>2341</v>
      </c>
      <c r="B142" s="87" t="s">
        <v>160</v>
      </c>
      <c r="C142" s="88">
        <f t="shared" si="102"/>
        <v>0</v>
      </c>
      <c r="D142" s="193"/>
      <c r="E142" s="194"/>
      <c r="F142" s="55">
        <f t="shared" ref="F142:F143" si="182">D142+E142</f>
        <v>0</v>
      </c>
      <c r="G142" s="53"/>
      <c r="H142" s="54"/>
      <c r="I142" s="55">
        <f t="shared" ref="I142:I143" si="183">G142+H142</f>
        <v>0</v>
      </c>
      <c r="J142" s="53"/>
      <c r="K142" s="54"/>
      <c r="L142" s="55">
        <f t="shared" ref="L142:L143" si="184">K142+J142</f>
        <v>0</v>
      </c>
      <c r="M142" s="53"/>
      <c r="N142" s="54"/>
      <c r="O142" s="55">
        <f t="shared" ref="O142:O143" si="185">N142+M142</f>
        <v>0</v>
      </c>
      <c r="P142" s="57"/>
      <c r="S142" s="996"/>
      <c r="U142" s="996"/>
    </row>
    <row r="143" spans="1:21" ht="24" hidden="1" customHeight="1" x14ac:dyDescent="0.25">
      <c r="A143" s="51">
        <v>2344</v>
      </c>
      <c r="B143" s="87" t="s">
        <v>161</v>
      </c>
      <c r="C143" s="88">
        <f t="shared" si="102"/>
        <v>0</v>
      </c>
      <c r="D143" s="193"/>
      <c r="E143" s="194"/>
      <c r="F143" s="55">
        <f t="shared" si="182"/>
        <v>0</v>
      </c>
      <c r="G143" s="53"/>
      <c r="H143" s="54"/>
      <c r="I143" s="55">
        <f t="shared" si="183"/>
        <v>0</v>
      </c>
      <c r="J143" s="53"/>
      <c r="K143" s="54"/>
      <c r="L143" s="55">
        <f t="shared" si="184"/>
        <v>0</v>
      </c>
      <c r="M143" s="53"/>
      <c r="N143" s="54"/>
      <c r="O143" s="55">
        <f t="shared" si="185"/>
        <v>0</v>
      </c>
      <c r="P143" s="57"/>
      <c r="S143" s="996"/>
      <c r="U143" s="996"/>
    </row>
    <row r="144" spans="1:21" ht="24" hidden="1" x14ac:dyDescent="0.25">
      <c r="A144" s="184">
        <v>2350</v>
      </c>
      <c r="B144" s="136" t="s">
        <v>162</v>
      </c>
      <c r="C144" s="141">
        <f t="shared" si="102"/>
        <v>0</v>
      </c>
      <c r="D144" s="185">
        <f>SUM(D145:D150)</f>
        <v>0</v>
      </c>
      <c r="E144" s="186">
        <f t="shared" ref="E144:F144" si="186">SUM(E145:E150)</f>
        <v>0</v>
      </c>
      <c r="F144" s="139">
        <f t="shared" si="186"/>
        <v>0</v>
      </c>
      <c r="G144" s="185">
        <f>SUM(G145:G150)</f>
        <v>0</v>
      </c>
      <c r="H144" s="186">
        <f t="shared" ref="H144:I144" si="187">SUM(H145:H150)</f>
        <v>0</v>
      </c>
      <c r="I144" s="139">
        <f t="shared" si="187"/>
        <v>0</v>
      </c>
      <c r="J144" s="185">
        <f>SUM(J145:J150)</f>
        <v>0</v>
      </c>
      <c r="K144" s="186">
        <f t="shared" ref="K144:L144" si="188">SUM(K145:K150)</f>
        <v>0</v>
      </c>
      <c r="L144" s="139">
        <f t="shared" si="188"/>
        <v>0</v>
      </c>
      <c r="M144" s="185">
        <f>SUM(M145:M150)</f>
        <v>0</v>
      </c>
      <c r="N144" s="186">
        <f t="shared" ref="N144:O144" si="189">SUM(N145:N150)</f>
        <v>0</v>
      </c>
      <c r="O144" s="139">
        <f t="shared" si="189"/>
        <v>0</v>
      </c>
      <c r="P144" s="127"/>
      <c r="S144" s="996"/>
      <c r="U144" s="996"/>
    </row>
    <row r="145" spans="1:21" ht="12" hidden="1" customHeight="1" x14ac:dyDescent="0.25">
      <c r="A145" s="44">
        <v>2351</v>
      </c>
      <c r="B145" s="80" t="s">
        <v>163</v>
      </c>
      <c r="C145" s="81">
        <f t="shared" si="102"/>
        <v>0</v>
      </c>
      <c r="D145" s="195"/>
      <c r="E145" s="196"/>
      <c r="F145" s="132">
        <f t="shared" ref="F145:F150" si="190">D145+E145</f>
        <v>0</v>
      </c>
      <c r="G145" s="46"/>
      <c r="H145" s="47"/>
      <c r="I145" s="132">
        <f t="shared" ref="I145:I150" si="191">G145+H145</f>
        <v>0</v>
      </c>
      <c r="J145" s="46"/>
      <c r="K145" s="47"/>
      <c r="L145" s="132">
        <f t="shared" ref="L145:L150" si="192">K145+J145</f>
        <v>0</v>
      </c>
      <c r="M145" s="46"/>
      <c r="N145" s="47"/>
      <c r="O145" s="132">
        <f t="shared" ref="O145:O150" si="193">N145+M145</f>
        <v>0</v>
      </c>
      <c r="P145" s="49"/>
      <c r="S145" s="996"/>
      <c r="U145" s="996"/>
    </row>
    <row r="146" spans="1:21" ht="12" hidden="1" customHeight="1" x14ac:dyDescent="0.25">
      <c r="A146" s="51">
        <v>2352</v>
      </c>
      <c r="B146" s="87" t="s">
        <v>164</v>
      </c>
      <c r="C146" s="88">
        <f t="shared" si="102"/>
        <v>0</v>
      </c>
      <c r="D146" s="193"/>
      <c r="E146" s="194"/>
      <c r="F146" s="55">
        <f t="shared" si="190"/>
        <v>0</v>
      </c>
      <c r="G146" s="53"/>
      <c r="H146" s="54"/>
      <c r="I146" s="55">
        <f t="shared" si="191"/>
        <v>0</v>
      </c>
      <c r="J146" s="53"/>
      <c r="K146" s="54"/>
      <c r="L146" s="55">
        <f t="shared" si="192"/>
        <v>0</v>
      </c>
      <c r="M146" s="53"/>
      <c r="N146" s="54"/>
      <c r="O146" s="55">
        <f t="shared" si="193"/>
        <v>0</v>
      </c>
      <c r="P146" s="57"/>
      <c r="S146" s="996"/>
      <c r="U146" s="996"/>
    </row>
    <row r="147" spans="1:21" ht="24" hidden="1" customHeight="1" x14ac:dyDescent="0.25">
      <c r="A147" s="51">
        <v>2353</v>
      </c>
      <c r="B147" s="87" t="s">
        <v>165</v>
      </c>
      <c r="C147" s="88">
        <f t="shared" si="102"/>
        <v>0</v>
      </c>
      <c r="D147" s="193"/>
      <c r="E147" s="194"/>
      <c r="F147" s="55">
        <f t="shared" si="190"/>
        <v>0</v>
      </c>
      <c r="G147" s="53"/>
      <c r="H147" s="54"/>
      <c r="I147" s="55">
        <f t="shared" si="191"/>
        <v>0</v>
      </c>
      <c r="J147" s="53"/>
      <c r="K147" s="54"/>
      <c r="L147" s="55">
        <f t="shared" si="192"/>
        <v>0</v>
      </c>
      <c r="M147" s="53"/>
      <c r="N147" s="54"/>
      <c r="O147" s="55">
        <f t="shared" si="193"/>
        <v>0</v>
      </c>
      <c r="P147" s="57"/>
      <c r="S147" s="996"/>
      <c r="U147" s="996"/>
    </row>
    <row r="148" spans="1:21" ht="24" hidden="1" customHeight="1" x14ac:dyDescent="0.25">
      <c r="A148" s="51">
        <v>2354</v>
      </c>
      <c r="B148" s="87" t="s">
        <v>166</v>
      </c>
      <c r="C148" s="88">
        <f t="shared" ref="C148:C211" si="194">F148+I148+L148+O148</f>
        <v>0</v>
      </c>
      <c r="D148" s="193"/>
      <c r="E148" s="194"/>
      <c r="F148" s="55">
        <f t="shared" si="190"/>
        <v>0</v>
      </c>
      <c r="G148" s="53"/>
      <c r="H148" s="54"/>
      <c r="I148" s="55">
        <f t="shared" si="191"/>
        <v>0</v>
      </c>
      <c r="J148" s="53"/>
      <c r="K148" s="54"/>
      <c r="L148" s="55">
        <f t="shared" si="192"/>
        <v>0</v>
      </c>
      <c r="M148" s="53"/>
      <c r="N148" s="54"/>
      <c r="O148" s="55">
        <f t="shared" si="193"/>
        <v>0</v>
      </c>
      <c r="P148" s="57"/>
      <c r="S148" s="996"/>
      <c r="U148" s="996"/>
    </row>
    <row r="149" spans="1:21" ht="24" hidden="1" customHeight="1" x14ac:dyDescent="0.25">
      <c r="A149" s="51">
        <v>2355</v>
      </c>
      <c r="B149" s="87" t="s">
        <v>167</v>
      </c>
      <c r="C149" s="88">
        <f t="shared" si="194"/>
        <v>0</v>
      </c>
      <c r="D149" s="193"/>
      <c r="E149" s="194"/>
      <c r="F149" s="55">
        <f t="shared" si="190"/>
        <v>0</v>
      </c>
      <c r="G149" s="53"/>
      <c r="H149" s="54"/>
      <c r="I149" s="55">
        <f t="shared" si="191"/>
        <v>0</v>
      </c>
      <c r="J149" s="53"/>
      <c r="K149" s="54"/>
      <c r="L149" s="55">
        <f t="shared" si="192"/>
        <v>0</v>
      </c>
      <c r="M149" s="53"/>
      <c r="N149" s="54"/>
      <c r="O149" s="55">
        <f t="shared" si="193"/>
        <v>0</v>
      </c>
      <c r="P149" s="57"/>
      <c r="S149" s="996"/>
      <c r="U149" s="996"/>
    </row>
    <row r="150" spans="1:21" ht="24" hidden="1" customHeight="1" x14ac:dyDescent="0.25">
      <c r="A150" s="51">
        <v>2359</v>
      </c>
      <c r="B150" s="87" t="s">
        <v>168</v>
      </c>
      <c r="C150" s="88">
        <f t="shared" si="194"/>
        <v>0</v>
      </c>
      <c r="D150" s="193"/>
      <c r="E150" s="194"/>
      <c r="F150" s="55">
        <f t="shared" si="190"/>
        <v>0</v>
      </c>
      <c r="G150" s="53"/>
      <c r="H150" s="54"/>
      <c r="I150" s="55">
        <f t="shared" si="191"/>
        <v>0</v>
      </c>
      <c r="J150" s="53"/>
      <c r="K150" s="54"/>
      <c r="L150" s="55">
        <f t="shared" si="192"/>
        <v>0</v>
      </c>
      <c r="M150" s="53"/>
      <c r="N150" s="54"/>
      <c r="O150" s="55">
        <f t="shared" si="193"/>
        <v>0</v>
      </c>
      <c r="P150" s="57"/>
      <c r="S150" s="996"/>
      <c r="U150" s="996"/>
    </row>
    <row r="151" spans="1:21" ht="24.75" hidden="1" customHeight="1" x14ac:dyDescent="0.25">
      <c r="A151" s="187">
        <v>2360</v>
      </c>
      <c r="B151" s="87" t="s">
        <v>169</v>
      </c>
      <c r="C151" s="88">
        <f t="shared" si="194"/>
        <v>0</v>
      </c>
      <c r="D151" s="188">
        <f>SUM(D152:D158)</f>
        <v>0</v>
      </c>
      <c r="E151" s="189">
        <f t="shared" ref="E151:F151" si="195">SUM(E152:E158)</f>
        <v>0</v>
      </c>
      <c r="F151" s="55">
        <f t="shared" si="195"/>
        <v>0</v>
      </c>
      <c r="G151" s="188">
        <f>SUM(G152:G158)</f>
        <v>0</v>
      </c>
      <c r="H151" s="189">
        <f t="shared" ref="H151:I151" si="196">SUM(H152:H158)</f>
        <v>0</v>
      </c>
      <c r="I151" s="55">
        <f t="shared" si="196"/>
        <v>0</v>
      </c>
      <c r="J151" s="188">
        <f>SUM(J152:J158)</f>
        <v>0</v>
      </c>
      <c r="K151" s="189">
        <f t="shared" ref="K151:L151" si="197">SUM(K152:K158)</f>
        <v>0</v>
      </c>
      <c r="L151" s="55">
        <f t="shared" si="197"/>
        <v>0</v>
      </c>
      <c r="M151" s="188">
        <f>SUM(M152:M158)</f>
        <v>0</v>
      </c>
      <c r="N151" s="189">
        <f t="shared" ref="N151:O151" si="198">SUM(N152:N158)</f>
        <v>0</v>
      </c>
      <c r="O151" s="55">
        <f t="shared" si="198"/>
        <v>0</v>
      </c>
      <c r="P151" s="57"/>
      <c r="S151" s="996"/>
      <c r="U151" s="996"/>
    </row>
    <row r="152" spans="1:21" ht="12" hidden="1" customHeight="1" x14ac:dyDescent="0.25">
      <c r="A152" s="50">
        <v>2361</v>
      </c>
      <c r="B152" s="87" t="s">
        <v>170</v>
      </c>
      <c r="C152" s="88">
        <f t="shared" si="194"/>
        <v>0</v>
      </c>
      <c r="D152" s="193"/>
      <c r="E152" s="194"/>
      <c r="F152" s="55">
        <f t="shared" ref="F152:F159" si="199">D152+E152</f>
        <v>0</v>
      </c>
      <c r="G152" s="53"/>
      <c r="H152" s="54"/>
      <c r="I152" s="55">
        <f t="shared" ref="I152:I159" si="200">G152+H152</f>
        <v>0</v>
      </c>
      <c r="J152" s="53"/>
      <c r="K152" s="54"/>
      <c r="L152" s="55">
        <f t="shared" ref="L152:L159" si="201">K152+J152</f>
        <v>0</v>
      </c>
      <c r="M152" s="53"/>
      <c r="N152" s="54"/>
      <c r="O152" s="55">
        <f t="shared" ref="O152:O159" si="202">N152+M152</f>
        <v>0</v>
      </c>
      <c r="P152" s="57"/>
      <c r="S152" s="996"/>
      <c r="U152" s="996"/>
    </row>
    <row r="153" spans="1:21" ht="24" hidden="1" customHeight="1" x14ac:dyDescent="0.25">
      <c r="A153" s="50">
        <v>2362</v>
      </c>
      <c r="B153" s="87" t="s">
        <v>171</v>
      </c>
      <c r="C153" s="88">
        <f t="shared" si="194"/>
        <v>0</v>
      </c>
      <c r="D153" s="193"/>
      <c r="E153" s="194"/>
      <c r="F153" s="55">
        <f t="shared" si="199"/>
        <v>0</v>
      </c>
      <c r="G153" s="53"/>
      <c r="H153" s="54"/>
      <c r="I153" s="55">
        <f t="shared" si="200"/>
        <v>0</v>
      </c>
      <c r="J153" s="53"/>
      <c r="K153" s="54"/>
      <c r="L153" s="55">
        <f t="shared" si="201"/>
        <v>0</v>
      </c>
      <c r="M153" s="53"/>
      <c r="N153" s="54"/>
      <c r="O153" s="55">
        <f t="shared" si="202"/>
        <v>0</v>
      </c>
      <c r="P153" s="57"/>
      <c r="S153" s="996"/>
      <c r="U153" s="996"/>
    </row>
    <row r="154" spans="1:21" ht="12" hidden="1" customHeight="1" x14ac:dyDescent="0.25">
      <c r="A154" s="50">
        <v>2363</v>
      </c>
      <c r="B154" s="87" t="s">
        <v>172</v>
      </c>
      <c r="C154" s="88">
        <f t="shared" si="194"/>
        <v>0</v>
      </c>
      <c r="D154" s="193"/>
      <c r="E154" s="194"/>
      <c r="F154" s="55">
        <f t="shared" si="199"/>
        <v>0</v>
      </c>
      <c r="G154" s="53"/>
      <c r="H154" s="54"/>
      <c r="I154" s="55">
        <f t="shared" si="200"/>
        <v>0</v>
      </c>
      <c r="J154" s="53"/>
      <c r="K154" s="54"/>
      <c r="L154" s="55">
        <f t="shared" si="201"/>
        <v>0</v>
      </c>
      <c r="M154" s="53"/>
      <c r="N154" s="54"/>
      <c r="O154" s="55">
        <f t="shared" si="202"/>
        <v>0</v>
      </c>
      <c r="P154" s="57"/>
      <c r="S154" s="996"/>
      <c r="U154" s="996"/>
    </row>
    <row r="155" spans="1:21" ht="12" hidden="1" customHeight="1" x14ac:dyDescent="0.25">
      <c r="A155" s="50">
        <v>2364</v>
      </c>
      <c r="B155" s="87" t="s">
        <v>173</v>
      </c>
      <c r="C155" s="88">
        <f t="shared" si="194"/>
        <v>0</v>
      </c>
      <c r="D155" s="193"/>
      <c r="E155" s="194"/>
      <c r="F155" s="55">
        <f t="shared" si="199"/>
        <v>0</v>
      </c>
      <c r="G155" s="53"/>
      <c r="H155" s="54"/>
      <c r="I155" s="55">
        <f t="shared" si="200"/>
        <v>0</v>
      </c>
      <c r="J155" s="53"/>
      <c r="K155" s="54"/>
      <c r="L155" s="55">
        <f t="shared" si="201"/>
        <v>0</v>
      </c>
      <c r="M155" s="53"/>
      <c r="N155" s="54"/>
      <c r="O155" s="55">
        <f t="shared" si="202"/>
        <v>0</v>
      </c>
      <c r="P155" s="57"/>
      <c r="S155" s="996"/>
      <c r="U155" s="996"/>
    </row>
    <row r="156" spans="1:21" ht="12.75" hidden="1" customHeight="1" x14ac:dyDescent="0.25">
      <c r="A156" s="50">
        <v>2365</v>
      </c>
      <c r="B156" s="87" t="s">
        <v>174</v>
      </c>
      <c r="C156" s="88">
        <f t="shared" si="194"/>
        <v>0</v>
      </c>
      <c r="D156" s="193"/>
      <c r="E156" s="194"/>
      <c r="F156" s="55">
        <f t="shared" si="199"/>
        <v>0</v>
      </c>
      <c r="G156" s="53"/>
      <c r="H156" s="54"/>
      <c r="I156" s="55">
        <f t="shared" si="200"/>
        <v>0</v>
      </c>
      <c r="J156" s="53"/>
      <c r="K156" s="54"/>
      <c r="L156" s="55">
        <f t="shared" si="201"/>
        <v>0</v>
      </c>
      <c r="M156" s="53"/>
      <c r="N156" s="54"/>
      <c r="O156" s="55">
        <f t="shared" si="202"/>
        <v>0</v>
      </c>
      <c r="P156" s="57"/>
      <c r="S156" s="996"/>
      <c r="U156" s="996"/>
    </row>
    <row r="157" spans="1:21" ht="36" hidden="1" customHeight="1" x14ac:dyDescent="0.25">
      <c r="A157" s="50">
        <v>2366</v>
      </c>
      <c r="B157" s="87" t="s">
        <v>175</v>
      </c>
      <c r="C157" s="88">
        <f t="shared" si="194"/>
        <v>0</v>
      </c>
      <c r="D157" s="193"/>
      <c r="E157" s="194"/>
      <c r="F157" s="55">
        <f t="shared" si="199"/>
        <v>0</v>
      </c>
      <c r="G157" s="53"/>
      <c r="H157" s="54"/>
      <c r="I157" s="55">
        <f t="shared" si="200"/>
        <v>0</v>
      </c>
      <c r="J157" s="53"/>
      <c r="K157" s="54"/>
      <c r="L157" s="55">
        <f t="shared" si="201"/>
        <v>0</v>
      </c>
      <c r="M157" s="53"/>
      <c r="N157" s="54"/>
      <c r="O157" s="55">
        <f t="shared" si="202"/>
        <v>0</v>
      </c>
      <c r="P157" s="57"/>
      <c r="S157" s="996"/>
      <c r="U157" s="996"/>
    </row>
    <row r="158" spans="1:21" ht="48" hidden="1" customHeight="1" x14ac:dyDescent="0.25">
      <c r="A158" s="50">
        <v>2369</v>
      </c>
      <c r="B158" s="87" t="s">
        <v>176</v>
      </c>
      <c r="C158" s="88">
        <f t="shared" si="194"/>
        <v>0</v>
      </c>
      <c r="D158" s="193"/>
      <c r="E158" s="194"/>
      <c r="F158" s="55">
        <f t="shared" si="199"/>
        <v>0</v>
      </c>
      <c r="G158" s="53"/>
      <c r="H158" s="54"/>
      <c r="I158" s="55">
        <f t="shared" si="200"/>
        <v>0</v>
      </c>
      <c r="J158" s="53"/>
      <c r="K158" s="54"/>
      <c r="L158" s="55">
        <f t="shared" si="201"/>
        <v>0</v>
      </c>
      <c r="M158" s="53"/>
      <c r="N158" s="54"/>
      <c r="O158" s="55">
        <f t="shared" si="202"/>
        <v>0</v>
      </c>
      <c r="P158" s="57"/>
      <c r="S158" s="996"/>
      <c r="U158" s="996"/>
    </row>
    <row r="159" spans="1:21" ht="12" hidden="1" customHeight="1" x14ac:dyDescent="0.25">
      <c r="A159" s="184">
        <v>2370</v>
      </c>
      <c r="B159" s="136" t="s">
        <v>177</v>
      </c>
      <c r="C159" s="141">
        <f t="shared" si="194"/>
        <v>0</v>
      </c>
      <c r="D159" s="199"/>
      <c r="E159" s="200"/>
      <c r="F159" s="139">
        <f t="shared" si="199"/>
        <v>0</v>
      </c>
      <c r="G159" s="142"/>
      <c r="H159" s="143"/>
      <c r="I159" s="139">
        <f t="shared" si="200"/>
        <v>0</v>
      </c>
      <c r="J159" s="142"/>
      <c r="K159" s="143"/>
      <c r="L159" s="139">
        <f t="shared" si="201"/>
        <v>0</v>
      </c>
      <c r="M159" s="142"/>
      <c r="N159" s="143"/>
      <c r="O159" s="139">
        <f t="shared" si="202"/>
        <v>0</v>
      </c>
      <c r="P159" s="127"/>
      <c r="S159" s="996"/>
      <c r="U159" s="996"/>
    </row>
    <row r="160" spans="1:21" hidden="1" x14ac:dyDescent="0.25">
      <c r="A160" s="184">
        <v>2380</v>
      </c>
      <c r="B160" s="136" t="s">
        <v>178</v>
      </c>
      <c r="C160" s="141">
        <f t="shared" si="194"/>
        <v>0</v>
      </c>
      <c r="D160" s="185">
        <f>SUM(D161:D162)</f>
        <v>0</v>
      </c>
      <c r="E160" s="186">
        <f t="shared" ref="E160:F160" si="203">SUM(E161:E162)</f>
        <v>0</v>
      </c>
      <c r="F160" s="139">
        <f t="shared" si="203"/>
        <v>0</v>
      </c>
      <c r="G160" s="185">
        <f>SUM(G161:G162)</f>
        <v>0</v>
      </c>
      <c r="H160" s="186">
        <f t="shared" ref="H160:I160" si="204">SUM(H161:H162)</f>
        <v>0</v>
      </c>
      <c r="I160" s="139">
        <f t="shared" si="204"/>
        <v>0</v>
      </c>
      <c r="J160" s="185">
        <f>SUM(J161:J162)</f>
        <v>0</v>
      </c>
      <c r="K160" s="186">
        <f t="shared" ref="K160:L160" si="205">SUM(K161:K162)</f>
        <v>0</v>
      </c>
      <c r="L160" s="139">
        <f t="shared" si="205"/>
        <v>0</v>
      </c>
      <c r="M160" s="185">
        <f>SUM(M161:M162)</f>
        <v>0</v>
      </c>
      <c r="N160" s="186">
        <f t="shared" ref="N160:O160" si="206">SUM(N161:N162)</f>
        <v>0</v>
      </c>
      <c r="O160" s="139">
        <f t="shared" si="206"/>
        <v>0</v>
      </c>
      <c r="P160" s="127"/>
      <c r="S160" s="996"/>
      <c r="U160" s="996"/>
    </row>
    <row r="161" spans="1:21" ht="12" hidden="1" customHeight="1" x14ac:dyDescent="0.25">
      <c r="A161" s="43">
        <v>2381</v>
      </c>
      <c r="B161" s="80" t="s">
        <v>179</v>
      </c>
      <c r="C161" s="81">
        <f t="shared" si="194"/>
        <v>0</v>
      </c>
      <c r="D161" s="195"/>
      <c r="E161" s="196"/>
      <c r="F161" s="132">
        <f t="shared" ref="F161:F164" si="207">D161+E161</f>
        <v>0</v>
      </c>
      <c r="G161" s="46"/>
      <c r="H161" s="47"/>
      <c r="I161" s="132">
        <f t="shared" ref="I161:I164" si="208">G161+H161</f>
        <v>0</v>
      </c>
      <c r="J161" s="46"/>
      <c r="K161" s="47"/>
      <c r="L161" s="132">
        <f t="shared" ref="L161:L164" si="209">K161+J161</f>
        <v>0</v>
      </c>
      <c r="M161" s="46"/>
      <c r="N161" s="47"/>
      <c r="O161" s="132">
        <f t="shared" ref="O161:O164" si="210">N161+M161</f>
        <v>0</v>
      </c>
      <c r="P161" s="49"/>
      <c r="S161" s="996"/>
      <c r="U161" s="996"/>
    </row>
    <row r="162" spans="1:21" ht="24" hidden="1" customHeight="1" x14ac:dyDescent="0.25">
      <c r="A162" s="50">
        <v>2389</v>
      </c>
      <c r="B162" s="87" t="s">
        <v>180</v>
      </c>
      <c r="C162" s="88">
        <f t="shared" si="194"/>
        <v>0</v>
      </c>
      <c r="D162" s="193"/>
      <c r="E162" s="194"/>
      <c r="F162" s="55">
        <f t="shared" si="207"/>
        <v>0</v>
      </c>
      <c r="G162" s="53"/>
      <c r="H162" s="54"/>
      <c r="I162" s="55">
        <f t="shared" si="208"/>
        <v>0</v>
      </c>
      <c r="J162" s="53"/>
      <c r="K162" s="54"/>
      <c r="L162" s="55">
        <f t="shared" si="209"/>
        <v>0</v>
      </c>
      <c r="M162" s="53"/>
      <c r="N162" s="54"/>
      <c r="O162" s="55">
        <f t="shared" si="210"/>
        <v>0</v>
      </c>
      <c r="P162" s="57"/>
      <c r="S162" s="996"/>
      <c r="U162" s="996"/>
    </row>
    <row r="163" spans="1:21" ht="12" hidden="1" customHeight="1" x14ac:dyDescent="0.25">
      <c r="A163" s="184">
        <v>2390</v>
      </c>
      <c r="B163" s="136" t="s">
        <v>181</v>
      </c>
      <c r="C163" s="141">
        <f t="shared" si="194"/>
        <v>0</v>
      </c>
      <c r="D163" s="199"/>
      <c r="E163" s="200"/>
      <c r="F163" s="139">
        <f t="shared" si="207"/>
        <v>0</v>
      </c>
      <c r="G163" s="142"/>
      <c r="H163" s="143"/>
      <c r="I163" s="139">
        <f t="shared" si="208"/>
        <v>0</v>
      </c>
      <c r="J163" s="142"/>
      <c r="K163" s="143"/>
      <c r="L163" s="139">
        <f t="shared" si="209"/>
        <v>0</v>
      </c>
      <c r="M163" s="142"/>
      <c r="N163" s="143"/>
      <c r="O163" s="139">
        <f t="shared" si="210"/>
        <v>0</v>
      </c>
      <c r="P163" s="127"/>
      <c r="S163" s="996"/>
      <c r="U163" s="996"/>
    </row>
    <row r="164" spans="1:21" ht="12" hidden="1" customHeight="1" x14ac:dyDescent="0.25">
      <c r="A164" s="67">
        <v>2400</v>
      </c>
      <c r="B164" s="181" t="s">
        <v>182</v>
      </c>
      <c r="C164" s="68">
        <f t="shared" si="194"/>
        <v>0</v>
      </c>
      <c r="D164" s="201"/>
      <c r="E164" s="202"/>
      <c r="F164" s="71">
        <f t="shared" si="207"/>
        <v>0</v>
      </c>
      <c r="G164" s="69"/>
      <c r="H164" s="70"/>
      <c r="I164" s="71">
        <f t="shared" si="208"/>
        <v>0</v>
      </c>
      <c r="J164" s="69"/>
      <c r="K164" s="70"/>
      <c r="L164" s="71">
        <f t="shared" si="209"/>
        <v>0</v>
      </c>
      <c r="M164" s="69"/>
      <c r="N164" s="70"/>
      <c r="O164" s="71">
        <f t="shared" si="210"/>
        <v>0</v>
      </c>
      <c r="P164" s="75"/>
      <c r="S164" s="996"/>
      <c r="U164" s="996"/>
    </row>
    <row r="165" spans="1:21" ht="24" hidden="1" x14ac:dyDescent="0.25">
      <c r="A165" s="67">
        <v>2500</v>
      </c>
      <c r="B165" s="181" t="s">
        <v>183</v>
      </c>
      <c r="C165" s="68">
        <f t="shared" si="194"/>
        <v>0</v>
      </c>
      <c r="D165" s="182">
        <f>SUM(D166,D171)</f>
        <v>0</v>
      </c>
      <c r="E165" s="183">
        <f t="shared" ref="E165:O165" si="211">SUM(E166,E171)</f>
        <v>0</v>
      </c>
      <c r="F165" s="71">
        <f t="shared" si="211"/>
        <v>0</v>
      </c>
      <c r="G165" s="182">
        <f t="shared" si="211"/>
        <v>0</v>
      </c>
      <c r="H165" s="183">
        <f t="shared" si="211"/>
        <v>0</v>
      </c>
      <c r="I165" s="71">
        <f t="shared" si="211"/>
        <v>0</v>
      </c>
      <c r="J165" s="182">
        <f t="shared" si="211"/>
        <v>0</v>
      </c>
      <c r="K165" s="183">
        <f t="shared" si="211"/>
        <v>0</v>
      </c>
      <c r="L165" s="71">
        <f t="shared" si="211"/>
        <v>0</v>
      </c>
      <c r="M165" s="182">
        <f t="shared" si="211"/>
        <v>0</v>
      </c>
      <c r="N165" s="183">
        <f t="shared" si="211"/>
        <v>0</v>
      </c>
      <c r="O165" s="71">
        <f t="shared" si="211"/>
        <v>0</v>
      </c>
      <c r="P165" s="75"/>
      <c r="S165" s="996"/>
      <c r="U165" s="996"/>
    </row>
    <row r="166" spans="1:21" ht="16.5" hidden="1" customHeight="1" x14ac:dyDescent="0.25">
      <c r="A166" s="1555">
        <v>2510</v>
      </c>
      <c r="B166" s="80" t="s">
        <v>184</v>
      </c>
      <c r="C166" s="81">
        <f t="shared" si="194"/>
        <v>0</v>
      </c>
      <c r="D166" s="191">
        <f>SUM(D167:D170)</f>
        <v>0</v>
      </c>
      <c r="E166" s="192">
        <f t="shared" ref="E166:O166" si="212">SUM(E167:E170)</f>
        <v>0</v>
      </c>
      <c r="F166" s="132">
        <f t="shared" si="212"/>
        <v>0</v>
      </c>
      <c r="G166" s="191">
        <f t="shared" si="212"/>
        <v>0</v>
      </c>
      <c r="H166" s="192">
        <f t="shared" si="212"/>
        <v>0</v>
      </c>
      <c r="I166" s="132">
        <f t="shared" si="212"/>
        <v>0</v>
      </c>
      <c r="J166" s="191">
        <f t="shared" si="212"/>
        <v>0</v>
      </c>
      <c r="K166" s="192">
        <f t="shared" si="212"/>
        <v>0</v>
      </c>
      <c r="L166" s="132">
        <f t="shared" si="212"/>
        <v>0</v>
      </c>
      <c r="M166" s="191">
        <f t="shared" si="212"/>
        <v>0</v>
      </c>
      <c r="N166" s="192">
        <f t="shared" si="212"/>
        <v>0</v>
      </c>
      <c r="O166" s="132">
        <f t="shared" si="212"/>
        <v>0</v>
      </c>
      <c r="P166" s="49"/>
      <c r="S166" s="996"/>
      <c r="U166" s="996"/>
    </row>
    <row r="167" spans="1:21" ht="24" hidden="1" customHeight="1" x14ac:dyDescent="0.25">
      <c r="A167" s="51">
        <v>2512</v>
      </c>
      <c r="B167" s="87" t="s">
        <v>185</v>
      </c>
      <c r="C167" s="88">
        <f t="shared" si="194"/>
        <v>0</v>
      </c>
      <c r="D167" s="193"/>
      <c r="E167" s="194"/>
      <c r="F167" s="55">
        <f t="shared" ref="F167:F172" si="213">D167+E167</f>
        <v>0</v>
      </c>
      <c r="G167" s="53"/>
      <c r="H167" s="54"/>
      <c r="I167" s="55">
        <f t="shared" ref="I167:I172" si="214">G167+H167</f>
        <v>0</v>
      </c>
      <c r="J167" s="53"/>
      <c r="K167" s="54"/>
      <c r="L167" s="55">
        <f t="shared" ref="L167:L172" si="215">K167+J167</f>
        <v>0</v>
      </c>
      <c r="M167" s="53"/>
      <c r="N167" s="54"/>
      <c r="O167" s="55">
        <f t="shared" ref="O167:O172" si="216">N167+M167</f>
        <v>0</v>
      </c>
      <c r="P167" s="57"/>
      <c r="S167" s="996"/>
      <c r="U167" s="996"/>
    </row>
    <row r="168" spans="1:21" ht="36" hidden="1" customHeight="1" x14ac:dyDescent="0.25">
      <c r="A168" s="51">
        <v>2513</v>
      </c>
      <c r="B168" s="87" t="s">
        <v>186</v>
      </c>
      <c r="C168" s="88">
        <f t="shared" si="194"/>
        <v>0</v>
      </c>
      <c r="D168" s="193"/>
      <c r="E168" s="194"/>
      <c r="F168" s="55">
        <f t="shared" si="213"/>
        <v>0</v>
      </c>
      <c r="G168" s="53"/>
      <c r="H168" s="54"/>
      <c r="I168" s="55">
        <f t="shared" si="214"/>
        <v>0</v>
      </c>
      <c r="J168" s="53"/>
      <c r="K168" s="54"/>
      <c r="L168" s="55">
        <f t="shared" si="215"/>
        <v>0</v>
      </c>
      <c r="M168" s="53"/>
      <c r="N168" s="54"/>
      <c r="O168" s="55">
        <f t="shared" si="216"/>
        <v>0</v>
      </c>
      <c r="P168" s="57"/>
      <c r="S168" s="996"/>
      <c r="U168" s="996"/>
    </row>
    <row r="169" spans="1:21" ht="24" hidden="1" customHeight="1" x14ac:dyDescent="0.25">
      <c r="A169" s="51">
        <v>2515</v>
      </c>
      <c r="B169" s="87" t="s">
        <v>187</v>
      </c>
      <c r="C169" s="88">
        <f t="shared" si="194"/>
        <v>0</v>
      </c>
      <c r="D169" s="193"/>
      <c r="E169" s="194"/>
      <c r="F169" s="55">
        <f t="shared" si="213"/>
        <v>0</v>
      </c>
      <c r="G169" s="53"/>
      <c r="H169" s="54"/>
      <c r="I169" s="55">
        <f t="shared" si="214"/>
        <v>0</v>
      </c>
      <c r="J169" s="53"/>
      <c r="K169" s="54"/>
      <c r="L169" s="55">
        <f t="shared" si="215"/>
        <v>0</v>
      </c>
      <c r="M169" s="53"/>
      <c r="N169" s="54"/>
      <c r="O169" s="55">
        <f t="shared" si="216"/>
        <v>0</v>
      </c>
      <c r="P169" s="57"/>
      <c r="S169" s="996"/>
      <c r="U169" s="996"/>
    </row>
    <row r="170" spans="1:21" ht="24" hidden="1" customHeight="1" x14ac:dyDescent="0.25">
      <c r="A170" s="51">
        <v>2519</v>
      </c>
      <c r="B170" s="87" t="s">
        <v>188</v>
      </c>
      <c r="C170" s="88">
        <f t="shared" si="194"/>
        <v>0</v>
      </c>
      <c r="D170" s="193"/>
      <c r="E170" s="194"/>
      <c r="F170" s="55">
        <f t="shared" si="213"/>
        <v>0</v>
      </c>
      <c r="G170" s="53"/>
      <c r="H170" s="54"/>
      <c r="I170" s="55">
        <f t="shared" si="214"/>
        <v>0</v>
      </c>
      <c r="J170" s="53"/>
      <c r="K170" s="54"/>
      <c r="L170" s="55">
        <f t="shared" si="215"/>
        <v>0</v>
      </c>
      <c r="M170" s="53"/>
      <c r="N170" s="54"/>
      <c r="O170" s="55">
        <f t="shared" si="216"/>
        <v>0</v>
      </c>
      <c r="P170" s="57"/>
      <c r="S170" s="996"/>
      <c r="U170" s="996"/>
    </row>
    <row r="171" spans="1:21" ht="24" hidden="1" customHeight="1" x14ac:dyDescent="0.25">
      <c r="A171" s="187">
        <v>2520</v>
      </c>
      <c r="B171" s="87" t="s">
        <v>189</v>
      </c>
      <c r="C171" s="88">
        <f t="shared" si="194"/>
        <v>0</v>
      </c>
      <c r="D171" s="193"/>
      <c r="E171" s="194"/>
      <c r="F171" s="55">
        <f t="shared" si="213"/>
        <v>0</v>
      </c>
      <c r="G171" s="53"/>
      <c r="H171" s="54"/>
      <c r="I171" s="55">
        <f t="shared" si="214"/>
        <v>0</v>
      </c>
      <c r="J171" s="53"/>
      <c r="K171" s="54"/>
      <c r="L171" s="55">
        <f t="shared" si="215"/>
        <v>0</v>
      </c>
      <c r="M171" s="53"/>
      <c r="N171" s="54"/>
      <c r="O171" s="55">
        <f t="shared" si="216"/>
        <v>0</v>
      </c>
      <c r="P171" s="57"/>
      <c r="S171" s="996"/>
      <c r="U171" s="996"/>
    </row>
    <row r="172" spans="1:21" s="203" customFormat="1" ht="36" hidden="1" customHeight="1" x14ac:dyDescent="0.25">
      <c r="A172" s="23">
        <v>2800</v>
      </c>
      <c r="B172" s="80" t="s">
        <v>190</v>
      </c>
      <c r="C172" s="81">
        <f t="shared" si="194"/>
        <v>0</v>
      </c>
      <c r="D172" s="46"/>
      <c r="E172" s="47"/>
      <c r="F172" s="132">
        <f t="shared" si="213"/>
        <v>0</v>
      </c>
      <c r="G172" s="46"/>
      <c r="H172" s="47"/>
      <c r="I172" s="132">
        <f t="shared" si="214"/>
        <v>0</v>
      </c>
      <c r="J172" s="46"/>
      <c r="K172" s="47"/>
      <c r="L172" s="132">
        <f t="shared" si="215"/>
        <v>0</v>
      </c>
      <c r="M172" s="46"/>
      <c r="N172" s="47"/>
      <c r="O172" s="132">
        <f t="shared" si="216"/>
        <v>0</v>
      </c>
      <c r="P172" s="49"/>
      <c r="S172" s="996"/>
      <c r="U172" s="996"/>
    </row>
    <row r="173" spans="1:21" hidden="1" x14ac:dyDescent="0.25">
      <c r="A173" s="175">
        <v>3000</v>
      </c>
      <c r="B173" s="175" t="s">
        <v>191</v>
      </c>
      <c r="C173" s="176">
        <f t="shared" si="194"/>
        <v>0</v>
      </c>
      <c r="D173" s="177">
        <f>SUM(D174,D184)</f>
        <v>0</v>
      </c>
      <c r="E173" s="178">
        <f t="shared" ref="E173:F173" si="217">SUM(E174,E184)</f>
        <v>0</v>
      </c>
      <c r="F173" s="179">
        <f t="shared" si="217"/>
        <v>0</v>
      </c>
      <c r="G173" s="177">
        <f>SUM(G174,G184)</f>
        <v>0</v>
      </c>
      <c r="H173" s="178">
        <f t="shared" ref="H173:I173" si="218">SUM(H174,H184)</f>
        <v>0</v>
      </c>
      <c r="I173" s="179">
        <f t="shared" si="218"/>
        <v>0</v>
      </c>
      <c r="J173" s="177">
        <f>SUM(J174,J184)</f>
        <v>0</v>
      </c>
      <c r="K173" s="178">
        <f t="shared" ref="K173:L173" si="219">SUM(K174,K184)</f>
        <v>0</v>
      </c>
      <c r="L173" s="179">
        <f t="shared" si="219"/>
        <v>0</v>
      </c>
      <c r="M173" s="177">
        <f>SUM(M174,M184)</f>
        <v>0</v>
      </c>
      <c r="N173" s="178">
        <f t="shared" ref="N173:O173" si="220">SUM(N174,N184)</f>
        <v>0</v>
      </c>
      <c r="O173" s="179">
        <f t="shared" si="220"/>
        <v>0</v>
      </c>
      <c r="P173" s="180"/>
      <c r="S173" s="996"/>
      <c r="U173" s="996"/>
    </row>
    <row r="174" spans="1:21" ht="24" hidden="1" x14ac:dyDescent="0.25">
      <c r="A174" s="67">
        <v>3200</v>
      </c>
      <c r="B174" s="204" t="s">
        <v>192</v>
      </c>
      <c r="C174" s="68">
        <f t="shared" si="194"/>
        <v>0</v>
      </c>
      <c r="D174" s="182">
        <f>SUM(D175,D179)</f>
        <v>0</v>
      </c>
      <c r="E174" s="183">
        <f t="shared" ref="E174:O174" si="221">SUM(E175,E179)</f>
        <v>0</v>
      </c>
      <c r="F174" s="71">
        <f t="shared" si="221"/>
        <v>0</v>
      </c>
      <c r="G174" s="182">
        <f t="shared" si="221"/>
        <v>0</v>
      </c>
      <c r="H174" s="183">
        <f t="shared" si="221"/>
        <v>0</v>
      </c>
      <c r="I174" s="71">
        <f t="shared" si="221"/>
        <v>0</v>
      </c>
      <c r="J174" s="182">
        <f t="shared" si="221"/>
        <v>0</v>
      </c>
      <c r="K174" s="183">
        <f t="shared" si="221"/>
        <v>0</v>
      </c>
      <c r="L174" s="71">
        <f t="shared" si="221"/>
        <v>0</v>
      </c>
      <c r="M174" s="182">
        <f t="shared" si="221"/>
        <v>0</v>
      </c>
      <c r="N174" s="183">
        <f t="shared" si="221"/>
        <v>0</v>
      </c>
      <c r="O174" s="71">
        <f t="shared" si="221"/>
        <v>0</v>
      </c>
      <c r="P174" s="75"/>
      <c r="S174" s="996"/>
      <c r="U174" s="996"/>
    </row>
    <row r="175" spans="1:21" ht="36" hidden="1" x14ac:dyDescent="0.25">
      <c r="A175" s="1555">
        <v>3260</v>
      </c>
      <c r="B175" s="80" t="s">
        <v>193</v>
      </c>
      <c r="C175" s="81">
        <f t="shared" si="194"/>
        <v>0</v>
      </c>
      <c r="D175" s="191">
        <f>SUM(D176:D178)</f>
        <v>0</v>
      </c>
      <c r="E175" s="192">
        <f t="shared" ref="E175:F175" si="222">SUM(E176:E178)</f>
        <v>0</v>
      </c>
      <c r="F175" s="132">
        <f t="shared" si="222"/>
        <v>0</v>
      </c>
      <c r="G175" s="191">
        <f>SUM(G176:G178)</f>
        <v>0</v>
      </c>
      <c r="H175" s="192">
        <f t="shared" ref="H175:I175" si="223">SUM(H176:H178)</f>
        <v>0</v>
      </c>
      <c r="I175" s="132">
        <f t="shared" si="223"/>
        <v>0</v>
      </c>
      <c r="J175" s="191">
        <f>SUM(J176:J178)</f>
        <v>0</v>
      </c>
      <c r="K175" s="192">
        <f t="shared" ref="K175:L175" si="224">SUM(K176:K178)</f>
        <v>0</v>
      </c>
      <c r="L175" s="132">
        <f t="shared" si="224"/>
        <v>0</v>
      </c>
      <c r="M175" s="191">
        <f>SUM(M176:M178)</f>
        <v>0</v>
      </c>
      <c r="N175" s="192">
        <f t="shared" ref="N175:O175" si="225">SUM(N176:N178)</f>
        <v>0</v>
      </c>
      <c r="O175" s="132">
        <f t="shared" si="225"/>
        <v>0</v>
      </c>
      <c r="P175" s="49"/>
      <c r="S175" s="996"/>
      <c r="U175" s="996"/>
    </row>
    <row r="176" spans="1:21" ht="24" hidden="1" customHeight="1" x14ac:dyDescent="0.25">
      <c r="A176" s="51">
        <v>3261</v>
      </c>
      <c r="B176" s="87" t="s">
        <v>194</v>
      </c>
      <c r="C176" s="88">
        <f t="shared" si="194"/>
        <v>0</v>
      </c>
      <c r="D176" s="193"/>
      <c r="E176" s="194"/>
      <c r="F176" s="55">
        <f t="shared" ref="F176:F178" si="226">D176+E176</f>
        <v>0</v>
      </c>
      <c r="G176" s="53"/>
      <c r="H176" s="54"/>
      <c r="I176" s="55">
        <f t="shared" ref="I176:I178" si="227">G176+H176</f>
        <v>0</v>
      </c>
      <c r="J176" s="53"/>
      <c r="K176" s="54"/>
      <c r="L176" s="55">
        <f t="shared" ref="L176:L178" si="228">K176+J176</f>
        <v>0</v>
      </c>
      <c r="M176" s="53"/>
      <c r="N176" s="54"/>
      <c r="O176" s="55">
        <f t="shared" ref="O176:O178" si="229">N176+M176</f>
        <v>0</v>
      </c>
      <c r="P176" s="57"/>
      <c r="S176" s="996"/>
      <c r="U176" s="996"/>
    </row>
    <row r="177" spans="1:21" ht="36" hidden="1" customHeight="1" x14ac:dyDescent="0.25">
      <c r="A177" s="51">
        <v>3262</v>
      </c>
      <c r="B177" s="87" t="s">
        <v>195</v>
      </c>
      <c r="C177" s="88">
        <f t="shared" si="194"/>
        <v>0</v>
      </c>
      <c r="D177" s="193"/>
      <c r="E177" s="194"/>
      <c r="F177" s="55">
        <f t="shared" si="226"/>
        <v>0</v>
      </c>
      <c r="G177" s="53"/>
      <c r="H177" s="54"/>
      <c r="I177" s="55">
        <f t="shared" si="227"/>
        <v>0</v>
      </c>
      <c r="J177" s="53"/>
      <c r="K177" s="54"/>
      <c r="L177" s="55">
        <f t="shared" si="228"/>
        <v>0</v>
      </c>
      <c r="M177" s="53"/>
      <c r="N177" s="54"/>
      <c r="O177" s="55">
        <f t="shared" si="229"/>
        <v>0</v>
      </c>
      <c r="P177" s="57"/>
      <c r="S177" s="996"/>
      <c r="U177" s="996"/>
    </row>
    <row r="178" spans="1:21" ht="24" hidden="1" customHeight="1" x14ac:dyDescent="0.25">
      <c r="A178" s="51">
        <v>3263</v>
      </c>
      <c r="B178" s="87" t="s">
        <v>196</v>
      </c>
      <c r="C178" s="88">
        <f t="shared" si="194"/>
        <v>0</v>
      </c>
      <c r="D178" s="193"/>
      <c r="E178" s="194"/>
      <c r="F178" s="55">
        <f t="shared" si="226"/>
        <v>0</v>
      </c>
      <c r="G178" s="53"/>
      <c r="H178" s="54"/>
      <c r="I178" s="55">
        <f t="shared" si="227"/>
        <v>0</v>
      </c>
      <c r="J178" s="53"/>
      <c r="K178" s="54"/>
      <c r="L178" s="55">
        <f t="shared" si="228"/>
        <v>0</v>
      </c>
      <c r="M178" s="53"/>
      <c r="N178" s="54"/>
      <c r="O178" s="55">
        <f t="shared" si="229"/>
        <v>0</v>
      </c>
      <c r="P178" s="57"/>
      <c r="S178" s="996"/>
      <c r="U178" s="996"/>
    </row>
    <row r="179" spans="1:21" ht="84" hidden="1" x14ac:dyDescent="0.25">
      <c r="A179" s="1555">
        <v>3290</v>
      </c>
      <c r="B179" s="80" t="s">
        <v>197</v>
      </c>
      <c r="C179" s="205">
        <f t="shared" si="194"/>
        <v>0</v>
      </c>
      <c r="D179" s="191">
        <f>SUM(D180:D183)</f>
        <v>0</v>
      </c>
      <c r="E179" s="192">
        <f t="shared" ref="E179:O179" si="230">SUM(E180:E183)</f>
        <v>0</v>
      </c>
      <c r="F179" s="132">
        <f t="shared" si="230"/>
        <v>0</v>
      </c>
      <c r="G179" s="191">
        <f t="shared" si="230"/>
        <v>0</v>
      </c>
      <c r="H179" s="192">
        <f t="shared" si="230"/>
        <v>0</v>
      </c>
      <c r="I179" s="132">
        <f t="shared" si="230"/>
        <v>0</v>
      </c>
      <c r="J179" s="191">
        <f t="shared" si="230"/>
        <v>0</v>
      </c>
      <c r="K179" s="192">
        <f t="shared" si="230"/>
        <v>0</v>
      </c>
      <c r="L179" s="132">
        <f t="shared" si="230"/>
        <v>0</v>
      </c>
      <c r="M179" s="191">
        <f t="shared" si="230"/>
        <v>0</v>
      </c>
      <c r="N179" s="192">
        <f t="shared" si="230"/>
        <v>0</v>
      </c>
      <c r="O179" s="132">
        <f t="shared" si="230"/>
        <v>0</v>
      </c>
      <c r="P179" s="49"/>
      <c r="S179" s="996"/>
      <c r="U179" s="996"/>
    </row>
    <row r="180" spans="1:21" ht="72" hidden="1" customHeight="1" x14ac:dyDescent="0.25">
      <c r="A180" s="51">
        <v>3291</v>
      </c>
      <c r="B180" s="87" t="s">
        <v>198</v>
      </c>
      <c r="C180" s="88">
        <f t="shared" si="194"/>
        <v>0</v>
      </c>
      <c r="D180" s="193"/>
      <c r="E180" s="194"/>
      <c r="F180" s="55">
        <f t="shared" ref="F180:F183" si="231">D180+E180</f>
        <v>0</v>
      </c>
      <c r="G180" s="53"/>
      <c r="H180" s="54"/>
      <c r="I180" s="55">
        <f t="shared" ref="I180:I183" si="232">G180+H180</f>
        <v>0</v>
      </c>
      <c r="J180" s="53"/>
      <c r="K180" s="54"/>
      <c r="L180" s="55">
        <f t="shared" ref="L180:L183" si="233">K180+J180</f>
        <v>0</v>
      </c>
      <c r="M180" s="53"/>
      <c r="N180" s="54"/>
      <c r="O180" s="55">
        <f t="shared" ref="O180:O183" si="234">N180+M180</f>
        <v>0</v>
      </c>
      <c r="P180" s="57"/>
      <c r="S180" s="996"/>
      <c r="U180" s="996"/>
    </row>
    <row r="181" spans="1:21" ht="72" hidden="1" customHeight="1" x14ac:dyDescent="0.25">
      <c r="A181" s="51">
        <v>3292</v>
      </c>
      <c r="B181" s="87" t="s">
        <v>199</v>
      </c>
      <c r="C181" s="88">
        <f t="shared" si="194"/>
        <v>0</v>
      </c>
      <c r="D181" s="193"/>
      <c r="E181" s="194"/>
      <c r="F181" s="55">
        <f t="shared" si="231"/>
        <v>0</v>
      </c>
      <c r="G181" s="53"/>
      <c r="H181" s="54"/>
      <c r="I181" s="55">
        <f t="shared" si="232"/>
        <v>0</v>
      </c>
      <c r="J181" s="53"/>
      <c r="K181" s="54"/>
      <c r="L181" s="55">
        <f t="shared" si="233"/>
        <v>0</v>
      </c>
      <c r="M181" s="53"/>
      <c r="N181" s="54"/>
      <c r="O181" s="55">
        <f t="shared" si="234"/>
        <v>0</v>
      </c>
      <c r="P181" s="57"/>
      <c r="S181" s="996"/>
      <c r="U181" s="996"/>
    </row>
    <row r="182" spans="1:21" ht="72" hidden="1" customHeight="1" x14ac:dyDescent="0.25">
      <c r="A182" s="51">
        <v>3293</v>
      </c>
      <c r="B182" s="87" t="s">
        <v>200</v>
      </c>
      <c r="C182" s="88">
        <f t="shared" si="194"/>
        <v>0</v>
      </c>
      <c r="D182" s="193"/>
      <c r="E182" s="194"/>
      <c r="F182" s="55">
        <f t="shared" si="231"/>
        <v>0</v>
      </c>
      <c r="G182" s="53"/>
      <c r="H182" s="54"/>
      <c r="I182" s="55">
        <f t="shared" si="232"/>
        <v>0</v>
      </c>
      <c r="J182" s="53"/>
      <c r="K182" s="54"/>
      <c r="L182" s="55">
        <f t="shared" si="233"/>
        <v>0</v>
      </c>
      <c r="M182" s="53"/>
      <c r="N182" s="54"/>
      <c r="O182" s="55">
        <f t="shared" si="234"/>
        <v>0</v>
      </c>
      <c r="P182" s="57"/>
      <c r="S182" s="996"/>
      <c r="U182" s="996"/>
    </row>
    <row r="183" spans="1:21" ht="60" hidden="1" customHeight="1" x14ac:dyDescent="0.25">
      <c r="A183" s="206">
        <v>3294</v>
      </c>
      <c r="B183" s="87" t="s">
        <v>201</v>
      </c>
      <c r="C183" s="205">
        <f t="shared" si="194"/>
        <v>0</v>
      </c>
      <c r="D183" s="207"/>
      <c r="E183" s="208"/>
      <c r="F183" s="209">
        <f t="shared" si="231"/>
        <v>0</v>
      </c>
      <c r="G183" s="210"/>
      <c r="H183" s="211"/>
      <c r="I183" s="209">
        <f t="shared" si="232"/>
        <v>0</v>
      </c>
      <c r="J183" s="210"/>
      <c r="K183" s="211"/>
      <c r="L183" s="209">
        <f t="shared" si="233"/>
        <v>0</v>
      </c>
      <c r="M183" s="210"/>
      <c r="N183" s="211"/>
      <c r="O183" s="209">
        <f t="shared" si="234"/>
        <v>0</v>
      </c>
      <c r="P183" s="212"/>
      <c r="S183" s="996"/>
      <c r="U183" s="996"/>
    </row>
    <row r="184" spans="1:21" ht="48" hidden="1" x14ac:dyDescent="0.25">
      <c r="A184" s="213">
        <v>3300</v>
      </c>
      <c r="B184" s="204" t="s">
        <v>202</v>
      </c>
      <c r="C184" s="214">
        <f t="shared" si="194"/>
        <v>0</v>
      </c>
      <c r="D184" s="215">
        <f>SUM(D185:D186)</f>
        <v>0</v>
      </c>
      <c r="E184" s="216">
        <f t="shared" ref="E184:O184" si="235">SUM(E185:E186)</f>
        <v>0</v>
      </c>
      <c r="F184" s="217">
        <f t="shared" si="235"/>
        <v>0</v>
      </c>
      <c r="G184" s="215">
        <f t="shared" si="235"/>
        <v>0</v>
      </c>
      <c r="H184" s="216">
        <f t="shared" si="235"/>
        <v>0</v>
      </c>
      <c r="I184" s="217">
        <f t="shared" si="235"/>
        <v>0</v>
      </c>
      <c r="J184" s="215">
        <f t="shared" si="235"/>
        <v>0</v>
      </c>
      <c r="K184" s="216">
        <f t="shared" si="235"/>
        <v>0</v>
      </c>
      <c r="L184" s="217">
        <f t="shared" si="235"/>
        <v>0</v>
      </c>
      <c r="M184" s="215">
        <f t="shared" si="235"/>
        <v>0</v>
      </c>
      <c r="N184" s="216">
        <f t="shared" si="235"/>
        <v>0</v>
      </c>
      <c r="O184" s="217">
        <f t="shared" si="235"/>
        <v>0</v>
      </c>
      <c r="P184" s="218"/>
      <c r="S184" s="996"/>
      <c r="U184" s="996"/>
    </row>
    <row r="185" spans="1:21" ht="48" hidden="1" customHeight="1" x14ac:dyDescent="0.25">
      <c r="A185" s="135">
        <v>3310</v>
      </c>
      <c r="B185" s="136" t="s">
        <v>203</v>
      </c>
      <c r="C185" s="141">
        <f t="shared" si="194"/>
        <v>0</v>
      </c>
      <c r="D185" s="199"/>
      <c r="E185" s="200"/>
      <c r="F185" s="139">
        <f t="shared" ref="F185:F186" si="236">D185+E185</f>
        <v>0</v>
      </c>
      <c r="G185" s="142"/>
      <c r="H185" s="143"/>
      <c r="I185" s="139">
        <f t="shared" ref="I185:I186" si="237">G185+H185</f>
        <v>0</v>
      </c>
      <c r="J185" s="142"/>
      <c r="K185" s="143"/>
      <c r="L185" s="139">
        <f t="shared" ref="L185:L186" si="238">K185+J185</f>
        <v>0</v>
      </c>
      <c r="M185" s="142"/>
      <c r="N185" s="143"/>
      <c r="O185" s="139">
        <f t="shared" ref="O185:O186" si="239">N185+M185</f>
        <v>0</v>
      </c>
      <c r="P185" s="127"/>
      <c r="S185" s="996"/>
      <c r="U185" s="996"/>
    </row>
    <row r="186" spans="1:21" ht="48.75" hidden="1" customHeight="1" x14ac:dyDescent="0.25">
      <c r="A186" s="44">
        <v>3320</v>
      </c>
      <c r="B186" s="80" t="s">
        <v>204</v>
      </c>
      <c r="C186" s="81">
        <f t="shared" si="194"/>
        <v>0</v>
      </c>
      <c r="D186" s="195"/>
      <c r="E186" s="196"/>
      <c r="F186" s="132">
        <f t="shared" si="236"/>
        <v>0</v>
      </c>
      <c r="G186" s="46"/>
      <c r="H186" s="47"/>
      <c r="I186" s="132">
        <f t="shared" si="237"/>
        <v>0</v>
      </c>
      <c r="J186" s="46"/>
      <c r="K186" s="47"/>
      <c r="L186" s="132">
        <f t="shared" si="238"/>
        <v>0</v>
      </c>
      <c r="M186" s="46"/>
      <c r="N186" s="47"/>
      <c r="O186" s="132">
        <f t="shared" si="239"/>
        <v>0</v>
      </c>
      <c r="P186" s="49"/>
      <c r="S186" s="996"/>
      <c r="U186" s="996"/>
    </row>
    <row r="187" spans="1:21" hidden="1" x14ac:dyDescent="0.25">
      <c r="A187" s="219">
        <v>4000</v>
      </c>
      <c r="B187" s="175" t="s">
        <v>205</v>
      </c>
      <c r="C187" s="176">
        <f t="shared" si="194"/>
        <v>0</v>
      </c>
      <c r="D187" s="177">
        <f>SUM(D188,D191)</f>
        <v>0</v>
      </c>
      <c r="E187" s="178">
        <f t="shared" ref="E187:F187" si="240">SUM(E188,E191)</f>
        <v>0</v>
      </c>
      <c r="F187" s="179">
        <f t="shared" si="240"/>
        <v>0</v>
      </c>
      <c r="G187" s="177">
        <f>SUM(G188,G191)</f>
        <v>0</v>
      </c>
      <c r="H187" s="178">
        <f t="shared" ref="H187:I187" si="241">SUM(H188,H191)</f>
        <v>0</v>
      </c>
      <c r="I187" s="179">
        <f t="shared" si="241"/>
        <v>0</v>
      </c>
      <c r="J187" s="177">
        <f>SUM(J188,J191)</f>
        <v>0</v>
      </c>
      <c r="K187" s="178">
        <f t="shared" ref="K187:L187" si="242">SUM(K188,K191)</f>
        <v>0</v>
      </c>
      <c r="L187" s="179">
        <f t="shared" si="242"/>
        <v>0</v>
      </c>
      <c r="M187" s="177">
        <f>SUM(M188,M191)</f>
        <v>0</v>
      </c>
      <c r="N187" s="178">
        <f t="shared" ref="N187:O187" si="243">SUM(N188,N191)</f>
        <v>0</v>
      </c>
      <c r="O187" s="179">
        <f t="shared" si="243"/>
        <v>0</v>
      </c>
      <c r="P187" s="180"/>
      <c r="S187" s="996"/>
      <c r="U187" s="996"/>
    </row>
    <row r="188" spans="1:21" ht="24" hidden="1" x14ac:dyDescent="0.25">
      <c r="A188" s="220">
        <v>4200</v>
      </c>
      <c r="B188" s="181" t="s">
        <v>206</v>
      </c>
      <c r="C188" s="68">
        <f t="shared" si="194"/>
        <v>0</v>
      </c>
      <c r="D188" s="182">
        <f>SUM(D189,D190)</f>
        <v>0</v>
      </c>
      <c r="E188" s="183">
        <f t="shared" ref="E188:F188" si="244">SUM(E189,E190)</f>
        <v>0</v>
      </c>
      <c r="F188" s="71">
        <f t="shared" si="244"/>
        <v>0</v>
      </c>
      <c r="G188" s="182">
        <f>SUM(G189,G190)</f>
        <v>0</v>
      </c>
      <c r="H188" s="183">
        <f t="shared" ref="H188:I188" si="245">SUM(H189,H190)</f>
        <v>0</v>
      </c>
      <c r="I188" s="71">
        <f t="shared" si="245"/>
        <v>0</v>
      </c>
      <c r="J188" s="182">
        <f>SUM(J189,J190)</f>
        <v>0</v>
      </c>
      <c r="K188" s="183">
        <f t="shared" ref="K188:L188" si="246">SUM(K189,K190)</f>
        <v>0</v>
      </c>
      <c r="L188" s="71">
        <f t="shared" si="246"/>
        <v>0</v>
      </c>
      <c r="M188" s="182">
        <f>SUM(M189,M190)</f>
        <v>0</v>
      </c>
      <c r="N188" s="183">
        <f t="shared" ref="N188:O188" si="247">SUM(N189,N190)</f>
        <v>0</v>
      </c>
      <c r="O188" s="71">
        <f t="shared" si="247"/>
        <v>0</v>
      </c>
      <c r="P188" s="75"/>
      <c r="S188" s="996"/>
      <c r="U188" s="996"/>
    </row>
    <row r="189" spans="1:21" ht="36" hidden="1" customHeight="1" x14ac:dyDescent="0.25">
      <c r="A189" s="1555">
        <v>4240</v>
      </c>
      <c r="B189" s="80" t="s">
        <v>207</v>
      </c>
      <c r="C189" s="81">
        <f t="shared" si="194"/>
        <v>0</v>
      </c>
      <c r="D189" s="195"/>
      <c r="E189" s="196"/>
      <c r="F189" s="132">
        <f t="shared" ref="F189:F190" si="248">D189+E189</f>
        <v>0</v>
      </c>
      <c r="G189" s="46"/>
      <c r="H189" s="47"/>
      <c r="I189" s="132">
        <f t="shared" ref="I189:I190" si="249">G189+H189</f>
        <v>0</v>
      </c>
      <c r="J189" s="46"/>
      <c r="K189" s="47"/>
      <c r="L189" s="132">
        <f t="shared" ref="L189:L190" si="250">K189+J189</f>
        <v>0</v>
      </c>
      <c r="M189" s="46"/>
      <c r="N189" s="47"/>
      <c r="O189" s="132">
        <f t="shared" ref="O189:O190" si="251">N189+M189</f>
        <v>0</v>
      </c>
      <c r="P189" s="49"/>
      <c r="S189" s="996"/>
      <c r="U189" s="996"/>
    </row>
    <row r="190" spans="1:21" ht="24" hidden="1" customHeight="1" x14ac:dyDescent="0.25">
      <c r="A190" s="187">
        <v>4250</v>
      </c>
      <c r="B190" s="87" t="s">
        <v>208</v>
      </c>
      <c r="C190" s="88">
        <f t="shared" si="194"/>
        <v>0</v>
      </c>
      <c r="D190" s="193"/>
      <c r="E190" s="194"/>
      <c r="F190" s="55">
        <f t="shared" si="248"/>
        <v>0</v>
      </c>
      <c r="G190" s="53"/>
      <c r="H190" s="54"/>
      <c r="I190" s="55">
        <f t="shared" si="249"/>
        <v>0</v>
      </c>
      <c r="J190" s="53"/>
      <c r="K190" s="54"/>
      <c r="L190" s="55">
        <f t="shared" si="250"/>
        <v>0</v>
      </c>
      <c r="M190" s="53"/>
      <c r="N190" s="54"/>
      <c r="O190" s="55">
        <f t="shared" si="251"/>
        <v>0</v>
      </c>
      <c r="P190" s="57"/>
      <c r="S190" s="996"/>
      <c r="U190" s="996"/>
    </row>
    <row r="191" spans="1:21" hidden="1" x14ac:dyDescent="0.25">
      <c r="A191" s="67">
        <v>4300</v>
      </c>
      <c r="B191" s="181" t="s">
        <v>209</v>
      </c>
      <c r="C191" s="68">
        <f t="shared" si="194"/>
        <v>0</v>
      </c>
      <c r="D191" s="182">
        <f>SUM(D192)</f>
        <v>0</v>
      </c>
      <c r="E191" s="183">
        <f t="shared" ref="E191:F191" si="252">SUM(E192)</f>
        <v>0</v>
      </c>
      <c r="F191" s="71">
        <f t="shared" si="252"/>
        <v>0</v>
      </c>
      <c r="G191" s="182">
        <f>SUM(G192)</f>
        <v>0</v>
      </c>
      <c r="H191" s="183">
        <f t="shared" ref="H191:I191" si="253">SUM(H192)</f>
        <v>0</v>
      </c>
      <c r="I191" s="71">
        <f t="shared" si="253"/>
        <v>0</v>
      </c>
      <c r="J191" s="182">
        <f>SUM(J192)</f>
        <v>0</v>
      </c>
      <c r="K191" s="183">
        <f t="shared" ref="K191:L191" si="254">SUM(K192)</f>
        <v>0</v>
      </c>
      <c r="L191" s="71">
        <f t="shared" si="254"/>
        <v>0</v>
      </c>
      <c r="M191" s="182">
        <f>SUM(M192)</f>
        <v>0</v>
      </c>
      <c r="N191" s="183">
        <f t="shared" ref="N191:O191" si="255">SUM(N192)</f>
        <v>0</v>
      </c>
      <c r="O191" s="71">
        <f t="shared" si="255"/>
        <v>0</v>
      </c>
      <c r="P191" s="75"/>
      <c r="S191" s="996"/>
      <c r="U191" s="996"/>
    </row>
    <row r="192" spans="1:21" ht="24" hidden="1" x14ac:dyDescent="0.25">
      <c r="A192" s="1555">
        <v>4310</v>
      </c>
      <c r="B192" s="80" t="s">
        <v>210</v>
      </c>
      <c r="C192" s="81">
        <f t="shared" si="194"/>
        <v>0</v>
      </c>
      <c r="D192" s="191">
        <f>SUM(D193:D193)</f>
        <v>0</v>
      </c>
      <c r="E192" s="192">
        <f t="shared" ref="E192:F192" si="256">SUM(E193:E193)</f>
        <v>0</v>
      </c>
      <c r="F192" s="132">
        <f t="shared" si="256"/>
        <v>0</v>
      </c>
      <c r="G192" s="191">
        <f>SUM(G193:G193)</f>
        <v>0</v>
      </c>
      <c r="H192" s="192">
        <f t="shared" ref="H192:I192" si="257">SUM(H193:H193)</f>
        <v>0</v>
      </c>
      <c r="I192" s="132">
        <f t="shared" si="257"/>
        <v>0</v>
      </c>
      <c r="J192" s="191">
        <f>SUM(J193:J193)</f>
        <v>0</v>
      </c>
      <c r="K192" s="192">
        <f t="shared" ref="K192:L192" si="258">SUM(K193:K193)</f>
        <v>0</v>
      </c>
      <c r="L192" s="132">
        <f t="shared" si="258"/>
        <v>0</v>
      </c>
      <c r="M192" s="191">
        <f>SUM(M193:M193)</f>
        <v>0</v>
      </c>
      <c r="N192" s="192">
        <f t="shared" ref="N192:O192" si="259">SUM(N193:N193)</f>
        <v>0</v>
      </c>
      <c r="O192" s="132">
        <f t="shared" si="259"/>
        <v>0</v>
      </c>
      <c r="P192" s="49"/>
      <c r="S192" s="996"/>
      <c r="U192" s="996"/>
    </row>
    <row r="193" spans="1:21" ht="36" hidden="1" customHeight="1" x14ac:dyDescent="0.25">
      <c r="A193" s="51">
        <v>4311</v>
      </c>
      <c r="B193" s="87" t="s">
        <v>211</v>
      </c>
      <c r="C193" s="88">
        <f t="shared" si="194"/>
        <v>0</v>
      </c>
      <c r="D193" s="193"/>
      <c r="E193" s="194"/>
      <c r="F193" s="55">
        <f>D193+E193</f>
        <v>0</v>
      </c>
      <c r="G193" s="53"/>
      <c r="H193" s="54"/>
      <c r="I193" s="55">
        <f>G193+H193</f>
        <v>0</v>
      </c>
      <c r="J193" s="53"/>
      <c r="K193" s="54"/>
      <c r="L193" s="55">
        <f>K193+J193</f>
        <v>0</v>
      </c>
      <c r="M193" s="53"/>
      <c r="N193" s="54"/>
      <c r="O193" s="55">
        <f>N193+M193</f>
        <v>0</v>
      </c>
      <c r="P193" s="57"/>
      <c r="S193" s="996"/>
      <c r="U193" s="996"/>
    </row>
    <row r="194" spans="1:21" s="28" customFormat="1" ht="24" hidden="1" x14ac:dyDescent="0.25">
      <c r="A194" s="221"/>
      <c r="B194" s="23" t="s">
        <v>212</v>
      </c>
      <c r="C194" s="170">
        <f t="shared" si="194"/>
        <v>0</v>
      </c>
      <c r="D194" s="171">
        <f t="shared" ref="D194:O194" si="260">SUM(D195,D230,D269,D283)</f>
        <v>0</v>
      </c>
      <c r="E194" s="172">
        <f t="shared" si="260"/>
        <v>0</v>
      </c>
      <c r="F194" s="173">
        <f t="shared" si="260"/>
        <v>0</v>
      </c>
      <c r="G194" s="171">
        <f t="shared" si="260"/>
        <v>0</v>
      </c>
      <c r="H194" s="172">
        <f t="shared" si="260"/>
        <v>0</v>
      </c>
      <c r="I194" s="173">
        <f t="shared" si="260"/>
        <v>0</v>
      </c>
      <c r="J194" s="171">
        <f t="shared" si="260"/>
        <v>0</v>
      </c>
      <c r="K194" s="172">
        <f t="shared" si="260"/>
        <v>0</v>
      </c>
      <c r="L194" s="173">
        <f t="shared" si="260"/>
        <v>0</v>
      </c>
      <c r="M194" s="171">
        <f t="shared" si="260"/>
        <v>0</v>
      </c>
      <c r="N194" s="172">
        <f t="shared" si="260"/>
        <v>0</v>
      </c>
      <c r="O194" s="173">
        <f t="shared" si="260"/>
        <v>0</v>
      </c>
      <c r="P194" s="174"/>
      <c r="S194" s="996"/>
      <c r="U194" s="996"/>
    </row>
    <row r="195" spans="1:21" hidden="1" x14ac:dyDescent="0.25">
      <c r="A195" s="175">
        <v>5000</v>
      </c>
      <c r="B195" s="175" t="s">
        <v>213</v>
      </c>
      <c r="C195" s="176">
        <f t="shared" si="194"/>
        <v>0</v>
      </c>
      <c r="D195" s="177">
        <f>D196+D204</f>
        <v>0</v>
      </c>
      <c r="E195" s="178">
        <f t="shared" ref="E195:F195" si="261">E196+E204</f>
        <v>0</v>
      </c>
      <c r="F195" s="179">
        <f t="shared" si="261"/>
        <v>0</v>
      </c>
      <c r="G195" s="177">
        <f>G196+G204</f>
        <v>0</v>
      </c>
      <c r="H195" s="178">
        <f t="shared" ref="H195:I195" si="262">H196+H204</f>
        <v>0</v>
      </c>
      <c r="I195" s="179">
        <f t="shared" si="262"/>
        <v>0</v>
      </c>
      <c r="J195" s="177">
        <f>J196+J204</f>
        <v>0</v>
      </c>
      <c r="K195" s="178">
        <f t="shared" ref="K195:L195" si="263">K196+K204</f>
        <v>0</v>
      </c>
      <c r="L195" s="179">
        <f t="shared" si="263"/>
        <v>0</v>
      </c>
      <c r="M195" s="177">
        <f>M196+M204</f>
        <v>0</v>
      </c>
      <c r="N195" s="178">
        <f t="shared" ref="N195:O195" si="264">N196+N204</f>
        <v>0</v>
      </c>
      <c r="O195" s="179">
        <f t="shared" si="264"/>
        <v>0</v>
      </c>
      <c r="P195" s="180"/>
      <c r="S195" s="996"/>
      <c r="U195" s="996"/>
    </row>
    <row r="196" spans="1:21" hidden="1" x14ac:dyDescent="0.25">
      <c r="A196" s="67">
        <v>5100</v>
      </c>
      <c r="B196" s="181" t="s">
        <v>214</v>
      </c>
      <c r="C196" s="68">
        <f t="shared" si="194"/>
        <v>0</v>
      </c>
      <c r="D196" s="182">
        <f>D197+D198+D201+D202+D203</f>
        <v>0</v>
      </c>
      <c r="E196" s="183">
        <f t="shared" ref="E196:F196" si="265">E197+E198+E201+E202+E203</f>
        <v>0</v>
      </c>
      <c r="F196" s="71">
        <f t="shared" si="265"/>
        <v>0</v>
      </c>
      <c r="G196" s="182">
        <f>G197+G198+G201+G202+G203</f>
        <v>0</v>
      </c>
      <c r="H196" s="183">
        <f t="shared" ref="H196:I196" si="266">H197+H198+H201+H202+H203</f>
        <v>0</v>
      </c>
      <c r="I196" s="71">
        <f t="shared" si="266"/>
        <v>0</v>
      </c>
      <c r="J196" s="182">
        <f>J197+J198+J201+J202+J203</f>
        <v>0</v>
      </c>
      <c r="K196" s="183">
        <f t="shared" ref="K196:L196" si="267">K197+K198+K201+K202+K203</f>
        <v>0</v>
      </c>
      <c r="L196" s="71">
        <f t="shared" si="267"/>
        <v>0</v>
      </c>
      <c r="M196" s="182">
        <f>M197+M198+M201+M202+M203</f>
        <v>0</v>
      </c>
      <c r="N196" s="183">
        <f t="shared" ref="N196:O196" si="268">N197+N198+N201+N202+N203</f>
        <v>0</v>
      </c>
      <c r="O196" s="71">
        <f t="shared" si="268"/>
        <v>0</v>
      </c>
      <c r="P196" s="75"/>
      <c r="S196" s="996"/>
      <c r="U196" s="996"/>
    </row>
    <row r="197" spans="1:21" ht="12" hidden="1" customHeight="1" x14ac:dyDescent="0.25">
      <c r="A197" s="1555">
        <v>5110</v>
      </c>
      <c r="B197" s="80" t="s">
        <v>215</v>
      </c>
      <c r="C197" s="81">
        <f t="shared" si="194"/>
        <v>0</v>
      </c>
      <c r="D197" s="195"/>
      <c r="E197" s="196"/>
      <c r="F197" s="132">
        <f>D197+E197</f>
        <v>0</v>
      </c>
      <c r="G197" s="46"/>
      <c r="H197" s="47"/>
      <c r="I197" s="132">
        <f>G197+H197</f>
        <v>0</v>
      </c>
      <c r="J197" s="46"/>
      <c r="K197" s="47"/>
      <c r="L197" s="132">
        <f>K197+J197</f>
        <v>0</v>
      </c>
      <c r="M197" s="46"/>
      <c r="N197" s="47"/>
      <c r="O197" s="132">
        <f>N197+M197</f>
        <v>0</v>
      </c>
      <c r="P197" s="49"/>
      <c r="S197" s="996"/>
      <c r="U197" s="996"/>
    </row>
    <row r="198" spans="1:21" ht="24" hidden="1" x14ac:dyDescent="0.25">
      <c r="A198" s="187">
        <v>5120</v>
      </c>
      <c r="B198" s="87" t="s">
        <v>216</v>
      </c>
      <c r="C198" s="88">
        <f t="shared" si="194"/>
        <v>0</v>
      </c>
      <c r="D198" s="188">
        <f>D199+D200</f>
        <v>0</v>
      </c>
      <c r="E198" s="189">
        <f t="shared" ref="E198:F198" si="269">E199+E200</f>
        <v>0</v>
      </c>
      <c r="F198" s="55">
        <f t="shared" si="269"/>
        <v>0</v>
      </c>
      <c r="G198" s="188">
        <f>G199+G200</f>
        <v>0</v>
      </c>
      <c r="H198" s="189">
        <f t="shared" ref="H198:I198" si="270">H199+H200</f>
        <v>0</v>
      </c>
      <c r="I198" s="55">
        <f t="shared" si="270"/>
        <v>0</v>
      </c>
      <c r="J198" s="188">
        <f>J199+J200</f>
        <v>0</v>
      </c>
      <c r="K198" s="189">
        <f t="shared" ref="K198:L198" si="271">K199+K200</f>
        <v>0</v>
      </c>
      <c r="L198" s="55">
        <f t="shared" si="271"/>
        <v>0</v>
      </c>
      <c r="M198" s="188">
        <f>M199+M200</f>
        <v>0</v>
      </c>
      <c r="N198" s="189">
        <f t="shared" ref="N198:O198" si="272">N199+N200</f>
        <v>0</v>
      </c>
      <c r="O198" s="55">
        <f t="shared" si="272"/>
        <v>0</v>
      </c>
      <c r="P198" s="57"/>
      <c r="S198" s="996"/>
      <c r="U198" s="996"/>
    </row>
    <row r="199" spans="1:21" ht="12" hidden="1" customHeight="1" x14ac:dyDescent="0.25">
      <c r="A199" s="51">
        <v>5121</v>
      </c>
      <c r="B199" s="87" t="s">
        <v>217</v>
      </c>
      <c r="C199" s="88">
        <f t="shared" si="194"/>
        <v>0</v>
      </c>
      <c r="D199" s="193"/>
      <c r="E199" s="194"/>
      <c r="F199" s="55">
        <f t="shared" ref="F199:F203" si="273">D199+E199</f>
        <v>0</v>
      </c>
      <c r="G199" s="53"/>
      <c r="H199" s="54"/>
      <c r="I199" s="55">
        <f t="shared" ref="I199:I203" si="274">G199+H199</f>
        <v>0</v>
      </c>
      <c r="J199" s="53"/>
      <c r="K199" s="54"/>
      <c r="L199" s="55">
        <f t="shared" ref="L199:L203" si="275">K199+J199</f>
        <v>0</v>
      </c>
      <c r="M199" s="53"/>
      <c r="N199" s="54"/>
      <c r="O199" s="55">
        <f t="shared" ref="O199:O203" si="276">N199+M199</f>
        <v>0</v>
      </c>
      <c r="P199" s="57"/>
      <c r="S199" s="996"/>
      <c r="U199" s="996"/>
    </row>
    <row r="200" spans="1:21" ht="24" hidden="1" customHeight="1" x14ac:dyDescent="0.25">
      <c r="A200" s="51">
        <v>5129</v>
      </c>
      <c r="B200" s="87" t="s">
        <v>218</v>
      </c>
      <c r="C200" s="88">
        <f t="shared" si="194"/>
        <v>0</v>
      </c>
      <c r="D200" s="193"/>
      <c r="E200" s="194"/>
      <c r="F200" s="55">
        <f t="shared" si="273"/>
        <v>0</v>
      </c>
      <c r="G200" s="53"/>
      <c r="H200" s="54"/>
      <c r="I200" s="55">
        <f t="shared" si="274"/>
        <v>0</v>
      </c>
      <c r="J200" s="53"/>
      <c r="K200" s="54"/>
      <c r="L200" s="55">
        <f t="shared" si="275"/>
        <v>0</v>
      </c>
      <c r="M200" s="53"/>
      <c r="N200" s="54"/>
      <c r="O200" s="55">
        <f t="shared" si="276"/>
        <v>0</v>
      </c>
      <c r="P200" s="57"/>
      <c r="S200" s="996"/>
      <c r="U200" s="996"/>
    </row>
    <row r="201" spans="1:21" ht="12" hidden="1" customHeight="1" x14ac:dyDescent="0.25">
      <c r="A201" s="187">
        <v>5130</v>
      </c>
      <c r="B201" s="87" t="s">
        <v>219</v>
      </c>
      <c r="C201" s="88">
        <f t="shared" si="194"/>
        <v>0</v>
      </c>
      <c r="D201" s="193"/>
      <c r="E201" s="194"/>
      <c r="F201" s="55">
        <f t="shared" si="273"/>
        <v>0</v>
      </c>
      <c r="G201" s="53"/>
      <c r="H201" s="54"/>
      <c r="I201" s="55">
        <f t="shared" si="274"/>
        <v>0</v>
      </c>
      <c r="J201" s="53"/>
      <c r="K201" s="54"/>
      <c r="L201" s="55">
        <f t="shared" si="275"/>
        <v>0</v>
      </c>
      <c r="M201" s="53"/>
      <c r="N201" s="54"/>
      <c r="O201" s="55">
        <f t="shared" si="276"/>
        <v>0</v>
      </c>
      <c r="P201" s="57"/>
      <c r="S201" s="996"/>
      <c r="U201" s="996"/>
    </row>
    <row r="202" spans="1:21" ht="12" hidden="1" customHeight="1" x14ac:dyDescent="0.25">
      <c r="A202" s="187">
        <v>5140</v>
      </c>
      <c r="B202" s="87" t="s">
        <v>220</v>
      </c>
      <c r="C202" s="88">
        <f t="shared" si="194"/>
        <v>0</v>
      </c>
      <c r="D202" s="193"/>
      <c r="E202" s="194"/>
      <c r="F202" s="55">
        <f t="shared" si="273"/>
        <v>0</v>
      </c>
      <c r="G202" s="53"/>
      <c r="H202" s="54"/>
      <c r="I202" s="55">
        <f t="shared" si="274"/>
        <v>0</v>
      </c>
      <c r="J202" s="53"/>
      <c r="K202" s="54"/>
      <c r="L202" s="55">
        <f t="shared" si="275"/>
        <v>0</v>
      </c>
      <c r="M202" s="53"/>
      <c r="N202" s="54"/>
      <c r="O202" s="55">
        <f t="shared" si="276"/>
        <v>0</v>
      </c>
      <c r="P202" s="57"/>
      <c r="S202" s="996"/>
      <c r="U202" s="996"/>
    </row>
    <row r="203" spans="1:21" ht="24" hidden="1" customHeight="1" x14ac:dyDescent="0.25">
      <c r="A203" s="187">
        <v>5170</v>
      </c>
      <c r="B203" s="87" t="s">
        <v>221</v>
      </c>
      <c r="C203" s="88">
        <f t="shared" si="194"/>
        <v>0</v>
      </c>
      <c r="D203" s="193"/>
      <c r="E203" s="194"/>
      <c r="F203" s="55">
        <f t="shared" si="273"/>
        <v>0</v>
      </c>
      <c r="G203" s="53"/>
      <c r="H203" s="54"/>
      <c r="I203" s="55">
        <f t="shared" si="274"/>
        <v>0</v>
      </c>
      <c r="J203" s="53"/>
      <c r="K203" s="54"/>
      <c r="L203" s="55">
        <f t="shared" si="275"/>
        <v>0</v>
      </c>
      <c r="M203" s="53"/>
      <c r="N203" s="54"/>
      <c r="O203" s="55">
        <f t="shared" si="276"/>
        <v>0</v>
      </c>
      <c r="P203" s="57"/>
      <c r="S203" s="996"/>
      <c r="U203" s="996"/>
    </row>
    <row r="204" spans="1:21" hidden="1" x14ac:dyDescent="0.25">
      <c r="A204" s="67">
        <v>5200</v>
      </c>
      <c r="B204" s="181" t="s">
        <v>222</v>
      </c>
      <c r="C204" s="68">
        <f t="shared" si="194"/>
        <v>0</v>
      </c>
      <c r="D204" s="182">
        <f>D205+D215+D216+D225+D226+D227+D229</f>
        <v>0</v>
      </c>
      <c r="E204" s="183">
        <f t="shared" ref="E204:F204" si="277">E205+E215+E216+E225+E226+E227+E229</f>
        <v>0</v>
      </c>
      <c r="F204" s="71">
        <f t="shared" si="277"/>
        <v>0</v>
      </c>
      <c r="G204" s="182">
        <f>G205+G215+G216+G225+G226+G227+G229</f>
        <v>0</v>
      </c>
      <c r="H204" s="183">
        <f t="shared" ref="H204:I204" si="278">H205+H215+H216+H225+H226+H227+H229</f>
        <v>0</v>
      </c>
      <c r="I204" s="71">
        <f t="shared" si="278"/>
        <v>0</v>
      </c>
      <c r="J204" s="182">
        <f>J205+J215+J216+J225+J226+J227+J229</f>
        <v>0</v>
      </c>
      <c r="K204" s="183">
        <f t="shared" ref="K204:L204" si="279">K205+K215+K216+K225+K226+K227+K229</f>
        <v>0</v>
      </c>
      <c r="L204" s="71">
        <f t="shared" si="279"/>
        <v>0</v>
      </c>
      <c r="M204" s="182">
        <f>M205+M215+M216+M225+M226+M227+M229</f>
        <v>0</v>
      </c>
      <c r="N204" s="183">
        <f t="shared" ref="N204:O204" si="280">N205+N215+N216+N225+N226+N227+N229</f>
        <v>0</v>
      </c>
      <c r="O204" s="71">
        <f t="shared" si="280"/>
        <v>0</v>
      </c>
      <c r="P204" s="75"/>
      <c r="S204" s="996"/>
      <c r="U204" s="996"/>
    </row>
    <row r="205" spans="1:21" hidden="1" x14ac:dyDescent="0.25">
      <c r="A205" s="184">
        <v>5210</v>
      </c>
      <c r="B205" s="136" t="s">
        <v>223</v>
      </c>
      <c r="C205" s="141">
        <f t="shared" si="194"/>
        <v>0</v>
      </c>
      <c r="D205" s="185">
        <f>SUM(D206:D214)</f>
        <v>0</v>
      </c>
      <c r="E205" s="186">
        <f t="shared" ref="E205:F205" si="281">SUM(E206:E214)</f>
        <v>0</v>
      </c>
      <c r="F205" s="139">
        <f t="shared" si="281"/>
        <v>0</v>
      </c>
      <c r="G205" s="185">
        <f>SUM(G206:G214)</f>
        <v>0</v>
      </c>
      <c r="H205" s="186">
        <f t="shared" ref="H205:I205" si="282">SUM(H206:H214)</f>
        <v>0</v>
      </c>
      <c r="I205" s="139">
        <f t="shared" si="282"/>
        <v>0</v>
      </c>
      <c r="J205" s="185">
        <f>SUM(J206:J214)</f>
        <v>0</v>
      </c>
      <c r="K205" s="186">
        <f t="shared" ref="K205:L205" si="283">SUM(K206:K214)</f>
        <v>0</v>
      </c>
      <c r="L205" s="139">
        <f t="shared" si="283"/>
        <v>0</v>
      </c>
      <c r="M205" s="185">
        <f>SUM(M206:M214)</f>
        <v>0</v>
      </c>
      <c r="N205" s="186">
        <f t="shared" ref="N205:O205" si="284">SUM(N206:N214)</f>
        <v>0</v>
      </c>
      <c r="O205" s="139">
        <f t="shared" si="284"/>
        <v>0</v>
      </c>
      <c r="P205" s="127"/>
      <c r="S205" s="996"/>
      <c r="U205" s="996"/>
    </row>
    <row r="206" spans="1:21" ht="12" hidden="1" customHeight="1" x14ac:dyDescent="0.25">
      <c r="A206" s="44">
        <v>5211</v>
      </c>
      <c r="B206" s="80" t="s">
        <v>224</v>
      </c>
      <c r="C206" s="81">
        <f t="shared" si="194"/>
        <v>0</v>
      </c>
      <c r="D206" s="195"/>
      <c r="E206" s="196"/>
      <c r="F206" s="132">
        <f t="shared" ref="F206:F215" si="285">D206+E206</f>
        <v>0</v>
      </c>
      <c r="G206" s="46"/>
      <c r="H206" s="47"/>
      <c r="I206" s="132">
        <f t="shared" ref="I206:I215" si="286">G206+H206</f>
        <v>0</v>
      </c>
      <c r="J206" s="46"/>
      <c r="K206" s="47"/>
      <c r="L206" s="132">
        <f t="shared" ref="L206:L215" si="287">K206+J206</f>
        <v>0</v>
      </c>
      <c r="M206" s="46"/>
      <c r="N206" s="47"/>
      <c r="O206" s="132">
        <f t="shared" ref="O206:O215" si="288">N206+M206</f>
        <v>0</v>
      </c>
      <c r="P206" s="49"/>
      <c r="S206" s="996"/>
      <c r="U206" s="996"/>
    </row>
    <row r="207" spans="1:21" ht="12" hidden="1" customHeight="1" x14ac:dyDescent="0.25">
      <c r="A207" s="51">
        <v>5212</v>
      </c>
      <c r="B207" s="87" t="s">
        <v>225</v>
      </c>
      <c r="C207" s="88">
        <f t="shared" si="194"/>
        <v>0</v>
      </c>
      <c r="D207" s="193"/>
      <c r="E207" s="194"/>
      <c r="F207" s="55">
        <f t="shared" si="285"/>
        <v>0</v>
      </c>
      <c r="G207" s="53"/>
      <c r="H207" s="54"/>
      <c r="I207" s="55">
        <f t="shared" si="286"/>
        <v>0</v>
      </c>
      <c r="J207" s="53"/>
      <c r="K207" s="54"/>
      <c r="L207" s="55">
        <f t="shared" si="287"/>
        <v>0</v>
      </c>
      <c r="M207" s="53"/>
      <c r="N207" s="54"/>
      <c r="O207" s="55">
        <f t="shared" si="288"/>
        <v>0</v>
      </c>
      <c r="P207" s="57"/>
      <c r="S207" s="996"/>
      <c r="U207" s="996"/>
    </row>
    <row r="208" spans="1:21" ht="12" hidden="1" customHeight="1" x14ac:dyDescent="0.25">
      <c r="A208" s="51">
        <v>5213</v>
      </c>
      <c r="B208" s="87" t="s">
        <v>226</v>
      </c>
      <c r="C208" s="88">
        <f t="shared" si="194"/>
        <v>0</v>
      </c>
      <c r="D208" s="193"/>
      <c r="E208" s="194"/>
      <c r="F208" s="55">
        <f t="shared" si="285"/>
        <v>0</v>
      </c>
      <c r="G208" s="53"/>
      <c r="H208" s="54"/>
      <c r="I208" s="55">
        <f t="shared" si="286"/>
        <v>0</v>
      </c>
      <c r="J208" s="53"/>
      <c r="K208" s="54"/>
      <c r="L208" s="55">
        <f t="shared" si="287"/>
        <v>0</v>
      </c>
      <c r="M208" s="53"/>
      <c r="N208" s="54"/>
      <c r="O208" s="55">
        <f t="shared" si="288"/>
        <v>0</v>
      </c>
      <c r="P208" s="57"/>
      <c r="S208" s="996"/>
      <c r="U208" s="996"/>
    </row>
    <row r="209" spans="1:21" ht="12" hidden="1" customHeight="1" x14ac:dyDescent="0.25">
      <c r="A209" s="51">
        <v>5214</v>
      </c>
      <c r="B209" s="87" t="s">
        <v>227</v>
      </c>
      <c r="C209" s="88">
        <f t="shared" si="194"/>
        <v>0</v>
      </c>
      <c r="D209" s="193"/>
      <c r="E209" s="194"/>
      <c r="F209" s="55">
        <f t="shared" si="285"/>
        <v>0</v>
      </c>
      <c r="G209" s="53"/>
      <c r="H209" s="54"/>
      <c r="I209" s="55">
        <f t="shared" si="286"/>
        <v>0</v>
      </c>
      <c r="J209" s="53"/>
      <c r="K209" s="54"/>
      <c r="L209" s="55">
        <f t="shared" si="287"/>
        <v>0</v>
      </c>
      <c r="M209" s="53"/>
      <c r="N209" s="54"/>
      <c r="O209" s="55">
        <f t="shared" si="288"/>
        <v>0</v>
      </c>
      <c r="P209" s="57"/>
      <c r="S209" s="996"/>
      <c r="U209" s="996"/>
    </row>
    <row r="210" spans="1:21" ht="12" hidden="1" customHeight="1" x14ac:dyDescent="0.25">
      <c r="A210" s="51">
        <v>5215</v>
      </c>
      <c r="B210" s="87" t="s">
        <v>228</v>
      </c>
      <c r="C210" s="88">
        <f t="shared" si="194"/>
        <v>0</v>
      </c>
      <c r="D210" s="193"/>
      <c r="E210" s="194"/>
      <c r="F210" s="55">
        <f t="shared" si="285"/>
        <v>0</v>
      </c>
      <c r="G210" s="53"/>
      <c r="H210" s="54"/>
      <c r="I210" s="55">
        <f t="shared" si="286"/>
        <v>0</v>
      </c>
      <c r="J210" s="53"/>
      <c r="K210" s="54"/>
      <c r="L210" s="55">
        <f t="shared" si="287"/>
        <v>0</v>
      </c>
      <c r="M210" s="53"/>
      <c r="N210" s="54"/>
      <c r="O210" s="55">
        <f t="shared" si="288"/>
        <v>0</v>
      </c>
      <c r="P210" s="57"/>
      <c r="S210" s="996"/>
      <c r="U210" s="996"/>
    </row>
    <row r="211" spans="1:21" ht="14.25" hidden="1" customHeight="1" x14ac:dyDescent="0.25">
      <c r="A211" s="51">
        <v>5216</v>
      </c>
      <c r="B211" s="87" t="s">
        <v>229</v>
      </c>
      <c r="C211" s="88">
        <f t="shared" si="194"/>
        <v>0</v>
      </c>
      <c r="D211" s="193"/>
      <c r="E211" s="194"/>
      <c r="F211" s="55">
        <f t="shared" si="285"/>
        <v>0</v>
      </c>
      <c r="G211" s="53"/>
      <c r="H211" s="54"/>
      <c r="I211" s="55">
        <f t="shared" si="286"/>
        <v>0</v>
      </c>
      <c r="J211" s="53"/>
      <c r="K211" s="54"/>
      <c r="L211" s="55">
        <f t="shared" si="287"/>
        <v>0</v>
      </c>
      <c r="M211" s="53"/>
      <c r="N211" s="54"/>
      <c r="O211" s="55">
        <f t="shared" si="288"/>
        <v>0</v>
      </c>
      <c r="P211" s="57"/>
      <c r="S211" s="996"/>
      <c r="U211" s="996"/>
    </row>
    <row r="212" spans="1:21" ht="12" hidden="1" customHeight="1" x14ac:dyDescent="0.25">
      <c r="A212" s="51">
        <v>5217</v>
      </c>
      <c r="B212" s="87" t="s">
        <v>230</v>
      </c>
      <c r="C212" s="88">
        <f t="shared" ref="C212:C275" si="289">F212+I212+L212+O212</f>
        <v>0</v>
      </c>
      <c r="D212" s="193"/>
      <c r="E212" s="194"/>
      <c r="F212" s="55">
        <f t="shared" si="285"/>
        <v>0</v>
      </c>
      <c r="G212" s="53"/>
      <c r="H212" s="54"/>
      <c r="I212" s="55">
        <f t="shared" si="286"/>
        <v>0</v>
      </c>
      <c r="J212" s="53"/>
      <c r="K212" s="54"/>
      <c r="L212" s="55">
        <f t="shared" si="287"/>
        <v>0</v>
      </c>
      <c r="M212" s="53"/>
      <c r="N212" s="54"/>
      <c r="O212" s="55">
        <f t="shared" si="288"/>
        <v>0</v>
      </c>
      <c r="P212" s="57"/>
      <c r="S212" s="996"/>
      <c r="U212" s="996"/>
    </row>
    <row r="213" spans="1:21" ht="12" hidden="1" customHeight="1" x14ac:dyDescent="0.25">
      <c r="A213" s="51">
        <v>5218</v>
      </c>
      <c r="B213" s="87" t="s">
        <v>231</v>
      </c>
      <c r="C213" s="88">
        <f t="shared" si="289"/>
        <v>0</v>
      </c>
      <c r="D213" s="193"/>
      <c r="E213" s="194"/>
      <c r="F213" s="55">
        <f t="shared" si="285"/>
        <v>0</v>
      </c>
      <c r="G213" s="53"/>
      <c r="H213" s="54"/>
      <c r="I213" s="55">
        <f t="shared" si="286"/>
        <v>0</v>
      </c>
      <c r="J213" s="53"/>
      <c r="K213" s="54"/>
      <c r="L213" s="55">
        <f t="shared" si="287"/>
        <v>0</v>
      </c>
      <c r="M213" s="53"/>
      <c r="N213" s="54"/>
      <c r="O213" s="55">
        <f t="shared" si="288"/>
        <v>0</v>
      </c>
      <c r="P213" s="57"/>
      <c r="S213" s="996"/>
      <c r="U213" s="996"/>
    </row>
    <row r="214" spans="1:21" ht="12" hidden="1" customHeight="1" x14ac:dyDescent="0.25">
      <c r="A214" s="51">
        <v>5219</v>
      </c>
      <c r="B214" s="87" t="s">
        <v>232</v>
      </c>
      <c r="C214" s="88">
        <f t="shared" si="289"/>
        <v>0</v>
      </c>
      <c r="D214" s="193"/>
      <c r="E214" s="194"/>
      <c r="F214" s="55">
        <f t="shared" si="285"/>
        <v>0</v>
      </c>
      <c r="G214" s="53"/>
      <c r="H214" s="54"/>
      <c r="I214" s="55">
        <f t="shared" si="286"/>
        <v>0</v>
      </c>
      <c r="J214" s="53"/>
      <c r="K214" s="54"/>
      <c r="L214" s="55">
        <f t="shared" si="287"/>
        <v>0</v>
      </c>
      <c r="M214" s="53"/>
      <c r="N214" s="54"/>
      <c r="O214" s="55">
        <f t="shared" si="288"/>
        <v>0</v>
      </c>
      <c r="P214" s="57"/>
      <c r="S214" s="996"/>
      <c r="U214" s="996"/>
    </row>
    <row r="215" spans="1:21" ht="13.5" hidden="1" customHeight="1" x14ac:dyDescent="0.25">
      <c r="A215" s="187">
        <v>5220</v>
      </c>
      <c r="B215" s="87" t="s">
        <v>233</v>
      </c>
      <c r="C215" s="88">
        <f t="shared" si="289"/>
        <v>0</v>
      </c>
      <c r="D215" s="193"/>
      <c r="E215" s="194"/>
      <c r="F215" s="55">
        <f t="shared" si="285"/>
        <v>0</v>
      </c>
      <c r="G215" s="53"/>
      <c r="H215" s="54"/>
      <c r="I215" s="55">
        <f t="shared" si="286"/>
        <v>0</v>
      </c>
      <c r="J215" s="53"/>
      <c r="K215" s="54"/>
      <c r="L215" s="55">
        <f t="shared" si="287"/>
        <v>0</v>
      </c>
      <c r="M215" s="53"/>
      <c r="N215" s="54"/>
      <c r="O215" s="55">
        <f t="shared" si="288"/>
        <v>0</v>
      </c>
      <c r="P215" s="57"/>
      <c r="S215" s="996"/>
      <c r="U215" s="996"/>
    </row>
    <row r="216" spans="1:21" hidden="1" x14ac:dyDescent="0.25">
      <c r="A216" s="187">
        <v>5230</v>
      </c>
      <c r="B216" s="87" t="s">
        <v>234</v>
      </c>
      <c r="C216" s="88">
        <f t="shared" si="289"/>
        <v>0</v>
      </c>
      <c r="D216" s="188">
        <f>SUM(D217:D224)</f>
        <v>0</v>
      </c>
      <c r="E216" s="189">
        <f t="shared" ref="E216:F216" si="290">SUM(E217:E224)</f>
        <v>0</v>
      </c>
      <c r="F216" s="55">
        <f t="shared" si="290"/>
        <v>0</v>
      </c>
      <c r="G216" s="188">
        <f>SUM(G217:G224)</f>
        <v>0</v>
      </c>
      <c r="H216" s="189">
        <f t="shared" ref="H216:I216" si="291">SUM(H217:H224)</f>
        <v>0</v>
      </c>
      <c r="I216" s="55">
        <f t="shared" si="291"/>
        <v>0</v>
      </c>
      <c r="J216" s="188">
        <f>SUM(J217:J224)</f>
        <v>0</v>
      </c>
      <c r="K216" s="189">
        <f t="shared" ref="K216:L216" si="292">SUM(K217:K224)</f>
        <v>0</v>
      </c>
      <c r="L216" s="55">
        <f t="shared" si="292"/>
        <v>0</v>
      </c>
      <c r="M216" s="188">
        <f>SUM(M217:M224)</f>
        <v>0</v>
      </c>
      <c r="N216" s="189">
        <f t="shared" ref="N216:O216" si="293">SUM(N217:N224)</f>
        <v>0</v>
      </c>
      <c r="O216" s="55">
        <f t="shared" si="293"/>
        <v>0</v>
      </c>
      <c r="P216" s="57"/>
      <c r="S216" s="996"/>
      <c r="U216" s="996"/>
    </row>
    <row r="217" spans="1:21" ht="12" hidden="1" customHeight="1" x14ac:dyDescent="0.25">
      <c r="A217" s="51">
        <v>5231</v>
      </c>
      <c r="B217" s="87" t="s">
        <v>235</v>
      </c>
      <c r="C217" s="88">
        <f t="shared" si="289"/>
        <v>0</v>
      </c>
      <c r="D217" s="193"/>
      <c r="E217" s="194"/>
      <c r="F217" s="55">
        <f t="shared" ref="F217:F226" si="294">D217+E217</f>
        <v>0</v>
      </c>
      <c r="G217" s="53"/>
      <c r="H217" s="54"/>
      <c r="I217" s="55">
        <f t="shared" ref="I217:I226" si="295">G217+H217</f>
        <v>0</v>
      </c>
      <c r="J217" s="53"/>
      <c r="K217" s="54"/>
      <c r="L217" s="55">
        <f t="shared" ref="L217:L226" si="296">K217+J217</f>
        <v>0</v>
      </c>
      <c r="M217" s="53"/>
      <c r="N217" s="54"/>
      <c r="O217" s="55">
        <f t="shared" ref="O217:O226" si="297">N217+M217</f>
        <v>0</v>
      </c>
      <c r="P217" s="57"/>
      <c r="S217" s="996"/>
      <c r="U217" s="996"/>
    </row>
    <row r="218" spans="1:21" ht="12" hidden="1" customHeight="1" x14ac:dyDescent="0.25">
      <c r="A218" s="51">
        <v>5232</v>
      </c>
      <c r="B218" s="87" t="s">
        <v>236</v>
      </c>
      <c r="C218" s="88">
        <f t="shared" si="289"/>
        <v>0</v>
      </c>
      <c r="D218" s="193"/>
      <c r="E218" s="194"/>
      <c r="F218" s="55">
        <f t="shared" si="294"/>
        <v>0</v>
      </c>
      <c r="G218" s="53"/>
      <c r="H218" s="54"/>
      <c r="I218" s="55">
        <f t="shared" si="295"/>
        <v>0</v>
      </c>
      <c r="J218" s="53"/>
      <c r="K218" s="54"/>
      <c r="L218" s="55">
        <f t="shared" si="296"/>
        <v>0</v>
      </c>
      <c r="M218" s="53"/>
      <c r="N218" s="54"/>
      <c r="O218" s="55">
        <f t="shared" si="297"/>
        <v>0</v>
      </c>
      <c r="P218" s="57"/>
      <c r="S218" s="996"/>
      <c r="U218" s="996"/>
    </row>
    <row r="219" spans="1:21" ht="12" hidden="1" customHeight="1" x14ac:dyDescent="0.25">
      <c r="A219" s="51">
        <v>5233</v>
      </c>
      <c r="B219" s="87" t="s">
        <v>237</v>
      </c>
      <c r="C219" s="88">
        <f t="shared" si="289"/>
        <v>0</v>
      </c>
      <c r="D219" s="193"/>
      <c r="E219" s="194"/>
      <c r="F219" s="55">
        <f t="shared" si="294"/>
        <v>0</v>
      </c>
      <c r="G219" s="53"/>
      <c r="H219" s="54"/>
      <c r="I219" s="55">
        <f t="shared" si="295"/>
        <v>0</v>
      </c>
      <c r="J219" s="53"/>
      <c r="K219" s="54"/>
      <c r="L219" s="55">
        <f t="shared" si="296"/>
        <v>0</v>
      </c>
      <c r="M219" s="53"/>
      <c r="N219" s="54"/>
      <c r="O219" s="55">
        <f t="shared" si="297"/>
        <v>0</v>
      </c>
      <c r="P219" s="57"/>
      <c r="S219" s="996"/>
      <c r="U219" s="996"/>
    </row>
    <row r="220" spans="1:21" ht="24" hidden="1" customHeight="1" x14ac:dyDescent="0.25">
      <c r="A220" s="51">
        <v>5234</v>
      </c>
      <c r="B220" s="87" t="s">
        <v>238</v>
      </c>
      <c r="C220" s="88">
        <f t="shared" si="289"/>
        <v>0</v>
      </c>
      <c r="D220" s="193"/>
      <c r="E220" s="194"/>
      <c r="F220" s="55">
        <f t="shared" si="294"/>
        <v>0</v>
      </c>
      <c r="G220" s="53"/>
      <c r="H220" s="54"/>
      <c r="I220" s="55">
        <f t="shared" si="295"/>
        <v>0</v>
      </c>
      <c r="J220" s="53"/>
      <c r="K220" s="54"/>
      <c r="L220" s="55">
        <f t="shared" si="296"/>
        <v>0</v>
      </c>
      <c r="M220" s="53"/>
      <c r="N220" s="54"/>
      <c r="O220" s="55">
        <f t="shared" si="297"/>
        <v>0</v>
      </c>
      <c r="P220" s="57"/>
      <c r="S220" s="996"/>
      <c r="U220" s="996"/>
    </row>
    <row r="221" spans="1:21" ht="14.25" hidden="1" customHeight="1" x14ac:dyDescent="0.25">
      <c r="A221" s="51">
        <v>5236</v>
      </c>
      <c r="B221" s="87" t="s">
        <v>239</v>
      </c>
      <c r="C221" s="88">
        <f t="shared" si="289"/>
        <v>0</v>
      </c>
      <c r="D221" s="193"/>
      <c r="E221" s="194"/>
      <c r="F221" s="55">
        <f t="shared" si="294"/>
        <v>0</v>
      </c>
      <c r="G221" s="53"/>
      <c r="H221" s="54"/>
      <c r="I221" s="55">
        <f t="shared" si="295"/>
        <v>0</v>
      </c>
      <c r="J221" s="53"/>
      <c r="K221" s="54"/>
      <c r="L221" s="55">
        <f t="shared" si="296"/>
        <v>0</v>
      </c>
      <c r="M221" s="53"/>
      <c r="N221" s="54"/>
      <c r="O221" s="55">
        <f t="shared" si="297"/>
        <v>0</v>
      </c>
      <c r="P221" s="57"/>
      <c r="S221" s="996"/>
      <c r="U221" s="996"/>
    </row>
    <row r="222" spans="1:21" ht="14.25" hidden="1" customHeight="1" x14ac:dyDescent="0.25">
      <c r="A222" s="51">
        <v>5237</v>
      </c>
      <c r="B222" s="87" t="s">
        <v>240</v>
      </c>
      <c r="C222" s="88">
        <f t="shared" si="289"/>
        <v>0</v>
      </c>
      <c r="D222" s="193"/>
      <c r="E222" s="194"/>
      <c r="F222" s="55">
        <f t="shared" si="294"/>
        <v>0</v>
      </c>
      <c r="G222" s="53"/>
      <c r="H222" s="54"/>
      <c r="I222" s="55">
        <f t="shared" si="295"/>
        <v>0</v>
      </c>
      <c r="J222" s="53"/>
      <c r="K222" s="54"/>
      <c r="L222" s="55">
        <f t="shared" si="296"/>
        <v>0</v>
      </c>
      <c r="M222" s="53"/>
      <c r="N222" s="54"/>
      <c r="O222" s="55">
        <f t="shared" si="297"/>
        <v>0</v>
      </c>
      <c r="P222" s="57"/>
      <c r="S222" s="996"/>
      <c r="U222" s="996"/>
    </row>
    <row r="223" spans="1:21" ht="24" hidden="1" customHeight="1" x14ac:dyDescent="0.25">
      <c r="A223" s="51">
        <v>5238</v>
      </c>
      <c r="B223" s="87" t="s">
        <v>241</v>
      </c>
      <c r="C223" s="88">
        <f t="shared" si="289"/>
        <v>0</v>
      </c>
      <c r="D223" s="193"/>
      <c r="E223" s="194"/>
      <c r="F223" s="55">
        <f t="shared" si="294"/>
        <v>0</v>
      </c>
      <c r="G223" s="53"/>
      <c r="H223" s="54"/>
      <c r="I223" s="55">
        <f t="shared" si="295"/>
        <v>0</v>
      </c>
      <c r="J223" s="53"/>
      <c r="K223" s="54"/>
      <c r="L223" s="55">
        <f t="shared" si="296"/>
        <v>0</v>
      </c>
      <c r="M223" s="53"/>
      <c r="N223" s="54"/>
      <c r="O223" s="55">
        <f t="shared" si="297"/>
        <v>0</v>
      </c>
      <c r="P223" s="57"/>
      <c r="S223" s="996"/>
      <c r="U223" s="996"/>
    </row>
    <row r="224" spans="1:21" ht="24" hidden="1" customHeight="1" x14ac:dyDescent="0.25">
      <c r="A224" s="51">
        <v>5239</v>
      </c>
      <c r="B224" s="87" t="s">
        <v>242</v>
      </c>
      <c r="C224" s="88">
        <f t="shared" si="289"/>
        <v>0</v>
      </c>
      <c r="D224" s="193"/>
      <c r="E224" s="194"/>
      <c r="F224" s="55">
        <f t="shared" si="294"/>
        <v>0</v>
      </c>
      <c r="G224" s="53"/>
      <c r="H224" s="54"/>
      <c r="I224" s="55">
        <f t="shared" si="295"/>
        <v>0</v>
      </c>
      <c r="J224" s="53"/>
      <c r="K224" s="54"/>
      <c r="L224" s="55">
        <f t="shared" si="296"/>
        <v>0</v>
      </c>
      <c r="M224" s="53"/>
      <c r="N224" s="54"/>
      <c r="O224" s="55">
        <f t="shared" si="297"/>
        <v>0</v>
      </c>
      <c r="P224" s="57"/>
      <c r="S224" s="996"/>
      <c r="U224" s="996"/>
    </row>
    <row r="225" spans="1:21" ht="24" hidden="1" customHeight="1" x14ac:dyDescent="0.25">
      <c r="A225" s="187">
        <v>5240</v>
      </c>
      <c r="B225" s="87" t="s">
        <v>243</v>
      </c>
      <c r="C225" s="88">
        <f t="shared" si="289"/>
        <v>0</v>
      </c>
      <c r="D225" s="193"/>
      <c r="E225" s="194"/>
      <c r="F225" s="55">
        <f t="shared" si="294"/>
        <v>0</v>
      </c>
      <c r="G225" s="53"/>
      <c r="H225" s="54"/>
      <c r="I225" s="55">
        <f t="shared" si="295"/>
        <v>0</v>
      </c>
      <c r="J225" s="53"/>
      <c r="K225" s="54"/>
      <c r="L225" s="55">
        <f t="shared" si="296"/>
        <v>0</v>
      </c>
      <c r="M225" s="53"/>
      <c r="N225" s="54"/>
      <c r="O225" s="55">
        <f t="shared" si="297"/>
        <v>0</v>
      </c>
      <c r="P225" s="57"/>
      <c r="S225" s="996"/>
      <c r="U225" s="996"/>
    </row>
    <row r="226" spans="1:21" ht="12" hidden="1" customHeight="1" x14ac:dyDescent="0.25">
      <c r="A226" s="187">
        <v>5250</v>
      </c>
      <c r="B226" s="87" t="s">
        <v>244</v>
      </c>
      <c r="C226" s="88">
        <f t="shared" si="289"/>
        <v>0</v>
      </c>
      <c r="D226" s="193"/>
      <c r="E226" s="194"/>
      <c r="F226" s="55">
        <f t="shared" si="294"/>
        <v>0</v>
      </c>
      <c r="G226" s="53"/>
      <c r="H226" s="54"/>
      <c r="I226" s="55">
        <f t="shared" si="295"/>
        <v>0</v>
      </c>
      <c r="J226" s="53"/>
      <c r="K226" s="54"/>
      <c r="L226" s="55">
        <f t="shared" si="296"/>
        <v>0</v>
      </c>
      <c r="M226" s="53"/>
      <c r="N226" s="54"/>
      <c r="O226" s="55">
        <f t="shared" si="297"/>
        <v>0</v>
      </c>
      <c r="P226" s="57"/>
      <c r="S226" s="996"/>
      <c r="U226" s="996"/>
    </row>
    <row r="227" spans="1:21" hidden="1" x14ac:dyDescent="0.25">
      <c r="A227" s="187">
        <v>5260</v>
      </c>
      <c r="B227" s="87" t="s">
        <v>245</v>
      </c>
      <c r="C227" s="88">
        <f t="shared" si="289"/>
        <v>0</v>
      </c>
      <c r="D227" s="188">
        <f>SUM(D228)</f>
        <v>0</v>
      </c>
      <c r="E227" s="189">
        <f t="shared" ref="E227:F227" si="298">SUM(E228)</f>
        <v>0</v>
      </c>
      <c r="F227" s="55">
        <f t="shared" si="298"/>
        <v>0</v>
      </c>
      <c r="G227" s="188">
        <f>SUM(G228)</f>
        <v>0</v>
      </c>
      <c r="H227" s="189">
        <f t="shared" ref="H227:I227" si="299">SUM(H228)</f>
        <v>0</v>
      </c>
      <c r="I227" s="55">
        <f t="shared" si="299"/>
        <v>0</v>
      </c>
      <c r="J227" s="188">
        <f>SUM(J228)</f>
        <v>0</v>
      </c>
      <c r="K227" s="189">
        <f t="shared" ref="K227:L227" si="300">SUM(K228)</f>
        <v>0</v>
      </c>
      <c r="L227" s="55">
        <f t="shared" si="300"/>
        <v>0</v>
      </c>
      <c r="M227" s="188">
        <f>SUM(M228)</f>
        <v>0</v>
      </c>
      <c r="N227" s="189">
        <f t="shared" ref="N227:O227" si="301">SUM(N228)</f>
        <v>0</v>
      </c>
      <c r="O227" s="55">
        <f t="shared" si="301"/>
        <v>0</v>
      </c>
      <c r="P227" s="57"/>
      <c r="S227" s="996"/>
      <c r="U227" s="996"/>
    </row>
    <row r="228" spans="1:21" ht="24" hidden="1" customHeight="1" x14ac:dyDescent="0.25">
      <c r="A228" s="51">
        <v>5269</v>
      </c>
      <c r="B228" s="87" t="s">
        <v>246</v>
      </c>
      <c r="C228" s="88">
        <f t="shared" si="289"/>
        <v>0</v>
      </c>
      <c r="D228" s="193"/>
      <c r="E228" s="194"/>
      <c r="F228" s="55">
        <f t="shared" ref="F228:F229" si="302">D228+E228</f>
        <v>0</v>
      </c>
      <c r="G228" s="53"/>
      <c r="H228" s="54"/>
      <c r="I228" s="55">
        <f t="shared" ref="I228:I229" si="303">G228+H228</f>
        <v>0</v>
      </c>
      <c r="J228" s="53"/>
      <c r="K228" s="54"/>
      <c r="L228" s="55">
        <f t="shared" ref="L228:L229" si="304">K228+J228</f>
        <v>0</v>
      </c>
      <c r="M228" s="53"/>
      <c r="N228" s="54"/>
      <c r="O228" s="55">
        <f t="shared" ref="O228:O229" si="305">N228+M228</f>
        <v>0</v>
      </c>
      <c r="P228" s="57"/>
      <c r="S228" s="996"/>
      <c r="U228" s="996"/>
    </row>
    <row r="229" spans="1:21" ht="24" hidden="1" customHeight="1" x14ac:dyDescent="0.25">
      <c r="A229" s="184">
        <v>5270</v>
      </c>
      <c r="B229" s="136" t="s">
        <v>247</v>
      </c>
      <c r="C229" s="141">
        <f t="shared" si="289"/>
        <v>0</v>
      </c>
      <c r="D229" s="199"/>
      <c r="E229" s="200"/>
      <c r="F229" s="139">
        <f t="shared" si="302"/>
        <v>0</v>
      </c>
      <c r="G229" s="142"/>
      <c r="H229" s="143"/>
      <c r="I229" s="139">
        <f t="shared" si="303"/>
        <v>0</v>
      </c>
      <c r="J229" s="142"/>
      <c r="K229" s="143"/>
      <c r="L229" s="139">
        <f t="shared" si="304"/>
        <v>0</v>
      </c>
      <c r="M229" s="142"/>
      <c r="N229" s="143"/>
      <c r="O229" s="139">
        <f t="shared" si="305"/>
        <v>0</v>
      </c>
      <c r="P229" s="127"/>
      <c r="S229" s="996"/>
      <c r="U229" s="996"/>
    </row>
    <row r="230" spans="1:21" hidden="1" x14ac:dyDescent="0.25">
      <c r="A230" s="175">
        <v>6000</v>
      </c>
      <c r="B230" s="175" t="s">
        <v>248</v>
      </c>
      <c r="C230" s="176">
        <f t="shared" si="289"/>
        <v>0</v>
      </c>
      <c r="D230" s="177">
        <f>D231+D251+D259</f>
        <v>0</v>
      </c>
      <c r="E230" s="178">
        <f t="shared" ref="E230:F230" si="306">E231+E251+E259</f>
        <v>0</v>
      </c>
      <c r="F230" s="179">
        <f t="shared" si="306"/>
        <v>0</v>
      </c>
      <c r="G230" s="177">
        <f>G231+G251+G259</f>
        <v>0</v>
      </c>
      <c r="H230" s="178">
        <f t="shared" ref="H230:I230" si="307">H231+H251+H259</f>
        <v>0</v>
      </c>
      <c r="I230" s="179">
        <f t="shared" si="307"/>
        <v>0</v>
      </c>
      <c r="J230" s="177">
        <f>J231+J251+J259</f>
        <v>0</v>
      </c>
      <c r="K230" s="178">
        <f t="shared" ref="K230:L230" si="308">K231+K251+K259</f>
        <v>0</v>
      </c>
      <c r="L230" s="179">
        <f t="shared" si="308"/>
        <v>0</v>
      </c>
      <c r="M230" s="177">
        <f>M231+M251+M259</f>
        <v>0</v>
      </c>
      <c r="N230" s="178">
        <f t="shared" ref="N230:O230" si="309">N231+N251+N259</f>
        <v>0</v>
      </c>
      <c r="O230" s="179">
        <f t="shared" si="309"/>
        <v>0</v>
      </c>
      <c r="P230" s="180"/>
      <c r="S230" s="996"/>
      <c r="U230" s="996"/>
    </row>
    <row r="231" spans="1:21" ht="14.25" hidden="1" customHeight="1" x14ac:dyDescent="0.25">
      <c r="A231" s="213">
        <v>6200</v>
      </c>
      <c r="B231" s="204" t="s">
        <v>249</v>
      </c>
      <c r="C231" s="214">
        <f t="shared" si="289"/>
        <v>0</v>
      </c>
      <c r="D231" s="215">
        <f>SUM(D232,D233,D235,D238,D244,D245,D246)</f>
        <v>0</v>
      </c>
      <c r="E231" s="216">
        <f t="shared" ref="E231:F231" si="310">SUM(E232,E233,E235,E238,E244,E245,E246)</f>
        <v>0</v>
      </c>
      <c r="F231" s="217">
        <f t="shared" si="310"/>
        <v>0</v>
      </c>
      <c r="G231" s="215">
        <f>SUM(G232,G233,G235,G238,G244,G245,G246)</f>
        <v>0</v>
      </c>
      <c r="H231" s="216">
        <f t="shared" ref="H231:I231" si="311">SUM(H232,H233,H235,H238,H244,H245,H246)</f>
        <v>0</v>
      </c>
      <c r="I231" s="217">
        <f t="shared" si="311"/>
        <v>0</v>
      </c>
      <c r="J231" s="215">
        <f>SUM(J232,J233,J235,J238,J244,J245,J246)</f>
        <v>0</v>
      </c>
      <c r="K231" s="216">
        <f t="shared" ref="K231:L231" si="312">SUM(K232,K233,K235,K238,K244,K245,K246)</f>
        <v>0</v>
      </c>
      <c r="L231" s="217">
        <f t="shared" si="312"/>
        <v>0</v>
      </c>
      <c r="M231" s="215">
        <f>SUM(M232,M233,M235,M238,M244,M245,M246)</f>
        <v>0</v>
      </c>
      <c r="N231" s="216">
        <f t="shared" ref="N231:O231" si="313">SUM(N232,N233,N235,N238,N244,N245,N246)</f>
        <v>0</v>
      </c>
      <c r="O231" s="217">
        <f t="shared" si="313"/>
        <v>0</v>
      </c>
      <c r="P231" s="218"/>
      <c r="S231" s="996"/>
      <c r="U231" s="996"/>
    </row>
    <row r="232" spans="1:21" ht="24" hidden="1" customHeight="1" x14ac:dyDescent="0.25">
      <c r="A232" s="1555">
        <v>6220</v>
      </c>
      <c r="B232" s="80" t="s">
        <v>250</v>
      </c>
      <c r="C232" s="81">
        <f t="shared" si="289"/>
        <v>0</v>
      </c>
      <c r="D232" s="195"/>
      <c r="E232" s="196"/>
      <c r="F232" s="132">
        <f>D232+E232</f>
        <v>0</v>
      </c>
      <c r="G232" s="46"/>
      <c r="H232" s="47"/>
      <c r="I232" s="132">
        <f>G232+H232</f>
        <v>0</v>
      </c>
      <c r="J232" s="46"/>
      <c r="K232" s="47"/>
      <c r="L232" s="132">
        <f>K232+J232</f>
        <v>0</v>
      </c>
      <c r="M232" s="46"/>
      <c r="N232" s="47"/>
      <c r="O232" s="132">
        <f>N232+M232</f>
        <v>0</v>
      </c>
      <c r="P232" s="49"/>
      <c r="S232" s="996"/>
      <c r="U232" s="996"/>
    </row>
    <row r="233" spans="1:21" hidden="1" x14ac:dyDescent="0.25">
      <c r="A233" s="187">
        <v>6230</v>
      </c>
      <c r="B233" s="87" t="s">
        <v>251</v>
      </c>
      <c r="C233" s="88">
        <f t="shared" si="289"/>
        <v>0</v>
      </c>
      <c r="D233" s="188">
        <f t="shared" ref="D233:O233" si="314">SUM(D234)</f>
        <v>0</v>
      </c>
      <c r="E233" s="189">
        <f t="shared" si="314"/>
        <v>0</v>
      </c>
      <c r="F233" s="55">
        <f t="shared" si="314"/>
        <v>0</v>
      </c>
      <c r="G233" s="188">
        <f t="shared" si="314"/>
        <v>0</v>
      </c>
      <c r="H233" s="189">
        <f t="shared" si="314"/>
        <v>0</v>
      </c>
      <c r="I233" s="55">
        <f t="shared" si="314"/>
        <v>0</v>
      </c>
      <c r="J233" s="188">
        <f t="shared" si="314"/>
        <v>0</v>
      </c>
      <c r="K233" s="189">
        <f t="shared" si="314"/>
        <v>0</v>
      </c>
      <c r="L233" s="55">
        <f t="shared" si="314"/>
        <v>0</v>
      </c>
      <c r="M233" s="188">
        <f t="shared" si="314"/>
        <v>0</v>
      </c>
      <c r="N233" s="189">
        <f t="shared" si="314"/>
        <v>0</v>
      </c>
      <c r="O233" s="55">
        <f t="shared" si="314"/>
        <v>0</v>
      </c>
      <c r="P233" s="57"/>
      <c r="S233" s="996"/>
      <c r="U233" s="996"/>
    </row>
    <row r="234" spans="1:21" ht="24" hidden="1" customHeight="1" x14ac:dyDescent="0.25">
      <c r="A234" s="51">
        <v>6239</v>
      </c>
      <c r="B234" s="80" t="s">
        <v>252</v>
      </c>
      <c r="C234" s="88">
        <f t="shared" si="289"/>
        <v>0</v>
      </c>
      <c r="D234" s="195"/>
      <c r="E234" s="196"/>
      <c r="F234" s="132">
        <f>D234+E234</f>
        <v>0</v>
      </c>
      <c r="G234" s="46"/>
      <c r="H234" s="47"/>
      <c r="I234" s="132">
        <f>G234+H234</f>
        <v>0</v>
      </c>
      <c r="J234" s="46"/>
      <c r="K234" s="47"/>
      <c r="L234" s="132">
        <f>K234+J234</f>
        <v>0</v>
      </c>
      <c r="M234" s="46"/>
      <c r="N234" s="47"/>
      <c r="O234" s="132">
        <f>N234+M234</f>
        <v>0</v>
      </c>
      <c r="P234" s="49"/>
      <c r="S234" s="996"/>
      <c r="U234" s="996"/>
    </row>
    <row r="235" spans="1:21" ht="24" hidden="1" x14ac:dyDescent="0.25">
      <c r="A235" s="187">
        <v>6240</v>
      </c>
      <c r="B235" s="87" t="s">
        <v>253</v>
      </c>
      <c r="C235" s="88">
        <f t="shared" si="289"/>
        <v>0</v>
      </c>
      <c r="D235" s="188">
        <f>SUM(D236:D237)</f>
        <v>0</v>
      </c>
      <c r="E235" s="189">
        <f t="shared" ref="E235:F235" si="315">SUM(E236:E237)</f>
        <v>0</v>
      </c>
      <c r="F235" s="55">
        <f t="shared" si="315"/>
        <v>0</v>
      </c>
      <c r="G235" s="188">
        <f>SUM(G236:G237)</f>
        <v>0</v>
      </c>
      <c r="H235" s="189">
        <f t="shared" ref="H235:I235" si="316">SUM(H236:H237)</f>
        <v>0</v>
      </c>
      <c r="I235" s="55">
        <f t="shared" si="316"/>
        <v>0</v>
      </c>
      <c r="J235" s="188">
        <f>SUM(J236:J237)</f>
        <v>0</v>
      </c>
      <c r="K235" s="189">
        <f t="shared" ref="K235:L235" si="317">SUM(K236:K237)</f>
        <v>0</v>
      </c>
      <c r="L235" s="55">
        <f t="shared" si="317"/>
        <v>0</v>
      </c>
      <c r="M235" s="188">
        <f>SUM(M236:M237)</f>
        <v>0</v>
      </c>
      <c r="N235" s="189">
        <f t="shared" ref="N235:O235" si="318">SUM(N236:N237)</f>
        <v>0</v>
      </c>
      <c r="O235" s="55">
        <f t="shared" si="318"/>
        <v>0</v>
      </c>
      <c r="P235" s="57"/>
      <c r="S235" s="996"/>
      <c r="U235" s="996"/>
    </row>
    <row r="236" spans="1:21" ht="12" hidden="1" customHeight="1" x14ac:dyDescent="0.25">
      <c r="A236" s="51">
        <v>6241</v>
      </c>
      <c r="B236" s="87" t="s">
        <v>254</v>
      </c>
      <c r="C236" s="88">
        <f t="shared" si="289"/>
        <v>0</v>
      </c>
      <c r="D236" s="193"/>
      <c r="E236" s="194"/>
      <c r="F236" s="55">
        <f t="shared" ref="F236:F237" si="319">D236+E236</f>
        <v>0</v>
      </c>
      <c r="G236" s="53"/>
      <c r="H236" s="54"/>
      <c r="I236" s="55">
        <f t="shared" ref="I236:I237" si="320">G236+H236</f>
        <v>0</v>
      </c>
      <c r="J236" s="53"/>
      <c r="K236" s="54"/>
      <c r="L236" s="55">
        <f t="shared" ref="L236:L237" si="321">K236+J236</f>
        <v>0</v>
      </c>
      <c r="M236" s="53"/>
      <c r="N236" s="54"/>
      <c r="O236" s="55">
        <f t="shared" ref="O236:O237" si="322">N236+M236</f>
        <v>0</v>
      </c>
      <c r="P236" s="57"/>
      <c r="S236" s="996"/>
      <c r="U236" s="996"/>
    </row>
    <row r="237" spans="1:21" ht="12" hidden="1" customHeight="1" x14ac:dyDescent="0.25">
      <c r="A237" s="51">
        <v>6242</v>
      </c>
      <c r="B237" s="87" t="s">
        <v>255</v>
      </c>
      <c r="C237" s="88">
        <f t="shared" si="289"/>
        <v>0</v>
      </c>
      <c r="D237" s="193"/>
      <c r="E237" s="194"/>
      <c r="F237" s="55">
        <f t="shared" si="319"/>
        <v>0</v>
      </c>
      <c r="G237" s="53"/>
      <c r="H237" s="54"/>
      <c r="I237" s="55">
        <f t="shared" si="320"/>
        <v>0</v>
      </c>
      <c r="J237" s="53"/>
      <c r="K237" s="54"/>
      <c r="L237" s="55">
        <f t="shared" si="321"/>
        <v>0</v>
      </c>
      <c r="M237" s="53"/>
      <c r="N237" s="54"/>
      <c r="O237" s="55">
        <f t="shared" si="322"/>
        <v>0</v>
      </c>
      <c r="P237" s="57"/>
      <c r="S237" s="996"/>
      <c r="U237" s="996"/>
    </row>
    <row r="238" spans="1:21" ht="25.5" hidden="1" customHeight="1" x14ac:dyDescent="0.25">
      <c r="A238" s="187">
        <v>6250</v>
      </c>
      <c r="B238" s="87" t="s">
        <v>256</v>
      </c>
      <c r="C238" s="88">
        <f t="shared" si="289"/>
        <v>0</v>
      </c>
      <c r="D238" s="188">
        <f>SUM(D239:D243)</f>
        <v>0</v>
      </c>
      <c r="E238" s="189">
        <f t="shared" ref="E238:F238" si="323">SUM(E239:E243)</f>
        <v>0</v>
      </c>
      <c r="F238" s="55">
        <f t="shared" si="323"/>
        <v>0</v>
      </c>
      <c r="G238" s="188">
        <f>SUM(G239:G243)</f>
        <v>0</v>
      </c>
      <c r="H238" s="189">
        <f t="shared" ref="H238:I238" si="324">SUM(H239:H243)</f>
        <v>0</v>
      </c>
      <c r="I238" s="55">
        <f t="shared" si="324"/>
        <v>0</v>
      </c>
      <c r="J238" s="188">
        <f>SUM(J239:J243)</f>
        <v>0</v>
      </c>
      <c r="K238" s="189">
        <f t="shared" ref="K238:L238" si="325">SUM(K239:K243)</f>
        <v>0</v>
      </c>
      <c r="L238" s="55">
        <f t="shared" si="325"/>
        <v>0</v>
      </c>
      <c r="M238" s="188">
        <f>SUM(M239:M243)</f>
        <v>0</v>
      </c>
      <c r="N238" s="189">
        <f t="shared" ref="N238:O238" si="326">SUM(N239:N243)</f>
        <v>0</v>
      </c>
      <c r="O238" s="55">
        <f t="shared" si="326"/>
        <v>0</v>
      </c>
      <c r="P238" s="57"/>
      <c r="S238" s="996"/>
      <c r="U238" s="996"/>
    </row>
    <row r="239" spans="1:21" ht="14.25" hidden="1" customHeight="1" x14ac:dyDescent="0.25">
      <c r="A239" s="51">
        <v>6252</v>
      </c>
      <c r="B239" s="87" t="s">
        <v>257</v>
      </c>
      <c r="C239" s="88">
        <f t="shared" si="289"/>
        <v>0</v>
      </c>
      <c r="D239" s="193"/>
      <c r="E239" s="194"/>
      <c r="F239" s="55">
        <f t="shared" ref="F239:F245" si="327">D239+E239</f>
        <v>0</v>
      </c>
      <c r="G239" s="53"/>
      <c r="H239" s="54"/>
      <c r="I239" s="55">
        <f t="shared" ref="I239:I245" si="328">G239+H239</f>
        <v>0</v>
      </c>
      <c r="J239" s="53"/>
      <c r="K239" s="54"/>
      <c r="L239" s="55">
        <f t="shared" ref="L239:L245" si="329">K239+J239</f>
        <v>0</v>
      </c>
      <c r="M239" s="53"/>
      <c r="N239" s="54"/>
      <c r="O239" s="55">
        <f t="shared" ref="O239:O245" si="330">N239+M239</f>
        <v>0</v>
      </c>
      <c r="P239" s="57"/>
      <c r="S239" s="996"/>
      <c r="U239" s="996"/>
    </row>
    <row r="240" spans="1:21" ht="14.25" hidden="1" customHeight="1" x14ac:dyDescent="0.25">
      <c r="A240" s="51">
        <v>6253</v>
      </c>
      <c r="B240" s="87" t="s">
        <v>258</v>
      </c>
      <c r="C240" s="88">
        <f t="shared" si="289"/>
        <v>0</v>
      </c>
      <c r="D240" s="193"/>
      <c r="E240" s="194"/>
      <c r="F240" s="55">
        <f t="shared" si="327"/>
        <v>0</v>
      </c>
      <c r="G240" s="53"/>
      <c r="H240" s="54"/>
      <c r="I240" s="55">
        <f t="shared" si="328"/>
        <v>0</v>
      </c>
      <c r="J240" s="53"/>
      <c r="K240" s="54"/>
      <c r="L240" s="55">
        <f t="shared" si="329"/>
        <v>0</v>
      </c>
      <c r="M240" s="53"/>
      <c r="N240" s="54"/>
      <c r="O240" s="55">
        <f t="shared" si="330"/>
        <v>0</v>
      </c>
      <c r="P240" s="57"/>
      <c r="S240" s="996"/>
      <c r="U240" s="996"/>
    </row>
    <row r="241" spans="1:21" ht="24" hidden="1" customHeight="1" x14ac:dyDescent="0.25">
      <c r="A241" s="51">
        <v>6254</v>
      </c>
      <c r="B241" s="87" t="s">
        <v>259</v>
      </c>
      <c r="C241" s="88">
        <f t="shared" si="289"/>
        <v>0</v>
      </c>
      <c r="D241" s="193"/>
      <c r="E241" s="194"/>
      <c r="F241" s="55">
        <f t="shared" si="327"/>
        <v>0</v>
      </c>
      <c r="G241" s="53"/>
      <c r="H241" s="54"/>
      <c r="I241" s="55">
        <f t="shared" si="328"/>
        <v>0</v>
      </c>
      <c r="J241" s="53"/>
      <c r="K241" s="54"/>
      <c r="L241" s="55">
        <f t="shared" si="329"/>
        <v>0</v>
      </c>
      <c r="M241" s="53"/>
      <c r="N241" s="54"/>
      <c r="O241" s="55">
        <f t="shared" si="330"/>
        <v>0</v>
      </c>
      <c r="P241" s="57"/>
      <c r="S241" s="996"/>
      <c r="U241" s="996"/>
    </row>
    <row r="242" spans="1:21" ht="24" hidden="1" customHeight="1" x14ac:dyDescent="0.25">
      <c r="A242" s="51">
        <v>6255</v>
      </c>
      <c r="B242" s="87" t="s">
        <v>260</v>
      </c>
      <c r="C242" s="88">
        <f t="shared" si="289"/>
        <v>0</v>
      </c>
      <c r="D242" s="193"/>
      <c r="E242" s="194"/>
      <c r="F242" s="55">
        <f t="shared" si="327"/>
        <v>0</v>
      </c>
      <c r="G242" s="53"/>
      <c r="H242" s="54"/>
      <c r="I242" s="55">
        <f t="shared" si="328"/>
        <v>0</v>
      </c>
      <c r="J242" s="53"/>
      <c r="K242" s="54"/>
      <c r="L242" s="55">
        <f t="shared" si="329"/>
        <v>0</v>
      </c>
      <c r="M242" s="53"/>
      <c r="N242" s="54"/>
      <c r="O242" s="55">
        <f t="shared" si="330"/>
        <v>0</v>
      </c>
      <c r="P242" s="57"/>
      <c r="S242" s="996"/>
      <c r="U242" s="996"/>
    </row>
    <row r="243" spans="1:21" ht="12" hidden="1" customHeight="1" x14ac:dyDescent="0.25">
      <c r="A243" s="51">
        <v>6259</v>
      </c>
      <c r="B243" s="87" t="s">
        <v>261</v>
      </c>
      <c r="C243" s="88">
        <f t="shared" si="289"/>
        <v>0</v>
      </c>
      <c r="D243" s="193"/>
      <c r="E243" s="194"/>
      <c r="F243" s="55">
        <f t="shared" si="327"/>
        <v>0</v>
      </c>
      <c r="G243" s="53"/>
      <c r="H243" s="54"/>
      <c r="I243" s="55">
        <f t="shared" si="328"/>
        <v>0</v>
      </c>
      <c r="J243" s="53"/>
      <c r="K243" s="54"/>
      <c r="L243" s="55">
        <f t="shared" si="329"/>
        <v>0</v>
      </c>
      <c r="M243" s="53"/>
      <c r="N243" s="54"/>
      <c r="O243" s="55">
        <f t="shared" si="330"/>
        <v>0</v>
      </c>
      <c r="P243" s="57"/>
      <c r="S243" s="996"/>
      <c r="U243" s="996"/>
    </row>
    <row r="244" spans="1:21" ht="24" hidden="1" customHeight="1" x14ac:dyDescent="0.25">
      <c r="A244" s="187">
        <v>6260</v>
      </c>
      <c r="B244" s="87" t="s">
        <v>262</v>
      </c>
      <c r="C244" s="88">
        <f t="shared" si="289"/>
        <v>0</v>
      </c>
      <c r="D244" s="193"/>
      <c r="E244" s="194"/>
      <c r="F244" s="55">
        <f t="shared" si="327"/>
        <v>0</v>
      </c>
      <c r="G244" s="53"/>
      <c r="H244" s="54"/>
      <c r="I244" s="55">
        <f t="shared" si="328"/>
        <v>0</v>
      </c>
      <c r="J244" s="53"/>
      <c r="K244" s="54"/>
      <c r="L244" s="55">
        <f t="shared" si="329"/>
        <v>0</v>
      </c>
      <c r="M244" s="53"/>
      <c r="N244" s="54"/>
      <c r="O244" s="55">
        <f t="shared" si="330"/>
        <v>0</v>
      </c>
      <c r="P244" s="57"/>
      <c r="S244" s="996"/>
      <c r="U244" s="996"/>
    </row>
    <row r="245" spans="1:21" ht="12" hidden="1" customHeight="1" x14ac:dyDescent="0.25">
      <c r="A245" s="187">
        <v>6270</v>
      </c>
      <c r="B245" s="87" t="s">
        <v>263</v>
      </c>
      <c r="C245" s="88">
        <f t="shared" si="289"/>
        <v>0</v>
      </c>
      <c r="D245" s="193"/>
      <c r="E245" s="194"/>
      <c r="F245" s="55">
        <f t="shared" si="327"/>
        <v>0</v>
      </c>
      <c r="G245" s="53"/>
      <c r="H245" s="54"/>
      <c r="I245" s="55">
        <f t="shared" si="328"/>
        <v>0</v>
      </c>
      <c r="J245" s="53"/>
      <c r="K245" s="54"/>
      <c r="L245" s="55">
        <f t="shared" si="329"/>
        <v>0</v>
      </c>
      <c r="M245" s="53"/>
      <c r="N245" s="54"/>
      <c r="O245" s="55">
        <f t="shared" si="330"/>
        <v>0</v>
      </c>
      <c r="P245" s="57"/>
      <c r="S245" s="996"/>
      <c r="U245" s="996"/>
    </row>
    <row r="246" spans="1:21" ht="24" hidden="1" x14ac:dyDescent="0.25">
      <c r="A246" s="1555">
        <v>6290</v>
      </c>
      <c r="B246" s="80" t="s">
        <v>264</v>
      </c>
      <c r="C246" s="205">
        <f t="shared" si="289"/>
        <v>0</v>
      </c>
      <c r="D246" s="191">
        <f>SUM(D247:D250)</f>
        <v>0</v>
      </c>
      <c r="E246" s="192">
        <f t="shared" ref="E246:O246" si="331">SUM(E247:E250)</f>
        <v>0</v>
      </c>
      <c r="F246" s="132">
        <f t="shared" si="331"/>
        <v>0</v>
      </c>
      <c r="G246" s="191">
        <f t="shared" si="331"/>
        <v>0</v>
      </c>
      <c r="H246" s="192">
        <f t="shared" si="331"/>
        <v>0</v>
      </c>
      <c r="I246" s="132">
        <f t="shared" si="331"/>
        <v>0</v>
      </c>
      <c r="J246" s="191">
        <f t="shared" si="331"/>
        <v>0</v>
      </c>
      <c r="K246" s="192">
        <f t="shared" si="331"/>
        <v>0</v>
      </c>
      <c r="L246" s="132">
        <f t="shared" si="331"/>
        <v>0</v>
      </c>
      <c r="M246" s="191">
        <f t="shared" si="331"/>
        <v>0</v>
      </c>
      <c r="N246" s="192">
        <f t="shared" si="331"/>
        <v>0</v>
      </c>
      <c r="O246" s="132">
        <f t="shared" si="331"/>
        <v>0</v>
      </c>
      <c r="P246" s="49"/>
      <c r="S246" s="996"/>
      <c r="U246" s="996"/>
    </row>
    <row r="247" spans="1:21" ht="12" hidden="1" customHeight="1" x14ac:dyDescent="0.25">
      <c r="A247" s="51">
        <v>6291</v>
      </c>
      <c r="B247" s="87" t="s">
        <v>265</v>
      </c>
      <c r="C247" s="88">
        <f t="shared" si="289"/>
        <v>0</v>
      </c>
      <c r="D247" s="193"/>
      <c r="E247" s="194"/>
      <c r="F247" s="55">
        <f t="shared" ref="F247:F250" si="332">D247+E247</f>
        <v>0</v>
      </c>
      <c r="G247" s="53"/>
      <c r="H247" s="54"/>
      <c r="I247" s="55">
        <f t="shared" ref="I247:I250" si="333">G247+H247</f>
        <v>0</v>
      </c>
      <c r="J247" s="53"/>
      <c r="K247" s="54"/>
      <c r="L247" s="55">
        <f t="shared" ref="L247:L250" si="334">K247+J247</f>
        <v>0</v>
      </c>
      <c r="M247" s="53"/>
      <c r="N247" s="54"/>
      <c r="O247" s="55">
        <f t="shared" ref="O247:O250" si="335">N247+M247</f>
        <v>0</v>
      </c>
      <c r="P247" s="57"/>
      <c r="S247" s="996"/>
      <c r="U247" s="996"/>
    </row>
    <row r="248" spans="1:21" ht="12" hidden="1" customHeight="1" x14ac:dyDescent="0.25">
      <c r="A248" s="51">
        <v>6292</v>
      </c>
      <c r="B248" s="87" t="s">
        <v>266</v>
      </c>
      <c r="C248" s="88">
        <f t="shared" si="289"/>
        <v>0</v>
      </c>
      <c r="D248" s="193"/>
      <c r="E248" s="194"/>
      <c r="F248" s="55">
        <f t="shared" si="332"/>
        <v>0</v>
      </c>
      <c r="G248" s="53"/>
      <c r="H248" s="54"/>
      <c r="I248" s="55">
        <f t="shared" si="333"/>
        <v>0</v>
      </c>
      <c r="J248" s="53"/>
      <c r="K248" s="54"/>
      <c r="L248" s="55">
        <f t="shared" si="334"/>
        <v>0</v>
      </c>
      <c r="M248" s="53"/>
      <c r="N248" s="54"/>
      <c r="O248" s="55">
        <f t="shared" si="335"/>
        <v>0</v>
      </c>
      <c r="P248" s="57"/>
      <c r="S248" s="996"/>
      <c r="U248" s="996"/>
    </row>
    <row r="249" spans="1:21" ht="72" hidden="1" customHeight="1" x14ac:dyDescent="0.25">
      <c r="A249" s="51">
        <v>6296</v>
      </c>
      <c r="B249" s="87" t="s">
        <v>267</v>
      </c>
      <c r="C249" s="88">
        <f t="shared" si="289"/>
        <v>0</v>
      </c>
      <c r="D249" s="193"/>
      <c r="E249" s="194"/>
      <c r="F249" s="55">
        <f t="shared" si="332"/>
        <v>0</v>
      </c>
      <c r="G249" s="53"/>
      <c r="H249" s="54"/>
      <c r="I249" s="55">
        <f t="shared" si="333"/>
        <v>0</v>
      </c>
      <c r="J249" s="53"/>
      <c r="K249" s="54"/>
      <c r="L249" s="55">
        <f t="shared" si="334"/>
        <v>0</v>
      </c>
      <c r="M249" s="53"/>
      <c r="N249" s="54"/>
      <c r="O249" s="55">
        <f t="shared" si="335"/>
        <v>0</v>
      </c>
      <c r="P249" s="57"/>
      <c r="S249" s="996"/>
      <c r="U249" s="996"/>
    </row>
    <row r="250" spans="1:21" ht="39.75" hidden="1" customHeight="1" x14ac:dyDescent="0.25">
      <c r="A250" s="51">
        <v>6299</v>
      </c>
      <c r="B250" s="87" t="s">
        <v>268</v>
      </c>
      <c r="C250" s="88">
        <f t="shared" si="289"/>
        <v>0</v>
      </c>
      <c r="D250" s="193"/>
      <c r="E250" s="194"/>
      <c r="F250" s="55">
        <f t="shared" si="332"/>
        <v>0</v>
      </c>
      <c r="G250" s="53"/>
      <c r="H250" s="54"/>
      <c r="I250" s="55">
        <f t="shared" si="333"/>
        <v>0</v>
      </c>
      <c r="J250" s="53"/>
      <c r="K250" s="54"/>
      <c r="L250" s="55">
        <f t="shared" si="334"/>
        <v>0</v>
      </c>
      <c r="M250" s="53"/>
      <c r="N250" s="54"/>
      <c r="O250" s="55">
        <f t="shared" si="335"/>
        <v>0</v>
      </c>
      <c r="P250" s="57"/>
      <c r="S250" s="996"/>
      <c r="U250" s="996"/>
    </row>
    <row r="251" spans="1:21" hidden="1" x14ac:dyDescent="0.25">
      <c r="A251" s="67">
        <v>6300</v>
      </c>
      <c r="B251" s="181" t="s">
        <v>269</v>
      </c>
      <c r="C251" s="68">
        <f t="shared" si="289"/>
        <v>0</v>
      </c>
      <c r="D251" s="182">
        <f>SUM(D252,D257,D258)</f>
        <v>0</v>
      </c>
      <c r="E251" s="183">
        <f t="shared" ref="E251:O251" si="336">SUM(E252,E257,E258)</f>
        <v>0</v>
      </c>
      <c r="F251" s="71">
        <f t="shared" si="336"/>
        <v>0</v>
      </c>
      <c r="G251" s="182">
        <f t="shared" si="336"/>
        <v>0</v>
      </c>
      <c r="H251" s="183">
        <f t="shared" si="336"/>
        <v>0</v>
      </c>
      <c r="I251" s="71">
        <f t="shared" si="336"/>
        <v>0</v>
      </c>
      <c r="J251" s="182">
        <f t="shared" si="336"/>
        <v>0</v>
      </c>
      <c r="K251" s="183">
        <f t="shared" si="336"/>
        <v>0</v>
      </c>
      <c r="L251" s="71">
        <f t="shared" si="336"/>
        <v>0</v>
      </c>
      <c r="M251" s="182">
        <f t="shared" si="336"/>
        <v>0</v>
      </c>
      <c r="N251" s="183">
        <f t="shared" si="336"/>
        <v>0</v>
      </c>
      <c r="O251" s="71">
        <f t="shared" si="336"/>
        <v>0</v>
      </c>
      <c r="P251" s="75"/>
      <c r="S251" s="996"/>
      <c r="U251" s="996"/>
    </row>
    <row r="252" spans="1:21" ht="24" hidden="1" x14ac:dyDescent="0.25">
      <c r="A252" s="1555">
        <v>6320</v>
      </c>
      <c r="B252" s="80" t="s">
        <v>270</v>
      </c>
      <c r="C252" s="205">
        <f t="shared" si="289"/>
        <v>0</v>
      </c>
      <c r="D252" s="191">
        <f>SUM(D253:D256)</f>
        <v>0</v>
      </c>
      <c r="E252" s="192">
        <f t="shared" ref="E252:O252" si="337">SUM(E253:E256)</f>
        <v>0</v>
      </c>
      <c r="F252" s="132">
        <f t="shared" si="337"/>
        <v>0</v>
      </c>
      <c r="G252" s="191">
        <f t="shared" si="337"/>
        <v>0</v>
      </c>
      <c r="H252" s="192">
        <f t="shared" si="337"/>
        <v>0</v>
      </c>
      <c r="I252" s="132">
        <f t="shared" si="337"/>
        <v>0</v>
      </c>
      <c r="J252" s="191">
        <f t="shared" si="337"/>
        <v>0</v>
      </c>
      <c r="K252" s="192">
        <f t="shared" si="337"/>
        <v>0</v>
      </c>
      <c r="L252" s="132">
        <f t="shared" si="337"/>
        <v>0</v>
      </c>
      <c r="M252" s="191">
        <f t="shared" si="337"/>
        <v>0</v>
      </c>
      <c r="N252" s="192">
        <f t="shared" si="337"/>
        <v>0</v>
      </c>
      <c r="O252" s="132">
        <f t="shared" si="337"/>
        <v>0</v>
      </c>
      <c r="P252" s="49"/>
      <c r="S252" s="996"/>
      <c r="U252" s="996"/>
    </row>
    <row r="253" spans="1:21" ht="12" hidden="1" customHeight="1" x14ac:dyDescent="0.25">
      <c r="A253" s="51">
        <v>6322</v>
      </c>
      <c r="B253" s="87" t="s">
        <v>271</v>
      </c>
      <c r="C253" s="88">
        <f t="shared" si="289"/>
        <v>0</v>
      </c>
      <c r="D253" s="193"/>
      <c r="E253" s="194"/>
      <c r="F253" s="55">
        <f t="shared" ref="F253:F258" si="338">D253+E253</f>
        <v>0</v>
      </c>
      <c r="G253" s="53"/>
      <c r="H253" s="54"/>
      <c r="I253" s="55">
        <f t="shared" ref="I253:I258" si="339">G253+H253</f>
        <v>0</v>
      </c>
      <c r="J253" s="53"/>
      <c r="K253" s="54"/>
      <c r="L253" s="55">
        <f t="shared" ref="L253:L258" si="340">K253+J253</f>
        <v>0</v>
      </c>
      <c r="M253" s="53"/>
      <c r="N253" s="54"/>
      <c r="O253" s="55">
        <f t="shared" ref="O253:O258" si="341">N253+M253</f>
        <v>0</v>
      </c>
      <c r="P253" s="57"/>
      <c r="S253" s="996"/>
      <c r="U253" s="996"/>
    </row>
    <row r="254" spans="1:21" ht="24" hidden="1" customHeight="1" x14ac:dyDescent="0.25">
      <c r="A254" s="51">
        <v>6323</v>
      </c>
      <c r="B254" s="87" t="s">
        <v>272</v>
      </c>
      <c r="C254" s="88">
        <f t="shared" si="289"/>
        <v>0</v>
      </c>
      <c r="D254" s="193"/>
      <c r="E254" s="194"/>
      <c r="F254" s="55">
        <f t="shared" si="338"/>
        <v>0</v>
      </c>
      <c r="G254" s="53"/>
      <c r="H254" s="54"/>
      <c r="I254" s="55">
        <f t="shared" si="339"/>
        <v>0</v>
      </c>
      <c r="J254" s="53"/>
      <c r="K254" s="54"/>
      <c r="L254" s="55">
        <f t="shared" si="340"/>
        <v>0</v>
      </c>
      <c r="M254" s="53"/>
      <c r="N254" s="54"/>
      <c r="O254" s="55">
        <f t="shared" si="341"/>
        <v>0</v>
      </c>
      <c r="P254" s="57"/>
      <c r="S254" s="996"/>
      <c r="U254" s="996"/>
    </row>
    <row r="255" spans="1:21" ht="24" hidden="1" customHeight="1" x14ac:dyDescent="0.25">
      <c r="A255" s="51">
        <v>6324</v>
      </c>
      <c r="B255" s="87" t="s">
        <v>273</v>
      </c>
      <c r="C255" s="88">
        <f t="shared" si="289"/>
        <v>0</v>
      </c>
      <c r="D255" s="193"/>
      <c r="E255" s="194"/>
      <c r="F255" s="55">
        <f t="shared" si="338"/>
        <v>0</v>
      </c>
      <c r="G255" s="53"/>
      <c r="H255" s="54"/>
      <c r="I255" s="55">
        <f t="shared" si="339"/>
        <v>0</v>
      </c>
      <c r="J255" s="53"/>
      <c r="K255" s="54"/>
      <c r="L255" s="55">
        <f t="shared" si="340"/>
        <v>0</v>
      </c>
      <c r="M255" s="53"/>
      <c r="N255" s="54"/>
      <c r="O255" s="55">
        <f t="shared" si="341"/>
        <v>0</v>
      </c>
      <c r="P255" s="57"/>
      <c r="S255" s="996"/>
      <c r="U255" s="996"/>
    </row>
    <row r="256" spans="1:21" ht="12" hidden="1" customHeight="1" x14ac:dyDescent="0.25">
      <c r="A256" s="44">
        <v>6329</v>
      </c>
      <c r="B256" s="80" t="s">
        <v>274</v>
      </c>
      <c r="C256" s="81">
        <f t="shared" si="289"/>
        <v>0</v>
      </c>
      <c r="D256" s="195"/>
      <c r="E256" s="196"/>
      <c r="F256" s="132">
        <f t="shared" si="338"/>
        <v>0</v>
      </c>
      <c r="G256" s="46"/>
      <c r="H256" s="47"/>
      <c r="I256" s="132">
        <f t="shared" si="339"/>
        <v>0</v>
      </c>
      <c r="J256" s="46"/>
      <c r="K256" s="47"/>
      <c r="L256" s="132">
        <f t="shared" si="340"/>
        <v>0</v>
      </c>
      <c r="M256" s="46"/>
      <c r="N256" s="47"/>
      <c r="O256" s="132">
        <f t="shared" si="341"/>
        <v>0</v>
      </c>
      <c r="P256" s="49"/>
      <c r="S256" s="996"/>
      <c r="U256" s="996"/>
    </row>
    <row r="257" spans="1:21" ht="24" hidden="1" customHeight="1" x14ac:dyDescent="0.25">
      <c r="A257" s="222">
        <v>6330</v>
      </c>
      <c r="B257" s="223" t="s">
        <v>275</v>
      </c>
      <c r="C257" s="205">
        <f t="shared" si="289"/>
        <v>0</v>
      </c>
      <c r="D257" s="207"/>
      <c r="E257" s="208"/>
      <c r="F257" s="209">
        <f t="shared" si="338"/>
        <v>0</v>
      </c>
      <c r="G257" s="210"/>
      <c r="H257" s="211"/>
      <c r="I257" s="209">
        <f t="shared" si="339"/>
        <v>0</v>
      </c>
      <c r="J257" s="210"/>
      <c r="K257" s="211"/>
      <c r="L257" s="209">
        <f t="shared" si="340"/>
        <v>0</v>
      </c>
      <c r="M257" s="210"/>
      <c r="N257" s="211"/>
      <c r="O257" s="209">
        <f t="shared" si="341"/>
        <v>0</v>
      </c>
      <c r="P257" s="212"/>
      <c r="S257" s="996"/>
      <c r="U257" s="996"/>
    </row>
    <row r="258" spans="1:21" ht="12" hidden="1" customHeight="1" x14ac:dyDescent="0.25">
      <c r="A258" s="187">
        <v>6360</v>
      </c>
      <c r="B258" s="87" t="s">
        <v>276</v>
      </c>
      <c r="C258" s="88">
        <f t="shared" si="289"/>
        <v>0</v>
      </c>
      <c r="D258" s="193"/>
      <c r="E258" s="194"/>
      <c r="F258" s="55">
        <f t="shared" si="338"/>
        <v>0</v>
      </c>
      <c r="G258" s="53"/>
      <c r="H258" s="54"/>
      <c r="I258" s="55">
        <f t="shared" si="339"/>
        <v>0</v>
      </c>
      <c r="J258" s="53"/>
      <c r="K258" s="54"/>
      <c r="L258" s="55">
        <f t="shared" si="340"/>
        <v>0</v>
      </c>
      <c r="M258" s="53"/>
      <c r="N258" s="54"/>
      <c r="O258" s="55">
        <f t="shared" si="341"/>
        <v>0</v>
      </c>
      <c r="P258" s="57"/>
      <c r="S258" s="996"/>
      <c r="U258" s="996"/>
    </row>
    <row r="259" spans="1:21" ht="36" hidden="1" x14ac:dyDescent="0.25">
      <c r="A259" s="67">
        <v>6400</v>
      </c>
      <c r="B259" s="181" t="s">
        <v>277</v>
      </c>
      <c r="C259" s="68">
        <f t="shared" si="289"/>
        <v>0</v>
      </c>
      <c r="D259" s="182">
        <f>SUM(D260,D264)</f>
        <v>0</v>
      </c>
      <c r="E259" s="183">
        <f t="shared" ref="E259:O259" si="342">SUM(E260,E264)</f>
        <v>0</v>
      </c>
      <c r="F259" s="71">
        <f t="shared" si="342"/>
        <v>0</v>
      </c>
      <c r="G259" s="182">
        <f t="shared" si="342"/>
        <v>0</v>
      </c>
      <c r="H259" s="183">
        <f t="shared" si="342"/>
        <v>0</v>
      </c>
      <c r="I259" s="71">
        <f t="shared" si="342"/>
        <v>0</v>
      </c>
      <c r="J259" s="182">
        <f t="shared" si="342"/>
        <v>0</v>
      </c>
      <c r="K259" s="183">
        <f t="shared" si="342"/>
        <v>0</v>
      </c>
      <c r="L259" s="71">
        <f t="shared" si="342"/>
        <v>0</v>
      </c>
      <c r="M259" s="182">
        <f t="shared" si="342"/>
        <v>0</v>
      </c>
      <c r="N259" s="183">
        <f t="shared" si="342"/>
        <v>0</v>
      </c>
      <c r="O259" s="71">
        <f t="shared" si="342"/>
        <v>0</v>
      </c>
      <c r="P259" s="75"/>
      <c r="S259" s="996"/>
      <c r="U259" s="996"/>
    </row>
    <row r="260" spans="1:21" ht="24" hidden="1" x14ac:dyDescent="0.25">
      <c r="A260" s="1555">
        <v>6410</v>
      </c>
      <c r="B260" s="80" t="s">
        <v>278</v>
      </c>
      <c r="C260" s="81">
        <f t="shared" si="289"/>
        <v>0</v>
      </c>
      <c r="D260" s="191">
        <f>SUM(D261:D263)</f>
        <v>0</v>
      </c>
      <c r="E260" s="192">
        <f t="shared" ref="E260:O260" si="343">SUM(E261:E263)</f>
        <v>0</v>
      </c>
      <c r="F260" s="132">
        <f t="shared" si="343"/>
        <v>0</v>
      </c>
      <c r="G260" s="191">
        <f t="shared" si="343"/>
        <v>0</v>
      </c>
      <c r="H260" s="192">
        <f t="shared" si="343"/>
        <v>0</v>
      </c>
      <c r="I260" s="132">
        <f t="shared" si="343"/>
        <v>0</v>
      </c>
      <c r="J260" s="191">
        <f t="shared" si="343"/>
        <v>0</v>
      </c>
      <c r="K260" s="192">
        <f t="shared" si="343"/>
        <v>0</v>
      </c>
      <c r="L260" s="132">
        <f t="shared" si="343"/>
        <v>0</v>
      </c>
      <c r="M260" s="191">
        <f t="shared" si="343"/>
        <v>0</v>
      </c>
      <c r="N260" s="192">
        <f t="shared" si="343"/>
        <v>0</v>
      </c>
      <c r="O260" s="132">
        <f t="shared" si="343"/>
        <v>0</v>
      </c>
      <c r="P260" s="49"/>
      <c r="S260" s="996"/>
      <c r="U260" s="996"/>
    </row>
    <row r="261" spans="1:21" ht="12" hidden="1" customHeight="1" x14ac:dyDescent="0.25">
      <c r="A261" s="51">
        <v>6411</v>
      </c>
      <c r="B261" s="197" t="s">
        <v>279</v>
      </c>
      <c r="C261" s="88">
        <f t="shared" si="289"/>
        <v>0</v>
      </c>
      <c r="D261" s="193"/>
      <c r="E261" s="194"/>
      <c r="F261" s="55">
        <f t="shared" ref="F261:F263" si="344">D261+E261</f>
        <v>0</v>
      </c>
      <c r="G261" s="53"/>
      <c r="H261" s="54"/>
      <c r="I261" s="55">
        <f t="shared" ref="I261:I263" si="345">G261+H261</f>
        <v>0</v>
      </c>
      <c r="J261" s="53"/>
      <c r="K261" s="54"/>
      <c r="L261" s="55">
        <f t="shared" ref="L261:L263" si="346">K261+J261</f>
        <v>0</v>
      </c>
      <c r="M261" s="53"/>
      <c r="N261" s="54"/>
      <c r="O261" s="55">
        <f t="shared" ref="O261:O263" si="347">N261+M261</f>
        <v>0</v>
      </c>
      <c r="P261" s="57"/>
      <c r="S261" s="996"/>
      <c r="U261" s="996"/>
    </row>
    <row r="262" spans="1:21" ht="36" hidden="1" customHeight="1" x14ac:dyDescent="0.25">
      <c r="A262" s="51">
        <v>6412</v>
      </c>
      <c r="B262" s="87" t="s">
        <v>280</v>
      </c>
      <c r="C262" s="88">
        <f t="shared" si="289"/>
        <v>0</v>
      </c>
      <c r="D262" s="193"/>
      <c r="E262" s="194"/>
      <c r="F262" s="55">
        <f t="shared" si="344"/>
        <v>0</v>
      </c>
      <c r="G262" s="53"/>
      <c r="H262" s="54"/>
      <c r="I262" s="55">
        <f t="shared" si="345"/>
        <v>0</v>
      </c>
      <c r="J262" s="53"/>
      <c r="K262" s="54"/>
      <c r="L262" s="55">
        <f t="shared" si="346"/>
        <v>0</v>
      </c>
      <c r="M262" s="53"/>
      <c r="N262" s="54"/>
      <c r="O262" s="55">
        <f t="shared" si="347"/>
        <v>0</v>
      </c>
      <c r="P262" s="57"/>
      <c r="S262" s="996"/>
      <c r="U262" s="996"/>
    </row>
    <row r="263" spans="1:21" ht="36" hidden="1" customHeight="1" x14ac:dyDescent="0.25">
      <c r="A263" s="51">
        <v>6419</v>
      </c>
      <c r="B263" s="87" t="s">
        <v>281</v>
      </c>
      <c r="C263" s="88">
        <f t="shared" si="289"/>
        <v>0</v>
      </c>
      <c r="D263" s="193"/>
      <c r="E263" s="194"/>
      <c r="F263" s="55">
        <f t="shared" si="344"/>
        <v>0</v>
      </c>
      <c r="G263" s="53"/>
      <c r="H263" s="54"/>
      <c r="I263" s="55">
        <f t="shared" si="345"/>
        <v>0</v>
      </c>
      <c r="J263" s="53"/>
      <c r="K263" s="54"/>
      <c r="L263" s="55">
        <f t="shared" si="346"/>
        <v>0</v>
      </c>
      <c r="M263" s="53"/>
      <c r="N263" s="54"/>
      <c r="O263" s="55">
        <f t="shared" si="347"/>
        <v>0</v>
      </c>
      <c r="P263" s="57"/>
      <c r="S263" s="996"/>
      <c r="U263" s="996"/>
    </row>
    <row r="264" spans="1:21" ht="48" hidden="1" x14ac:dyDescent="0.25">
      <c r="A264" s="187">
        <v>6420</v>
      </c>
      <c r="B264" s="87" t="s">
        <v>282</v>
      </c>
      <c r="C264" s="88">
        <f t="shared" si="289"/>
        <v>0</v>
      </c>
      <c r="D264" s="188">
        <f>SUM(D265:D268)</f>
        <v>0</v>
      </c>
      <c r="E264" s="189">
        <f t="shared" ref="E264:F264" si="348">SUM(E265:E268)</f>
        <v>0</v>
      </c>
      <c r="F264" s="55">
        <f t="shared" si="348"/>
        <v>0</v>
      </c>
      <c r="G264" s="188">
        <f>SUM(G265:G268)</f>
        <v>0</v>
      </c>
      <c r="H264" s="189">
        <f t="shared" ref="H264:I264" si="349">SUM(H265:H268)</f>
        <v>0</v>
      </c>
      <c r="I264" s="55">
        <f t="shared" si="349"/>
        <v>0</v>
      </c>
      <c r="J264" s="188">
        <f>SUM(J265:J268)</f>
        <v>0</v>
      </c>
      <c r="K264" s="189">
        <f t="shared" ref="K264:L264" si="350">SUM(K265:K268)</f>
        <v>0</v>
      </c>
      <c r="L264" s="55">
        <f t="shared" si="350"/>
        <v>0</v>
      </c>
      <c r="M264" s="188">
        <f>SUM(M265:M268)</f>
        <v>0</v>
      </c>
      <c r="N264" s="189">
        <f t="shared" ref="N264:O264" si="351">SUM(N265:N268)</f>
        <v>0</v>
      </c>
      <c r="O264" s="55">
        <f t="shared" si="351"/>
        <v>0</v>
      </c>
      <c r="P264" s="57"/>
      <c r="S264" s="996"/>
      <c r="U264" s="996"/>
    </row>
    <row r="265" spans="1:21" ht="36" hidden="1" customHeight="1" x14ac:dyDescent="0.25">
      <c r="A265" s="51">
        <v>6421</v>
      </c>
      <c r="B265" s="87" t="s">
        <v>283</v>
      </c>
      <c r="C265" s="88">
        <f t="shared" si="289"/>
        <v>0</v>
      </c>
      <c r="D265" s="193"/>
      <c r="E265" s="194"/>
      <c r="F265" s="55">
        <f t="shared" ref="F265:F268" si="352">D265+E265</f>
        <v>0</v>
      </c>
      <c r="G265" s="53"/>
      <c r="H265" s="54"/>
      <c r="I265" s="55">
        <f t="shared" ref="I265:I268" si="353">G265+H265</f>
        <v>0</v>
      </c>
      <c r="J265" s="53"/>
      <c r="K265" s="54"/>
      <c r="L265" s="55">
        <f t="shared" ref="L265:L268" si="354">K265+J265</f>
        <v>0</v>
      </c>
      <c r="M265" s="53"/>
      <c r="N265" s="54"/>
      <c r="O265" s="55">
        <f t="shared" ref="O265:O268" si="355">N265+M265</f>
        <v>0</v>
      </c>
      <c r="P265" s="57"/>
      <c r="S265" s="996"/>
      <c r="U265" s="996"/>
    </row>
    <row r="266" spans="1:21" ht="12" hidden="1" customHeight="1" x14ac:dyDescent="0.25">
      <c r="A266" s="51">
        <v>6422</v>
      </c>
      <c r="B266" s="87" t="s">
        <v>284</v>
      </c>
      <c r="C266" s="88">
        <f t="shared" si="289"/>
        <v>0</v>
      </c>
      <c r="D266" s="193"/>
      <c r="E266" s="194"/>
      <c r="F266" s="55">
        <f t="shared" si="352"/>
        <v>0</v>
      </c>
      <c r="G266" s="53"/>
      <c r="H266" s="54"/>
      <c r="I266" s="55">
        <f t="shared" si="353"/>
        <v>0</v>
      </c>
      <c r="J266" s="53"/>
      <c r="K266" s="54"/>
      <c r="L266" s="55">
        <f t="shared" si="354"/>
        <v>0</v>
      </c>
      <c r="M266" s="53"/>
      <c r="N266" s="54"/>
      <c r="O266" s="55">
        <f t="shared" si="355"/>
        <v>0</v>
      </c>
      <c r="P266" s="57"/>
      <c r="S266" s="996"/>
      <c r="U266" s="996"/>
    </row>
    <row r="267" spans="1:21" ht="13.5" hidden="1" customHeight="1" x14ac:dyDescent="0.25">
      <c r="A267" s="51">
        <v>6423</v>
      </c>
      <c r="B267" s="87" t="s">
        <v>285</v>
      </c>
      <c r="C267" s="88">
        <f t="shared" si="289"/>
        <v>0</v>
      </c>
      <c r="D267" s="193"/>
      <c r="E267" s="194"/>
      <c r="F267" s="55">
        <f t="shared" si="352"/>
        <v>0</v>
      </c>
      <c r="G267" s="53"/>
      <c r="H267" s="54"/>
      <c r="I267" s="55">
        <f t="shared" si="353"/>
        <v>0</v>
      </c>
      <c r="J267" s="53"/>
      <c r="K267" s="54"/>
      <c r="L267" s="55">
        <f t="shared" si="354"/>
        <v>0</v>
      </c>
      <c r="M267" s="53"/>
      <c r="N267" s="54"/>
      <c r="O267" s="55">
        <f t="shared" si="355"/>
        <v>0</v>
      </c>
      <c r="P267" s="57"/>
      <c r="S267" s="996"/>
      <c r="U267" s="996"/>
    </row>
    <row r="268" spans="1:21" ht="36" hidden="1" customHeight="1" x14ac:dyDescent="0.25">
      <c r="A268" s="51">
        <v>6424</v>
      </c>
      <c r="B268" s="87" t="s">
        <v>286</v>
      </c>
      <c r="C268" s="88">
        <f t="shared" si="289"/>
        <v>0</v>
      </c>
      <c r="D268" s="193"/>
      <c r="E268" s="194"/>
      <c r="F268" s="55">
        <f t="shared" si="352"/>
        <v>0</v>
      </c>
      <c r="G268" s="53"/>
      <c r="H268" s="54"/>
      <c r="I268" s="55">
        <f t="shared" si="353"/>
        <v>0</v>
      </c>
      <c r="J268" s="53"/>
      <c r="K268" s="54"/>
      <c r="L268" s="55">
        <f t="shared" si="354"/>
        <v>0</v>
      </c>
      <c r="M268" s="53"/>
      <c r="N268" s="54"/>
      <c r="O268" s="55">
        <f t="shared" si="355"/>
        <v>0</v>
      </c>
      <c r="P268" s="57"/>
      <c r="S268" s="996"/>
      <c r="U268" s="996"/>
    </row>
    <row r="269" spans="1:21" ht="48" hidden="1" x14ac:dyDescent="0.25">
      <c r="A269" s="224">
        <v>7000</v>
      </c>
      <c r="B269" s="224" t="s">
        <v>287</v>
      </c>
      <c r="C269" s="225">
        <f t="shared" si="289"/>
        <v>0</v>
      </c>
      <c r="D269" s="226">
        <f>SUM(D270,D281)</f>
        <v>0</v>
      </c>
      <c r="E269" s="227">
        <f t="shared" ref="E269:F269" si="356">SUM(E270,E281)</f>
        <v>0</v>
      </c>
      <c r="F269" s="228">
        <f t="shared" si="356"/>
        <v>0</v>
      </c>
      <c r="G269" s="226">
        <f>SUM(G270,G281)</f>
        <v>0</v>
      </c>
      <c r="H269" s="227">
        <f t="shared" ref="H269:I269" si="357">SUM(H270,H281)</f>
        <v>0</v>
      </c>
      <c r="I269" s="228">
        <f t="shared" si="357"/>
        <v>0</v>
      </c>
      <c r="J269" s="226">
        <f>SUM(J270,J281)</f>
        <v>0</v>
      </c>
      <c r="K269" s="227">
        <f t="shared" ref="K269:L269" si="358">SUM(K270,K281)</f>
        <v>0</v>
      </c>
      <c r="L269" s="228">
        <f t="shared" si="358"/>
        <v>0</v>
      </c>
      <c r="M269" s="226">
        <f>SUM(M270,M281)</f>
        <v>0</v>
      </c>
      <c r="N269" s="227">
        <f t="shared" ref="N269:O269" si="359">SUM(N270,N281)</f>
        <v>0</v>
      </c>
      <c r="O269" s="228">
        <f t="shared" si="359"/>
        <v>0</v>
      </c>
      <c r="P269" s="229"/>
      <c r="S269" s="996"/>
      <c r="U269" s="996"/>
    </row>
    <row r="270" spans="1:21" ht="24" hidden="1" x14ac:dyDescent="0.25">
      <c r="A270" s="67">
        <v>7200</v>
      </c>
      <c r="B270" s="181" t="s">
        <v>288</v>
      </c>
      <c r="C270" s="68">
        <f t="shared" si="289"/>
        <v>0</v>
      </c>
      <c r="D270" s="182">
        <f>SUM(D271,D272,D275,D276,D280)</f>
        <v>0</v>
      </c>
      <c r="E270" s="183">
        <f t="shared" ref="E270:F270" si="360">SUM(E271,E272,E275,E276,E280)</f>
        <v>0</v>
      </c>
      <c r="F270" s="71">
        <f t="shared" si="360"/>
        <v>0</v>
      </c>
      <c r="G270" s="182">
        <f>SUM(G271,G272,G275,G276,G280)</f>
        <v>0</v>
      </c>
      <c r="H270" s="183">
        <f t="shared" ref="H270:I270" si="361">SUM(H271,H272,H275,H276,H280)</f>
        <v>0</v>
      </c>
      <c r="I270" s="71">
        <f t="shared" si="361"/>
        <v>0</v>
      </c>
      <c r="J270" s="182">
        <f>SUM(J271,J272,J275,J276,J280)</f>
        <v>0</v>
      </c>
      <c r="K270" s="183">
        <f t="shared" ref="K270:L270" si="362">SUM(K271,K272,K275,K276,K280)</f>
        <v>0</v>
      </c>
      <c r="L270" s="71">
        <f t="shared" si="362"/>
        <v>0</v>
      </c>
      <c r="M270" s="182">
        <f>SUM(M271,M272,M275,M276,M280)</f>
        <v>0</v>
      </c>
      <c r="N270" s="183">
        <f t="shared" ref="N270:O270" si="363">SUM(N271,N272,N275,N276,N280)</f>
        <v>0</v>
      </c>
      <c r="O270" s="71">
        <f t="shared" si="363"/>
        <v>0</v>
      </c>
      <c r="P270" s="75"/>
      <c r="S270" s="996"/>
      <c r="U270" s="996"/>
    </row>
    <row r="271" spans="1:21" ht="24" hidden="1" customHeight="1" x14ac:dyDescent="0.25">
      <c r="A271" s="1555">
        <v>7210</v>
      </c>
      <c r="B271" s="80" t="s">
        <v>289</v>
      </c>
      <c r="C271" s="81">
        <f t="shared" si="289"/>
        <v>0</v>
      </c>
      <c r="D271" s="195"/>
      <c r="E271" s="196"/>
      <c r="F271" s="132">
        <f>D271+E271</f>
        <v>0</v>
      </c>
      <c r="G271" s="46"/>
      <c r="H271" s="47"/>
      <c r="I271" s="132">
        <f>G271+H271</f>
        <v>0</v>
      </c>
      <c r="J271" s="46"/>
      <c r="K271" s="47"/>
      <c r="L271" s="132">
        <f>K271+J271</f>
        <v>0</v>
      </c>
      <c r="M271" s="46"/>
      <c r="N271" s="47"/>
      <c r="O271" s="132">
        <f>N271+M271</f>
        <v>0</v>
      </c>
      <c r="P271" s="49"/>
      <c r="S271" s="996"/>
      <c r="U271" s="996"/>
    </row>
    <row r="272" spans="1:21" s="230" customFormat="1" ht="24" hidden="1" x14ac:dyDescent="0.25">
      <c r="A272" s="187">
        <v>7220</v>
      </c>
      <c r="B272" s="87" t="s">
        <v>290</v>
      </c>
      <c r="C272" s="88">
        <f t="shared" si="289"/>
        <v>0</v>
      </c>
      <c r="D272" s="188">
        <f>SUM(D273:D274)</f>
        <v>0</v>
      </c>
      <c r="E272" s="189">
        <f t="shared" ref="E272:F272" si="364">SUM(E273:E274)</f>
        <v>0</v>
      </c>
      <c r="F272" s="55">
        <f t="shared" si="364"/>
        <v>0</v>
      </c>
      <c r="G272" s="188">
        <f>SUM(G273:G274)</f>
        <v>0</v>
      </c>
      <c r="H272" s="189">
        <f t="shared" ref="H272:I272" si="365">SUM(H273:H274)</f>
        <v>0</v>
      </c>
      <c r="I272" s="55">
        <f t="shared" si="365"/>
        <v>0</v>
      </c>
      <c r="J272" s="188">
        <f>SUM(J273:J274)</f>
        <v>0</v>
      </c>
      <c r="K272" s="189">
        <f t="shared" ref="K272:L272" si="366">SUM(K273:K274)</f>
        <v>0</v>
      </c>
      <c r="L272" s="55">
        <f t="shared" si="366"/>
        <v>0</v>
      </c>
      <c r="M272" s="188">
        <f>SUM(M273:M274)</f>
        <v>0</v>
      </c>
      <c r="N272" s="189">
        <f t="shared" ref="N272:O272" si="367">SUM(N273:N274)</f>
        <v>0</v>
      </c>
      <c r="O272" s="55">
        <f t="shared" si="367"/>
        <v>0</v>
      </c>
      <c r="P272" s="57"/>
      <c r="S272" s="996"/>
      <c r="U272" s="996"/>
    </row>
    <row r="273" spans="1:21" s="230" customFormat="1" ht="36" hidden="1" customHeight="1" x14ac:dyDescent="0.25">
      <c r="A273" s="51">
        <v>7221</v>
      </c>
      <c r="B273" s="87" t="s">
        <v>291</v>
      </c>
      <c r="C273" s="88">
        <f t="shared" si="289"/>
        <v>0</v>
      </c>
      <c r="D273" s="193"/>
      <c r="E273" s="194"/>
      <c r="F273" s="55">
        <f t="shared" ref="F273:F275" si="368">D273+E273</f>
        <v>0</v>
      </c>
      <c r="G273" s="53"/>
      <c r="H273" s="54"/>
      <c r="I273" s="55">
        <f t="shared" ref="I273:I275" si="369">G273+H273</f>
        <v>0</v>
      </c>
      <c r="J273" s="53"/>
      <c r="K273" s="54"/>
      <c r="L273" s="55">
        <f t="shared" ref="L273:L275" si="370">K273+J273</f>
        <v>0</v>
      </c>
      <c r="M273" s="53"/>
      <c r="N273" s="54"/>
      <c r="O273" s="55">
        <f t="shared" ref="O273:O275" si="371">N273+M273</f>
        <v>0</v>
      </c>
      <c r="P273" s="57"/>
      <c r="S273" s="996"/>
      <c r="U273" s="996"/>
    </row>
    <row r="274" spans="1:21" s="230" customFormat="1" ht="36" hidden="1" customHeight="1" x14ac:dyDescent="0.25">
      <c r="A274" s="51">
        <v>7222</v>
      </c>
      <c r="B274" s="87" t="s">
        <v>292</v>
      </c>
      <c r="C274" s="88">
        <f t="shared" si="289"/>
        <v>0</v>
      </c>
      <c r="D274" s="193"/>
      <c r="E274" s="194"/>
      <c r="F274" s="55">
        <f t="shared" si="368"/>
        <v>0</v>
      </c>
      <c r="G274" s="53"/>
      <c r="H274" s="54"/>
      <c r="I274" s="55">
        <f t="shared" si="369"/>
        <v>0</v>
      </c>
      <c r="J274" s="53"/>
      <c r="K274" s="54"/>
      <c r="L274" s="55">
        <f t="shared" si="370"/>
        <v>0</v>
      </c>
      <c r="M274" s="53"/>
      <c r="N274" s="54"/>
      <c r="O274" s="55">
        <f t="shared" si="371"/>
        <v>0</v>
      </c>
      <c r="P274" s="57"/>
      <c r="S274" s="996"/>
      <c r="U274" s="996"/>
    </row>
    <row r="275" spans="1:21" ht="24" hidden="1" customHeight="1" x14ac:dyDescent="0.25">
      <c r="A275" s="187">
        <v>7230</v>
      </c>
      <c r="B275" s="87" t="s">
        <v>293</v>
      </c>
      <c r="C275" s="88">
        <f t="shared" si="289"/>
        <v>0</v>
      </c>
      <c r="D275" s="193"/>
      <c r="E275" s="194"/>
      <c r="F275" s="55">
        <f t="shared" si="368"/>
        <v>0</v>
      </c>
      <c r="G275" s="53"/>
      <c r="H275" s="54"/>
      <c r="I275" s="55">
        <f t="shared" si="369"/>
        <v>0</v>
      </c>
      <c r="J275" s="53"/>
      <c r="K275" s="54"/>
      <c r="L275" s="55">
        <f t="shared" si="370"/>
        <v>0</v>
      </c>
      <c r="M275" s="53"/>
      <c r="N275" s="54"/>
      <c r="O275" s="55">
        <f t="shared" si="371"/>
        <v>0</v>
      </c>
      <c r="P275" s="57"/>
      <c r="S275" s="996"/>
      <c r="U275" s="996"/>
    </row>
    <row r="276" spans="1:21" ht="24" hidden="1" x14ac:dyDescent="0.25">
      <c r="A276" s="187">
        <v>7240</v>
      </c>
      <c r="B276" s="87" t="s">
        <v>294</v>
      </c>
      <c r="C276" s="88">
        <f t="shared" ref="C276:C301" si="372">F276+I276+L276+O276</f>
        <v>0</v>
      </c>
      <c r="D276" s="188">
        <f t="shared" ref="D276:O276" si="373">SUM(D277:D279)</f>
        <v>0</v>
      </c>
      <c r="E276" s="189">
        <f t="shared" si="373"/>
        <v>0</v>
      </c>
      <c r="F276" s="55">
        <f t="shared" si="373"/>
        <v>0</v>
      </c>
      <c r="G276" s="188">
        <f t="shared" si="373"/>
        <v>0</v>
      </c>
      <c r="H276" s="189">
        <f t="shared" si="373"/>
        <v>0</v>
      </c>
      <c r="I276" s="55">
        <f t="shared" si="373"/>
        <v>0</v>
      </c>
      <c r="J276" s="188">
        <f>SUM(J277:J279)</f>
        <v>0</v>
      </c>
      <c r="K276" s="189">
        <f t="shared" ref="K276:L276" si="374">SUM(K277:K279)</f>
        <v>0</v>
      </c>
      <c r="L276" s="55">
        <f t="shared" si="374"/>
        <v>0</v>
      </c>
      <c r="M276" s="188">
        <f t="shared" si="373"/>
        <v>0</v>
      </c>
      <c r="N276" s="189">
        <f t="shared" si="373"/>
        <v>0</v>
      </c>
      <c r="O276" s="55">
        <f t="shared" si="373"/>
        <v>0</v>
      </c>
      <c r="P276" s="57"/>
      <c r="S276" s="996"/>
      <c r="U276" s="996"/>
    </row>
    <row r="277" spans="1:21" ht="48" hidden="1" customHeight="1" x14ac:dyDescent="0.25">
      <c r="A277" s="51">
        <v>7245</v>
      </c>
      <c r="B277" s="87" t="s">
        <v>295</v>
      </c>
      <c r="C277" s="88">
        <f t="shared" si="372"/>
        <v>0</v>
      </c>
      <c r="D277" s="193"/>
      <c r="E277" s="194"/>
      <c r="F277" s="55">
        <f t="shared" ref="F277:F280" si="375">D277+E277</f>
        <v>0</v>
      </c>
      <c r="G277" s="53"/>
      <c r="H277" s="54"/>
      <c r="I277" s="55">
        <f t="shared" ref="I277:I280" si="376">G277+H277</f>
        <v>0</v>
      </c>
      <c r="J277" s="53"/>
      <c r="K277" s="54"/>
      <c r="L277" s="55">
        <f t="shared" ref="L277:L280" si="377">K277+J277</f>
        <v>0</v>
      </c>
      <c r="M277" s="53"/>
      <c r="N277" s="54"/>
      <c r="O277" s="55">
        <f t="shared" ref="O277:O280" si="378">N277+M277</f>
        <v>0</v>
      </c>
      <c r="P277" s="57"/>
      <c r="S277" s="996"/>
      <c r="U277" s="996"/>
    </row>
    <row r="278" spans="1:21" ht="84.75" hidden="1" customHeight="1" x14ac:dyDescent="0.25">
      <c r="A278" s="51">
        <v>7246</v>
      </c>
      <c r="B278" s="87" t="s">
        <v>296</v>
      </c>
      <c r="C278" s="88">
        <f t="shared" si="372"/>
        <v>0</v>
      </c>
      <c r="D278" s="193"/>
      <c r="E278" s="194"/>
      <c r="F278" s="55">
        <f t="shared" si="375"/>
        <v>0</v>
      </c>
      <c r="G278" s="53"/>
      <c r="H278" s="54"/>
      <c r="I278" s="55">
        <f t="shared" si="376"/>
        <v>0</v>
      </c>
      <c r="J278" s="53"/>
      <c r="K278" s="54"/>
      <c r="L278" s="55">
        <f t="shared" si="377"/>
        <v>0</v>
      </c>
      <c r="M278" s="53"/>
      <c r="N278" s="54"/>
      <c r="O278" s="55">
        <f t="shared" si="378"/>
        <v>0</v>
      </c>
      <c r="P278" s="57"/>
      <c r="S278" s="996"/>
      <c r="U278" s="996"/>
    </row>
    <row r="279" spans="1:21" ht="36" hidden="1" customHeight="1" x14ac:dyDescent="0.25">
      <c r="A279" s="51">
        <v>7247</v>
      </c>
      <c r="B279" s="87" t="s">
        <v>297</v>
      </c>
      <c r="C279" s="88">
        <f t="shared" si="372"/>
        <v>0</v>
      </c>
      <c r="D279" s="193"/>
      <c r="E279" s="194"/>
      <c r="F279" s="55">
        <f t="shared" si="375"/>
        <v>0</v>
      </c>
      <c r="G279" s="53"/>
      <c r="H279" s="54"/>
      <c r="I279" s="55">
        <f t="shared" si="376"/>
        <v>0</v>
      </c>
      <c r="J279" s="53"/>
      <c r="K279" s="54"/>
      <c r="L279" s="55">
        <f t="shared" si="377"/>
        <v>0</v>
      </c>
      <c r="M279" s="53"/>
      <c r="N279" s="54"/>
      <c r="O279" s="55">
        <f t="shared" si="378"/>
        <v>0</v>
      </c>
      <c r="P279" s="57"/>
      <c r="S279" s="996"/>
      <c r="U279" s="996"/>
    </row>
    <row r="280" spans="1:21" ht="24" hidden="1" customHeight="1" x14ac:dyDescent="0.25">
      <c r="A280" s="1555">
        <v>7260</v>
      </c>
      <c r="B280" s="80" t="s">
        <v>298</v>
      </c>
      <c r="C280" s="81">
        <f t="shared" si="372"/>
        <v>0</v>
      </c>
      <c r="D280" s="195"/>
      <c r="E280" s="196"/>
      <c r="F280" s="132">
        <f t="shared" si="375"/>
        <v>0</v>
      </c>
      <c r="G280" s="46"/>
      <c r="H280" s="47"/>
      <c r="I280" s="132">
        <f t="shared" si="376"/>
        <v>0</v>
      </c>
      <c r="J280" s="46"/>
      <c r="K280" s="47"/>
      <c r="L280" s="132">
        <f t="shared" si="377"/>
        <v>0</v>
      </c>
      <c r="M280" s="46"/>
      <c r="N280" s="47"/>
      <c r="O280" s="132">
        <f t="shared" si="378"/>
        <v>0</v>
      </c>
      <c r="P280" s="49"/>
      <c r="S280" s="996"/>
      <c r="U280" s="996"/>
    </row>
    <row r="281" spans="1:21" hidden="1" x14ac:dyDescent="0.25">
      <c r="A281" s="134">
        <v>7700</v>
      </c>
      <c r="B281" s="107" t="s">
        <v>299</v>
      </c>
      <c r="C281" s="108">
        <f t="shared" si="372"/>
        <v>0</v>
      </c>
      <c r="D281" s="231">
        <f t="shared" ref="D281:O281" si="379">D282</f>
        <v>0</v>
      </c>
      <c r="E281" s="232">
        <f t="shared" si="379"/>
        <v>0</v>
      </c>
      <c r="F281" s="129">
        <f t="shared" si="379"/>
        <v>0</v>
      </c>
      <c r="G281" s="231">
        <f t="shared" si="379"/>
        <v>0</v>
      </c>
      <c r="H281" s="232">
        <f t="shared" si="379"/>
        <v>0</v>
      </c>
      <c r="I281" s="129">
        <f t="shared" si="379"/>
        <v>0</v>
      </c>
      <c r="J281" s="231">
        <f t="shared" si="379"/>
        <v>0</v>
      </c>
      <c r="K281" s="232">
        <f t="shared" si="379"/>
        <v>0</v>
      </c>
      <c r="L281" s="129">
        <f t="shared" si="379"/>
        <v>0</v>
      </c>
      <c r="M281" s="231">
        <f t="shared" si="379"/>
        <v>0</v>
      </c>
      <c r="N281" s="232">
        <f t="shared" si="379"/>
        <v>0</v>
      </c>
      <c r="O281" s="129">
        <f t="shared" si="379"/>
        <v>0</v>
      </c>
      <c r="P281" s="117"/>
      <c r="S281" s="996"/>
      <c r="U281" s="996"/>
    </row>
    <row r="282" spans="1:21" ht="12" hidden="1" customHeight="1" x14ac:dyDescent="0.25">
      <c r="A282" s="184">
        <v>7720</v>
      </c>
      <c r="B282" s="80" t="s">
        <v>300</v>
      </c>
      <c r="C282" s="96">
        <f t="shared" si="372"/>
        <v>0</v>
      </c>
      <c r="D282" s="233"/>
      <c r="E282" s="234"/>
      <c r="F282" s="235">
        <f>D282+E282</f>
        <v>0</v>
      </c>
      <c r="G282" s="100"/>
      <c r="H282" s="101"/>
      <c r="I282" s="235">
        <f>G282+H282</f>
        <v>0</v>
      </c>
      <c r="J282" s="100"/>
      <c r="K282" s="101"/>
      <c r="L282" s="235">
        <f>K282+J282</f>
        <v>0</v>
      </c>
      <c r="M282" s="100"/>
      <c r="N282" s="101"/>
      <c r="O282" s="235">
        <f>N282+M282</f>
        <v>0</v>
      </c>
      <c r="P282" s="105"/>
      <c r="S282" s="996"/>
      <c r="U282" s="996"/>
    </row>
    <row r="283" spans="1:21" hidden="1" x14ac:dyDescent="0.25">
      <c r="A283" s="236">
        <v>9000</v>
      </c>
      <c r="B283" s="237" t="s">
        <v>301</v>
      </c>
      <c r="C283" s="238">
        <f t="shared" si="372"/>
        <v>0</v>
      </c>
      <c r="D283" s="239">
        <f t="shared" ref="D283:O284" si="380">D284</f>
        <v>0</v>
      </c>
      <c r="E283" s="240">
        <f t="shared" si="380"/>
        <v>0</v>
      </c>
      <c r="F283" s="241">
        <f t="shared" si="380"/>
        <v>0</v>
      </c>
      <c r="G283" s="239">
        <f>G284</f>
        <v>0</v>
      </c>
      <c r="H283" s="240">
        <f t="shared" ref="H283:I283" si="381">H284</f>
        <v>0</v>
      </c>
      <c r="I283" s="241">
        <f t="shared" si="381"/>
        <v>0</v>
      </c>
      <c r="J283" s="239">
        <f t="shared" si="380"/>
        <v>0</v>
      </c>
      <c r="K283" s="240">
        <f t="shared" si="380"/>
        <v>0</v>
      </c>
      <c r="L283" s="241">
        <f t="shared" si="380"/>
        <v>0</v>
      </c>
      <c r="M283" s="239">
        <f t="shared" si="380"/>
        <v>0</v>
      </c>
      <c r="N283" s="240">
        <f t="shared" si="380"/>
        <v>0</v>
      </c>
      <c r="O283" s="241">
        <f t="shared" si="380"/>
        <v>0</v>
      </c>
      <c r="P283" s="242"/>
      <c r="S283" s="996"/>
      <c r="U283" s="996"/>
    </row>
    <row r="284" spans="1:21" ht="24" hidden="1" x14ac:dyDescent="0.25">
      <c r="A284" s="243">
        <v>9200</v>
      </c>
      <c r="B284" s="87" t="s">
        <v>302</v>
      </c>
      <c r="C284" s="141">
        <f t="shared" si="372"/>
        <v>0</v>
      </c>
      <c r="D284" s="185">
        <f t="shared" si="380"/>
        <v>0</v>
      </c>
      <c r="E284" s="186">
        <f t="shared" si="380"/>
        <v>0</v>
      </c>
      <c r="F284" s="139">
        <f t="shared" si="380"/>
        <v>0</v>
      </c>
      <c r="G284" s="185">
        <f t="shared" si="380"/>
        <v>0</v>
      </c>
      <c r="H284" s="186">
        <f t="shared" si="380"/>
        <v>0</v>
      </c>
      <c r="I284" s="139">
        <f t="shared" si="380"/>
        <v>0</v>
      </c>
      <c r="J284" s="185">
        <f t="shared" si="380"/>
        <v>0</v>
      </c>
      <c r="K284" s="186">
        <f t="shared" si="380"/>
        <v>0</v>
      </c>
      <c r="L284" s="139">
        <f t="shared" si="380"/>
        <v>0</v>
      </c>
      <c r="M284" s="185">
        <f t="shared" si="380"/>
        <v>0</v>
      </c>
      <c r="N284" s="186">
        <f t="shared" si="380"/>
        <v>0</v>
      </c>
      <c r="O284" s="139">
        <f t="shared" si="380"/>
        <v>0</v>
      </c>
      <c r="P284" s="127"/>
      <c r="S284" s="996"/>
      <c r="U284" s="996"/>
    </row>
    <row r="285" spans="1:21" ht="24" hidden="1" customHeight="1" x14ac:dyDescent="0.25">
      <c r="A285" s="244">
        <v>9230</v>
      </c>
      <c r="B285" s="87" t="s">
        <v>303</v>
      </c>
      <c r="C285" s="141">
        <f t="shared" si="372"/>
        <v>0</v>
      </c>
      <c r="D285" s="199"/>
      <c r="E285" s="200"/>
      <c r="F285" s="139">
        <f>D285+E285</f>
        <v>0</v>
      </c>
      <c r="G285" s="142"/>
      <c r="H285" s="143"/>
      <c r="I285" s="139">
        <f>G285+H285</f>
        <v>0</v>
      </c>
      <c r="J285" s="142"/>
      <c r="K285" s="143"/>
      <c r="L285" s="139">
        <f>K285+J285</f>
        <v>0</v>
      </c>
      <c r="M285" s="142"/>
      <c r="N285" s="143"/>
      <c r="O285" s="139">
        <f>N285+M285</f>
        <v>0</v>
      </c>
      <c r="P285" s="127"/>
      <c r="S285" s="996"/>
      <c r="U285" s="996"/>
    </row>
    <row r="286" spans="1:21" hidden="1" x14ac:dyDescent="0.25">
      <c r="A286" s="197"/>
      <c r="B286" s="87" t="s">
        <v>304</v>
      </c>
      <c r="C286" s="88">
        <f t="shared" si="372"/>
        <v>0</v>
      </c>
      <c r="D286" s="188">
        <f>SUM(D287:D288)</f>
        <v>0</v>
      </c>
      <c r="E286" s="189">
        <f t="shared" ref="E286:F286" si="382">SUM(E287:E288)</f>
        <v>0</v>
      </c>
      <c r="F286" s="55">
        <f t="shared" si="382"/>
        <v>0</v>
      </c>
      <c r="G286" s="188">
        <f>SUM(G287:G288)</f>
        <v>0</v>
      </c>
      <c r="H286" s="189">
        <f t="shared" ref="H286:I286" si="383">SUM(H287:H288)</f>
        <v>0</v>
      </c>
      <c r="I286" s="55">
        <f t="shared" si="383"/>
        <v>0</v>
      </c>
      <c r="J286" s="188">
        <f>SUM(J287:J288)</f>
        <v>0</v>
      </c>
      <c r="K286" s="189">
        <f t="shared" ref="K286:L286" si="384">SUM(K287:K288)</f>
        <v>0</v>
      </c>
      <c r="L286" s="55">
        <f t="shared" si="384"/>
        <v>0</v>
      </c>
      <c r="M286" s="188">
        <f>SUM(M287:M288)</f>
        <v>0</v>
      </c>
      <c r="N286" s="189">
        <f t="shared" ref="N286:O286" si="385">SUM(N287:N288)</f>
        <v>0</v>
      </c>
      <c r="O286" s="55">
        <f t="shared" si="385"/>
        <v>0</v>
      </c>
      <c r="P286" s="57"/>
      <c r="S286" s="996"/>
      <c r="U286" s="996"/>
    </row>
    <row r="287" spans="1:21" ht="12" hidden="1" customHeight="1" x14ac:dyDescent="0.25">
      <c r="A287" s="197" t="s">
        <v>305</v>
      </c>
      <c r="B287" s="51" t="s">
        <v>306</v>
      </c>
      <c r="C287" s="88">
        <f t="shared" si="372"/>
        <v>0</v>
      </c>
      <c r="D287" s="193"/>
      <c r="E287" s="194"/>
      <c r="F287" s="55">
        <f t="shared" ref="F287:F288" si="386">D287+E287</f>
        <v>0</v>
      </c>
      <c r="G287" s="53"/>
      <c r="H287" s="54"/>
      <c r="I287" s="55">
        <f t="shared" ref="I287:I288" si="387">G287+H287</f>
        <v>0</v>
      </c>
      <c r="J287" s="53"/>
      <c r="K287" s="54"/>
      <c r="L287" s="55">
        <f t="shared" ref="L287:L288" si="388">K287+J287</f>
        <v>0</v>
      </c>
      <c r="M287" s="53"/>
      <c r="N287" s="54"/>
      <c r="O287" s="55">
        <f t="shared" ref="O287:O288" si="389">N287+M287</f>
        <v>0</v>
      </c>
      <c r="P287" s="57"/>
      <c r="S287" s="996"/>
      <c r="U287" s="996"/>
    </row>
    <row r="288" spans="1:21" ht="24" hidden="1" customHeight="1" x14ac:dyDescent="0.25">
      <c r="A288" s="197" t="s">
        <v>307</v>
      </c>
      <c r="B288" s="245" t="s">
        <v>308</v>
      </c>
      <c r="C288" s="81">
        <f t="shared" si="372"/>
        <v>0</v>
      </c>
      <c r="D288" s="195"/>
      <c r="E288" s="196"/>
      <c r="F288" s="132">
        <f t="shared" si="386"/>
        <v>0</v>
      </c>
      <c r="G288" s="46"/>
      <c r="H288" s="47"/>
      <c r="I288" s="132">
        <f t="shared" si="387"/>
        <v>0</v>
      </c>
      <c r="J288" s="46"/>
      <c r="K288" s="47"/>
      <c r="L288" s="132">
        <f t="shared" si="388"/>
        <v>0</v>
      </c>
      <c r="M288" s="46"/>
      <c r="N288" s="47"/>
      <c r="O288" s="132">
        <f t="shared" si="389"/>
        <v>0</v>
      </c>
      <c r="P288" s="49"/>
      <c r="S288" s="996"/>
      <c r="U288" s="996"/>
    </row>
    <row r="289" spans="1:21" ht="12.75" thickBot="1" x14ac:dyDescent="0.3">
      <c r="A289" s="246"/>
      <c r="B289" s="246" t="s">
        <v>309</v>
      </c>
      <c r="C289" s="247">
        <f t="shared" si="372"/>
        <v>106620</v>
      </c>
      <c r="D289" s="248">
        <f t="shared" ref="D289:O289" si="390">SUM(D286,D269,D230,D195,D187,D173,D75,D53,D283)</f>
        <v>149675</v>
      </c>
      <c r="E289" s="249">
        <f t="shared" si="390"/>
        <v>-43055</v>
      </c>
      <c r="F289" s="250">
        <f t="shared" si="390"/>
        <v>106620</v>
      </c>
      <c r="G289" s="248">
        <f t="shared" si="390"/>
        <v>0</v>
      </c>
      <c r="H289" s="249">
        <f t="shared" si="390"/>
        <v>0</v>
      </c>
      <c r="I289" s="250">
        <f t="shared" si="390"/>
        <v>0</v>
      </c>
      <c r="J289" s="248">
        <f t="shared" si="390"/>
        <v>0</v>
      </c>
      <c r="K289" s="249">
        <f t="shared" si="390"/>
        <v>0</v>
      </c>
      <c r="L289" s="250">
        <f t="shared" si="390"/>
        <v>0</v>
      </c>
      <c r="M289" s="248">
        <f t="shared" si="390"/>
        <v>0</v>
      </c>
      <c r="N289" s="249">
        <f t="shared" si="390"/>
        <v>0</v>
      </c>
      <c r="O289" s="250">
        <f t="shared" si="390"/>
        <v>0</v>
      </c>
      <c r="P289" s="251"/>
      <c r="S289" s="996"/>
      <c r="U289" s="996"/>
    </row>
    <row r="290" spans="1:21" s="28" customFormat="1" ht="13.5" hidden="1" thickTop="1" thickBot="1" x14ac:dyDescent="0.3">
      <c r="A290" s="1589" t="s">
        <v>310</v>
      </c>
      <c r="B290" s="1590"/>
      <c r="C290" s="252">
        <f t="shared" si="372"/>
        <v>0</v>
      </c>
      <c r="D290" s="253">
        <f>SUM(D24,D25,D41)-D51</f>
        <v>0</v>
      </c>
      <c r="E290" s="254">
        <f t="shared" ref="E290:F290" si="391">SUM(E24,E25,E41)-E51</f>
        <v>0</v>
      </c>
      <c r="F290" s="255">
        <f t="shared" si="391"/>
        <v>0</v>
      </c>
      <c r="G290" s="253">
        <f>SUM(G24,G25,G41)-G51</f>
        <v>0</v>
      </c>
      <c r="H290" s="254">
        <f t="shared" ref="H290:I290" si="392">SUM(H24,H25,H41)-H51</f>
        <v>0</v>
      </c>
      <c r="I290" s="255">
        <f t="shared" si="392"/>
        <v>0</v>
      </c>
      <c r="J290" s="253">
        <f>(J26+J43)-J51</f>
        <v>0</v>
      </c>
      <c r="K290" s="254">
        <f t="shared" ref="K290:L290" si="393">(K26+K43)-K51</f>
        <v>0</v>
      </c>
      <c r="L290" s="255">
        <f t="shared" si="393"/>
        <v>0</v>
      </c>
      <c r="M290" s="253">
        <f>M45-M51</f>
        <v>0</v>
      </c>
      <c r="N290" s="254">
        <f t="shared" ref="N290:O290" si="394">N45-N51</f>
        <v>0</v>
      </c>
      <c r="O290" s="255">
        <f t="shared" si="394"/>
        <v>0</v>
      </c>
      <c r="P290" s="256"/>
      <c r="S290" s="996"/>
      <c r="U290" s="996"/>
    </row>
    <row r="291" spans="1:21" s="28" customFormat="1" ht="12.75" hidden="1" thickTop="1" x14ac:dyDescent="0.25">
      <c r="A291" s="1591" t="s">
        <v>311</v>
      </c>
      <c r="B291" s="1592"/>
      <c r="C291" s="257">
        <f t="shared" si="372"/>
        <v>0</v>
      </c>
      <c r="D291" s="258">
        <f t="shared" ref="D291:O291" si="395">SUM(D292,D293)-D300+D301</f>
        <v>0</v>
      </c>
      <c r="E291" s="259">
        <f t="shared" si="395"/>
        <v>0</v>
      </c>
      <c r="F291" s="260">
        <f t="shared" si="395"/>
        <v>0</v>
      </c>
      <c r="G291" s="258">
        <f t="shared" si="395"/>
        <v>0</v>
      </c>
      <c r="H291" s="259">
        <f t="shared" si="395"/>
        <v>0</v>
      </c>
      <c r="I291" s="260">
        <f t="shared" si="395"/>
        <v>0</v>
      </c>
      <c r="J291" s="258">
        <f t="shared" si="395"/>
        <v>0</v>
      </c>
      <c r="K291" s="259">
        <f t="shared" si="395"/>
        <v>0</v>
      </c>
      <c r="L291" s="260">
        <f t="shared" si="395"/>
        <v>0</v>
      </c>
      <c r="M291" s="258">
        <f t="shared" si="395"/>
        <v>0</v>
      </c>
      <c r="N291" s="259">
        <f t="shared" si="395"/>
        <v>0</v>
      </c>
      <c r="O291" s="260">
        <f t="shared" si="395"/>
        <v>0</v>
      </c>
      <c r="P291" s="261"/>
      <c r="S291" s="996"/>
      <c r="U291" s="996"/>
    </row>
    <row r="292" spans="1:21" s="28" customFormat="1" ht="13.5" hidden="1" thickTop="1" thickBot="1" x14ac:dyDescent="0.3">
      <c r="A292" s="155" t="s">
        <v>312</v>
      </c>
      <c r="B292" s="155" t="s">
        <v>313</v>
      </c>
      <c r="C292" s="156">
        <f t="shared" si="372"/>
        <v>0</v>
      </c>
      <c r="D292" s="157">
        <f t="shared" ref="D292:O292" si="396">D21-D286</f>
        <v>0</v>
      </c>
      <c r="E292" s="158">
        <f t="shared" si="396"/>
        <v>0</v>
      </c>
      <c r="F292" s="159">
        <f t="shared" si="396"/>
        <v>0</v>
      </c>
      <c r="G292" s="157">
        <f t="shared" si="396"/>
        <v>0</v>
      </c>
      <c r="H292" s="158">
        <f t="shared" si="396"/>
        <v>0</v>
      </c>
      <c r="I292" s="159">
        <f t="shared" si="396"/>
        <v>0</v>
      </c>
      <c r="J292" s="157">
        <f t="shared" si="396"/>
        <v>0</v>
      </c>
      <c r="K292" s="158">
        <f t="shared" si="396"/>
        <v>0</v>
      </c>
      <c r="L292" s="159">
        <f t="shared" si="396"/>
        <v>0</v>
      </c>
      <c r="M292" s="157">
        <f t="shared" si="396"/>
        <v>0</v>
      </c>
      <c r="N292" s="158">
        <f t="shared" si="396"/>
        <v>0</v>
      </c>
      <c r="O292" s="159">
        <f t="shared" si="396"/>
        <v>0</v>
      </c>
      <c r="P292" s="35"/>
      <c r="S292" s="996"/>
      <c r="U292" s="996"/>
    </row>
    <row r="293" spans="1:21" s="28" customFormat="1" ht="12.75" hidden="1" thickTop="1" x14ac:dyDescent="0.25">
      <c r="A293" s="262" t="s">
        <v>314</v>
      </c>
      <c r="B293" s="262" t="s">
        <v>315</v>
      </c>
      <c r="C293" s="257">
        <f t="shared" si="372"/>
        <v>0</v>
      </c>
      <c r="D293" s="258">
        <f t="shared" ref="D293:O293" si="397">SUM(D294,D296,D298)-SUM(D295,D297,D299)</f>
        <v>0</v>
      </c>
      <c r="E293" s="259">
        <f t="shared" si="397"/>
        <v>0</v>
      </c>
      <c r="F293" s="260">
        <f t="shared" si="397"/>
        <v>0</v>
      </c>
      <c r="G293" s="258">
        <f t="shared" si="397"/>
        <v>0</v>
      </c>
      <c r="H293" s="259">
        <f t="shared" si="397"/>
        <v>0</v>
      </c>
      <c r="I293" s="260">
        <f t="shared" si="397"/>
        <v>0</v>
      </c>
      <c r="J293" s="258">
        <f t="shared" si="397"/>
        <v>0</v>
      </c>
      <c r="K293" s="259">
        <f t="shared" si="397"/>
        <v>0</v>
      </c>
      <c r="L293" s="260">
        <f t="shared" si="397"/>
        <v>0</v>
      </c>
      <c r="M293" s="258">
        <f t="shared" si="397"/>
        <v>0</v>
      </c>
      <c r="N293" s="259">
        <f t="shared" si="397"/>
        <v>0</v>
      </c>
      <c r="O293" s="260">
        <f t="shared" si="397"/>
        <v>0</v>
      </c>
      <c r="P293" s="261"/>
      <c r="S293" s="996"/>
      <c r="U293" s="996"/>
    </row>
    <row r="294" spans="1:21" ht="12" hidden="1" customHeight="1" x14ac:dyDescent="0.25">
      <c r="A294" s="263" t="s">
        <v>316</v>
      </c>
      <c r="B294" s="140" t="s">
        <v>317</v>
      </c>
      <c r="C294" s="96">
        <f t="shared" si="372"/>
        <v>0</v>
      </c>
      <c r="D294" s="233"/>
      <c r="E294" s="234"/>
      <c r="F294" s="235">
        <f t="shared" ref="F294:F301" si="398">D294+E294</f>
        <v>0</v>
      </c>
      <c r="G294" s="100"/>
      <c r="H294" s="101"/>
      <c r="I294" s="235">
        <f t="shared" ref="I294:I301" si="399">G294+H294</f>
        <v>0</v>
      </c>
      <c r="J294" s="100"/>
      <c r="K294" s="101"/>
      <c r="L294" s="235">
        <f t="shared" ref="L294:L301" si="400">K294+J294</f>
        <v>0</v>
      </c>
      <c r="M294" s="100"/>
      <c r="N294" s="101"/>
      <c r="O294" s="235">
        <f t="shared" ref="O294:O301" si="401">N294+M294</f>
        <v>0</v>
      </c>
      <c r="P294" s="105"/>
      <c r="S294" s="996"/>
      <c r="U294" s="996"/>
    </row>
    <row r="295" spans="1:21" ht="24" hidden="1" customHeight="1" x14ac:dyDescent="0.25">
      <c r="A295" s="197" t="s">
        <v>318</v>
      </c>
      <c r="B295" s="50" t="s">
        <v>319</v>
      </c>
      <c r="C295" s="88">
        <f t="shared" si="372"/>
        <v>0</v>
      </c>
      <c r="D295" s="193"/>
      <c r="E295" s="194"/>
      <c r="F295" s="55">
        <f t="shared" si="398"/>
        <v>0</v>
      </c>
      <c r="G295" s="53"/>
      <c r="H295" s="54"/>
      <c r="I295" s="55">
        <f t="shared" si="399"/>
        <v>0</v>
      </c>
      <c r="J295" s="53"/>
      <c r="K295" s="54"/>
      <c r="L295" s="55">
        <f t="shared" si="400"/>
        <v>0</v>
      </c>
      <c r="M295" s="53"/>
      <c r="N295" s="54"/>
      <c r="O295" s="55">
        <f t="shared" si="401"/>
        <v>0</v>
      </c>
      <c r="P295" s="57"/>
      <c r="S295" s="996"/>
      <c r="U295" s="996"/>
    </row>
    <row r="296" spans="1:21" ht="12" hidden="1" customHeight="1" x14ac:dyDescent="0.25">
      <c r="A296" s="197" t="s">
        <v>320</v>
      </c>
      <c r="B296" s="50" t="s">
        <v>321</v>
      </c>
      <c r="C296" s="88">
        <f t="shared" si="372"/>
        <v>0</v>
      </c>
      <c r="D296" s="193"/>
      <c r="E296" s="194"/>
      <c r="F296" s="55">
        <f t="shared" si="398"/>
        <v>0</v>
      </c>
      <c r="G296" s="53"/>
      <c r="H296" s="54"/>
      <c r="I296" s="55">
        <f t="shared" si="399"/>
        <v>0</v>
      </c>
      <c r="J296" s="53"/>
      <c r="K296" s="54"/>
      <c r="L296" s="55">
        <f t="shared" si="400"/>
        <v>0</v>
      </c>
      <c r="M296" s="53"/>
      <c r="N296" s="54"/>
      <c r="O296" s="55">
        <f t="shared" si="401"/>
        <v>0</v>
      </c>
      <c r="P296" s="57"/>
      <c r="S296" s="996"/>
      <c r="U296" s="996"/>
    </row>
    <row r="297" spans="1:21" ht="24" hidden="1" customHeight="1" x14ac:dyDescent="0.25">
      <c r="A297" s="197" t="s">
        <v>322</v>
      </c>
      <c r="B297" s="50" t="s">
        <v>323</v>
      </c>
      <c r="C297" s="88">
        <f t="shared" si="372"/>
        <v>0</v>
      </c>
      <c r="D297" s="193"/>
      <c r="E297" s="194"/>
      <c r="F297" s="55">
        <f t="shared" si="398"/>
        <v>0</v>
      </c>
      <c r="G297" s="53"/>
      <c r="H297" s="54"/>
      <c r="I297" s="55">
        <f t="shared" si="399"/>
        <v>0</v>
      </c>
      <c r="J297" s="53"/>
      <c r="K297" s="54"/>
      <c r="L297" s="55">
        <f t="shared" si="400"/>
        <v>0</v>
      </c>
      <c r="M297" s="53"/>
      <c r="N297" s="54"/>
      <c r="O297" s="55">
        <f t="shared" si="401"/>
        <v>0</v>
      </c>
      <c r="P297" s="57"/>
      <c r="S297" s="996"/>
      <c r="U297" s="996"/>
    </row>
    <row r="298" spans="1:21" ht="12" hidden="1" customHeight="1" x14ac:dyDescent="0.25">
      <c r="A298" s="197" t="s">
        <v>324</v>
      </c>
      <c r="B298" s="50" t="s">
        <v>325</v>
      </c>
      <c r="C298" s="88">
        <f t="shared" si="372"/>
        <v>0</v>
      </c>
      <c r="D298" s="193"/>
      <c r="E298" s="194"/>
      <c r="F298" s="55">
        <f t="shared" si="398"/>
        <v>0</v>
      </c>
      <c r="G298" s="53"/>
      <c r="H298" s="54"/>
      <c r="I298" s="55">
        <f t="shared" si="399"/>
        <v>0</v>
      </c>
      <c r="J298" s="53"/>
      <c r="K298" s="54"/>
      <c r="L298" s="55">
        <f t="shared" si="400"/>
        <v>0</v>
      </c>
      <c r="M298" s="53"/>
      <c r="N298" s="54"/>
      <c r="O298" s="55">
        <f t="shared" si="401"/>
        <v>0</v>
      </c>
      <c r="P298" s="57"/>
      <c r="S298" s="996"/>
      <c r="U298" s="996"/>
    </row>
    <row r="299" spans="1:21" ht="24.75" hidden="1" customHeight="1" thickBot="1" x14ac:dyDescent="0.3">
      <c r="A299" s="264" t="s">
        <v>326</v>
      </c>
      <c r="B299" s="265" t="s">
        <v>327</v>
      </c>
      <c r="C299" s="205">
        <f t="shared" si="372"/>
        <v>0</v>
      </c>
      <c r="D299" s="207"/>
      <c r="E299" s="208"/>
      <c r="F299" s="209">
        <f t="shared" si="398"/>
        <v>0</v>
      </c>
      <c r="G299" s="210"/>
      <c r="H299" s="211"/>
      <c r="I299" s="209">
        <f t="shared" si="399"/>
        <v>0</v>
      </c>
      <c r="J299" s="210"/>
      <c r="K299" s="211"/>
      <c r="L299" s="209">
        <f t="shared" si="400"/>
        <v>0</v>
      </c>
      <c r="M299" s="210"/>
      <c r="N299" s="211"/>
      <c r="O299" s="209">
        <f t="shared" si="401"/>
        <v>0</v>
      </c>
      <c r="P299" s="212"/>
      <c r="S299" s="996"/>
      <c r="U299" s="996"/>
    </row>
    <row r="300" spans="1:21" s="28" customFormat="1" ht="13.5" hidden="1" customHeight="1" thickTop="1" thickBot="1" x14ac:dyDescent="0.3">
      <c r="A300" s="266" t="s">
        <v>328</v>
      </c>
      <c r="B300" s="266" t="s">
        <v>329</v>
      </c>
      <c r="C300" s="252">
        <f t="shared" si="372"/>
        <v>0</v>
      </c>
      <c r="D300" s="267"/>
      <c r="E300" s="268"/>
      <c r="F300" s="255">
        <f t="shared" si="398"/>
        <v>0</v>
      </c>
      <c r="G300" s="267"/>
      <c r="H300" s="268"/>
      <c r="I300" s="269">
        <f t="shared" si="399"/>
        <v>0</v>
      </c>
      <c r="J300" s="267"/>
      <c r="K300" s="268"/>
      <c r="L300" s="269">
        <f t="shared" si="400"/>
        <v>0</v>
      </c>
      <c r="M300" s="267"/>
      <c r="N300" s="268"/>
      <c r="O300" s="269">
        <f t="shared" si="401"/>
        <v>0</v>
      </c>
      <c r="P300" s="270"/>
      <c r="S300" s="996"/>
      <c r="U300" s="996"/>
    </row>
    <row r="301" spans="1:21" s="28" customFormat="1" ht="48.75" hidden="1" customHeight="1" thickTop="1" x14ac:dyDescent="0.25">
      <c r="A301" s="262" t="s">
        <v>330</v>
      </c>
      <c r="B301" s="271" t="s">
        <v>331</v>
      </c>
      <c r="C301" s="257">
        <f t="shared" si="372"/>
        <v>0</v>
      </c>
      <c r="D301" s="201"/>
      <c r="E301" s="202"/>
      <c r="F301" s="71">
        <f t="shared" si="398"/>
        <v>0</v>
      </c>
      <c r="G301" s="201"/>
      <c r="H301" s="202"/>
      <c r="I301" s="71">
        <f t="shared" si="399"/>
        <v>0</v>
      </c>
      <c r="J301" s="201"/>
      <c r="K301" s="202"/>
      <c r="L301" s="71">
        <f t="shared" si="400"/>
        <v>0</v>
      </c>
      <c r="M301" s="201"/>
      <c r="N301" s="202"/>
      <c r="O301" s="71">
        <f t="shared" si="401"/>
        <v>0</v>
      </c>
      <c r="P301" s="75"/>
      <c r="S301" s="996"/>
      <c r="U301" s="996"/>
    </row>
    <row r="302" spans="1:21" ht="12.75" thickTop="1" x14ac:dyDescent="0.25"/>
  </sheetData>
  <sheetProtection algorithmName="SHA-512" hashValue="zzLKEUJr5ZxuitNnXQlWd9ALlLRrz3Xs0oKGuoR6l5R9ezd4qChWsNHHppKqNXEO5c08hwM+QBtrO+gTv1h6dg==" saltValue="ufmO7XkOdjC0ry+0d7r2fA==" spinCount="100000" sheet="1" objects="1" scenarios="1" formatCells="0" formatColumns="0" formatRows="0" deleteColumns="0"/>
  <autoFilter ref="A18:P301">
    <filterColumn colId="2">
      <filters>
        <filter val="109 27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8.pielikums Jūrmalas pilsētas domes
2019.gada 18.aprīļa saistošajiem noteikumiem Nr.16
(protokols Nr.4, 26.punkts)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3" sqref="U3"/>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818</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819</v>
      </c>
      <c r="D6" s="1557"/>
      <c r="E6" s="1557"/>
      <c r="F6" s="1557"/>
      <c r="G6" s="1557"/>
      <c r="H6" s="1557"/>
      <c r="I6" s="1557"/>
      <c r="J6" s="1557"/>
      <c r="K6" s="1557"/>
      <c r="L6" s="1557"/>
      <c r="M6" s="1557"/>
      <c r="N6" s="1557"/>
      <c r="O6" s="1557"/>
      <c r="P6" s="1558"/>
      <c r="Q6" s="273"/>
    </row>
    <row r="7" spans="1:17" ht="26.25" customHeight="1" x14ac:dyDescent="0.25">
      <c r="A7" s="7" t="s">
        <v>10</v>
      </c>
      <c r="B7" s="8"/>
      <c r="C7" s="1562" t="s">
        <v>820</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2698135</v>
      </c>
      <c r="D20" s="32">
        <f>SUM(D21,D24,D25,D41,D43)</f>
        <v>2648135</v>
      </c>
      <c r="E20" s="33">
        <f t="shared" ref="E20:F20" si="1">SUM(E21,E24,E25,E41,E43)</f>
        <v>50000</v>
      </c>
      <c r="F20" s="34">
        <f t="shared" si="1"/>
        <v>2698135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2698135</v>
      </c>
      <c r="D24" s="60">
        <f>D51</f>
        <v>2648135</v>
      </c>
      <c r="E24" s="277">
        <f>50000</f>
        <v>50000</v>
      </c>
      <c r="F24" s="62">
        <f t="shared" si="9"/>
        <v>2698135</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2698135</v>
      </c>
      <c r="D50" s="157">
        <f>SUM(D51,D286)</f>
        <v>2648135</v>
      </c>
      <c r="E50" s="158">
        <f t="shared" ref="E50:F50" si="26">SUM(E51,E286)</f>
        <v>50000</v>
      </c>
      <c r="F50" s="159">
        <f t="shared" si="26"/>
        <v>2698135</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2698135</v>
      </c>
      <c r="D51" s="163">
        <f>SUM(D52,D194)</f>
        <v>2648135</v>
      </c>
      <c r="E51" s="164">
        <f t="shared" ref="E51:F51" si="30">SUM(E52,E194)</f>
        <v>50000</v>
      </c>
      <c r="F51" s="165">
        <f t="shared" si="30"/>
        <v>2698135</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2672135</v>
      </c>
      <c r="D52" s="171">
        <f>SUM(D53,D75,D173,D187)</f>
        <v>2622135</v>
      </c>
      <c r="E52" s="172">
        <f t="shared" ref="E52:F52" si="34">SUM(E53,E75,E173,E187)</f>
        <v>50000</v>
      </c>
      <c r="F52" s="173">
        <f t="shared" si="34"/>
        <v>2672135</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864">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2672135</v>
      </c>
      <c r="D75" s="177">
        <f>SUM(D76,D83,D130,D164,D165,D172)</f>
        <v>2622135</v>
      </c>
      <c r="E75" s="178">
        <f t="shared" ref="E75:F75" si="74">SUM(E76,E83,E130,E164,E165,E172)</f>
        <v>50000</v>
      </c>
      <c r="F75" s="179">
        <f t="shared" si="74"/>
        <v>2672135</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864">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2658921</v>
      </c>
      <c r="D83" s="182">
        <f>SUM(D84,D89,D95,D103,D112,D116,D122,D128)</f>
        <v>2608921</v>
      </c>
      <c r="E83" s="183">
        <f t="shared" ref="E83:F83" si="98">SUM(E84,E89,E95,E103,E112,E116,E122,E128)</f>
        <v>50000</v>
      </c>
      <c r="F83" s="71">
        <f t="shared" si="98"/>
        <v>2658921</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hidden="1" x14ac:dyDescent="0.25">
      <c r="A95" s="187">
        <v>2230</v>
      </c>
      <c r="B95" s="87" t="s">
        <v>113</v>
      </c>
      <c r="C95" s="88">
        <f t="shared" si="102"/>
        <v>0</v>
      </c>
      <c r="D95" s="188">
        <f>SUM(D96:D102)</f>
        <v>0</v>
      </c>
      <c r="E95" s="189">
        <f t="shared" ref="E95:F95" si="119">SUM(E96:E102)</f>
        <v>0</v>
      </c>
      <c r="F95" s="55">
        <f t="shared" si="119"/>
        <v>0</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7" t="s">
        <v>120</v>
      </c>
      <c r="C102" s="88">
        <f t="shared" si="102"/>
        <v>0</v>
      </c>
      <c r="D102" s="193">
        <v>0</v>
      </c>
      <c r="E102" s="194"/>
      <c r="F102" s="55">
        <f t="shared" si="123"/>
        <v>0</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2628921</v>
      </c>
      <c r="D103" s="188">
        <f>SUM(D104:D111)</f>
        <v>2578921</v>
      </c>
      <c r="E103" s="189">
        <f t="shared" ref="E103:F103" si="127">SUM(E104:E111)</f>
        <v>50000</v>
      </c>
      <c r="F103" s="55">
        <f t="shared" si="127"/>
        <v>2628921</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2628921</v>
      </c>
      <c r="D107" s="193">
        <v>2578921</v>
      </c>
      <c r="E107" s="279">
        <f>50000</f>
        <v>50000</v>
      </c>
      <c r="F107" s="55">
        <f t="shared" si="131"/>
        <v>2628921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x14ac:dyDescent="0.25">
      <c r="A122" s="187">
        <v>2270</v>
      </c>
      <c r="B122" s="87" t="s">
        <v>140</v>
      </c>
      <c r="C122" s="88">
        <f t="shared" si="102"/>
        <v>30000</v>
      </c>
      <c r="D122" s="188">
        <f>SUM(D123:D127)</f>
        <v>30000</v>
      </c>
      <c r="E122" s="189">
        <f t="shared" ref="E122:F122" si="151">SUM(E123:E127)</f>
        <v>0</v>
      </c>
      <c r="F122" s="55">
        <f t="shared" si="151"/>
        <v>30000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30000</v>
      </c>
      <c r="D127" s="193">
        <v>30000</v>
      </c>
      <c r="E127" s="194"/>
      <c r="F127" s="55">
        <f t="shared" si="155"/>
        <v>30000</v>
      </c>
      <c r="G127" s="53"/>
      <c r="H127" s="54"/>
      <c r="I127" s="55">
        <f t="shared" si="156"/>
        <v>0</v>
      </c>
      <c r="J127" s="53"/>
      <c r="K127" s="54"/>
      <c r="L127" s="55">
        <f t="shared" si="157"/>
        <v>0</v>
      </c>
      <c r="M127" s="53"/>
      <c r="N127" s="54"/>
      <c r="O127" s="55">
        <f t="shared" si="158"/>
        <v>0</v>
      </c>
      <c r="P127" s="57"/>
    </row>
    <row r="128" spans="1:16" ht="48" hidden="1" x14ac:dyDescent="0.25">
      <c r="A128" s="864">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13214</v>
      </c>
      <c r="D130" s="182">
        <f>SUM(D131,D136,D140,D141,D144,D151,D159,D160,D163)</f>
        <v>13214</v>
      </c>
      <c r="E130" s="183">
        <f t="shared" ref="E130:F130" si="160">SUM(E131,E136,E140,E141,E144,E151,E159,E160,E163)</f>
        <v>0</v>
      </c>
      <c r="F130" s="71">
        <f t="shared" si="160"/>
        <v>13214</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x14ac:dyDescent="0.25">
      <c r="A131" s="864">
        <v>2310</v>
      </c>
      <c r="B131" s="80" t="s">
        <v>149</v>
      </c>
      <c r="C131" s="81">
        <f t="shared" si="102"/>
        <v>13214</v>
      </c>
      <c r="D131" s="191">
        <f t="shared" ref="D131:O131" si="164">SUM(D132:D135)</f>
        <v>13214</v>
      </c>
      <c r="E131" s="192">
        <f t="shared" si="164"/>
        <v>0</v>
      </c>
      <c r="F131" s="132">
        <f t="shared" si="164"/>
        <v>13214</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7" t="s">
        <v>151</v>
      </c>
      <c r="C133" s="88">
        <f t="shared" si="102"/>
        <v>13214</v>
      </c>
      <c r="D133" s="193">
        <v>13214</v>
      </c>
      <c r="E133" s="194"/>
      <c r="F133" s="55">
        <f t="shared" si="165"/>
        <v>13214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864">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864">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864">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864">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864">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26000</v>
      </c>
      <c r="D194" s="171">
        <f>SUM(D195,D230,D269,D283)</f>
        <v>26000</v>
      </c>
      <c r="E194" s="172">
        <f t="shared" ref="E194:O194" si="259">SUM(E195,E230,E269,E283)</f>
        <v>0</v>
      </c>
      <c r="F194" s="173">
        <f t="shared" si="259"/>
        <v>26000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26000</v>
      </c>
      <c r="D195" s="177">
        <f>D196+D204</f>
        <v>26000</v>
      </c>
      <c r="E195" s="178">
        <f t="shared" ref="E195:F195" si="260">E196+E204</f>
        <v>0</v>
      </c>
      <c r="F195" s="179">
        <f t="shared" si="260"/>
        <v>26000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864">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26000</v>
      </c>
      <c r="D204" s="182">
        <f>D205+D215+D216+D225+D226+D227+D229</f>
        <v>26000</v>
      </c>
      <c r="E204" s="183">
        <f t="shared" ref="E204:F204" si="276">E205+E215+E216+E225+E226+E227+E229</f>
        <v>0</v>
      </c>
      <c r="F204" s="71">
        <f t="shared" si="276"/>
        <v>26000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26000</v>
      </c>
      <c r="D216" s="188">
        <f>SUM(D217:D224)</f>
        <v>26000</v>
      </c>
      <c r="E216" s="189">
        <f t="shared" ref="E216:F216" si="289">SUM(E217:E224)</f>
        <v>0</v>
      </c>
      <c r="F216" s="55">
        <f t="shared" si="289"/>
        <v>26000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26000</v>
      </c>
      <c r="D224" s="193">
        <v>26000</v>
      </c>
      <c r="E224" s="194"/>
      <c r="F224" s="55">
        <f t="shared" si="293"/>
        <v>26000</v>
      </c>
      <c r="G224" s="53"/>
      <c r="H224" s="54"/>
      <c r="I224" s="55">
        <f t="shared" si="294"/>
        <v>0</v>
      </c>
      <c r="J224" s="53"/>
      <c r="K224" s="54"/>
      <c r="L224" s="55">
        <f t="shared" si="295"/>
        <v>0</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7">
        <v>5250</v>
      </c>
      <c r="B226" s="87" t="s">
        <v>244</v>
      </c>
      <c r="C226" s="88">
        <f t="shared" si="288"/>
        <v>0</v>
      </c>
      <c r="D226" s="193">
        <v>0</v>
      </c>
      <c r="E226" s="194"/>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864">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864">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864">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864">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864">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864">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2698135</v>
      </c>
      <c r="D289" s="248">
        <f t="shared" ref="D289:O289" si="389">SUM(D286,D269,D230,D195,D187,D173,D75,D53,D283)</f>
        <v>2648135</v>
      </c>
      <c r="E289" s="249">
        <f t="shared" si="389"/>
        <v>50000</v>
      </c>
      <c r="F289" s="250">
        <f t="shared" si="389"/>
        <v>2698135</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k7t4YMDR6tHxPLF8oC7M0R8XpSsWpyDXb/KTHpKErRJHzxspAtf5vVenFKExTHjBKinaS2/sTir8IjZnM5/bEA==" saltValue="ZBk9InuFdKq0uy5RchrxdA==" spinCount="100000" sheet="1" objects="1" scenarios="1" formatCells="0" formatColumns="0" formatRows="0" deleteColumns="0"/>
  <autoFilter ref="A18:P301">
    <filterColumn colId="2">
      <filters>
        <filter val="13 214"/>
        <filter val="2 628 921"/>
        <filter val="2 658 921"/>
        <filter val="2 672 135"/>
        <filter val="2 698 135"/>
        <filter val="26 000"/>
        <filter val="30 0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2019.gada 18.aprīļa saistošajiem noteikumiem Nr.16
(protokols Nr.4, 26.punkts)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5" sqref="U5"/>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976</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370</v>
      </c>
      <c r="D6" s="1557"/>
      <c r="E6" s="1557"/>
      <c r="F6" s="1557"/>
      <c r="G6" s="1557"/>
      <c r="H6" s="1557"/>
      <c r="I6" s="1557"/>
      <c r="J6" s="1557"/>
      <c r="K6" s="1557"/>
      <c r="L6" s="1557"/>
      <c r="M6" s="1557"/>
      <c r="N6" s="1557"/>
      <c r="O6" s="1557"/>
      <c r="P6" s="1558"/>
      <c r="Q6" s="273"/>
    </row>
    <row r="7" spans="1:17" ht="12" customHeight="1" x14ac:dyDescent="0.25">
      <c r="A7" s="7" t="s">
        <v>10</v>
      </c>
      <c r="B7" s="8"/>
      <c r="C7" s="1562" t="s">
        <v>501</v>
      </c>
      <c r="D7" s="1562"/>
      <c r="E7" s="1562"/>
      <c r="F7" s="1562"/>
      <c r="G7" s="1562"/>
      <c r="H7" s="1562"/>
      <c r="I7" s="1562"/>
      <c r="J7" s="1562"/>
      <c r="K7" s="1562"/>
      <c r="L7" s="1562"/>
      <c r="M7" s="1562"/>
      <c r="N7" s="1562"/>
      <c r="O7" s="1562"/>
      <c r="P7" s="1563"/>
      <c r="Q7" s="273"/>
    </row>
    <row r="8" spans="1:17" ht="12.75" customHeight="1" x14ac:dyDescent="0.25">
      <c r="A8" s="9" t="s">
        <v>12</v>
      </c>
      <c r="B8" s="8"/>
      <c r="C8" s="1564"/>
      <c r="D8" s="1564"/>
      <c r="E8" s="1564"/>
      <c r="F8" s="1564"/>
      <c r="G8" s="1564"/>
      <c r="H8" s="1564"/>
      <c r="I8" s="1564"/>
      <c r="J8" s="1564"/>
      <c r="K8" s="1564"/>
      <c r="L8" s="1564"/>
      <c r="M8" s="1564"/>
      <c r="N8" s="1564"/>
      <c r="O8" s="1564"/>
      <c r="P8" s="1565"/>
      <c r="Q8" s="273"/>
    </row>
    <row r="9" spans="1:17" ht="12.75" customHeight="1" x14ac:dyDescent="0.25">
      <c r="A9" s="7"/>
      <c r="B9" s="8" t="s">
        <v>13</v>
      </c>
      <c r="C9" s="1557" t="s">
        <v>977</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t="s">
        <v>684</v>
      </c>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c r="Q16" s="274"/>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2925768</v>
      </c>
      <c r="D20" s="32">
        <f>SUM(D21,D24,D25,D41,D43)</f>
        <v>2669094</v>
      </c>
      <c r="E20" s="33">
        <f t="shared" ref="E20:F20" si="1">SUM(E21,E24,E25,E41,E43)</f>
        <v>19100</v>
      </c>
      <c r="F20" s="34">
        <f t="shared" si="1"/>
        <v>2688194</v>
      </c>
      <c r="G20" s="32">
        <f>SUM(G21,G24,G43)</f>
        <v>0</v>
      </c>
      <c r="H20" s="33">
        <f t="shared" ref="H20:I20" si="2">SUM(H21,H24,H43)</f>
        <v>0</v>
      </c>
      <c r="I20" s="34">
        <f t="shared" si="2"/>
        <v>0</v>
      </c>
      <c r="J20" s="32">
        <f>SUM(J21,J26,J43)</f>
        <v>237574</v>
      </c>
      <c r="K20" s="33">
        <f t="shared" ref="K20:L20" si="3">SUM(K21,K26,K43)</f>
        <v>0</v>
      </c>
      <c r="L20" s="34">
        <f t="shared" si="3"/>
        <v>237574</v>
      </c>
      <c r="M20" s="32">
        <f>SUM(M21,M45)</f>
        <v>0</v>
      </c>
      <c r="N20" s="33">
        <f t="shared" ref="N20:O20" si="4">SUM(N21,N45)</f>
        <v>0</v>
      </c>
      <c r="O20" s="34">
        <f t="shared" si="4"/>
        <v>0</v>
      </c>
      <c r="P20" s="35"/>
    </row>
    <row r="21" spans="1:16" ht="12.75" thickTop="1" x14ac:dyDescent="0.25">
      <c r="A21" s="36"/>
      <c r="B21" s="37" t="s">
        <v>40</v>
      </c>
      <c r="C21" s="38">
        <f t="shared" si="0"/>
        <v>68288</v>
      </c>
      <c r="D21" s="39">
        <f>SUM(D22:D23)</f>
        <v>0</v>
      </c>
      <c r="E21" s="40">
        <f t="shared" ref="E21:F21" si="5">SUM(E22:E23)</f>
        <v>0</v>
      </c>
      <c r="F21" s="41">
        <f t="shared" si="5"/>
        <v>0</v>
      </c>
      <c r="G21" s="39">
        <f>SUM(G22:G23)</f>
        <v>0</v>
      </c>
      <c r="H21" s="40">
        <f t="shared" ref="H21:I21" si="6">SUM(H22:H23)</f>
        <v>0</v>
      </c>
      <c r="I21" s="41">
        <f t="shared" si="6"/>
        <v>0</v>
      </c>
      <c r="J21" s="39">
        <f>SUM(J22:J23)</f>
        <v>68288</v>
      </c>
      <c r="K21" s="40">
        <f t="shared" ref="K21:L21" si="7">SUM(K22:K23)</f>
        <v>0</v>
      </c>
      <c r="L21" s="41">
        <f t="shared" si="7"/>
        <v>68288</v>
      </c>
      <c r="M21" s="39">
        <f>SUM(M22:M23)</f>
        <v>0</v>
      </c>
      <c r="N21" s="40">
        <f t="shared" ref="N21:O21" si="8">SUM(N22:N23)</f>
        <v>0</v>
      </c>
      <c r="O21" s="41">
        <f t="shared" si="8"/>
        <v>0</v>
      </c>
      <c r="P21" s="42"/>
    </row>
    <row r="22" spans="1:16" ht="12" customHeight="1" x14ac:dyDescent="0.25">
      <c r="A22" s="43"/>
      <c r="B22" s="44" t="s">
        <v>41</v>
      </c>
      <c r="C22" s="45">
        <f t="shared" si="0"/>
        <v>113</v>
      </c>
      <c r="D22" s="46"/>
      <c r="E22" s="47"/>
      <c r="F22" s="48">
        <f>D22+E22</f>
        <v>0</v>
      </c>
      <c r="G22" s="46"/>
      <c r="H22" s="47"/>
      <c r="I22" s="48">
        <f>G22+H22</f>
        <v>0</v>
      </c>
      <c r="J22" s="46">
        <v>113</v>
      </c>
      <c r="K22" s="47"/>
      <c r="L22" s="48">
        <f>K22+J22</f>
        <v>113</v>
      </c>
      <c r="M22" s="46"/>
      <c r="N22" s="47"/>
      <c r="O22" s="48">
        <f>N22+M22</f>
        <v>0</v>
      </c>
      <c r="P22" s="49"/>
    </row>
    <row r="23" spans="1:16" x14ac:dyDescent="0.25">
      <c r="A23" s="50"/>
      <c r="B23" s="51" t="s">
        <v>42</v>
      </c>
      <c r="C23" s="52">
        <f t="shared" si="0"/>
        <v>68175</v>
      </c>
      <c r="D23" s="53"/>
      <c r="E23" s="54"/>
      <c r="F23" s="55">
        <f t="shared" ref="F23:F25" si="9">D23+E23</f>
        <v>0</v>
      </c>
      <c r="G23" s="53"/>
      <c r="H23" s="54"/>
      <c r="I23" s="55">
        <f t="shared" ref="I23:I24" si="10">G23+H23</f>
        <v>0</v>
      </c>
      <c r="J23" s="53">
        <f>19307+48868</f>
        <v>68175</v>
      </c>
      <c r="K23" s="54"/>
      <c r="L23" s="56">
        <f>K23+J23</f>
        <v>68175</v>
      </c>
      <c r="M23" s="53"/>
      <c r="N23" s="54"/>
      <c r="O23" s="55">
        <f>N23+M23</f>
        <v>0</v>
      </c>
      <c r="P23" s="57"/>
    </row>
    <row r="24" spans="1:16" s="28" customFormat="1" ht="24.75" customHeight="1" thickBot="1" x14ac:dyDescent="0.3">
      <c r="A24" s="58">
        <v>19300</v>
      </c>
      <c r="B24" s="58" t="s">
        <v>43</v>
      </c>
      <c r="C24" s="59">
        <f>F24+I24</f>
        <v>2688194</v>
      </c>
      <c r="D24" s="60">
        <v>2669094</v>
      </c>
      <c r="E24" s="277">
        <v>19100</v>
      </c>
      <c r="F24" s="62">
        <f t="shared" si="9"/>
        <v>2688194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customHeight="1" thickTop="1" x14ac:dyDescent="0.25">
      <c r="A26" s="67">
        <v>21300</v>
      </c>
      <c r="B26" s="67" t="s">
        <v>46</v>
      </c>
      <c r="C26" s="68">
        <f>L26</f>
        <v>167906</v>
      </c>
      <c r="D26" s="72" t="s">
        <v>44</v>
      </c>
      <c r="E26" s="73" t="s">
        <v>44</v>
      </c>
      <c r="F26" s="74" t="s">
        <v>44</v>
      </c>
      <c r="G26" s="72" t="s">
        <v>44</v>
      </c>
      <c r="H26" s="73" t="s">
        <v>44</v>
      </c>
      <c r="I26" s="74" t="s">
        <v>44</v>
      </c>
      <c r="J26" s="76">
        <f>SUM(J27,J31,J33,J36)</f>
        <v>167906</v>
      </c>
      <c r="K26" s="77">
        <f t="shared" ref="K26:L26" si="11">SUM(K27,K31,K33,K36)</f>
        <v>0</v>
      </c>
      <c r="L26" s="78">
        <f t="shared" si="11"/>
        <v>167906</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customHeight="1" x14ac:dyDescent="0.25">
      <c r="A31" s="79">
        <v>21370</v>
      </c>
      <c r="B31" s="67" t="s">
        <v>51</v>
      </c>
      <c r="C31" s="68">
        <f>L31</f>
        <v>123445</v>
      </c>
      <c r="D31" s="72" t="s">
        <v>44</v>
      </c>
      <c r="E31" s="73" t="s">
        <v>44</v>
      </c>
      <c r="F31" s="74" t="s">
        <v>44</v>
      </c>
      <c r="G31" s="72" t="s">
        <v>44</v>
      </c>
      <c r="H31" s="73" t="s">
        <v>44</v>
      </c>
      <c r="I31" s="74" t="s">
        <v>44</v>
      </c>
      <c r="J31" s="76">
        <f>SUM(J32)</f>
        <v>123445</v>
      </c>
      <c r="K31" s="77">
        <f t="shared" ref="K31:L31" si="15">SUM(K32)</f>
        <v>0</v>
      </c>
      <c r="L31" s="78">
        <f t="shared" si="15"/>
        <v>123445</v>
      </c>
      <c r="M31" s="76" t="s">
        <v>44</v>
      </c>
      <c r="N31" s="77" t="s">
        <v>44</v>
      </c>
      <c r="O31" s="78" t="s">
        <v>44</v>
      </c>
      <c r="P31" s="75"/>
    </row>
    <row r="32" spans="1:16" ht="36" customHeight="1" x14ac:dyDescent="0.25">
      <c r="A32" s="94">
        <v>21379</v>
      </c>
      <c r="B32" s="95" t="s">
        <v>52</v>
      </c>
      <c r="C32" s="96">
        <f t="shared" ref="C32:C40" si="16">L32</f>
        <v>123445</v>
      </c>
      <c r="D32" s="97" t="s">
        <v>44</v>
      </c>
      <c r="E32" s="98" t="s">
        <v>44</v>
      </c>
      <c r="F32" s="99" t="s">
        <v>44</v>
      </c>
      <c r="G32" s="97" t="s">
        <v>44</v>
      </c>
      <c r="H32" s="98" t="s">
        <v>44</v>
      </c>
      <c r="I32" s="99" t="s">
        <v>44</v>
      </c>
      <c r="J32" s="100">
        <v>123445</v>
      </c>
      <c r="K32" s="101"/>
      <c r="L32" s="102">
        <f>K32+J32</f>
        <v>123445</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customHeight="1" x14ac:dyDescent="0.25">
      <c r="A36" s="79">
        <v>21390</v>
      </c>
      <c r="B36" s="67" t="s">
        <v>56</v>
      </c>
      <c r="C36" s="68">
        <f t="shared" si="16"/>
        <v>44461</v>
      </c>
      <c r="D36" s="72" t="s">
        <v>44</v>
      </c>
      <c r="E36" s="73" t="s">
        <v>44</v>
      </c>
      <c r="F36" s="74" t="s">
        <v>44</v>
      </c>
      <c r="G36" s="72" t="s">
        <v>44</v>
      </c>
      <c r="H36" s="73" t="s">
        <v>44</v>
      </c>
      <c r="I36" s="74" t="s">
        <v>44</v>
      </c>
      <c r="J36" s="76">
        <f>SUM(J37:J40)</f>
        <v>44461</v>
      </c>
      <c r="K36" s="77">
        <f t="shared" ref="K36:L36" si="19">SUM(K37:K40)</f>
        <v>0</v>
      </c>
      <c r="L36" s="78">
        <f t="shared" si="19"/>
        <v>44461</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customHeight="1" x14ac:dyDescent="0.25">
      <c r="A40" s="106">
        <v>21399</v>
      </c>
      <c r="B40" s="107" t="s">
        <v>60</v>
      </c>
      <c r="C40" s="108">
        <f t="shared" si="16"/>
        <v>44461</v>
      </c>
      <c r="D40" s="109" t="s">
        <v>44</v>
      </c>
      <c r="E40" s="110" t="s">
        <v>44</v>
      </c>
      <c r="F40" s="111" t="s">
        <v>44</v>
      </c>
      <c r="G40" s="109" t="s">
        <v>44</v>
      </c>
      <c r="H40" s="110" t="s">
        <v>44</v>
      </c>
      <c r="I40" s="111" t="s">
        <v>44</v>
      </c>
      <c r="J40" s="112">
        <v>44461</v>
      </c>
      <c r="K40" s="113"/>
      <c r="L40" s="114">
        <f t="shared" si="20"/>
        <v>44461</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 x14ac:dyDescent="0.25">
      <c r="A43" s="79">
        <v>21490</v>
      </c>
      <c r="B43" s="67" t="s">
        <v>63</v>
      </c>
      <c r="C43" s="130">
        <f>F43+I43+L43</f>
        <v>1380</v>
      </c>
      <c r="D43" s="76">
        <f>D44</f>
        <v>0</v>
      </c>
      <c r="E43" s="77">
        <f t="shared" ref="E43:L43" si="22">E44</f>
        <v>0</v>
      </c>
      <c r="F43" s="78">
        <f t="shared" si="22"/>
        <v>0</v>
      </c>
      <c r="G43" s="76">
        <f t="shared" si="22"/>
        <v>0</v>
      </c>
      <c r="H43" s="77">
        <f t="shared" si="22"/>
        <v>0</v>
      </c>
      <c r="I43" s="78">
        <f t="shared" si="22"/>
        <v>0</v>
      </c>
      <c r="J43" s="76">
        <f t="shared" si="22"/>
        <v>1380</v>
      </c>
      <c r="K43" s="77">
        <f t="shared" si="22"/>
        <v>0</v>
      </c>
      <c r="L43" s="78">
        <f t="shared" si="22"/>
        <v>1380</v>
      </c>
      <c r="M43" s="76" t="s">
        <v>44</v>
      </c>
      <c r="N43" s="77" t="s">
        <v>44</v>
      </c>
      <c r="O43" s="78" t="s">
        <v>44</v>
      </c>
      <c r="P43" s="75"/>
    </row>
    <row r="44" spans="1:16" s="28" customFormat="1" ht="24" customHeight="1" x14ac:dyDescent="0.25">
      <c r="A44" s="51">
        <v>21499</v>
      </c>
      <c r="B44" s="87" t="s">
        <v>64</v>
      </c>
      <c r="C44" s="131">
        <f>F44+I44+L44</f>
        <v>1380</v>
      </c>
      <c r="D44" s="46"/>
      <c r="E44" s="47"/>
      <c r="F44" s="132">
        <f>D44+E44</f>
        <v>0</v>
      </c>
      <c r="G44" s="46"/>
      <c r="H44" s="47"/>
      <c r="I44" s="132">
        <f>G44+H44</f>
        <v>0</v>
      </c>
      <c r="J44" s="46">
        <v>1380</v>
      </c>
      <c r="K44" s="47"/>
      <c r="L44" s="48">
        <f>K44+J44</f>
        <v>1380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2.75" thickBot="1" x14ac:dyDescent="0.3">
      <c r="A50" s="155"/>
      <c r="B50" s="29" t="s">
        <v>69</v>
      </c>
      <c r="C50" s="156">
        <f t="shared" si="0"/>
        <v>2925768</v>
      </c>
      <c r="D50" s="157">
        <f>SUM(D51,D286)</f>
        <v>2669094</v>
      </c>
      <c r="E50" s="158">
        <f t="shared" ref="E50:F50" si="26">SUM(E51,E286)</f>
        <v>19100</v>
      </c>
      <c r="F50" s="159">
        <f t="shared" si="26"/>
        <v>2688194</v>
      </c>
      <c r="G50" s="157">
        <f>SUM(G51,G286)</f>
        <v>0</v>
      </c>
      <c r="H50" s="158">
        <f>SUM(H51,H286)</f>
        <v>0</v>
      </c>
      <c r="I50" s="159">
        <f t="shared" ref="I50" si="27">SUM(I51,I286)</f>
        <v>0</v>
      </c>
      <c r="J50" s="32">
        <f>SUM(J51,J286)</f>
        <v>237574</v>
      </c>
      <c r="K50" s="33">
        <f t="shared" ref="K50:L50" si="28">SUM(K51,K286)</f>
        <v>0</v>
      </c>
      <c r="L50" s="34">
        <f t="shared" si="28"/>
        <v>237574</v>
      </c>
      <c r="M50" s="32">
        <f>SUM(M51,M286)</f>
        <v>0</v>
      </c>
      <c r="N50" s="33">
        <f t="shared" ref="N50:O50" si="29">SUM(N51,N286)</f>
        <v>0</v>
      </c>
      <c r="O50" s="34">
        <f t="shared" si="29"/>
        <v>0</v>
      </c>
      <c r="P50" s="35"/>
    </row>
    <row r="51" spans="1:16" s="28" customFormat="1" ht="36.75" thickTop="1" x14ac:dyDescent="0.25">
      <c r="A51" s="160"/>
      <c r="B51" s="161" t="s">
        <v>70</v>
      </c>
      <c r="C51" s="162">
        <f t="shared" si="0"/>
        <v>2925768</v>
      </c>
      <c r="D51" s="163">
        <f>SUM(D52,D194)</f>
        <v>2669094</v>
      </c>
      <c r="E51" s="164">
        <f t="shared" ref="E51:F51" si="30">SUM(E52,E194)</f>
        <v>19100</v>
      </c>
      <c r="F51" s="165">
        <f t="shared" si="30"/>
        <v>2688194</v>
      </c>
      <c r="G51" s="163">
        <f>SUM(G52,G194)</f>
        <v>0</v>
      </c>
      <c r="H51" s="164">
        <f t="shared" ref="H51:I51" si="31">SUM(H52,H194)</f>
        <v>0</v>
      </c>
      <c r="I51" s="165">
        <f t="shared" si="31"/>
        <v>0</v>
      </c>
      <c r="J51" s="166">
        <f>SUM(J52,J194)</f>
        <v>237574</v>
      </c>
      <c r="K51" s="167">
        <f t="shared" ref="K51:L51" si="32">SUM(K52,K194)</f>
        <v>0</v>
      </c>
      <c r="L51" s="168">
        <f t="shared" si="32"/>
        <v>237574</v>
      </c>
      <c r="M51" s="166">
        <f>SUM(M52,M194)</f>
        <v>0</v>
      </c>
      <c r="N51" s="167">
        <f t="shared" ref="N51:O51" si="33">SUM(N52,N194)</f>
        <v>0</v>
      </c>
      <c r="O51" s="168">
        <f t="shared" si="33"/>
        <v>0</v>
      </c>
      <c r="P51" s="169"/>
    </row>
    <row r="52" spans="1:16" s="28" customFormat="1" ht="24" x14ac:dyDescent="0.25">
      <c r="A52" s="24"/>
      <c r="B52" s="22" t="s">
        <v>71</v>
      </c>
      <c r="C52" s="170">
        <f t="shared" si="0"/>
        <v>2778791</v>
      </c>
      <c r="D52" s="171">
        <f>SUM(D53,D75,D173,D187)</f>
        <v>2562644</v>
      </c>
      <c r="E52" s="172">
        <f t="shared" ref="E52:F52" si="34">SUM(E53,E75,E173,E187)</f>
        <v>3900</v>
      </c>
      <c r="F52" s="173">
        <f t="shared" si="34"/>
        <v>2566544</v>
      </c>
      <c r="G52" s="171">
        <f>SUM(G53,G75,G173,G187)</f>
        <v>0</v>
      </c>
      <c r="H52" s="172">
        <f t="shared" ref="H52:I52" si="35">SUM(H53,H75,H173,H187)</f>
        <v>0</v>
      </c>
      <c r="I52" s="173">
        <f t="shared" si="35"/>
        <v>0</v>
      </c>
      <c r="J52" s="171">
        <f>SUM(J53,J75,J173,J187)</f>
        <v>212247</v>
      </c>
      <c r="K52" s="172">
        <f t="shared" ref="K52:L52" si="36">SUM(K53,K75,K173,K187)</f>
        <v>0</v>
      </c>
      <c r="L52" s="173">
        <f t="shared" si="36"/>
        <v>212247</v>
      </c>
      <c r="M52" s="171">
        <f>SUM(M53,M75,M173,M187)</f>
        <v>0</v>
      </c>
      <c r="N52" s="172">
        <f t="shared" ref="N52:O52" si="37">SUM(N53,N75,N173,N187)</f>
        <v>0</v>
      </c>
      <c r="O52" s="173">
        <f t="shared" si="37"/>
        <v>0</v>
      </c>
      <c r="P52" s="174"/>
    </row>
    <row r="53" spans="1:16" s="28" customFormat="1" x14ac:dyDescent="0.25">
      <c r="A53" s="175">
        <v>1000</v>
      </c>
      <c r="B53" s="175" t="s">
        <v>72</v>
      </c>
      <c r="C53" s="176">
        <f t="shared" si="0"/>
        <v>2328031</v>
      </c>
      <c r="D53" s="177">
        <f>SUM(D54,D67)</f>
        <v>2328031</v>
      </c>
      <c r="E53" s="178">
        <f t="shared" ref="E53:F53" si="38">SUM(E54,E67)</f>
        <v>0</v>
      </c>
      <c r="F53" s="179">
        <f t="shared" si="38"/>
        <v>2328031</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x14ac:dyDescent="0.25">
      <c r="A54" s="67">
        <v>1100</v>
      </c>
      <c r="B54" s="181" t="s">
        <v>73</v>
      </c>
      <c r="C54" s="68">
        <f t="shared" si="0"/>
        <v>1774013</v>
      </c>
      <c r="D54" s="182">
        <f>SUM(D55,D58,D66)</f>
        <v>1774013</v>
      </c>
      <c r="E54" s="183">
        <f t="shared" ref="E54:F54" si="42">SUM(E55,E58,E66)</f>
        <v>0</v>
      </c>
      <c r="F54" s="71">
        <f t="shared" si="42"/>
        <v>1774013</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x14ac:dyDescent="0.25">
      <c r="A55" s="184">
        <v>1110</v>
      </c>
      <c r="B55" s="136" t="s">
        <v>74</v>
      </c>
      <c r="C55" s="141">
        <f t="shared" si="0"/>
        <v>1536731</v>
      </c>
      <c r="D55" s="185">
        <f>SUM(D56:D57)</f>
        <v>1536731</v>
      </c>
      <c r="E55" s="186">
        <f t="shared" ref="E55:F55" si="46">SUM(E56:E57)</f>
        <v>0</v>
      </c>
      <c r="F55" s="139">
        <f t="shared" si="46"/>
        <v>1536731</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customHeight="1" x14ac:dyDescent="0.25">
      <c r="A57" s="51">
        <v>1119</v>
      </c>
      <c r="B57" s="87" t="s">
        <v>76</v>
      </c>
      <c r="C57" s="88">
        <f t="shared" si="0"/>
        <v>1536731</v>
      </c>
      <c r="D57" s="53">
        <v>1536731</v>
      </c>
      <c r="E57" s="54"/>
      <c r="F57" s="55">
        <f t="shared" si="50"/>
        <v>1536731</v>
      </c>
      <c r="G57" s="53"/>
      <c r="H57" s="54"/>
      <c r="I57" s="55">
        <f t="shared" si="51"/>
        <v>0</v>
      </c>
      <c r="J57" s="53"/>
      <c r="K57" s="54"/>
      <c r="L57" s="55">
        <f t="shared" si="52"/>
        <v>0</v>
      </c>
      <c r="M57" s="53"/>
      <c r="N57" s="54"/>
      <c r="O57" s="55">
        <f t="shared" si="53"/>
        <v>0</v>
      </c>
      <c r="P57" s="57"/>
    </row>
    <row r="58" spans="1:16" x14ac:dyDescent="0.25">
      <c r="A58" s="187">
        <v>1140</v>
      </c>
      <c r="B58" s="87" t="s">
        <v>78</v>
      </c>
      <c r="C58" s="88">
        <f t="shared" si="0"/>
        <v>176839</v>
      </c>
      <c r="D58" s="188">
        <f>SUM(D59:D65)</f>
        <v>176839</v>
      </c>
      <c r="E58" s="189">
        <f>SUM(E59:E65)</f>
        <v>0</v>
      </c>
      <c r="F58" s="55">
        <f t="shared" ref="F58" si="54">SUM(F59:F65)</f>
        <v>176839</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customHeight="1" x14ac:dyDescent="0.25">
      <c r="A59" s="51">
        <v>1141</v>
      </c>
      <c r="B59" s="87" t="s">
        <v>79</v>
      </c>
      <c r="C59" s="88">
        <f t="shared" si="0"/>
        <v>5327</v>
      </c>
      <c r="D59" s="53">
        <v>5327</v>
      </c>
      <c r="E59" s="54"/>
      <c r="F59" s="55">
        <f t="shared" ref="F59:F66" si="58">D59+E59</f>
        <v>5327</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7" t="s">
        <v>80</v>
      </c>
      <c r="C60" s="88">
        <f t="shared" si="0"/>
        <v>6630</v>
      </c>
      <c r="D60" s="53">
        <v>6630</v>
      </c>
      <c r="E60" s="54"/>
      <c r="F60" s="55">
        <f t="shared" si="58"/>
        <v>6630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7" t="s">
        <v>82</v>
      </c>
      <c r="C62" s="88">
        <f t="shared" si="0"/>
        <v>23000</v>
      </c>
      <c r="D62" s="53">
        <v>23000</v>
      </c>
      <c r="E62" s="54"/>
      <c r="F62" s="55">
        <f t="shared" si="58"/>
        <v>23000</v>
      </c>
      <c r="G62" s="53"/>
      <c r="H62" s="54"/>
      <c r="I62" s="55">
        <f t="shared" si="59"/>
        <v>0</v>
      </c>
      <c r="J62" s="53"/>
      <c r="K62" s="54"/>
      <c r="L62" s="55">
        <f t="shared" si="60"/>
        <v>0</v>
      </c>
      <c r="M62" s="53"/>
      <c r="N62" s="54"/>
      <c r="O62" s="55">
        <f t="shared" si="61"/>
        <v>0</v>
      </c>
      <c r="P62" s="57"/>
    </row>
    <row r="63" spans="1:16" ht="12" customHeight="1" x14ac:dyDescent="0.25">
      <c r="A63" s="51">
        <v>1147</v>
      </c>
      <c r="B63" s="87" t="s">
        <v>83</v>
      </c>
      <c r="C63" s="88">
        <f t="shared" si="0"/>
        <v>38091</v>
      </c>
      <c r="D63" s="53">
        <v>38091</v>
      </c>
      <c r="E63" s="54"/>
      <c r="F63" s="55">
        <f t="shared" si="58"/>
        <v>38091</v>
      </c>
      <c r="G63" s="53"/>
      <c r="H63" s="54"/>
      <c r="I63" s="55">
        <f t="shared" si="59"/>
        <v>0</v>
      </c>
      <c r="J63" s="53"/>
      <c r="K63" s="54"/>
      <c r="L63" s="55">
        <f t="shared" si="60"/>
        <v>0</v>
      </c>
      <c r="M63" s="53"/>
      <c r="N63" s="54"/>
      <c r="O63" s="55">
        <f t="shared" si="61"/>
        <v>0</v>
      </c>
      <c r="P63" s="57"/>
    </row>
    <row r="64" spans="1:16" ht="12" customHeight="1" x14ac:dyDescent="0.25">
      <c r="A64" s="51">
        <v>1148</v>
      </c>
      <c r="B64" s="87" t="s">
        <v>84</v>
      </c>
      <c r="C64" s="88">
        <f t="shared" si="0"/>
        <v>103791</v>
      </c>
      <c r="D64" s="53">
        <v>103791</v>
      </c>
      <c r="E64" s="54"/>
      <c r="F64" s="55">
        <f t="shared" si="58"/>
        <v>103791</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4">
        <v>1150</v>
      </c>
      <c r="B66" s="136" t="s">
        <v>86</v>
      </c>
      <c r="C66" s="141">
        <f t="shared" si="0"/>
        <v>60443</v>
      </c>
      <c r="D66" s="142">
        <v>60443</v>
      </c>
      <c r="E66" s="143"/>
      <c r="F66" s="139">
        <f t="shared" si="58"/>
        <v>60443</v>
      </c>
      <c r="G66" s="142"/>
      <c r="H66" s="143"/>
      <c r="I66" s="139">
        <f t="shared" si="59"/>
        <v>0</v>
      </c>
      <c r="J66" s="142"/>
      <c r="K66" s="143"/>
      <c r="L66" s="139">
        <f t="shared" si="60"/>
        <v>0</v>
      </c>
      <c r="M66" s="142"/>
      <c r="N66" s="143"/>
      <c r="O66" s="139">
        <f t="shared" si="61"/>
        <v>0</v>
      </c>
      <c r="P66" s="127"/>
    </row>
    <row r="67" spans="1:16" ht="24" x14ac:dyDescent="0.25">
      <c r="A67" s="67">
        <v>1200</v>
      </c>
      <c r="B67" s="181" t="s">
        <v>87</v>
      </c>
      <c r="C67" s="68">
        <f t="shared" si="0"/>
        <v>554018</v>
      </c>
      <c r="D67" s="182">
        <f>SUM(D68:D69)</f>
        <v>554018</v>
      </c>
      <c r="E67" s="183">
        <f t="shared" ref="E67:F67" si="62">SUM(E68:E69)</f>
        <v>0</v>
      </c>
      <c r="F67" s="71">
        <f t="shared" si="62"/>
        <v>554018</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customHeight="1" x14ac:dyDescent="0.25">
      <c r="A68" s="994">
        <v>1210</v>
      </c>
      <c r="B68" s="80" t="s">
        <v>88</v>
      </c>
      <c r="C68" s="81">
        <f t="shared" si="0"/>
        <v>431688</v>
      </c>
      <c r="D68" s="46">
        <v>431688</v>
      </c>
      <c r="E68" s="47"/>
      <c r="F68" s="132">
        <f>D68+E68</f>
        <v>431688</v>
      </c>
      <c r="G68" s="46"/>
      <c r="H68" s="47"/>
      <c r="I68" s="132">
        <f>G68+H68</f>
        <v>0</v>
      </c>
      <c r="J68" s="46"/>
      <c r="K68" s="47"/>
      <c r="L68" s="132">
        <f>K68+J68</f>
        <v>0</v>
      </c>
      <c r="M68" s="46"/>
      <c r="N68" s="47"/>
      <c r="O68" s="132">
        <f>N68+M68</f>
        <v>0</v>
      </c>
      <c r="P68" s="49"/>
    </row>
    <row r="69" spans="1:16" ht="24" x14ac:dyDescent="0.25">
      <c r="A69" s="187">
        <v>1220</v>
      </c>
      <c r="B69" s="87" t="s">
        <v>89</v>
      </c>
      <c r="C69" s="88">
        <f t="shared" si="0"/>
        <v>122330</v>
      </c>
      <c r="D69" s="188">
        <f>SUM(D70:D74)</f>
        <v>122330</v>
      </c>
      <c r="E69" s="189">
        <f t="shared" ref="E69:F69" si="66">SUM(E70:E74)</f>
        <v>0</v>
      </c>
      <c r="F69" s="55">
        <f t="shared" si="66"/>
        <v>122330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customHeight="1" x14ac:dyDescent="0.25">
      <c r="A70" s="51">
        <v>1221</v>
      </c>
      <c r="B70" s="87" t="s">
        <v>90</v>
      </c>
      <c r="C70" s="88">
        <f t="shared" si="0"/>
        <v>93399</v>
      </c>
      <c r="D70" s="53">
        <v>93399</v>
      </c>
      <c r="E70" s="54"/>
      <c r="F70" s="55">
        <f t="shared" ref="F70:F74" si="70">D70+E70</f>
        <v>93399</v>
      </c>
      <c r="G70" s="53"/>
      <c r="H70" s="54"/>
      <c r="I70" s="55">
        <f t="shared" ref="I70:I74" si="71">G70+H70</f>
        <v>0</v>
      </c>
      <c r="J70" s="53"/>
      <c r="K70" s="54"/>
      <c r="L70" s="55">
        <f t="shared" ref="L70:L74" si="72">K70+J70</f>
        <v>0</v>
      </c>
      <c r="M70" s="53"/>
      <c r="N70" s="54"/>
      <c r="O70" s="55">
        <f t="shared" ref="O70:O74" si="73">N70+M70</f>
        <v>0</v>
      </c>
      <c r="P70" s="57"/>
    </row>
    <row r="71" spans="1:16" ht="12" customHeight="1" x14ac:dyDescent="0.25">
      <c r="A71" s="51">
        <v>1223</v>
      </c>
      <c r="B71" s="87" t="s">
        <v>91</v>
      </c>
      <c r="C71" s="88">
        <f t="shared" si="0"/>
        <v>800</v>
      </c>
      <c r="D71" s="53">
        <v>800</v>
      </c>
      <c r="E71" s="54"/>
      <c r="F71" s="55">
        <f t="shared" si="70"/>
        <v>800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7" t="s">
        <v>93</v>
      </c>
      <c r="C73" s="88">
        <f t="shared" si="0"/>
        <v>21343</v>
      </c>
      <c r="D73" s="53">
        <v>21343</v>
      </c>
      <c r="E73" s="54"/>
      <c r="F73" s="55">
        <f t="shared" si="70"/>
        <v>21343</v>
      </c>
      <c r="G73" s="53"/>
      <c r="H73" s="54"/>
      <c r="I73" s="55">
        <f t="shared" si="71"/>
        <v>0</v>
      </c>
      <c r="J73" s="53"/>
      <c r="K73" s="54"/>
      <c r="L73" s="55">
        <f t="shared" si="72"/>
        <v>0</v>
      </c>
      <c r="M73" s="53"/>
      <c r="N73" s="54"/>
      <c r="O73" s="55">
        <f t="shared" si="73"/>
        <v>0</v>
      </c>
      <c r="P73" s="57"/>
    </row>
    <row r="74" spans="1:16" ht="48" customHeight="1" x14ac:dyDescent="0.25">
      <c r="A74" s="51">
        <v>1228</v>
      </c>
      <c r="B74" s="87" t="s">
        <v>94</v>
      </c>
      <c r="C74" s="88">
        <f t="shared" si="0"/>
        <v>6788</v>
      </c>
      <c r="D74" s="53">
        <v>6788</v>
      </c>
      <c r="E74" s="54"/>
      <c r="F74" s="55">
        <f t="shared" si="70"/>
        <v>6788</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450760</v>
      </c>
      <c r="D75" s="177">
        <f>SUM(D76,D83,D130,D164,D165,D172)</f>
        <v>234613</v>
      </c>
      <c r="E75" s="178">
        <f t="shared" ref="E75:F75" si="74">SUM(E76,E83,E130,E164,E165,E172)</f>
        <v>3900</v>
      </c>
      <c r="F75" s="179">
        <f t="shared" si="74"/>
        <v>238513</v>
      </c>
      <c r="G75" s="177">
        <f>SUM(G76,G83,G130,G164,G165,G172)</f>
        <v>0</v>
      </c>
      <c r="H75" s="178">
        <f t="shared" ref="H75:I75" si="75">SUM(H76,H83,H130,H164,H165,H172)</f>
        <v>0</v>
      </c>
      <c r="I75" s="179">
        <f t="shared" si="75"/>
        <v>0</v>
      </c>
      <c r="J75" s="177">
        <f>SUM(J76,J83,J130,J164,J165,J172)</f>
        <v>212247</v>
      </c>
      <c r="K75" s="178">
        <f t="shared" ref="K75:L75" si="76">SUM(K76,K83,K130,K164,K165,K172)</f>
        <v>0</v>
      </c>
      <c r="L75" s="179">
        <f t="shared" si="76"/>
        <v>212247</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994">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286278</v>
      </c>
      <c r="D83" s="182">
        <f>SUM(D84,D89,D95,D103,D112,D116,D122,D128)</f>
        <v>169893</v>
      </c>
      <c r="E83" s="183">
        <f t="shared" ref="E83:F83" si="98">SUM(E84,E89,E95,E103,E112,E116,E122,E128)</f>
        <v>3900</v>
      </c>
      <c r="F83" s="71">
        <f t="shared" si="98"/>
        <v>173793</v>
      </c>
      <c r="G83" s="182">
        <f>SUM(G84,G89,G95,G103,G112,G116,G122,G128)</f>
        <v>0</v>
      </c>
      <c r="H83" s="183">
        <f t="shared" ref="H83:I83" si="99">SUM(H84,H89,H95,H103,H112,H116,H122,H128)</f>
        <v>0</v>
      </c>
      <c r="I83" s="71">
        <f t="shared" si="99"/>
        <v>0</v>
      </c>
      <c r="J83" s="182">
        <f>SUM(J84,J89,J95,J103,J112,J116,J122,J128)</f>
        <v>112485</v>
      </c>
      <c r="K83" s="183">
        <f t="shared" ref="K83:L83" si="100">SUM(K84,K89,K95,K103,K112,K116,K122,K128)</f>
        <v>0</v>
      </c>
      <c r="L83" s="71">
        <f t="shared" si="100"/>
        <v>112485</v>
      </c>
      <c r="M83" s="182">
        <f>SUM(M84,M89,M95,M103,M112,M116,M122,M128)</f>
        <v>0</v>
      </c>
      <c r="N83" s="183">
        <f t="shared" ref="N83:O83" si="101">SUM(N84,N89,N95,N103,N112,N116,N122,N128)</f>
        <v>0</v>
      </c>
      <c r="O83" s="71">
        <f t="shared" si="101"/>
        <v>0</v>
      </c>
      <c r="P83" s="75"/>
    </row>
    <row r="84" spans="1:16" x14ac:dyDescent="0.25">
      <c r="A84" s="184">
        <v>2210</v>
      </c>
      <c r="B84" s="136" t="s">
        <v>102</v>
      </c>
      <c r="C84" s="141">
        <f t="shared" ref="C84:C147" si="102">F84+I84+L84+O84</f>
        <v>41260</v>
      </c>
      <c r="D84" s="185">
        <f>SUM(D85:D88)</f>
        <v>17150</v>
      </c>
      <c r="E84" s="186">
        <f t="shared" ref="E84:F84" si="103">SUM(E85:E88)</f>
        <v>0</v>
      </c>
      <c r="F84" s="139">
        <f t="shared" si="103"/>
        <v>17150</v>
      </c>
      <c r="G84" s="185">
        <f>SUM(G85:G88)</f>
        <v>0</v>
      </c>
      <c r="H84" s="186">
        <f t="shared" ref="H84:I84" si="104">SUM(H85:H88)</f>
        <v>0</v>
      </c>
      <c r="I84" s="139">
        <f t="shared" si="104"/>
        <v>0</v>
      </c>
      <c r="J84" s="185">
        <f>SUM(J85:J88)</f>
        <v>24110</v>
      </c>
      <c r="K84" s="186">
        <f t="shared" ref="K84:L84" si="105">SUM(K85:K88)</f>
        <v>0</v>
      </c>
      <c r="L84" s="139">
        <f t="shared" si="105"/>
        <v>24110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customHeight="1" x14ac:dyDescent="0.25">
      <c r="A86" s="51">
        <v>2212</v>
      </c>
      <c r="B86" s="87" t="s">
        <v>104</v>
      </c>
      <c r="C86" s="88">
        <f t="shared" si="102"/>
        <v>14350</v>
      </c>
      <c r="D86" s="193">
        <v>2750</v>
      </c>
      <c r="E86" s="194"/>
      <c r="F86" s="55">
        <f t="shared" si="107"/>
        <v>2750</v>
      </c>
      <c r="G86" s="53"/>
      <c r="H86" s="54"/>
      <c r="I86" s="55">
        <f t="shared" si="108"/>
        <v>0</v>
      </c>
      <c r="J86" s="53">
        <v>11600</v>
      </c>
      <c r="K86" s="54"/>
      <c r="L86" s="55">
        <f t="shared" si="109"/>
        <v>11600</v>
      </c>
      <c r="M86" s="53"/>
      <c r="N86" s="54"/>
      <c r="O86" s="55">
        <f t="shared" si="110"/>
        <v>0</v>
      </c>
      <c r="P86" s="57"/>
    </row>
    <row r="87" spans="1:16" ht="24" customHeight="1" x14ac:dyDescent="0.25">
      <c r="A87" s="51">
        <v>2214</v>
      </c>
      <c r="B87" s="87" t="s">
        <v>105</v>
      </c>
      <c r="C87" s="88">
        <f t="shared" si="102"/>
        <v>26910</v>
      </c>
      <c r="D87" s="193">
        <v>14400</v>
      </c>
      <c r="E87" s="194"/>
      <c r="F87" s="55">
        <f t="shared" si="107"/>
        <v>14400</v>
      </c>
      <c r="G87" s="53"/>
      <c r="H87" s="54"/>
      <c r="I87" s="55">
        <f t="shared" si="108"/>
        <v>0</v>
      </c>
      <c r="J87" s="53">
        <v>12510</v>
      </c>
      <c r="K87" s="54"/>
      <c r="L87" s="55">
        <f t="shared" si="109"/>
        <v>12510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x14ac:dyDescent="0.25">
      <c r="A89" s="187">
        <v>2220</v>
      </c>
      <c r="B89" s="87" t="s">
        <v>107</v>
      </c>
      <c r="C89" s="88">
        <f t="shared" si="102"/>
        <v>124581</v>
      </c>
      <c r="D89" s="188">
        <f>SUM(D90:D94)</f>
        <v>62150</v>
      </c>
      <c r="E89" s="189">
        <f t="shared" ref="E89:F89" si="111">SUM(E90:E94)</f>
        <v>0</v>
      </c>
      <c r="F89" s="55">
        <f t="shared" si="111"/>
        <v>62150</v>
      </c>
      <c r="G89" s="188">
        <f>SUM(G90:G94)</f>
        <v>0</v>
      </c>
      <c r="H89" s="189">
        <f t="shared" ref="H89:I89" si="112">SUM(H90:H94)</f>
        <v>0</v>
      </c>
      <c r="I89" s="55">
        <f t="shared" si="112"/>
        <v>0</v>
      </c>
      <c r="J89" s="188">
        <f>SUM(J90:J94)</f>
        <v>62431</v>
      </c>
      <c r="K89" s="189">
        <f t="shared" ref="K89:L89" si="113">SUM(K90:K94)</f>
        <v>0</v>
      </c>
      <c r="L89" s="55">
        <f t="shared" si="113"/>
        <v>62431</v>
      </c>
      <c r="M89" s="188">
        <f>SUM(M90:M94)</f>
        <v>0</v>
      </c>
      <c r="N89" s="189">
        <f t="shared" ref="N89:O89" si="114">SUM(N90:N94)</f>
        <v>0</v>
      </c>
      <c r="O89" s="55">
        <f t="shared" si="114"/>
        <v>0</v>
      </c>
      <c r="P89" s="57"/>
    </row>
    <row r="90" spans="1:16" ht="24" customHeight="1" x14ac:dyDescent="0.25">
      <c r="A90" s="51">
        <v>2221</v>
      </c>
      <c r="B90" s="87" t="s">
        <v>108</v>
      </c>
      <c r="C90" s="88">
        <f t="shared" si="102"/>
        <v>49000</v>
      </c>
      <c r="D90" s="193">
        <v>20000</v>
      </c>
      <c r="E90" s="194"/>
      <c r="F90" s="55">
        <f t="shared" ref="F90:F94" si="115">D90+E90</f>
        <v>20000</v>
      </c>
      <c r="G90" s="53"/>
      <c r="H90" s="54"/>
      <c r="I90" s="55">
        <f t="shared" ref="I90:I94" si="116">G90+H90</f>
        <v>0</v>
      </c>
      <c r="J90" s="53">
        <f>25000+4000</f>
        <v>29000</v>
      </c>
      <c r="K90" s="54"/>
      <c r="L90" s="55">
        <f t="shared" ref="L90:L94" si="117">K90+J90</f>
        <v>29000</v>
      </c>
      <c r="M90" s="53"/>
      <c r="N90" s="54"/>
      <c r="O90" s="55">
        <f t="shared" ref="O90:O94" si="118">N90+M90</f>
        <v>0</v>
      </c>
      <c r="P90" s="57"/>
    </row>
    <row r="91" spans="1:16" ht="12" customHeight="1" x14ac:dyDescent="0.25">
      <c r="A91" s="51">
        <v>2222</v>
      </c>
      <c r="B91" s="87" t="s">
        <v>109</v>
      </c>
      <c r="C91" s="88">
        <f t="shared" si="102"/>
        <v>6350</v>
      </c>
      <c r="D91" s="193">
        <v>1350</v>
      </c>
      <c r="E91" s="194"/>
      <c r="F91" s="55">
        <f t="shared" si="115"/>
        <v>1350</v>
      </c>
      <c r="G91" s="53"/>
      <c r="H91" s="54"/>
      <c r="I91" s="55">
        <f t="shared" si="116"/>
        <v>0</v>
      </c>
      <c r="J91" s="53">
        <v>5000</v>
      </c>
      <c r="K91" s="54"/>
      <c r="L91" s="55">
        <f t="shared" si="117"/>
        <v>5000</v>
      </c>
      <c r="M91" s="53"/>
      <c r="N91" s="54"/>
      <c r="O91" s="55">
        <f t="shared" si="118"/>
        <v>0</v>
      </c>
      <c r="P91" s="57"/>
    </row>
    <row r="92" spans="1:16" ht="12" customHeight="1" x14ac:dyDescent="0.25">
      <c r="A92" s="51">
        <v>2223</v>
      </c>
      <c r="B92" s="87" t="s">
        <v>110</v>
      </c>
      <c r="C92" s="88">
        <f t="shared" si="102"/>
        <v>65300</v>
      </c>
      <c r="D92" s="193">
        <v>40000</v>
      </c>
      <c r="E92" s="194"/>
      <c r="F92" s="55">
        <f t="shared" si="115"/>
        <v>40000</v>
      </c>
      <c r="G92" s="53"/>
      <c r="H92" s="54"/>
      <c r="I92" s="55">
        <f t="shared" si="116"/>
        <v>0</v>
      </c>
      <c r="J92" s="53">
        <v>25300</v>
      </c>
      <c r="K92" s="54"/>
      <c r="L92" s="55">
        <f t="shared" si="117"/>
        <v>25300</v>
      </c>
      <c r="M92" s="53"/>
      <c r="N92" s="54"/>
      <c r="O92" s="55">
        <f t="shared" si="118"/>
        <v>0</v>
      </c>
      <c r="P92" s="57"/>
    </row>
    <row r="93" spans="1:16" ht="48" customHeight="1" x14ac:dyDescent="0.25">
      <c r="A93" s="51">
        <v>2224</v>
      </c>
      <c r="B93" s="87" t="s">
        <v>111</v>
      </c>
      <c r="C93" s="88">
        <f t="shared" si="102"/>
        <v>3931</v>
      </c>
      <c r="D93" s="193">
        <v>800</v>
      </c>
      <c r="E93" s="194"/>
      <c r="F93" s="55">
        <f t="shared" si="115"/>
        <v>800</v>
      </c>
      <c r="G93" s="53"/>
      <c r="H93" s="54"/>
      <c r="I93" s="55">
        <f t="shared" si="116"/>
        <v>0</v>
      </c>
      <c r="J93" s="53">
        <v>3131</v>
      </c>
      <c r="K93" s="54"/>
      <c r="L93" s="55">
        <f t="shared" si="117"/>
        <v>3131</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5200</v>
      </c>
      <c r="D95" s="188">
        <f>SUM(D96:D102)</f>
        <v>0</v>
      </c>
      <c r="E95" s="189">
        <f t="shared" ref="E95:F95" si="119">SUM(E96:E102)</f>
        <v>0</v>
      </c>
      <c r="F95" s="55">
        <f t="shared" si="119"/>
        <v>0</v>
      </c>
      <c r="G95" s="188">
        <f>SUM(G96:G102)</f>
        <v>0</v>
      </c>
      <c r="H95" s="189">
        <f t="shared" ref="H95:I95" si="120">SUM(H96:H102)</f>
        <v>0</v>
      </c>
      <c r="I95" s="55">
        <f t="shared" si="120"/>
        <v>0</v>
      </c>
      <c r="J95" s="188">
        <f>SUM(J96:J102)</f>
        <v>5200</v>
      </c>
      <c r="K95" s="189">
        <f t="shared" ref="K95:L95" si="121">SUM(K96:K102)</f>
        <v>0</v>
      </c>
      <c r="L95" s="55">
        <f t="shared" si="121"/>
        <v>5200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5200</v>
      </c>
      <c r="D102" s="193"/>
      <c r="E102" s="194"/>
      <c r="F102" s="55">
        <f t="shared" si="123"/>
        <v>0</v>
      </c>
      <c r="G102" s="53"/>
      <c r="H102" s="54"/>
      <c r="I102" s="55">
        <f t="shared" si="124"/>
        <v>0</v>
      </c>
      <c r="J102" s="53">
        <v>5200</v>
      </c>
      <c r="K102" s="54"/>
      <c r="L102" s="55">
        <f t="shared" si="125"/>
        <v>5200</v>
      </c>
      <c r="M102" s="53"/>
      <c r="N102" s="54"/>
      <c r="O102" s="55">
        <f t="shared" si="126"/>
        <v>0</v>
      </c>
      <c r="P102" s="57"/>
    </row>
    <row r="103" spans="1:16" ht="36" x14ac:dyDescent="0.25">
      <c r="A103" s="187">
        <v>2240</v>
      </c>
      <c r="B103" s="87" t="s">
        <v>121</v>
      </c>
      <c r="C103" s="88">
        <f t="shared" si="102"/>
        <v>109108</v>
      </c>
      <c r="D103" s="188">
        <f>SUM(D104:D111)</f>
        <v>86593</v>
      </c>
      <c r="E103" s="189">
        <f t="shared" ref="E103:F103" si="127">SUM(E104:E111)</f>
        <v>3900</v>
      </c>
      <c r="F103" s="55">
        <f t="shared" si="127"/>
        <v>90493</v>
      </c>
      <c r="G103" s="188">
        <f>SUM(G104:G111)</f>
        <v>0</v>
      </c>
      <c r="H103" s="189">
        <f t="shared" ref="H103:I103" si="128">SUM(H104:H111)</f>
        <v>0</v>
      </c>
      <c r="I103" s="55">
        <f t="shared" si="128"/>
        <v>0</v>
      </c>
      <c r="J103" s="188">
        <f>SUM(J104:J111)</f>
        <v>18615</v>
      </c>
      <c r="K103" s="189">
        <f t="shared" ref="K103:L103" si="129">SUM(K104:K111)</f>
        <v>0</v>
      </c>
      <c r="L103" s="55">
        <f t="shared" si="129"/>
        <v>18615</v>
      </c>
      <c r="M103" s="188">
        <f>SUM(M104:M111)</f>
        <v>0</v>
      </c>
      <c r="N103" s="189">
        <f t="shared" ref="N103:O103" si="130">SUM(N104:N111)</f>
        <v>0</v>
      </c>
      <c r="O103" s="55">
        <f t="shared" si="130"/>
        <v>0</v>
      </c>
      <c r="P103" s="57"/>
    </row>
    <row r="104" spans="1:16" ht="12" hidden="1" customHeight="1" x14ac:dyDescent="0.25">
      <c r="A104" s="51">
        <v>2241</v>
      </c>
      <c r="B104" s="87" t="s">
        <v>122</v>
      </c>
      <c r="C104" s="88">
        <f t="shared" si="102"/>
        <v>0</v>
      </c>
      <c r="D104" s="193">
        <v>0</v>
      </c>
      <c r="E104" s="194"/>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7" t="s">
        <v>123</v>
      </c>
      <c r="C105" s="88">
        <f t="shared" si="102"/>
        <v>25561</v>
      </c>
      <c r="D105" s="193">
        <v>20000</v>
      </c>
      <c r="E105" s="194"/>
      <c r="F105" s="55">
        <f t="shared" si="131"/>
        <v>20000</v>
      </c>
      <c r="G105" s="53"/>
      <c r="H105" s="54"/>
      <c r="I105" s="55">
        <f t="shared" si="132"/>
        <v>0</v>
      </c>
      <c r="J105" s="53">
        <v>5561</v>
      </c>
      <c r="K105" s="54"/>
      <c r="L105" s="55">
        <f t="shared" si="133"/>
        <v>5561</v>
      </c>
      <c r="M105" s="53"/>
      <c r="N105" s="54"/>
      <c r="O105" s="55">
        <f t="shared" si="134"/>
        <v>0</v>
      </c>
      <c r="P105" s="57"/>
    </row>
    <row r="106" spans="1:16" ht="24" customHeight="1" x14ac:dyDescent="0.25">
      <c r="A106" s="51">
        <v>2243</v>
      </c>
      <c r="B106" s="87" t="s">
        <v>124</v>
      </c>
      <c r="C106" s="88">
        <f t="shared" si="102"/>
        <v>3500</v>
      </c>
      <c r="D106" s="193">
        <v>1000</v>
      </c>
      <c r="E106" s="194"/>
      <c r="F106" s="55">
        <f t="shared" si="131"/>
        <v>1000</v>
      </c>
      <c r="G106" s="53"/>
      <c r="H106" s="54"/>
      <c r="I106" s="55">
        <f t="shared" si="132"/>
        <v>0</v>
      </c>
      <c r="J106" s="53">
        <v>2500</v>
      </c>
      <c r="K106" s="54"/>
      <c r="L106" s="55">
        <f t="shared" si="133"/>
        <v>2500</v>
      </c>
      <c r="M106" s="53"/>
      <c r="N106" s="54"/>
      <c r="O106" s="55">
        <f t="shared" si="134"/>
        <v>0</v>
      </c>
      <c r="P106" s="57"/>
    </row>
    <row r="107" spans="1:16" ht="12" customHeight="1" x14ac:dyDescent="0.25">
      <c r="A107" s="51">
        <v>2244</v>
      </c>
      <c r="B107" s="87" t="s">
        <v>125</v>
      </c>
      <c r="C107" s="88">
        <f t="shared" si="102"/>
        <v>79997</v>
      </c>
      <c r="D107" s="193">
        <v>65543</v>
      </c>
      <c r="E107" s="279">
        <v>3900</v>
      </c>
      <c r="F107" s="55">
        <f t="shared" si="131"/>
        <v>69443</v>
      </c>
      <c r="G107" s="53"/>
      <c r="H107" s="54"/>
      <c r="I107" s="55">
        <f t="shared" si="132"/>
        <v>0</v>
      </c>
      <c r="J107" s="53">
        <v>10554</v>
      </c>
      <c r="K107" s="54"/>
      <c r="L107" s="55">
        <f t="shared" si="133"/>
        <v>10554</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7" t="s">
        <v>129</v>
      </c>
      <c r="C111" s="88">
        <f t="shared" si="102"/>
        <v>50</v>
      </c>
      <c r="D111" s="193">
        <v>50</v>
      </c>
      <c r="E111" s="194"/>
      <c r="F111" s="55">
        <f t="shared" si="131"/>
        <v>50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x14ac:dyDescent="0.25">
      <c r="A116" s="187">
        <v>2260</v>
      </c>
      <c r="B116" s="87" t="s">
        <v>134</v>
      </c>
      <c r="C116" s="88">
        <f t="shared" si="102"/>
        <v>1629</v>
      </c>
      <c r="D116" s="188">
        <f>SUM(D117:D121)</f>
        <v>1500</v>
      </c>
      <c r="E116" s="189">
        <f t="shared" ref="E116:F116" si="143">SUM(E117:E121)</f>
        <v>0</v>
      </c>
      <c r="F116" s="55">
        <f t="shared" si="143"/>
        <v>1500</v>
      </c>
      <c r="G116" s="188">
        <f>SUM(G117:G121)</f>
        <v>0</v>
      </c>
      <c r="H116" s="189">
        <f t="shared" ref="H116:I116" si="144">SUM(H117:H121)</f>
        <v>0</v>
      </c>
      <c r="I116" s="55">
        <f t="shared" si="144"/>
        <v>0</v>
      </c>
      <c r="J116" s="188">
        <f>SUM(J117:J121)</f>
        <v>129</v>
      </c>
      <c r="K116" s="189">
        <f t="shared" ref="K116:L116" si="145">SUM(K117:K121)</f>
        <v>0</v>
      </c>
      <c r="L116" s="55">
        <f t="shared" si="145"/>
        <v>129</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7" t="s">
        <v>136</v>
      </c>
      <c r="C118" s="88">
        <f t="shared" si="102"/>
        <v>1500</v>
      </c>
      <c r="D118" s="193">
        <v>1500</v>
      </c>
      <c r="E118" s="194"/>
      <c r="F118" s="55">
        <f t="shared" si="147"/>
        <v>1500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7" t="s">
        <v>139</v>
      </c>
      <c r="C121" s="88">
        <f t="shared" si="102"/>
        <v>129</v>
      </c>
      <c r="D121" s="193"/>
      <c r="E121" s="194"/>
      <c r="F121" s="55">
        <f t="shared" si="147"/>
        <v>0</v>
      </c>
      <c r="G121" s="53"/>
      <c r="H121" s="54"/>
      <c r="I121" s="55">
        <f t="shared" si="148"/>
        <v>0</v>
      </c>
      <c r="J121" s="53">
        <v>129</v>
      </c>
      <c r="K121" s="54"/>
      <c r="L121" s="55">
        <f t="shared" si="149"/>
        <v>129</v>
      </c>
      <c r="M121" s="53"/>
      <c r="N121" s="54"/>
      <c r="O121" s="55">
        <f t="shared" si="150"/>
        <v>0</v>
      </c>
      <c r="P121" s="57"/>
    </row>
    <row r="122" spans="1:16" x14ac:dyDescent="0.25">
      <c r="A122" s="187">
        <v>2270</v>
      </c>
      <c r="B122" s="87" t="s">
        <v>140</v>
      </c>
      <c r="C122" s="88">
        <f t="shared" si="102"/>
        <v>4500</v>
      </c>
      <c r="D122" s="188">
        <f>SUM(D123:D127)</f>
        <v>2500</v>
      </c>
      <c r="E122" s="189">
        <f t="shared" ref="E122:F122" si="151">SUM(E123:E127)</f>
        <v>0</v>
      </c>
      <c r="F122" s="55">
        <f t="shared" si="151"/>
        <v>2500</v>
      </c>
      <c r="G122" s="188">
        <f>SUM(G123:G127)</f>
        <v>0</v>
      </c>
      <c r="H122" s="189">
        <f t="shared" ref="H122:I122" si="152">SUM(H123:H127)</f>
        <v>0</v>
      </c>
      <c r="I122" s="55">
        <f t="shared" si="152"/>
        <v>0</v>
      </c>
      <c r="J122" s="188">
        <f>SUM(J123:J127)</f>
        <v>2000</v>
      </c>
      <c r="K122" s="189">
        <f t="shared" ref="K122:L122" si="153">SUM(K123:K127)</f>
        <v>0</v>
      </c>
      <c r="L122" s="55">
        <f t="shared" si="153"/>
        <v>2000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c r="E126" s="194"/>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7" t="s">
        <v>145</v>
      </c>
      <c r="C127" s="88">
        <f t="shared" si="102"/>
        <v>4500</v>
      </c>
      <c r="D127" s="193">
        <v>2500</v>
      </c>
      <c r="E127" s="194"/>
      <c r="F127" s="55">
        <f t="shared" si="155"/>
        <v>2500</v>
      </c>
      <c r="G127" s="53"/>
      <c r="H127" s="54"/>
      <c r="I127" s="55">
        <f t="shared" si="156"/>
        <v>0</v>
      </c>
      <c r="J127" s="53">
        <v>2000</v>
      </c>
      <c r="K127" s="54"/>
      <c r="L127" s="55">
        <f t="shared" si="157"/>
        <v>2000</v>
      </c>
      <c r="M127" s="53"/>
      <c r="N127" s="54"/>
      <c r="O127" s="55">
        <f t="shared" si="158"/>
        <v>0</v>
      </c>
      <c r="P127" s="57"/>
    </row>
    <row r="128" spans="1:16" ht="48" hidden="1" x14ac:dyDescent="0.25">
      <c r="A128" s="994">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customHeight="1" x14ac:dyDescent="0.25">
      <c r="A130" s="67">
        <v>2300</v>
      </c>
      <c r="B130" s="181" t="s">
        <v>148</v>
      </c>
      <c r="C130" s="68">
        <f t="shared" si="102"/>
        <v>122777</v>
      </c>
      <c r="D130" s="182">
        <f>SUM(D131,D136,D140,D141,D144,D151,D159,D160,D163)</f>
        <v>62620</v>
      </c>
      <c r="E130" s="183">
        <f t="shared" ref="E130:F130" si="160">SUM(E131,E136,E140,E141,E144,E151,E159,E160,E163)</f>
        <v>0</v>
      </c>
      <c r="F130" s="71">
        <f t="shared" si="160"/>
        <v>62620</v>
      </c>
      <c r="G130" s="182">
        <f>SUM(G131,G136,G140,G141,G144,G151,G159,G160,G163)</f>
        <v>0</v>
      </c>
      <c r="H130" s="183">
        <f t="shared" ref="H130:I130" si="161">SUM(H131,H136,H140,H141,H144,H151,H159,H160,H163)</f>
        <v>0</v>
      </c>
      <c r="I130" s="71">
        <f t="shared" si="161"/>
        <v>0</v>
      </c>
      <c r="J130" s="182">
        <f>SUM(J131,J136,J140,J141,J144,J151,J159,J160,J163)</f>
        <v>60157</v>
      </c>
      <c r="K130" s="183">
        <f t="shared" ref="K130:L130" si="162">SUM(K131,K136,K140,K141,K144,K151,K159,K160,K163)</f>
        <v>0</v>
      </c>
      <c r="L130" s="71">
        <f t="shared" si="162"/>
        <v>60157</v>
      </c>
      <c r="M130" s="182">
        <f>SUM(M131,M136,M140,M141,M144,M151,M159,M160,M163)</f>
        <v>0</v>
      </c>
      <c r="N130" s="183">
        <f t="shared" ref="N130:O130" si="163">SUM(N131,N136,N140,N141,N144,N151,N159,N160,N163)</f>
        <v>0</v>
      </c>
      <c r="O130" s="71">
        <f t="shared" si="163"/>
        <v>0</v>
      </c>
      <c r="P130" s="75"/>
    </row>
    <row r="131" spans="1:16" ht="24" x14ac:dyDescent="0.25">
      <c r="A131" s="994">
        <v>2310</v>
      </c>
      <c r="B131" s="80" t="s">
        <v>149</v>
      </c>
      <c r="C131" s="81">
        <f t="shared" si="102"/>
        <v>45600</v>
      </c>
      <c r="D131" s="191">
        <f t="shared" ref="D131:O131" si="164">SUM(D132:D135)</f>
        <v>15000</v>
      </c>
      <c r="E131" s="192">
        <f t="shared" si="164"/>
        <v>0</v>
      </c>
      <c r="F131" s="132">
        <f t="shared" si="164"/>
        <v>15000</v>
      </c>
      <c r="G131" s="191">
        <f t="shared" si="164"/>
        <v>0</v>
      </c>
      <c r="H131" s="192">
        <f t="shared" si="164"/>
        <v>0</v>
      </c>
      <c r="I131" s="132">
        <f t="shared" si="164"/>
        <v>0</v>
      </c>
      <c r="J131" s="191">
        <f t="shared" si="164"/>
        <v>30600</v>
      </c>
      <c r="K131" s="192">
        <f t="shared" si="164"/>
        <v>0</v>
      </c>
      <c r="L131" s="132">
        <f t="shared" si="164"/>
        <v>30600</v>
      </c>
      <c r="M131" s="191">
        <f t="shared" si="164"/>
        <v>0</v>
      </c>
      <c r="N131" s="192">
        <f t="shared" si="164"/>
        <v>0</v>
      </c>
      <c r="O131" s="132">
        <f t="shared" si="164"/>
        <v>0</v>
      </c>
      <c r="P131" s="49"/>
    </row>
    <row r="132" spans="1:16" ht="12" customHeight="1" x14ac:dyDescent="0.25">
      <c r="A132" s="51">
        <v>2311</v>
      </c>
      <c r="B132" s="87" t="s">
        <v>150</v>
      </c>
      <c r="C132" s="88">
        <f t="shared" si="102"/>
        <v>21500</v>
      </c>
      <c r="D132" s="193">
        <v>15000</v>
      </c>
      <c r="E132" s="194"/>
      <c r="F132" s="55">
        <f t="shared" ref="F132:F135" si="165">D132+E132</f>
        <v>15000</v>
      </c>
      <c r="G132" s="53"/>
      <c r="H132" s="54"/>
      <c r="I132" s="55">
        <f t="shared" ref="I132:I135" si="166">G132+H132</f>
        <v>0</v>
      </c>
      <c r="J132" s="53">
        <v>6500</v>
      </c>
      <c r="K132" s="54"/>
      <c r="L132" s="55">
        <f t="shared" ref="L132:L135" si="167">K132+J132</f>
        <v>6500</v>
      </c>
      <c r="M132" s="53"/>
      <c r="N132" s="54"/>
      <c r="O132" s="55">
        <f t="shared" ref="O132:O135" si="168">N132+M132</f>
        <v>0</v>
      </c>
      <c r="P132" s="57"/>
    </row>
    <row r="133" spans="1:16" ht="12" customHeight="1" x14ac:dyDescent="0.25">
      <c r="A133" s="51">
        <v>2312</v>
      </c>
      <c r="B133" s="87" t="s">
        <v>151</v>
      </c>
      <c r="C133" s="88">
        <f t="shared" si="102"/>
        <v>24000</v>
      </c>
      <c r="D133" s="193"/>
      <c r="E133" s="194"/>
      <c r="F133" s="55">
        <f t="shared" si="165"/>
        <v>0</v>
      </c>
      <c r="G133" s="53"/>
      <c r="H133" s="54"/>
      <c r="I133" s="55">
        <f t="shared" si="166"/>
        <v>0</v>
      </c>
      <c r="J133" s="53">
        <f>17000+7000</f>
        <v>24000</v>
      </c>
      <c r="K133" s="54"/>
      <c r="L133" s="55">
        <f t="shared" si="167"/>
        <v>24000</v>
      </c>
      <c r="M133" s="53"/>
      <c r="N133" s="54"/>
      <c r="O133" s="55">
        <f t="shared" si="168"/>
        <v>0</v>
      </c>
      <c r="P133" s="57"/>
    </row>
    <row r="134" spans="1:16" ht="12" customHeight="1" x14ac:dyDescent="0.25">
      <c r="A134" s="51">
        <v>2313</v>
      </c>
      <c r="B134" s="87" t="s">
        <v>152</v>
      </c>
      <c r="C134" s="88">
        <f t="shared" si="102"/>
        <v>100</v>
      </c>
      <c r="D134" s="193">
        <v>0</v>
      </c>
      <c r="E134" s="194"/>
      <c r="F134" s="55">
        <f t="shared" si="165"/>
        <v>0</v>
      </c>
      <c r="G134" s="53"/>
      <c r="H134" s="54"/>
      <c r="I134" s="55">
        <f t="shared" si="166"/>
        <v>0</v>
      </c>
      <c r="J134" s="53">
        <v>100</v>
      </c>
      <c r="K134" s="54"/>
      <c r="L134" s="55">
        <f t="shared" si="167"/>
        <v>100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x14ac:dyDescent="0.25">
      <c r="A136" s="187">
        <v>2320</v>
      </c>
      <c r="B136" s="87" t="s">
        <v>154</v>
      </c>
      <c r="C136" s="88">
        <f t="shared" si="102"/>
        <v>62000</v>
      </c>
      <c r="D136" s="188">
        <f>SUM(D137:D139)</f>
        <v>45000</v>
      </c>
      <c r="E136" s="189">
        <f t="shared" ref="E136:F136" si="169">SUM(E137:E139)</f>
        <v>0</v>
      </c>
      <c r="F136" s="55">
        <f t="shared" si="169"/>
        <v>45000</v>
      </c>
      <c r="G136" s="188">
        <f>SUM(G137:G139)</f>
        <v>0</v>
      </c>
      <c r="H136" s="189">
        <f t="shared" ref="H136:I136" si="170">SUM(H137:H139)</f>
        <v>0</v>
      </c>
      <c r="I136" s="55">
        <f t="shared" si="170"/>
        <v>0</v>
      </c>
      <c r="J136" s="188">
        <f>SUM(J137:J139)</f>
        <v>17000</v>
      </c>
      <c r="K136" s="189">
        <f t="shared" ref="K136:L136" si="171">SUM(K137:K139)</f>
        <v>0</v>
      </c>
      <c r="L136" s="55">
        <f t="shared" si="171"/>
        <v>17000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7" t="s">
        <v>156</v>
      </c>
      <c r="C138" s="88">
        <f t="shared" si="102"/>
        <v>62000</v>
      </c>
      <c r="D138" s="193">
        <v>45000</v>
      </c>
      <c r="E138" s="194"/>
      <c r="F138" s="55">
        <f t="shared" si="173"/>
        <v>45000</v>
      </c>
      <c r="G138" s="53"/>
      <c r="H138" s="54"/>
      <c r="I138" s="55">
        <f t="shared" si="174"/>
        <v>0</v>
      </c>
      <c r="J138" s="53">
        <v>17000</v>
      </c>
      <c r="K138" s="54"/>
      <c r="L138" s="55">
        <f t="shared" si="175"/>
        <v>17000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x14ac:dyDescent="0.25">
      <c r="A141" s="187">
        <v>2340</v>
      </c>
      <c r="B141" s="87" t="s">
        <v>159</v>
      </c>
      <c r="C141" s="88">
        <f t="shared" si="102"/>
        <v>50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50</v>
      </c>
      <c r="K141" s="189">
        <f t="shared" ref="K141:L141" si="179">SUM(K142:K143)</f>
        <v>0</v>
      </c>
      <c r="L141" s="55">
        <f t="shared" si="179"/>
        <v>50</v>
      </c>
      <c r="M141" s="188">
        <f>SUM(M142:M143)</f>
        <v>0</v>
      </c>
      <c r="N141" s="189">
        <f t="shared" ref="N141:O141" si="180">SUM(N142:N143)</f>
        <v>0</v>
      </c>
      <c r="O141" s="55">
        <f t="shared" si="180"/>
        <v>0</v>
      </c>
      <c r="P141" s="57"/>
    </row>
    <row r="142" spans="1:16" ht="12" customHeight="1" x14ac:dyDescent="0.25">
      <c r="A142" s="51">
        <v>2341</v>
      </c>
      <c r="B142" s="87" t="s">
        <v>160</v>
      </c>
      <c r="C142" s="88">
        <f t="shared" si="102"/>
        <v>50</v>
      </c>
      <c r="D142" s="193">
        <v>0</v>
      </c>
      <c r="E142" s="194"/>
      <c r="F142" s="55">
        <f t="shared" ref="F142:F143" si="181">D142+E142</f>
        <v>0</v>
      </c>
      <c r="G142" s="53"/>
      <c r="H142" s="54"/>
      <c r="I142" s="55">
        <f t="shared" ref="I142:I143" si="182">G142+H142</f>
        <v>0</v>
      </c>
      <c r="J142" s="53">
        <v>50</v>
      </c>
      <c r="K142" s="54"/>
      <c r="L142" s="55">
        <f t="shared" ref="L142:L143" si="183">K142+J142</f>
        <v>50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x14ac:dyDescent="0.25">
      <c r="A144" s="184">
        <v>2350</v>
      </c>
      <c r="B144" s="136" t="s">
        <v>162</v>
      </c>
      <c r="C144" s="141">
        <f t="shared" si="102"/>
        <v>15027</v>
      </c>
      <c r="D144" s="185">
        <f>SUM(D145:D150)</f>
        <v>2520</v>
      </c>
      <c r="E144" s="186">
        <f t="shared" ref="E144:F144" si="185">SUM(E145:E150)</f>
        <v>0</v>
      </c>
      <c r="F144" s="139">
        <f t="shared" si="185"/>
        <v>2520</v>
      </c>
      <c r="G144" s="185">
        <f>SUM(G145:G150)</f>
        <v>0</v>
      </c>
      <c r="H144" s="186">
        <f t="shared" ref="H144:I144" si="186">SUM(H145:H150)</f>
        <v>0</v>
      </c>
      <c r="I144" s="139">
        <f t="shared" si="186"/>
        <v>0</v>
      </c>
      <c r="J144" s="185">
        <f>SUM(J145:J150)</f>
        <v>12507</v>
      </c>
      <c r="K144" s="186">
        <f t="shared" ref="K144:L144" si="187">SUM(K145:K150)</f>
        <v>0</v>
      </c>
      <c r="L144" s="139">
        <f t="shared" si="187"/>
        <v>12507</v>
      </c>
      <c r="M144" s="185">
        <f>SUM(M145:M150)</f>
        <v>0</v>
      </c>
      <c r="N144" s="186">
        <f t="shared" ref="N144:O144" si="188">SUM(N145:N150)</f>
        <v>0</v>
      </c>
      <c r="O144" s="139">
        <f t="shared" si="188"/>
        <v>0</v>
      </c>
      <c r="P144" s="127"/>
    </row>
    <row r="145" spans="1:16" ht="12" customHeight="1" x14ac:dyDescent="0.25">
      <c r="A145" s="44">
        <v>2351</v>
      </c>
      <c r="B145" s="80" t="s">
        <v>163</v>
      </c>
      <c r="C145" s="81">
        <f t="shared" si="102"/>
        <v>300</v>
      </c>
      <c r="D145" s="195">
        <v>300</v>
      </c>
      <c r="E145" s="196"/>
      <c r="F145" s="132">
        <f t="shared" ref="F145:F150" si="189">D145+E145</f>
        <v>300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customHeight="1" x14ac:dyDescent="0.25">
      <c r="A146" s="51">
        <v>2352</v>
      </c>
      <c r="B146" s="87" t="s">
        <v>164</v>
      </c>
      <c r="C146" s="88">
        <f t="shared" si="102"/>
        <v>11007</v>
      </c>
      <c r="D146" s="193">
        <v>1200</v>
      </c>
      <c r="E146" s="194"/>
      <c r="F146" s="55">
        <f t="shared" si="189"/>
        <v>1200</v>
      </c>
      <c r="G146" s="53"/>
      <c r="H146" s="54"/>
      <c r="I146" s="55">
        <f t="shared" si="190"/>
        <v>0</v>
      </c>
      <c r="J146" s="53">
        <f>3000+6807</f>
        <v>9807</v>
      </c>
      <c r="K146" s="54"/>
      <c r="L146" s="55">
        <f t="shared" si="191"/>
        <v>9807</v>
      </c>
      <c r="M146" s="53"/>
      <c r="N146" s="54"/>
      <c r="O146" s="55">
        <f t="shared" si="192"/>
        <v>0</v>
      </c>
      <c r="P146" s="57"/>
    </row>
    <row r="147" spans="1:16" ht="24" customHeight="1" x14ac:dyDescent="0.25">
      <c r="A147" s="51">
        <v>2353</v>
      </c>
      <c r="B147" s="87" t="s">
        <v>165</v>
      </c>
      <c r="C147" s="88">
        <f t="shared" si="102"/>
        <v>650</v>
      </c>
      <c r="D147" s="193">
        <v>150</v>
      </c>
      <c r="E147" s="194"/>
      <c r="F147" s="55">
        <f t="shared" si="189"/>
        <v>150</v>
      </c>
      <c r="G147" s="53"/>
      <c r="H147" s="54"/>
      <c r="I147" s="55">
        <f t="shared" si="190"/>
        <v>0</v>
      </c>
      <c r="J147" s="53">
        <v>500</v>
      </c>
      <c r="K147" s="54"/>
      <c r="L147" s="55">
        <f t="shared" si="191"/>
        <v>500</v>
      </c>
      <c r="M147" s="53"/>
      <c r="N147" s="54"/>
      <c r="O147" s="55">
        <f t="shared" si="192"/>
        <v>0</v>
      </c>
      <c r="P147" s="57"/>
    </row>
    <row r="148" spans="1:16" ht="24" customHeight="1" x14ac:dyDescent="0.25">
      <c r="A148" s="51">
        <v>2354</v>
      </c>
      <c r="B148" s="87" t="s">
        <v>166</v>
      </c>
      <c r="C148" s="88">
        <f t="shared" ref="C148:C211" si="193">F148+I148+L148+O148</f>
        <v>3070</v>
      </c>
      <c r="D148" s="193">
        <v>870</v>
      </c>
      <c r="E148" s="194"/>
      <c r="F148" s="55">
        <f t="shared" si="189"/>
        <v>870</v>
      </c>
      <c r="G148" s="53"/>
      <c r="H148" s="54"/>
      <c r="I148" s="55">
        <f t="shared" si="190"/>
        <v>0</v>
      </c>
      <c r="J148" s="53">
        <v>2200</v>
      </c>
      <c r="K148" s="54"/>
      <c r="L148" s="55">
        <f t="shared" si="191"/>
        <v>2200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4">
        <v>2390</v>
      </c>
      <c r="B163" s="136" t="s">
        <v>181</v>
      </c>
      <c r="C163" s="141">
        <f t="shared" si="193"/>
        <v>100</v>
      </c>
      <c r="D163" s="199">
        <v>100</v>
      </c>
      <c r="E163" s="200"/>
      <c r="F163" s="139">
        <f t="shared" si="206"/>
        <v>100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x14ac:dyDescent="0.25">
      <c r="A165" s="67">
        <v>2500</v>
      </c>
      <c r="B165" s="181" t="s">
        <v>183</v>
      </c>
      <c r="C165" s="68">
        <f t="shared" si="193"/>
        <v>41705</v>
      </c>
      <c r="D165" s="182">
        <f>SUM(D166,D171)</f>
        <v>2100</v>
      </c>
      <c r="E165" s="183">
        <f t="shared" ref="E165:O165" si="210">SUM(E166,E171)</f>
        <v>0</v>
      </c>
      <c r="F165" s="71">
        <f t="shared" si="210"/>
        <v>2100</v>
      </c>
      <c r="G165" s="182">
        <f t="shared" si="210"/>
        <v>0</v>
      </c>
      <c r="H165" s="183">
        <f t="shared" si="210"/>
        <v>0</v>
      </c>
      <c r="I165" s="71">
        <f t="shared" si="210"/>
        <v>0</v>
      </c>
      <c r="J165" s="182">
        <f t="shared" si="210"/>
        <v>39605</v>
      </c>
      <c r="K165" s="183">
        <f t="shared" si="210"/>
        <v>0</v>
      </c>
      <c r="L165" s="71">
        <f t="shared" si="210"/>
        <v>39605</v>
      </c>
      <c r="M165" s="182">
        <f t="shared" si="210"/>
        <v>0</v>
      </c>
      <c r="N165" s="183">
        <f t="shared" si="210"/>
        <v>0</v>
      </c>
      <c r="O165" s="71">
        <f t="shared" si="210"/>
        <v>0</v>
      </c>
      <c r="P165" s="75"/>
    </row>
    <row r="166" spans="1:16" ht="16.5" customHeight="1" x14ac:dyDescent="0.25">
      <c r="A166" s="994">
        <v>2510</v>
      </c>
      <c r="B166" s="80" t="s">
        <v>184</v>
      </c>
      <c r="C166" s="81">
        <f t="shared" si="193"/>
        <v>41605</v>
      </c>
      <c r="D166" s="191">
        <f>SUM(D167:D170)</f>
        <v>2000</v>
      </c>
      <c r="E166" s="192">
        <f t="shared" ref="E166:O166" si="211">SUM(E167:E170)</f>
        <v>0</v>
      </c>
      <c r="F166" s="132">
        <f t="shared" si="211"/>
        <v>2000</v>
      </c>
      <c r="G166" s="191">
        <f t="shared" si="211"/>
        <v>0</v>
      </c>
      <c r="H166" s="192">
        <f t="shared" si="211"/>
        <v>0</v>
      </c>
      <c r="I166" s="132">
        <f t="shared" si="211"/>
        <v>0</v>
      </c>
      <c r="J166" s="191">
        <f t="shared" si="211"/>
        <v>39605</v>
      </c>
      <c r="K166" s="192">
        <f t="shared" si="211"/>
        <v>0</v>
      </c>
      <c r="L166" s="132">
        <f t="shared" si="211"/>
        <v>39605</v>
      </c>
      <c r="M166" s="191">
        <f t="shared" si="211"/>
        <v>0</v>
      </c>
      <c r="N166" s="192">
        <f t="shared" si="211"/>
        <v>0</v>
      </c>
      <c r="O166" s="132">
        <f t="shared" si="211"/>
        <v>0</v>
      </c>
      <c r="P166" s="49"/>
    </row>
    <row r="167" spans="1:16" ht="24" customHeight="1" x14ac:dyDescent="0.25">
      <c r="A167" s="51">
        <v>2512</v>
      </c>
      <c r="B167" s="87" t="s">
        <v>185</v>
      </c>
      <c r="C167" s="88">
        <f t="shared" si="193"/>
        <v>39605</v>
      </c>
      <c r="D167" s="193">
        <v>0</v>
      </c>
      <c r="E167" s="194"/>
      <c r="F167" s="55">
        <f t="shared" ref="F167:F172" si="212">D167+E167</f>
        <v>0</v>
      </c>
      <c r="G167" s="53"/>
      <c r="H167" s="54"/>
      <c r="I167" s="55">
        <f t="shared" ref="I167:I172" si="213">G167+H167</f>
        <v>0</v>
      </c>
      <c r="J167" s="53">
        <v>39605</v>
      </c>
      <c r="K167" s="54"/>
      <c r="L167" s="55">
        <f t="shared" ref="L167:L172" si="214">K167+J167</f>
        <v>39605</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7" t="s">
        <v>188</v>
      </c>
      <c r="C170" s="88">
        <f t="shared" si="193"/>
        <v>2000</v>
      </c>
      <c r="D170" s="193">
        <v>2000</v>
      </c>
      <c r="E170" s="194"/>
      <c r="F170" s="55">
        <f t="shared" si="212"/>
        <v>2000</v>
      </c>
      <c r="G170" s="53"/>
      <c r="H170" s="54"/>
      <c r="I170" s="55">
        <f t="shared" si="213"/>
        <v>0</v>
      </c>
      <c r="J170" s="53"/>
      <c r="K170" s="54"/>
      <c r="L170" s="55">
        <f t="shared" si="214"/>
        <v>0</v>
      </c>
      <c r="M170" s="53"/>
      <c r="N170" s="54"/>
      <c r="O170" s="55">
        <f t="shared" si="215"/>
        <v>0</v>
      </c>
      <c r="P170" s="57"/>
    </row>
    <row r="171" spans="1:16" ht="24" customHeight="1" x14ac:dyDescent="0.25">
      <c r="A171" s="187">
        <v>2520</v>
      </c>
      <c r="B171" s="87" t="s">
        <v>189</v>
      </c>
      <c r="C171" s="88">
        <f t="shared" si="193"/>
        <v>100</v>
      </c>
      <c r="D171" s="193">
        <v>100</v>
      </c>
      <c r="E171" s="194"/>
      <c r="F171" s="55">
        <f t="shared" si="212"/>
        <v>100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994">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94">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994">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994">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146977</v>
      </c>
      <c r="D194" s="171">
        <f>SUM(D195,D230,D269,D283)</f>
        <v>106450</v>
      </c>
      <c r="E194" s="172">
        <f t="shared" ref="E194:O194" si="259">SUM(E195,E230,E269,E283)</f>
        <v>15200</v>
      </c>
      <c r="F194" s="173">
        <f t="shared" si="259"/>
        <v>121650</v>
      </c>
      <c r="G194" s="171">
        <f t="shared" si="259"/>
        <v>0</v>
      </c>
      <c r="H194" s="172">
        <f t="shared" si="259"/>
        <v>0</v>
      </c>
      <c r="I194" s="173">
        <f t="shared" si="259"/>
        <v>0</v>
      </c>
      <c r="J194" s="171">
        <f t="shared" si="259"/>
        <v>25327</v>
      </c>
      <c r="K194" s="172">
        <f t="shared" si="259"/>
        <v>0</v>
      </c>
      <c r="L194" s="173">
        <f t="shared" si="259"/>
        <v>25327</v>
      </c>
      <c r="M194" s="171">
        <f t="shared" si="259"/>
        <v>0</v>
      </c>
      <c r="N194" s="172">
        <f t="shared" si="259"/>
        <v>0</v>
      </c>
      <c r="O194" s="173">
        <f t="shared" si="259"/>
        <v>0</v>
      </c>
      <c r="P194" s="174"/>
    </row>
    <row r="195" spans="1:16" x14ac:dyDescent="0.25">
      <c r="A195" s="175">
        <v>5000</v>
      </c>
      <c r="B195" s="175" t="s">
        <v>213</v>
      </c>
      <c r="C195" s="176">
        <f t="shared" si="193"/>
        <v>145754</v>
      </c>
      <c r="D195" s="177">
        <f>D196+D204</f>
        <v>106450</v>
      </c>
      <c r="E195" s="178">
        <f t="shared" ref="E195:F195" si="260">E196+E204</f>
        <v>15200</v>
      </c>
      <c r="F195" s="179">
        <f t="shared" si="260"/>
        <v>121650</v>
      </c>
      <c r="G195" s="177">
        <f>G196+G204</f>
        <v>0</v>
      </c>
      <c r="H195" s="178">
        <f t="shared" ref="H195:I195" si="261">H196+H204</f>
        <v>0</v>
      </c>
      <c r="I195" s="179">
        <f t="shared" si="261"/>
        <v>0</v>
      </c>
      <c r="J195" s="177">
        <f>J196+J204</f>
        <v>24104</v>
      </c>
      <c r="K195" s="178">
        <f t="shared" ref="K195:L195" si="262">K196+K204</f>
        <v>0</v>
      </c>
      <c r="L195" s="179">
        <f t="shared" si="262"/>
        <v>24104</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994">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145754</v>
      </c>
      <c r="D204" s="182">
        <f>D205+D215+D216+D225+D226+D227+D229</f>
        <v>106450</v>
      </c>
      <c r="E204" s="183">
        <f t="shared" ref="E204:F204" si="276">E205+E215+E216+E225+E226+E227+E229</f>
        <v>15200</v>
      </c>
      <c r="F204" s="71">
        <f t="shared" si="276"/>
        <v>121650</v>
      </c>
      <c r="G204" s="182">
        <f>G205+G215+G216+G225+G226+G227+G229</f>
        <v>0</v>
      </c>
      <c r="H204" s="183">
        <f t="shared" ref="H204:I204" si="277">H205+H215+H216+H225+H226+H227+H229</f>
        <v>0</v>
      </c>
      <c r="I204" s="71">
        <f t="shared" si="277"/>
        <v>0</v>
      </c>
      <c r="J204" s="182">
        <f>J205+J215+J216+J225+J226+J227+J229</f>
        <v>24104</v>
      </c>
      <c r="K204" s="183">
        <f t="shared" ref="K204:L204" si="278">K205+K215+K216+K225+K226+K227+K229</f>
        <v>0</v>
      </c>
      <c r="L204" s="71">
        <f t="shared" si="278"/>
        <v>24104</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x14ac:dyDescent="0.25">
      <c r="A216" s="187">
        <v>5230</v>
      </c>
      <c r="B216" s="87" t="s">
        <v>234</v>
      </c>
      <c r="C216" s="88">
        <f t="shared" si="288"/>
        <v>130554</v>
      </c>
      <c r="D216" s="188">
        <f>SUM(D217:D224)</f>
        <v>106450</v>
      </c>
      <c r="E216" s="189">
        <f t="shared" ref="E216:F216" si="289">SUM(E217:E224)</f>
        <v>0</v>
      </c>
      <c r="F216" s="55">
        <f t="shared" si="289"/>
        <v>106450</v>
      </c>
      <c r="G216" s="188">
        <f>SUM(G217:G224)</f>
        <v>0</v>
      </c>
      <c r="H216" s="189">
        <f t="shared" ref="H216:I216" si="290">SUM(H217:H224)</f>
        <v>0</v>
      </c>
      <c r="I216" s="55">
        <f t="shared" si="290"/>
        <v>0</v>
      </c>
      <c r="J216" s="188">
        <f>SUM(J217:J224)</f>
        <v>24104</v>
      </c>
      <c r="K216" s="189">
        <f t="shared" ref="K216:L216" si="291">SUM(K217:K224)</f>
        <v>0</v>
      </c>
      <c r="L216" s="55">
        <f t="shared" si="291"/>
        <v>24104</v>
      </c>
      <c r="M216" s="188">
        <f>SUM(M217:M224)</f>
        <v>0</v>
      </c>
      <c r="N216" s="189">
        <f t="shared" ref="N216:O216" si="292">SUM(N217:N224)</f>
        <v>0</v>
      </c>
      <c r="O216" s="55">
        <f t="shared" si="292"/>
        <v>0</v>
      </c>
      <c r="P216" s="57"/>
    </row>
    <row r="217" spans="1:16" ht="12" customHeight="1" x14ac:dyDescent="0.25">
      <c r="A217" s="51">
        <v>5231</v>
      </c>
      <c r="B217" s="87" t="s">
        <v>235</v>
      </c>
      <c r="C217" s="88">
        <f t="shared" si="288"/>
        <v>87000</v>
      </c>
      <c r="D217" s="193">
        <v>87000</v>
      </c>
      <c r="E217" s="194"/>
      <c r="F217" s="55">
        <f t="shared" ref="F217:F226" si="293">D217+E217</f>
        <v>87000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7" t="s">
        <v>236</v>
      </c>
      <c r="C218" s="88">
        <f t="shared" si="288"/>
        <v>32000</v>
      </c>
      <c r="D218" s="193">
        <v>9000</v>
      </c>
      <c r="E218" s="194"/>
      <c r="F218" s="55">
        <f t="shared" si="293"/>
        <v>9000</v>
      </c>
      <c r="G218" s="53"/>
      <c r="H218" s="54"/>
      <c r="I218" s="55">
        <f t="shared" si="294"/>
        <v>0</v>
      </c>
      <c r="J218" s="53">
        <v>23000</v>
      </c>
      <c r="K218" s="54"/>
      <c r="L218" s="55">
        <f t="shared" si="295"/>
        <v>23000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7" t="s">
        <v>242</v>
      </c>
      <c r="C224" s="88">
        <f t="shared" si="288"/>
        <v>11554</v>
      </c>
      <c r="D224" s="193">
        <v>10450</v>
      </c>
      <c r="E224" s="194"/>
      <c r="F224" s="55">
        <f t="shared" si="293"/>
        <v>10450</v>
      </c>
      <c r="G224" s="53"/>
      <c r="H224" s="54"/>
      <c r="I224" s="55">
        <f t="shared" si="294"/>
        <v>0</v>
      </c>
      <c r="J224" s="53">
        <v>1104</v>
      </c>
      <c r="K224" s="54"/>
      <c r="L224" s="55">
        <f t="shared" si="295"/>
        <v>1104</v>
      </c>
      <c r="M224" s="53"/>
      <c r="N224" s="54"/>
      <c r="O224" s="55">
        <f t="shared" si="296"/>
        <v>0</v>
      </c>
      <c r="P224" s="57"/>
    </row>
    <row r="225" spans="1:16" ht="24" hidden="1" customHeight="1" x14ac:dyDescent="0.25">
      <c r="A225" s="187">
        <v>5240</v>
      </c>
      <c r="B225" s="87" t="s">
        <v>243</v>
      </c>
      <c r="C225" s="88">
        <f t="shared" si="288"/>
        <v>0</v>
      </c>
      <c r="D225" s="193">
        <v>0</v>
      </c>
      <c r="E225" s="194"/>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15200</v>
      </c>
      <c r="D226" s="193">
        <v>0</v>
      </c>
      <c r="E226" s="279">
        <v>15200</v>
      </c>
      <c r="F226" s="55">
        <f t="shared" si="293"/>
        <v>15200</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994">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94">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994">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994">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x14ac:dyDescent="0.25">
      <c r="A269" s="224">
        <v>7000</v>
      </c>
      <c r="B269" s="224" t="s">
        <v>287</v>
      </c>
      <c r="C269" s="225">
        <f t="shared" si="288"/>
        <v>1223</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1223</v>
      </c>
      <c r="K269" s="227">
        <f t="shared" ref="K269:L269" si="357">SUM(K270,K281)</f>
        <v>0</v>
      </c>
      <c r="L269" s="228">
        <f t="shared" si="357"/>
        <v>1223</v>
      </c>
      <c r="M269" s="226">
        <f>SUM(M270,M281)</f>
        <v>0</v>
      </c>
      <c r="N269" s="227">
        <f t="shared" ref="N269:O269" si="358">SUM(N270,N281)</f>
        <v>0</v>
      </c>
      <c r="O269" s="228">
        <f t="shared" si="358"/>
        <v>0</v>
      </c>
      <c r="P269" s="229"/>
    </row>
    <row r="270" spans="1:16" ht="24" x14ac:dyDescent="0.25">
      <c r="A270" s="67">
        <v>7200</v>
      </c>
      <c r="B270" s="181" t="s">
        <v>288</v>
      </c>
      <c r="C270" s="68">
        <f t="shared" si="288"/>
        <v>1223</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1223</v>
      </c>
      <c r="K270" s="183">
        <f t="shared" ref="K270:L270" si="361">SUM(K271,K272,K275,K276,K280)</f>
        <v>0</v>
      </c>
      <c r="L270" s="71">
        <f t="shared" si="361"/>
        <v>1223</v>
      </c>
      <c r="M270" s="182">
        <f>SUM(M271,M272,M275,M276,M280)</f>
        <v>0</v>
      </c>
      <c r="N270" s="183">
        <f t="shared" ref="N270:O270" si="362">SUM(N271,N272,N275,N276,N280)</f>
        <v>0</v>
      </c>
      <c r="O270" s="71">
        <f t="shared" si="362"/>
        <v>0</v>
      </c>
      <c r="P270" s="75"/>
    </row>
    <row r="271" spans="1:16" ht="24" hidden="1" customHeight="1" x14ac:dyDescent="0.25">
      <c r="A271" s="994">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7">
        <v>7230</v>
      </c>
      <c r="B275" s="87" t="s">
        <v>293</v>
      </c>
      <c r="C275" s="88">
        <f t="shared" si="288"/>
        <v>1223</v>
      </c>
      <c r="D275" s="193">
        <v>0</v>
      </c>
      <c r="E275" s="194"/>
      <c r="F275" s="55">
        <f t="shared" si="367"/>
        <v>0</v>
      </c>
      <c r="G275" s="53"/>
      <c r="H275" s="54"/>
      <c r="I275" s="55">
        <f t="shared" si="368"/>
        <v>0</v>
      </c>
      <c r="J275" s="53">
        <f>1110+113</f>
        <v>1223</v>
      </c>
      <c r="K275" s="54"/>
      <c r="L275" s="55">
        <f t="shared" si="369"/>
        <v>1223</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94">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2925768</v>
      </c>
      <c r="D289" s="248">
        <f t="shared" ref="D289:O289" si="389">SUM(D286,D269,D230,D195,D187,D173,D75,D53,D283)</f>
        <v>2669094</v>
      </c>
      <c r="E289" s="249">
        <f t="shared" si="389"/>
        <v>19100</v>
      </c>
      <c r="F289" s="250">
        <f t="shared" si="389"/>
        <v>2688194</v>
      </c>
      <c r="G289" s="248">
        <f t="shared" si="389"/>
        <v>0</v>
      </c>
      <c r="H289" s="249">
        <f t="shared" si="389"/>
        <v>0</v>
      </c>
      <c r="I289" s="250">
        <f t="shared" si="389"/>
        <v>0</v>
      </c>
      <c r="J289" s="248">
        <f t="shared" si="389"/>
        <v>237574</v>
      </c>
      <c r="K289" s="249">
        <f t="shared" si="389"/>
        <v>0</v>
      </c>
      <c r="L289" s="250">
        <f t="shared" si="389"/>
        <v>237574</v>
      </c>
      <c r="M289" s="248">
        <f t="shared" si="389"/>
        <v>0</v>
      </c>
      <c r="N289" s="249">
        <f t="shared" si="389"/>
        <v>0</v>
      </c>
      <c r="O289" s="250">
        <f t="shared" si="389"/>
        <v>0</v>
      </c>
      <c r="P289" s="251"/>
    </row>
    <row r="290" spans="1:16" s="28" customFormat="1" ht="13.5" thickTop="1" thickBot="1" x14ac:dyDescent="0.3">
      <c r="A290" s="1589" t="s">
        <v>310</v>
      </c>
      <c r="B290" s="1590"/>
      <c r="C290" s="252">
        <f t="shared" si="371"/>
        <v>-68288</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-68288</v>
      </c>
      <c r="K290" s="254">
        <f t="shared" ref="K290:L290" si="392">(K26+K43)-K51</f>
        <v>0</v>
      </c>
      <c r="L290" s="255">
        <f t="shared" si="392"/>
        <v>-68288</v>
      </c>
      <c r="M290" s="253">
        <f>M45-M51</f>
        <v>0</v>
      </c>
      <c r="N290" s="254">
        <f t="shared" ref="N290:O290" si="393">N45-N51</f>
        <v>0</v>
      </c>
      <c r="O290" s="255">
        <f t="shared" si="393"/>
        <v>0</v>
      </c>
      <c r="P290" s="256"/>
    </row>
    <row r="291" spans="1:16" s="28" customFormat="1" ht="12.75" thickTop="1" x14ac:dyDescent="0.25">
      <c r="A291" s="1591" t="s">
        <v>311</v>
      </c>
      <c r="B291" s="1592"/>
      <c r="C291" s="257">
        <f t="shared" si="371"/>
        <v>68288</v>
      </c>
      <c r="D291" s="258">
        <f t="shared" ref="D291:O291" si="394">SUM(D292,D293)-D300+D301</f>
        <v>0</v>
      </c>
      <c r="E291" s="259">
        <f t="shared" si="394"/>
        <v>0</v>
      </c>
      <c r="F291" s="260">
        <f t="shared" si="394"/>
        <v>0</v>
      </c>
      <c r="G291" s="258">
        <f t="shared" si="394"/>
        <v>0</v>
      </c>
      <c r="H291" s="259">
        <f t="shared" si="394"/>
        <v>0</v>
      </c>
      <c r="I291" s="260">
        <f t="shared" si="394"/>
        <v>0</v>
      </c>
      <c r="J291" s="258">
        <f t="shared" si="394"/>
        <v>68288</v>
      </c>
      <c r="K291" s="259">
        <f t="shared" si="394"/>
        <v>0</v>
      </c>
      <c r="L291" s="260">
        <f t="shared" si="394"/>
        <v>68288</v>
      </c>
      <c r="M291" s="258">
        <f t="shared" si="394"/>
        <v>0</v>
      </c>
      <c r="N291" s="259">
        <f t="shared" si="394"/>
        <v>0</v>
      </c>
      <c r="O291" s="260">
        <f t="shared" si="394"/>
        <v>0</v>
      </c>
      <c r="P291" s="261"/>
    </row>
    <row r="292" spans="1:16" s="28" customFormat="1" ht="12.75" thickBot="1" x14ac:dyDescent="0.3">
      <c r="A292" s="155" t="s">
        <v>312</v>
      </c>
      <c r="B292" s="155" t="s">
        <v>313</v>
      </c>
      <c r="C292" s="156">
        <f t="shared" si="371"/>
        <v>68288</v>
      </c>
      <c r="D292" s="157">
        <f t="shared" ref="D292:O292" si="395">D21-D286</f>
        <v>0</v>
      </c>
      <c r="E292" s="158">
        <f t="shared" si="395"/>
        <v>0</v>
      </c>
      <c r="F292" s="159">
        <f t="shared" si="395"/>
        <v>0</v>
      </c>
      <c r="G292" s="157">
        <f t="shared" si="395"/>
        <v>0</v>
      </c>
      <c r="H292" s="158">
        <f t="shared" si="395"/>
        <v>0</v>
      </c>
      <c r="I292" s="159">
        <f t="shared" si="395"/>
        <v>0</v>
      </c>
      <c r="J292" s="157">
        <f t="shared" si="395"/>
        <v>68288</v>
      </c>
      <c r="K292" s="158">
        <f t="shared" si="395"/>
        <v>0</v>
      </c>
      <c r="L292" s="159">
        <f t="shared" si="395"/>
        <v>68288</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q9XMvL/b8esykKwO/mNNGWqWb3Yf70py2Vni/DcSUezbK9NXIWYkqKZyasflRQ3TWqab1iInmMTuv13bWhOkgw==" saltValue="iqlRObl5cXi5wPMgVnP97g==" spinCount="100000" sheet="1" objects="1" scenarios="1" formatCells="0" formatColumns="0" formatRows="0" deleteColumns="0"/>
  <autoFilter ref="A18:P301">
    <filterColumn colId="2">
      <filters>
        <filter val="1 223"/>
        <filter val="1 380"/>
        <filter val="1 500"/>
        <filter val="1 536 731"/>
        <filter val="1 629"/>
        <filter val="1 774 013"/>
        <filter val="100"/>
        <filter val="103 791"/>
        <filter val="109 108"/>
        <filter val="11 007"/>
        <filter val="11 554"/>
        <filter val="113"/>
        <filter val="122 330"/>
        <filter val="122 777"/>
        <filter val="123 445"/>
        <filter val="124 581"/>
        <filter val="129"/>
        <filter val="130 554"/>
        <filter val="14 350"/>
        <filter val="145 754"/>
        <filter val="146 977"/>
        <filter val="15 027"/>
        <filter val="15 200"/>
        <filter val="167 906"/>
        <filter val="176 839"/>
        <filter val="2 000"/>
        <filter val="2 328 031"/>
        <filter val="2 688 194"/>
        <filter val="2 778 791"/>
        <filter val="2 925 768"/>
        <filter val="21 343"/>
        <filter val="21 500"/>
        <filter val="23 000"/>
        <filter val="24 000"/>
        <filter val="25 561"/>
        <filter val="26 910"/>
        <filter val="286 278"/>
        <filter val="3 070"/>
        <filter val="3 500"/>
        <filter val="3 931"/>
        <filter val="300"/>
        <filter val="32 000"/>
        <filter val="38 091"/>
        <filter val="39 605"/>
        <filter val="4 500"/>
        <filter val="41 260"/>
        <filter val="41 605"/>
        <filter val="41 705"/>
        <filter val="431 688"/>
        <filter val="44 461"/>
        <filter val="45 600"/>
        <filter val="450 760"/>
        <filter val="49 000"/>
        <filter val="5 200"/>
        <filter val="5 327"/>
        <filter val="50"/>
        <filter val="554 018"/>
        <filter val="6 350"/>
        <filter val="6 630"/>
        <filter val="6 788"/>
        <filter val="60 443"/>
        <filter val="62 000"/>
        <filter val="65 300"/>
        <filter val="650"/>
        <filter val="68 175"/>
        <filter val="68 288"/>
        <filter val="-68 288"/>
        <filter val="79 997"/>
        <filter val="800"/>
        <filter val="87 000"/>
        <filter val="93 3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10.pielikums Jūrmalas pilsētas domes
2019.gada 18.aprīļa saistošajiem noteikumiem Nr.16
(protokols Nr.4, 26.punkts)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4" sqref="U4"/>
    </sheetView>
  </sheetViews>
  <sheetFormatPr defaultRowHeight="12" outlineLevelCol="1" x14ac:dyDescent="0.25"/>
  <cols>
    <col min="1" max="1" width="10.85546875" style="272" customWidth="1"/>
    <col min="2" max="2" width="28" style="272" customWidth="1"/>
    <col min="3" max="3" width="8" style="272" customWidth="1"/>
    <col min="4" max="5" width="8.7109375" style="272" hidden="1" customWidth="1" outlineLevel="1"/>
    <col min="6" max="6" width="8.7109375" style="272" customWidth="1" collapsed="1"/>
    <col min="7" max="8" width="8.7109375" style="272" hidden="1" customWidth="1" outlineLevel="1"/>
    <col min="9" max="9" width="8.7109375" style="272" customWidth="1" collapsed="1"/>
    <col min="10" max="11" width="8.28515625" style="272" hidden="1" customWidth="1" outlineLevel="1"/>
    <col min="12" max="12" width="8.28515625" style="272" customWidth="1" collapsed="1"/>
    <col min="13" max="13" width="7.42578125" style="272"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679</v>
      </c>
      <c r="P1" s="1"/>
    </row>
    <row r="2" spans="1:17" ht="35.25" customHeight="1" x14ac:dyDescent="0.25">
      <c r="A2" s="1559" t="s">
        <v>1</v>
      </c>
      <c r="B2" s="1560"/>
      <c r="C2" s="1560"/>
      <c r="D2" s="1560"/>
      <c r="E2" s="1560"/>
      <c r="F2" s="1560"/>
      <c r="G2" s="1560"/>
      <c r="H2" s="1560"/>
      <c r="I2" s="1560"/>
      <c r="J2" s="1560"/>
      <c r="K2" s="1560"/>
      <c r="L2" s="1560"/>
      <c r="M2" s="1560"/>
      <c r="N2" s="1560"/>
      <c r="O2" s="1560"/>
      <c r="P2" s="1561"/>
      <c r="Q2" s="273"/>
    </row>
    <row r="3" spans="1:17" ht="12.75" customHeight="1" x14ac:dyDescent="0.25">
      <c r="A3" s="5" t="s">
        <v>2</v>
      </c>
      <c r="B3" s="6"/>
      <c r="C3" s="1562" t="s">
        <v>333</v>
      </c>
      <c r="D3" s="1562"/>
      <c r="E3" s="1562"/>
      <c r="F3" s="1562"/>
      <c r="G3" s="1562"/>
      <c r="H3" s="1562"/>
      <c r="I3" s="1562"/>
      <c r="J3" s="1562"/>
      <c r="K3" s="1562"/>
      <c r="L3" s="1562"/>
      <c r="M3" s="1562"/>
      <c r="N3" s="1562"/>
      <c r="O3" s="1562"/>
      <c r="P3" s="1563"/>
      <c r="Q3" s="273"/>
    </row>
    <row r="4" spans="1:17" ht="12.75" customHeight="1" x14ac:dyDescent="0.25">
      <c r="A4" s="5" t="s">
        <v>4</v>
      </c>
      <c r="B4" s="6"/>
      <c r="C4" s="1562" t="s">
        <v>334</v>
      </c>
      <c r="D4" s="1562"/>
      <c r="E4" s="1562"/>
      <c r="F4" s="1562"/>
      <c r="G4" s="1562"/>
      <c r="H4" s="1562"/>
      <c r="I4" s="1562"/>
      <c r="J4" s="1562"/>
      <c r="K4" s="1562"/>
      <c r="L4" s="1562"/>
      <c r="M4" s="1562"/>
      <c r="N4" s="1562"/>
      <c r="O4" s="1562"/>
      <c r="P4" s="1563"/>
      <c r="Q4" s="273"/>
    </row>
    <row r="5" spans="1:17" ht="12.75" customHeight="1" x14ac:dyDescent="0.25">
      <c r="A5" s="7" t="s">
        <v>6</v>
      </c>
      <c r="B5" s="8"/>
      <c r="C5" s="1557" t="s">
        <v>335</v>
      </c>
      <c r="D5" s="1557"/>
      <c r="E5" s="1557"/>
      <c r="F5" s="1557"/>
      <c r="G5" s="1557"/>
      <c r="H5" s="1557"/>
      <c r="I5" s="1557"/>
      <c r="J5" s="1557"/>
      <c r="K5" s="1557"/>
      <c r="L5" s="1557"/>
      <c r="M5" s="1557"/>
      <c r="N5" s="1557"/>
      <c r="O5" s="1557"/>
      <c r="P5" s="1558"/>
      <c r="Q5" s="273"/>
    </row>
    <row r="6" spans="1:17" ht="12.75" customHeight="1" x14ac:dyDescent="0.25">
      <c r="A6" s="7" t="s">
        <v>8</v>
      </c>
      <c r="B6" s="8"/>
      <c r="C6" s="1557" t="s">
        <v>370</v>
      </c>
      <c r="D6" s="1557"/>
      <c r="E6" s="1557"/>
      <c r="F6" s="1557"/>
      <c r="G6" s="1557"/>
      <c r="H6" s="1557"/>
      <c r="I6" s="1557"/>
      <c r="J6" s="1557"/>
      <c r="K6" s="1557"/>
      <c r="L6" s="1557"/>
      <c r="M6" s="1557"/>
      <c r="N6" s="1557"/>
      <c r="O6" s="1557"/>
      <c r="P6" s="1558"/>
      <c r="Q6" s="273"/>
    </row>
    <row r="7" spans="1:17" ht="24.75" customHeight="1" x14ac:dyDescent="0.25">
      <c r="A7" s="7" t="s">
        <v>10</v>
      </c>
      <c r="B7" s="8"/>
      <c r="C7" s="1562" t="s">
        <v>369</v>
      </c>
      <c r="D7" s="1562"/>
      <c r="E7" s="1562"/>
      <c r="F7" s="1562"/>
      <c r="G7" s="1562"/>
      <c r="H7" s="1562"/>
      <c r="I7" s="1562"/>
      <c r="J7" s="1562"/>
      <c r="K7" s="1562"/>
      <c r="L7" s="1562"/>
      <c r="M7" s="1562"/>
      <c r="N7" s="1562"/>
      <c r="O7" s="1562"/>
      <c r="P7" s="1563"/>
      <c r="Q7" s="273"/>
    </row>
    <row r="8" spans="1:17" ht="12.75" customHeight="1" x14ac:dyDescent="0.25">
      <c r="A8" s="9" t="s">
        <v>12</v>
      </c>
      <c r="B8" s="8"/>
      <c r="C8" s="1564" t="s">
        <v>680</v>
      </c>
      <c r="D8" s="1564"/>
      <c r="E8" s="1564"/>
      <c r="F8" s="1564"/>
      <c r="G8" s="1564"/>
      <c r="H8" s="1564"/>
      <c r="I8" s="1564"/>
      <c r="J8" s="1564"/>
      <c r="K8" s="1564"/>
      <c r="L8" s="1564"/>
      <c r="M8" s="1564"/>
      <c r="N8" s="1564"/>
      <c r="O8" s="1564"/>
      <c r="P8" s="1565"/>
      <c r="Q8" s="273"/>
    </row>
    <row r="9" spans="1:17" ht="12.75" customHeight="1" x14ac:dyDescent="0.25">
      <c r="A9" s="7"/>
      <c r="B9" s="8" t="s">
        <v>13</v>
      </c>
      <c r="C9" s="1557" t="s">
        <v>338</v>
      </c>
      <c r="D9" s="1557"/>
      <c r="E9" s="1557"/>
      <c r="F9" s="1557"/>
      <c r="G9" s="1557"/>
      <c r="H9" s="1557"/>
      <c r="I9" s="1557"/>
      <c r="J9" s="1557"/>
      <c r="K9" s="1557"/>
      <c r="L9" s="1557"/>
      <c r="M9" s="1557"/>
      <c r="N9" s="1557"/>
      <c r="O9" s="1557"/>
      <c r="P9" s="1558"/>
      <c r="Q9" s="273"/>
    </row>
    <row r="10" spans="1:17" ht="12.75" customHeight="1" x14ac:dyDescent="0.25">
      <c r="A10" s="7"/>
      <c r="B10" s="8" t="s">
        <v>15</v>
      </c>
      <c r="C10" s="1557"/>
      <c r="D10" s="1557"/>
      <c r="E10" s="1557"/>
      <c r="F10" s="1557"/>
      <c r="G10" s="1557"/>
      <c r="H10" s="1557"/>
      <c r="I10" s="1557"/>
      <c r="J10" s="1557"/>
      <c r="K10" s="1557"/>
      <c r="L10" s="1557"/>
      <c r="M10" s="1557"/>
      <c r="N10" s="1557"/>
      <c r="O10" s="1557"/>
      <c r="P10" s="1558"/>
      <c r="Q10" s="273"/>
    </row>
    <row r="11" spans="1:17" ht="12.75" customHeight="1" x14ac:dyDescent="0.25">
      <c r="A11" s="7"/>
      <c r="B11" s="8" t="s">
        <v>16</v>
      </c>
      <c r="C11" s="1564"/>
      <c r="D11" s="1564"/>
      <c r="E11" s="1564"/>
      <c r="F11" s="1564"/>
      <c r="G11" s="1564"/>
      <c r="H11" s="1564"/>
      <c r="I11" s="1564"/>
      <c r="J11" s="1564"/>
      <c r="K11" s="1564"/>
      <c r="L11" s="1564"/>
      <c r="M11" s="1564"/>
      <c r="N11" s="1564"/>
      <c r="O11" s="1564"/>
      <c r="P11" s="1565"/>
      <c r="Q11" s="273"/>
    </row>
    <row r="12" spans="1:17" ht="12.75" customHeight="1" x14ac:dyDescent="0.25">
      <c r="A12" s="7"/>
      <c r="B12" s="8" t="s">
        <v>17</v>
      </c>
      <c r="C12" s="1557"/>
      <c r="D12" s="1557"/>
      <c r="E12" s="1557"/>
      <c r="F12" s="1557"/>
      <c r="G12" s="1557"/>
      <c r="H12" s="1557"/>
      <c r="I12" s="1557"/>
      <c r="J12" s="1557"/>
      <c r="K12" s="1557"/>
      <c r="L12" s="1557"/>
      <c r="M12" s="1557"/>
      <c r="N12" s="1557"/>
      <c r="O12" s="1557"/>
      <c r="P12" s="1558"/>
      <c r="Q12" s="273"/>
    </row>
    <row r="13" spans="1:17" ht="12.75" customHeight="1" x14ac:dyDescent="0.25">
      <c r="A13" s="7"/>
      <c r="B13" s="8" t="s">
        <v>19</v>
      </c>
      <c r="C13" s="1557"/>
      <c r="D13" s="1557"/>
      <c r="E13" s="1557"/>
      <c r="F13" s="1557"/>
      <c r="G13" s="1557"/>
      <c r="H13" s="1557"/>
      <c r="I13" s="1557"/>
      <c r="J13" s="1557"/>
      <c r="K13" s="1557"/>
      <c r="L13" s="1557"/>
      <c r="M13" s="1557"/>
      <c r="N13" s="1557"/>
      <c r="O13" s="1557"/>
      <c r="P13" s="1558"/>
      <c r="Q13" s="273"/>
    </row>
    <row r="14" spans="1:17" ht="12.75" customHeight="1" x14ac:dyDescent="0.25">
      <c r="A14" s="10"/>
      <c r="B14" s="11"/>
      <c r="C14" s="1566"/>
      <c r="D14" s="1566"/>
      <c r="E14" s="1566"/>
      <c r="F14" s="1566"/>
      <c r="G14" s="1566"/>
      <c r="H14" s="1566"/>
      <c r="I14" s="1566"/>
      <c r="J14" s="1566"/>
      <c r="K14" s="1566"/>
      <c r="L14" s="1566"/>
      <c r="M14" s="1566"/>
      <c r="N14" s="1566"/>
      <c r="O14" s="1566"/>
      <c r="P14" s="1567"/>
      <c r="Q14" s="273"/>
    </row>
    <row r="15" spans="1:17" s="12" customFormat="1" ht="12.75" customHeight="1" x14ac:dyDescent="0.25">
      <c r="A15" s="1568" t="s">
        <v>20</v>
      </c>
      <c r="B15" s="1571" t="s">
        <v>21</v>
      </c>
      <c r="C15" s="1573" t="s">
        <v>22</v>
      </c>
      <c r="D15" s="1574"/>
      <c r="E15" s="1574"/>
      <c r="F15" s="1574"/>
      <c r="G15" s="1574"/>
      <c r="H15" s="1574"/>
      <c r="I15" s="1574"/>
      <c r="J15" s="1574"/>
      <c r="K15" s="1574"/>
      <c r="L15" s="1574"/>
      <c r="M15" s="1574"/>
      <c r="N15" s="1574"/>
      <c r="O15" s="1574"/>
      <c r="P15" s="1575"/>
      <c r="Q15" s="274"/>
    </row>
    <row r="16" spans="1:17" s="12" customFormat="1" ht="12.75" customHeight="1" x14ac:dyDescent="0.25">
      <c r="A16" s="1569"/>
      <c r="B16" s="1572"/>
      <c r="C16" s="1576" t="s">
        <v>23</v>
      </c>
      <c r="D16" s="1578" t="s">
        <v>24</v>
      </c>
      <c r="E16" s="1580" t="s">
        <v>25</v>
      </c>
      <c r="F16" s="1582" t="s">
        <v>26</v>
      </c>
      <c r="G16" s="1584" t="s">
        <v>27</v>
      </c>
      <c r="H16" s="1585" t="s">
        <v>28</v>
      </c>
      <c r="I16" s="1586" t="s">
        <v>29</v>
      </c>
      <c r="J16" s="1584" t="s">
        <v>30</v>
      </c>
      <c r="K16" s="1585" t="s">
        <v>31</v>
      </c>
      <c r="L16" s="1586" t="s">
        <v>32</v>
      </c>
      <c r="M16" s="1584" t="s">
        <v>33</v>
      </c>
      <c r="N16" s="1585" t="s">
        <v>34</v>
      </c>
      <c r="O16" s="1586" t="s">
        <v>35</v>
      </c>
      <c r="P16" s="1587" t="s">
        <v>36</v>
      </c>
    </row>
    <row r="17" spans="1:16" s="13" customFormat="1" ht="70.5" customHeight="1" thickBot="1" x14ac:dyDescent="0.3">
      <c r="A17" s="1570"/>
      <c r="B17" s="1572"/>
      <c r="C17" s="1577"/>
      <c r="D17" s="1579"/>
      <c r="E17" s="1581"/>
      <c r="F17" s="1583"/>
      <c r="G17" s="1584"/>
      <c r="H17" s="1585"/>
      <c r="I17" s="1586"/>
      <c r="J17" s="1584"/>
      <c r="K17" s="1585"/>
      <c r="L17" s="1586"/>
      <c r="M17" s="1584"/>
      <c r="N17" s="1585"/>
      <c r="O17" s="1586"/>
      <c r="P17" s="1588"/>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695901</v>
      </c>
      <c r="D20" s="32">
        <f>SUM(D21,D24,D25,D41,D43)</f>
        <v>639721</v>
      </c>
      <c r="E20" s="33">
        <f t="shared" ref="E20:F20" si="1">SUM(E21,E24,E25,E41,E43)</f>
        <v>56180</v>
      </c>
      <c r="F20" s="34">
        <f t="shared" si="1"/>
        <v>695901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695901</v>
      </c>
      <c r="D24" s="60">
        <f>D51</f>
        <v>639721</v>
      </c>
      <c r="E24" s="277">
        <f>1256+49963+4961+1716-1716</f>
        <v>56180</v>
      </c>
      <c r="F24" s="62">
        <f t="shared" si="9"/>
        <v>695901</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278"/>
      <c r="B25" s="67" t="s">
        <v>45</v>
      </c>
      <c r="C25" s="68">
        <f>F25</f>
        <v>0</v>
      </c>
      <c r="D25" s="69"/>
      <c r="E25" s="70"/>
      <c r="F25" s="71">
        <f t="shared" si="9"/>
        <v>0</v>
      </c>
      <c r="G25" s="72" t="s">
        <v>44</v>
      </c>
      <c r="H25" s="73" t="s">
        <v>44</v>
      </c>
      <c r="I25" s="74" t="s">
        <v>44</v>
      </c>
      <c r="J25" s="72" t="s">
        <v>44</v>
      </c>
      <c r="K25" s="73" t="s">
        <v>44</v>
      </c>
      <c r="L25" s="74" t="s">
        <v>44</v>
      </c>
      <c r="M25" s="72" t="s">
        <v>44</v>
      </c>
      <c r="N25" s="73" t="s">
        <v>44</v>
      </c>
      <c r="O25" s="74" t="s">
        <v>44</v>
      </c>
      <c r="P25" s="75"/>
    </row>
    <row r="26" spans="1:16" s="28" customFormat="1" ht="36" hidden="1" customHeight="1" x14ac:dyDescent="0.25">
      <c r="A26" s="67">
        <v>21300</v>
      </c>
      <c r="B26" s="67" t="s">
        <v>46</v>
      </c>
      <c r="C26" s="68">
        <f>L26</f>
        <v>0</v>
      </c>
      <c r="D26" s="72" t="s">
        <v>44</v>
      </c>
      <c r="E26" s="73" t="s">
        <v>44</v>
      </c>
      <c r="F26" s="74" t="s">
        <v>44</v>
      </c>
      <c r="G26" s="72" t="s">
        <v>44</v>
      </c>
      <c r="H26" s="73" t="s">
        <v>44</v>
      </c>
      <c r="I26" s="74" t="s">
        <v>44</v>
      </c>
      <c r="J26" s="76">
        <f>SUM(J27,J31,J33,J36)</f>
        <v>0</v>
      </c>
      <c r="K26" s="77">
        <f t="shared" ref="K26:L26" si="11">SUM(K27,K31,K33,K36)</f>
        <v>0</v>
      </c>
      <c r="L26" s="78">
        <f t="shared" si="11"/>
        <v>0</v>
      </c>
      <c r="M26" s="76" t="s">
        <v>44</v>
      </c>
      <c r="N26" s="77" t="s">
        <v>44</v>
      </c>
      <c r="O26" s="78" t="s">
        <v>44</v>
      </c>
      <c r="P26" s="75"/>
    </row>
    <row r="27" spans="1:16" s="28" customFormat="1" ht="24" hidden="1" customHeight="1" x14ac:dyDescent="0.25">
      <c r="A27" s="79">
        <v>21350</v>
      </c>
      <c r="B27" s="67" t="s">
        <v>47</v>
      </c>
      <c r="C27" s="68">
        <f t="shared" ref="C27:C30" si="12">L27</f>
        <v>0</v>
      </c>
      <c r="D27" s="72" t="s">
        <v>44</v>
      </c>
      <c r="E27" s="73" t="s">
        <v>44</v>
      </c>
      <c r="F27" s="74" t="s">
        <v>44</v>
      </c>
      <c r="G27" s="72" t="s">
        <v>44</v>
      </c>
      <c r="H27" s="73" t="s">
        <v>44</v>
      </c>
      <c r="I27" s="74" t="s">
        <v>44</v>
      </c>
      <c r="J27" s="76">
        <f>SUM(J28:J30)</f>
        <v>0</v>
      </c>
      <c r="K27" s="77">
        <f t="shared" ref="K27:L27" si="13">SUM(K28:K30)</f>
        <v>0</v>
      </c>
      <c r="L27" s="78">
        <f t="shared" si="13"/>
        <v>0</v>
      </c>
      <c r="M27" s="76" t="s">
        <v>44</v>
      </c>
      <c r="N27" s="77" t="s">
        <v>44</v>
      </c>
      <c r="O27" s="78" t="s">
        <v>44</v>
      </c>
      <c r="P27" s="75"/>
    </row>
    <row r="28" spans="1:16" ht="12" hidden="1" customHeight="1" x14ac:dyDescent="0.25">
      <c r="A28" s="43">
        <v>21351</v>
      </c>
      <c r="B28" s="80" t="s">
        <v>48</v>
      </c>
      <c r="C28" s="81">
        <f t="shared" si="12"/>
        <v>0</v>
      </c>
      <c r="D28" s="82" t="s">
        <v>44</v>
      </c>
      <c r="E28" s="83" t="s">
        <v>44</v>
      </c>
      <c r="F28" s="84" t="s">
        <v>44</v>
      </c>
      <c r="G28" s="82" t="s">
        <v>44</v>
      </c>
      <c r="H28" s="83" t="s">
        <v>44</v>
      </c>
      <c r="I28" s="84" t="s">
        <v>44</v>
      </c>
      <c r="J28" s="46"/>
      <c r="K28" s="47"/>
      <c r="L28" s="48">
        <f t="shared" ref="L28:L30" si="14">K28+J28</f>
        <v>0</v>
      </c>
      <c r="M28" s="85" t="s">
        <v>44</v>
      </c>
      <c r="N28" s="86" t="s">
        <v>44</v>
      </c>
      <c r="O28" s="48" t="s">
        <v>44</v>
      </c>
      <c r="P28" s="49"/>
    </row>
    <row r="29" spans="1:16" ht="12" hidden="1" customHeight="1" x14ac:dyDescent="0.25">
      <c r="A29" s="50">
        <v>21352</v>
      </c>
      <c r="B29" s="87" t="s">
        <v>49</v>
      </c>
      <c r="C29" s="88">
        <f t="shared" si="12"/>
        <v>0</v>
      </c>
      <c r="D29" s="89" t="s">
        <v>44</v>
      </c>
      <c r="E29" s="90" t="s">
        <v>44</v>
      </c>
      <c r="F29" s="91" t="s">
        <v>44</v>
      </c>
      <c r="G29" s="89" t="s">
        <v>44</v>
      </c>
      <c r="H29" s="90" t="s">
        <v>44</v>
      </c>
      <c r="I29" s="91" t="s">
        <v>44</v>
      </c>
      <c r="J29" s="53"/>
      <c r="K29" s="54"/>
      <c r="L29" s="56">
        <f t="shared" si="14"/>
        <v>0</v>
      </c>
      <c r="M29" s="92" t="s">
        <v>44</v>
      </c>
      <c r="N29" s="93" t="s">
        <v>44</v>
      </c>
      <c r="O29" s="56" t="s">
        <v>44</v>
      </c>
      <c r="P29" s="57"/>
    </row>
    <row r="30" spans="1:16" ht="24" hidden="1" customHeight="1" x14ac:dyDescent="0.25">
      <c r="A30" s="50">
        <v>21359</v>
      </c>
      <c r="B30" s="87" t="s">
        <v>50</v>
      </c>
      <c r="C30" s="88">
        <f t="shared" si="12"/>
        <v>0</v>
      </c>
      <c r="D30" s="89" t="s">
        <v>44</v>
      </c>
      <c r="E30" s="90" t="s">
        <v>44</v>
      </c>
      <c r="F30" s="91" t="s">
        <v>44</v>
      </c>
      <c r="G30" s="89" t="s">
        <v>44</v>
      </c>
      <c r="H30" s="90" t="s">
        <v>44</v>
      </c>
      <c r="I30" s="91" t="s">
        <v>44</v>
      </c>
      <c r="J30" s="53"/>
      <c r="K30" s="54"/>
      <c r="L30" s="56">
        <f t="shared" si="14"/>
        <v>0</v>
      </c>
      <c r="M30" s="92" t="s">
        <v>44</v>
      </c>
      <c r="N30" s="93" t="s">
        <v>44</v>
      </c>
      <c r="O30" s="56" t="s">
        <v>44</v>
      </c>
      <c r="P30" s="57"/>
    </row>
    <row r="31" spans="1:16" s="28" customFormat="1" ht="36" hidden="1" customHeight="1" x14ac:dyDescent="0.25">
      <c r="A31" s="79">
        <v>21370</v>
      </c>
      <c r="B31" s="67" t="s">
        <v>51</v>
      </c>
      <c r="C31" s="68">
        <f>L31</f>
        <v>0</v>
      </c>
      <c r="D31" s="72" t="s">
        <v>44</v>
      </c>
      <c r="E31" s="73" t="s">
        <v>44</v>
      </c>
      <c r="F31" s="74" t="s">
        <v>44</v>
      </c>
      <c r="G31" s="72" t="s">
        <v>44</v>
      </c>
      <c r="H31" s="73" t="s">
        <v>44</v>
      </c>
      <c r="I31" s="74" t="s">
        <v>44</v>
      </c>
      <c r="J31" s="76">
        <f>SUM(J32)</f>
        <v>0</v>
      </c>
      <c r="K31" s="77">
        <f t="shared" ref="K31:L31" si="15">SUM(K32)</f>
        <v>0</v>
      </c>
      <c r="L31" s="78">
        <f t="shared" si="15"/>
        <v>0</v>
      </c>
      <c r="M31" s="76" t="s">
        <v>44</v>
      </c>
      <c r="N31" s="77" t="s">
        <v>44</v>
      </c>
      <c r="O31" s="78" t="s">
        <v>44</v>
      </c>
      <c r="P31" s="75"/>
    </row>
    <row r="32" spans="1:16" ht="36" hidden="1" customHeight="1" x14ac:dyDescent="0.25">
      <c r="A32" s="94">
        <v>21379</v>
      </c>
      <c r="B32" s="95" t="s">
        <v>52</v>
      </c>
      <c r="C32" s="96">
        <f t="shared" ref="C32:C40" si="16">L32</f>
        <v>0</v>
      </c>
      <c r="D32" s="97" t="s">
        <v>44</v>
      </c>
      <c r="E32" s="98" t="s">
        <v>44</v>
      </c>
      <c r="F32" s="99" t="s">
        <v>44</v>
      </c>
      <c r="G32" s="97" t="s">
        <v>44</v>
      </c>
      <c r="H32" s="98" t="s">
        <v>44</v>
      </c>
      <c r="I32" s="99" t="s">
        <v>44</v>
      </c>
      <c r="J32" s="100"/>
      <c r="K32" s="101"/>
      <c r="L32" s="102">
        <f>K32+J32</f>
        <v>0</v>
      </c>
      <c r="M32" s="103" t="s">
        <v>44</v>
      </c>
      <c r="N32" s="104" t="s">
        <v>44</v>
      </c>
      <c r="O32" s="102" t="s">
        <v>44</v>
      </c>
      <c r="P32" s="105"/>
    </row>
    <row r="33" spans="1:16" s="28" customFormat="1" ht="12" hidden="1" customHeight="1" x14ac:dyDescent="0.25">
      <c r="A33" s="79">
        <v>21380</v>
      </c>
      <c r="B33" s="67" t="s">
        <v>53</v>
      </c>
      <c r="C33" s="68">
        <f t="shared" si="16"/>
        <v>0</v>
      </c>
      <c r="D33" s="72" t="s">
        <v>44</v>
      </c>
      <c r="E33" s="73" t="s">
        <v>44</v>
      </c>
      <c r="F33" s="74" t="s">
        <v>44</v>
      </c>
      <c r="G33" s="72" t="s">
        <v>44</v>
      </c>
      <c r="H33" s="73" t="s">
        <v>44</v>
      </c>
      <c r="I33" s="74" t="s">
        <v>44</v>
      </c>
      <c r="J33" s="76">
        <f>SUM(J34:J35)</f>
        <v>0</v>
      </c>
      <c r="K33" s="77">
        <f t="shared" ref="K33:L33" si="17">SUM(K34:K35)</f>
        <v>0</v>
      </c>
      <c r="L33" s="78">
        <f t="shared" si="17"/>
        <v>0</v>
      </c>
      <c r="M33" s="76" t="s">
        <v>44</v>
      </c>
      <c r="N33" s="77" t="s">
        <v>44</v>
      </c>
      <c r="O33" s="78" t="s">
        <v>44</v>
      </c>
      <c r="P33" s="75"/>
    </row>
    <row r="34" spans="1:16" ht="12" hidden="1" customHeight="1" x14ac:dyDescent="0.25">
      <c r="A34" s="44">
        <v>21381</v>
      </c>
      <c r="B34" s="80" t="s">
        <v>54</v>
      </c>
      <c r="C34" s="81">
        <f t="shared" si="16"/>
        <v>0</v>
      </c>
      <c r="D34" s="82" t="s">
        <v>44</v>
      </c>
      <c r="E34" s="83" t="s">
        <v>44</v>
      </c>
      <c r="F34" s="84" t="s">
        <v>44</v>
      </c>
      <c r="G34" s="82" t="s">
        <v>44</v>
      </c>
      <c r="H34" s="83" t="s">
        <v>44</v>
      </c>
      <c r="I34" s="84" t="s">
        <v>44</v>
      </c>
      <c r="J34" s="46"/>
      <c r="K34" s="47"/>
      <c r="L34" s="48">
        <f t="shared" ref="L34:L35" si="18">K34+J34</f>
        <v>0</v>
      </c>
      <c r="M34" s="85" t="s">
        <v>44</v>
      </c>
      <c r="N34" s="86" t="s">
        <v>44</v>
      </c>
      <c r="O34" s="48" t="s">
        <v>44</v>
      </c>
      <c r="P34" s="49"/>
    </row>
    <row r="35" spans="1:16" ht="24" hidden="1" customHeight="1" x14ac:dyDescent="0.25">
      <c r="A35" s="51">
        <v>21383</v>
      </c>
      <c r="B35" s="87" t="s">
        <v>55</v>
      </c>
      <c r="C35" s="88">
        <f t="shared" si="16"/>
        <v>0</v>
      </c>
      <c r="D35" s="89" t="s">
        <v>44</v>
      </c>
      <c r="E35" s="90" t="s">
        <v>44</v>
      </c>
      <c r="F35" s="91" t="s">
        <v>44</v>
      </c>
      <c r="G35" s="89" t="s">
        <v>44</v>
      </c>
      <c r="H35" s="90" t="s">
        <v>44</v>
      </c>
      <c r="I35" s="91" t="s">
        <v>44</v>
      </c>
      <c r="J35" s="53"/>
      <c r="K35" s="54"/>
      <c r="L35" s="56">
        <f t="shared" si="18"/>
        <v>0</v>
      </c>
      <c r="M35" s="92" t="s">
        <v>44</v>
      </c>
      <c r="N35" s="93" t="s">
        <v>44</v>
      </c>
      <c r="O35" s="56" t="s">
        <v>44</v>
      </c>
      <c r="P35" s="57"/>
    </row>
    <row r="36" spans="1:16" s="28" customFormat="1" ht="25.5" hidden="1" customHeight="1" x14ac:dyDescent="0.25">
      <c r="A36" s="79">
        <v>21390</v>
      </c>
      <c r="B36" s="67" t="s">
        <v>56</v>
      </c>
      <c r="C36" s="68">
        <f t="shared" si="16"/>
        <v>0</v>
      </c>
      <c r="D36" s="72" t="s">
        <v>44</v>
      </c>
      <c r="E36" s="73" t="s">
        <v>44</v>
      </c>
      <c r="F36" s="74" t="s">
        <v>44</v>
      </c>
      <c r="G36" s="72" t="s">
        <v>44</v>
      </c>
      <c r="H36" s="73" t="s">
        <v>44</v>
      </c>
      <c r="I36" s="74" t="s">
        <v>44</v>
      </c>
      <c r="J36" s="76">
        <f>SUM(J37:J40)</f>
        <v>0</v>
      </c>
      <c r="K36" s="77">
        <f t="shared" ref="K36:L36" si="19">SUM(K37:K40)</f>
        <v>0</v>
      </c>
      <c r="L36" s="78">
        <f t="shared" si="19"/>
        <v>0</v>
      </c>
      <c r="M36" s="76" t="s">
        <v>44</v>
      </c>
      <c r="N36" s="77" t="s">
        <v>44</v>
      </c>
      <c r="O36" s="78" t="s">
        <v>44</v>
      </c>
      <c r="P36" s="75"/>
    </row>
    <row r="37" spans="1:16" ht="24" hidden="1" customHeight="1" x14ac:dyDescent="0.25">
      <c r="A37" s="44">
        <v>21391</v>
      </c>
      <c r="B37" s="80" t="s">
        <v>57</v>
      </c>
      <c r="C37" s="81">
        <f t="shared" si="16"/>
        <v>0</v>
      </c>
      <c r="D37" s="82" t="s">
        <v>44</v>
      </c>
      <c r="E37" s="83" t="s">
        <v>44</v>
      </c>
      <c r="F37" s="84" t="s">
        <v>44</v>
      </c>
      <c r="G37" s="82" t="s">
        <v>44</v>
      </c>
      <c r="H37" s="83" t="s">
        <v>44</v>
      </c>
      <c r="I37" s="84" t="s">
        <v>44</v>
      </c>
      <c r="J37" s="46"/>
      <c r="K37" s="47"/>
      <c r="L37" s="48">
        <f t="shared" ref="L37:L40" si="20">K37+J37</f>
        <v>0</v>
      </c>
      <c r="M37" s="85" t="s">
        <v>44</v>
      </c>
      <c r="N37" s="86" t="s">
        <v>44</v>
      </c>
      <c r="O37" s="48" t="s">
        <v>44</v>
      </c>
      <c r="P37" s="49"/>
    </row>
    <row r="38" spans="1:16" ht="12" hidden="1" customHeight="1" x14ac:dyDescent="0.25">
      <c r="A38" s="51">
        <v>21393</v>
      </c>
      <c r="B38" s="87" t="s">
        <v>58</v>
      </c>
      <c r="C38" s="88">
        <f t="shared" si="16"/>
        <v>0</v>
      </c>
      <c r="D38" s="89" t="s">
        <v>44</v>
      </c>
      <c r="E38" s="90" t="s">
        <v>44</v>
      </c>
      <c r="F38" s="91" t="s">
        <v>44</v>
      </c>
      <c r="G38" s="89" t="s">
        <v>44</v>
      </c>
      <c r="H38" s="90" t="s">
        <v>44</v>
      </c>
      <c r="I38" s="91" t="s">
        <v>44</v>
      </c>
      <c r="J38" s="53"/>
      <c r="K38" s="54"/>
      <c r="L38" s="56">
        <f t="shared" si="20"/>
        <v>0</v>
      </c>
      <c r="M38" s="92" t="s">
        <v>44</v>
      </c>
      <c r="N38" s="93" t="s">
        <v>44</v>
      </c>
      <c r="O38" s="56" t="s">
        <v>44</v>
      </c>
      <c r="P38" s="57"/>
    </row>
    <row r="39" spans="1:16" ht="12" hidden="1" customHeight="1" x14ac:dyDescent="0.25">
      <c r="A39" s="51">
        <v>21395</v>
      </c>
      <c r="B39" s="87" t="s">
        <v>59</v>
      </c>
      <c r="C39" s="88">
        <f t="shared" si="16"/>
        <v>0</v>
      </c>
      <c r="D39" s="89" t="s">
        <v>44</v>
      </c>
      <c r="E39" s="90" t="s">
        <v>44</v>
      </c>
      <c r="F39" s="91" t="s">
        <v>44</v>
      </c>
      <c r="G39" s="89" t="s">
        <v>44</v>
      </c>
      <c r="H39" s="90" t="s">
        <v>44</v>
      </c>
      <c r="I39" s="91" t="s">
        <v>44</v>
      </c>
      <c r="J39" s="53"/>
      <c r="K39" s="54"/>
      <c r="L39" s="56">
        <f t="shared" si="20"/>
        <v>0</v>
      </c>
      <c r="M39" s="92" t="s">
        <v>44</v>
      </c>
      <c r="N39" s="93" t="s">
        <v>44</v>
      </c>
      <c r="O39" s="56" t="s">
        <v>44</v>
      </c>
      <c r="P39" s="57"/>
    </row>
    <row r="40" spans="1:16" ht="24" hidden="1" customHeight="1" x14ac:dyDescent="0.25">
      <c r="A40" s="106">
        <v>21399</v>
      </c>
      <c r="B40" s="107" t="s">
        <v>60</v>
      </c>
      <c r="C40" s="108">
        <f t="shared" si="16"/>
        <v>0</v>
      </c>
      <c r="D40" s="109" t="s">
        <v>44</v>
      </c>
      <c r="E40" s="110" t="s">
        <v>44</v>
      </c>
      <c r="F40" s="111" t="s">
        <v>44</v>
      </c>
      <c r="G40" s="109" t="s">
        <v>44</v>
      </c>
      <c r="H40" s="110" t="s">
        <v>44</v>
      </c>
      <c r="I40" s="111" t="s">
        <v>44</v>
      </c>
      <c r="J40" s="112"/>
      <c r="K40" s="113"/>
      <c r="L40" s="114">
        <f t="shared" si="20"/>
        <v>0</v>
      </c>
      <c r="M40" s="115" t="s">
        <v>44</v>
      </c>
      <c r="N40" s="116" t="s">
        <v>44</v>
      </c>
      <c r="O40" s="114" t="s">
        <v>44</v>
      </c>
      <c r="P40" s="117"/>
    </row>
    <row r="41" spans="1:16" s="28" customFormat="1" ht="26.25" hidden="1" customHeight="1" x14ac:dyDescent="0.25">
      <c r="A41" s="118">
        <v>21420</v>
      </c>
      <c r="B41" s="119" t="s">
        <v>61</v>
      </c>
      <c r="C41" s="120">
        <f>F41</f>
        <v>0</v>
      </c>
      <c r="D41" s="121">
        <f>SUM(D42)</f>
        <v>0</v>
      </c>
      <c r="E41" s="122">
        <f t="shared" ref="E41:F41" si="21">SUM(E42)</f>
        <v>0</v>
      </c>
      <c r="F41" s="123">
        <f t="shared" si="21"/>
        <v>0</v>
      </c>
      <c r="G41" s="124" t="s">
        <v>44</v>
      </c>
      <c r="H41" s="125" t="s">
        <v>44</v>
      </c>
      <c r="I41" s="126" t="s">
        <v>44</v>
      </c>
      <c r="J41" s="124" t="s">
        <v>44</v>
      </c>
      <c r="K41" s="125" t="s">
        <v>44</v>
      </c>
      <c r="L41" s="126" t="s">
        <v>44</v>
      </c>
      <c r="M41" s="124" t="s">
        <v>44</v>
      </c>
      <c r="N41" s="125" t="s">
        <v>44</v>
      </c>
      <c r="O41" s="126" t="s">
        <v>44</v>
      </c>
      <c r="P41" s="127"/>
    </row>
    <row r="42" spans="1:16" s="28" customFormat="1" ht="26.25" hidden="1" customHeight="1" x14ac:dyDescent="0.25">
      <c r="A42" s="106">
        <v>21429</v>
      </c>
      <c r="B42" s="107" t="s">
        <v>62</v>
      </c>
      <c r="C42" s="128">
        <f>F42</f>
        <v>0</v>
      </c>
      <c r="D42" s="112"/>
      <c r="E42" s="113"/>
      <c r="F42" s="129">
        <f>D42+E42</f>
        <v>0</v>
      </c>
      <c r="G42" s="109" t="s">
        <v>44</v>
      </c>
      <c r="H42" s="110" t="s">
        <v>44</v>
      </c>
      <c r="I42" s="111" t="s">
        <v>44</v>
      </c>
      <c r="J42" s="109" t="s">
        <v>44</v>
      </c>
      <c r="K42" s="110" t="s">
        <v>44</v>
      </c>
      <c r="L42" s="111" t="s">
        <v>44</v>
      </c>
      <c r="M42" s="109" t="s">
        <v>44</v>
      </c>
      <c r="N42" s="110" t="s">
        <v>44</v>
      </c>
      <c r="O42" s="111" t="s">
        <v>44</v>
      </c>
      <c r="P42" s="117"/>
    </row>
    <row r="43" spans="1:16" s="28" customFormat="1" ht="24.75" hidden="1" thickTop="1" x14ac:dyDescent="0.25">
      <c r="A43" s="79">
        <v>21490</v>
      </c>
      <c r="B43" s="67" t="s">
        <v>63</v>
      </c>
      <c r="C43" s="130">
        <f>F43+I43+L43</f>
        <v>0</v>
      </c>
      <c r="D43" s="76">
        <f>D44</f>
        <v>0</v>
      </c>
      <c r="E43" s="77">
        <f t="shared" ref="E43:L43" si="22">E44</f>
        <v>0</v>
      </c>
      <c r="F43" s="78">
        <f t="shared" si="22"/>
        <v>0</v>
      </c>
      <c r="G43" s="76">
        <f t="shared" si="22"/>
        <v>0</v>
      </c>
      <c r="H43" s="77">
        <f t="shared" si="22"/>
        <v>0</v>
      </c>
      <c r="I43" s="78">
        <f t="shared" si="22"/>
        <v>0</v>
      </c>
      <c r="J43" s="76">
        <f t="shared" si="22"/>
        <v>0</v>
      </c>
      <c r="K43" s="77">
        <f t="shared" si="22"/>
        <v>0</v>
      </c>
      <c r="L43" s="78">
        <f t="shared" si="22"/>
        <v>0</v>
      </c>
      <c r="M43" s="76" t="s">
        <v>44</v>
      </c>
      <c r="N43" s="77" t="s">
        <v>44</v>
      </c>
      <c r="O43" s="78" t="s">
        <v>44</v>
      </c>
      <c r="P43" s="75"/>
    </row>
    <row r="44" spans="1:16" s="28" customFormat="1" ht="24" hidden="1" customHeight="1" x14ac:dyDescent="0.25">
      <c r="A44" s="51">
        <v>21499</v>
      </c>
      <c r="B44" s="87" t="s">
        <v>64</v>
      </c>
      <c r="C44" s="131">
        <f>F44+I44+L44</f>
        <v>0</v>
      </c>
      <c r="D44" s="46"/>
      <c r="E44" s="47"/>
      <c r="F44" s="132">
        <f>D44+E44</f>
        <v>0</v>
      </c>
      <c r="G44" s="46"/>
      <c r="H44" s="47"/>
      <c r="I44" s="132">
        <f>G44+H44</f>
        <v>0</v>
      </c>
      <c r="J44" s="46"/>
      <c r="K44" s="47"/>
      <c r="L44" s="48">
        <f>K44+J44</f>
        <v>0</v>
      </c>
      <c r="M44" s="85" t="s">
        <v>44</v>
      </c>
      <c r="N44" s="86" t="s">
        <v>44</v>
      </c>
      <c r="O44" s="48" t="s">
        <v>44</v>
      </c>
      <c r="P44" s="49"/>
    </row>
    <row r="45" spans="1:16" ht="12.75" hidden="1" customHeight="1" x14ac:dyDescent="0.25">
      <c r="A45" s="133">
        <v>23000</v>
      </c>
      <c r="B45" s="134" t="s">
        <v>65</v>
      </c>
      <c r="C45" s="130">
        <f>O45</f>
        <v>0</v>
      </c>
      <c r="D45" s="109" t="s">
        <v>44</v>
      </c>
      <c r="E45" s="110" t="s">
        <v>44</v>
      </c>
      <c r="F45" s="111" t="s">
        <v>44</v>
      </c>
      <c r="G45" s="109" t="s">
        <v>44</v>
      </c>
      <c r="H45" s="110" t="s">
        <v>44</v>
      </c>
      <c r="I45" s="111" t="s">
        <v>44</v>
      </c>
      <c r="J45" s="115" t="s">
        <v>44</v>
      </c>
      <c r="K45" s="116" t="s">
        <v>44</v>
      </c>
      <c r="L45" s="114" t="s">
        <v>44</v>
      </c>
      <c r="M45" s="115">
        <f>SUM(M46:M47)</f>
        <v>0</v>
      </c>
      <c r="N45" s="116">
        <f t="shared" ref="N45:O45" si="23">SUM(N46:N47)</f>
        <v>0</v>
      </c>
      <c r="O45" s="114">
        <f t="shared" si="23"/>
        <v>0</v>
      </c>
      <c r="P45" s="117"/>
    </row>
    <row r="46" spans="1:16" ht="24" hidden="1" customHeight="1" x14ac:dyDescent="0.25">
      <c r="A46" s="135">
        <v>23410</v>
      </c>
      <c r="B46" s="136" t="s">
        <v>66</v>
      </c>
      <c r="C46" s="120">
        <f t="shared" ref="C46:C47" si="24">O46</f>
        <v>0</v>
      </c>
      <c r="D46" s="124" t="s">
        <v>44</v>
      </c>
      <c r="E46" s="125" t="s">
        <v>44</v>
      </c>
      <c r="F46" s="126" t="s">
        <v>44</v>
      </c>
      <c r="G46" s="124" t="s">
        <v>44</v>
      </c>
      <c r="H46" s="125" t="s">
        <v>44</v>
      </c>
      <c r="I46" s="126" t="s">
        <v>44</v>
      </c>
      <c r="J46" s="124" t="s">
        <v>44</v>
      </c>
      <c r="K46" s="125" t="s">
        <v>44</v>
      </c>
      <c r="L46" s="126" t="s">
        <v>44</v>
      </c>
      <c r="M46" s="137"/>
      <c r="N46" s="138"/>
      <c r="O46" s="139">
        <f t="shared" ref="O46:O47" si="25">N46+M46</f>
        <v>0</v>
      </c>
      <c r="P46" s="127"/>
    </row>
    <row r="47" spans="1:16" ht="24" hidden="1" customHeight="1" x14ac:dyDescent="0.25">
      <c r="A47" s="135">
        <v>23510</v>
      </c>
      <c r="B47" s="136" t="s">
        <v>67</v>
      </c>
      <c r="C47" s="120">
        <f t="shared" si="24"/>
        <v>0</v>
      </c>
      <c r="D47" s="124" t="s">
        <v>44</v>
      </c>
      <c r="E47" s="125" t="s">
        <v>44</v>
      </c>
      <c r="F47" s="126" t="s">
        <v>44</v>
      </c>
      <c r="G47" s="124" t="s">
        <v>44</v>
      </c>
      <c r="H47" s="125" t="s">
        <v>44</v>
      </c>
      <c r="I47" s="126" t="s">
        <v>44</v>
      </c>
      <c r="J47" s="124" t="s">
        <v>44</v>
      </c>
      <c r="K47" s="125" t="s">
        <v>44</v>
      </c>
      <c r="L47" s="126" t="s">
        <v>44</v>
      </c>
      <c r="M47" s="137"/>
      <c r="N47" s="138"/>
      <c r="O47" s="139">
        <f t="shared" si="25"/>
        <v>0</v>
      </c>
      <c r="P47" s="127"/>
    </row>
    <row r="48" spans="1:16" ht="12" hidden="1" customHeight="1" x14ac:dyDescent="0.25">
      <c r="A48" s="140"/>
      <c r="B48" s="136"/>
      <c r="C48" s="141"/>
      <c r="D48" s="142"/>
      <c r="E48" s="143"/>
      <c r="F48" s="139"/>
      <c r="G48" s="142"/>
      <c r="H48" s="143"/>
      <c r="I48" s="139"/>
      <c r="J48" s="142"/>
      <c r="K48" s="143"/>
      <c r="L48" s="123"/>
      <c r="M48" s="142"/>
      <c r="N48" s="143"/>
      <c r="O48" s="139"/>
      <c r="P48" s="127"/>
    </row>
    <row r="49" spans="1:16" s="28" customFormat="1" ht="12" hidden="1" customHeight="1" x14ac:dyDescent="0.25">
      <c r="A49" s="144"/>
      <c r="B49" s="145" t="s">
        <v>68</v>
      </c>
      <c r="C49" s="146"/>
      <c r="D49" s="147"/>
      <c r="E49" s="148"/>
      <c r="F49" s="149"/>
      <c r="G49" s="150"/>
      <c r="H49" s="151"/>
      <c r="I49" s="152"/>
      <c r="J49" s="150"/>
      <c r="K49" s="151"/>
      <c r="L49" s="153"/>
      <c r="M49" s="150"/>
      <c r="N49" s="151"/>
      <c r="O49" s="152"/>
      <c r="P49" s="154"/>
    </row>
    <row r="50" spans="1:16" s="28" customFormat="1" ht="13.5" thickTop="1" thickBot="1" x14ac:dyDescent="0.3">
      <c r="A50" s="155"/>
      <c r="B50" s="29" t="s">
        <v>69</v>
      </c>
      <c r="C50" s="156">
        <f t="shared" si="0"/>
        <v>695901</v>
      </c>
      <c r="D50" s="157">
        <f>SUM(D51,D286)</f>
        <v>639721</v>
      </c>
      <c r="E50" s="158">
        <f t="shared" ref="E50:F50" si="26">SUM(E51,E286)</f>
        <v>56180</v>
      </c>
      <c r="F50" s="159">
        <f t="shared" si="26"/>
        <v>695901</v>
      </c>
      <c r="G50" s="157">
        <f>SUM(G51,G286)</f>
        <v>0</v>
      </c>
      <c r="H50" s="158">
        <f>SUM(H51,H286)</f>
        <v>0</v>
      </c>
      <c r="I50" s="159">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0"/>
      <c r="B51" s="161" t="s">
        <v>70</v>
      </c>
      <c r="C51" s="162">
        <f t="shared" si="0"/>
        <v>695901</v>
      </c>
      <c r="D51" s="163">
        <f>SUM(D52,D194)</f>
        <v>639721</v>
      </c>
      <c r="E51" s="164">
        <f t="shared" ref="E51:F51" si="30">SUM(E52,E194)</f>
        <v>56180</v>
      </c>
      <c r="F51" s="165">
        <f t="shared" si="30"/>
        <v>695901</v>
      </c>
      <c r="G51" s="163">
        <f>SUM(G52,G194)</f>
        <v>0</v>
      </c>
      <c r="H51" s="164">
        <f t="shared" ref="H51:I51" si="31">SUM(H52,H194)</f>
        <v>0</v>
      </c>
      <c r="I51" s="165">
        <f t="shared" si="31"/>
        <v>0</v>
      </c>
      <c r="J51" s="166">
        <f>SUM(J52,J194)</f>
        <v>0</v>
      </c>
      <c r="K51" s="167">
        <f t="shared" ref="K51:L51" si="32">SUM(K52,K194)</f>
        <v>0</v>
      </c>
      <c r="L51" s="168">
        <f t="shared" si="32"/>
        <v>0</v>
      </c>
      <c r="M51" s="166">
        <f>SUM(M52,M194)</f>
        <v>0</v>
      </c>
      <c r="N51" s="167">
        <f t="shared" ref="N51:O51" si="33">SUM(N52,N194)</f>
        <v>0</v>
      </c>
      <c r="O51" s="168">
        <f t="shared" si="33"/>
        <v>0</v>
      </c>
      <c r="P51" s="169"/>
    </row>
    <row r="52" spans="1:16" s="28" customFormat="1" ht="24" x14ac:dyDescent="0.25">
      <c r="A52" s="24"/>
      <c r="B52" s="22" t="s">
        <v>71</v>
      </c>
      <c r="C52" s="170">
        <f t="shared" si="0"/>
        <v>151341</v>
      </c>
      <c r="D52" s="171">
        <f>SUM(D53,D75,D173,D187)</f>
        <v>100122</v>
      </c>
      <c r="E52" s="172">
        <f t="shared" ref="E52:F52" si="34">SUM(E53,E75,E173,E187)</f>
        <v>51219</v>
      </c>
      <c r="F52" s="173">
        <f t="shared" si="34"/>
        <v>151341</v>
      </c>
      <c r="G52" s="171">
        <f>SUM(G53,G75,G173,G187)</f>
        <v>0</v>
      </c>
      <c r="H52" s="172">
        <f t="shared" ref="H52:I52" si="35">SUM(H53,H75,H173,H187)</f>
        <v>0</v>
      </c>
      <c r="I52" s="173">
        <f t="shared" si="35"/>
        <v>0</v>
      </c>
      <c r="J52" s="171">
        <f>SUM(J53,J75,J173,J187)</f>
        <v>0</v>
      </c>
      <c r="K52" s="172">
        <f t="shared" ref="K52:L52" si="36">SUM(K53,K75,K173,K187)</f>
        <v>0</v>
      </c>
      <c r="L52" s="173">
        <f t="shared" si="36"/>
        <v>0</v>
      </c>
      <c r="M52" s="171">
        <f>SUM(M53,M75,M173,M187)</f>
        <v>0</v>
      </c>
      <c r="N52" s="172">
        <f t="shared" ref="N52:O52" si="37">SUM(N53,N75,N173,N187)</f>
        <v>0</v>
      </c>
      <c r="O52" s="173">
        <f t="shared" si="37"/>
        <v>0</v>
      </c>
      <c r="P52" s="174"/>
    </row>
    <row r="53" spans="1:16" s="28" customFormat="1" hidden="1" x14ac:dyDescent="0.25">
      <c r="A53" s="175">
        <v>1000</v>
      </c>
      <c r="B53" s="175" t="s">
        <v>72</v>
      </c>
      <c r="C53" s="176">
        <f t="shared" si="0"/>
        <v>0</v>
      </c>
      <c r="D53" s="177">
        <f>SUM(D54,D67)</f>
        <v>0</v>
      </c>
      <c r="E53" s="178">
        <f t="shared" ref="E53:F53" si="38">SUM(E54,E67)</f>
        <v>0</v>
      </c>
      <c r="F53" s="179">
        <f t="shared" si="38"/>
        <v>0</v>
      </c>
      <c r="G53" s="177">
        <f>SUM(G54,G67)</f>
        <v>0</v>
      </c>
      <c r="H53" s="178">
        <f t="shared" ref="H53:I53" si="39">SUM(H54,H67)</f>
        <v>0</v>
      </c>
      <c r="I53" s="179">
        <f t="shared" si="39"/>
        <v>0</v>
      </c>
      <c r="J53" s="177">
        <f>SUM(J54,J67)</f>
        <v>0</v>
      </c>
      <c r="K53" s="178">
        <f t="shared" ref="K53:L53" si="40">SUM(K54,K67)</f>
        <v>0</v>
      </c>
      <c r="L53" s="179">
        <f t="shared" si="40"/>
        <v>0</v>
      </c>
      <c r="M53" s="177">
        <f>SUM(M54,M67)</f>
        <v>0</v>
      </c>
      <c r="N53" s="178">
        <f t="shared" ref="N53:O53" si="41">SUM(N54,N67)</f>
        <v>0</v>
      </c>
      <c r="O53" s="179">
        <f t="shared" si="41"/>
        <v>0</v>
      </c>
      <c r="P53" s="180"/>
    </row>
    <row r="54" spans="1:16" hidden="1" x14ac:dyDescent="0.25">
      <c r="A54" s="67">
        <v>1100</v>
      </c>
      <c r="B54" s="181" t="s">
        <v>73</v>
      </c>
      <c r="C54" s="68">
        <f t="shared" si="0"/>
        <v>0</v>
      </c>
      <c r="D54" s="182">
        <f>SUM(D55,D58,D66)</f>
        <v>0</v>
      </c>
      <c r="E54" s="183">
        <f t="shared" ref="E54:F54" si="42">SUM(E55,E58,E66)</f>
        <v>0</v>
      </c>
      <c r="F54" s="71">
        <f t="shared" si="42"/>
        <v>0</v>
      </c>
      <c r="G54" s="182">
        <f>SUM(G55,G58,G66)</f>
        <v>0</v>
      </c>
      <c r="H54" s="183">
        <f t="shared" ref="H54:I54" si="43">SUM(H55,H58,H66)</f>
        <v>0</v>
      </c>
      <c r="I54" s="71">
        <f t="shared" si="43"/>
        <v>0</v>
      </c>
      <c r="J54" s="182">
        <f>SUM(J55,J58,J66)</f>
        <v>0</v>
      </c>
      <c r="K54" s="183">
        <f t="shared" ref="K54:L54" si="44">SUM(K55,K58,K66)</f>
        <v>0</v>
      </c>
      <c r="L54" s="71">
        <f t="shared" si="44"/>
        <v>0</v>
      </c>
      <c r="M54" s="182">
        <f>SUM(M55,M58,M66)</f>
        <v>0</v>
      </c>
      <c r="N54" s="183">
        <f t="shared" ref="N54:O54" si="45">SUM(N55,N58,N66)</f>
        <v>0</v>
      </c>
      <c r="O54" s="71">
        <f t="shared" si="45"/>
        <v>0</v>
      </c>
      <c r="P54" s="75"/>
    </row>
    <row r="55" spans="1:16" hidden="1" x14ac:dyDescent="0.25">
      <c r="A55" s="184">
        <v>1110</v>
      </c>
      <c r="B55" s="136" t="s">
        <v>74</v>
      </c>
      <c r="C55" s="141">
        <f t="shared" si="0"/>
        <v>0</v>
      </c>
      <c r="D55" s="185">
        <f>SUM(D56:D57)</f>
        <v>0</v>
      </c>
      <c r="E55" s="186">
        <f t="shared" ref="E55:F55" si="46">SUM(E56:E57)</f>
        <v>0</v>
      </c>
      <c r="F55" s="139">
        <f t="shared" si="46"/>
        <v>0</v>
      </c>
      <c r="G55" s="185">
        <f>SUM(G56:G57)</f>
        <v>0</v>
      </c>
      <c r="H55" s="186">
        <f t="shared" ref="H55:I55" si="47">SUM(H56:H57)</f>
        <v>0</v>
      </c>
      <c r="I55" s="139">
        <f t="shared" si="47"/>
        <v>0</v>
      </c>
      <c r="J55" s="185">
        <f>SUM(J56:J57)</f>
        <v>0</v>
      </c>
      <c r="K55" s="186">
        <f t="shared" ref="K55:L55" si="48">SUM(K56:K57)</f>
        <v>0</v>
      </c>
      <c r="L55" s="139">
        <f t="shared" si="48"/>
        <v>0</v>
      </c>
      <c r="M55" s="185">
        <f>SUM(M56:M57)</f>
        <v>0</v>
      </c>
      <c r="N55" s="186">
        <f t="shared" ref="N55:O55" si="49">SUM(N56:N57)</f>
        <v>0</v>
      </c>
      <c r="O55" s="139">
        <f t="shared" si="49"/>
        <v>0</v>
      </c>
      <c r="P55" s="127"/>
    </row>
    <row r="56" spans="1:16" ht="12" hidden="1" customHeight="1" x14ac:dyDescent="0.25">
      <c r="A56" s="44">
        <v>1111</v>
      </c>
      <c r="B56" s="80" t="s">
        <v>75</v>
      </c>
      <c r="C56" s="81">
        <f t="shared" si="0"/>
        <v>0</v>
      </c>
      <c r="D56" s="46">
        <v>0</v>
      </c>
      <c r="E56" s="47"/>
      <c r="F56" s="132">
        <f t="shared" ref="F56:F57" si="50">D56+E56</f>
        <v>0</v>
      </c>
      <c r="G56" s="46"/>
      <c r="H56" s="47"/>
      <c r="I56" s="132">
        <f t="shared" ref="I56:I57" si="51">G56+H56</f>
        <v>0</v>
      </c>
      <c r="J56" s="46"/>
      <c r="K56" s="47"/>
      <c r="L56" s="132">
        <f t="shared" ref="L56:L57" si="52">K56+J56</f>
        <v>0</v>
      </c>
      <c r="M56" s="46"/>
      <c r="N56" s="47"/>
      <c r="O56" s="132">
        <f t="shared" ref="O56:O57" si="53">N56+M56</f>
        <v>0</v>
      </c>
      <c r="P56" s="49"/>
    </row>
    <row r="57" spans="1:16" ht="24" hidden="1" customHeight="1" x14ac:dyDescent="0.25">
      <c r="A57" s="51">
        <v>1119</v>
      </c>
      <c r="B57" s="87" t="s">
        <v>76</v>
      </c>
      <c r="C57" s="88">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7">
        <v>1140</v>
      </c>
      <c r="B58" s="87" t="s">
        <v>78</v>
      </c>
      <c r="C58" s="88">
        <f t="shared" si="0"/>
        <v>0</v>
      </c>
      <c r="D58" s="188">
        <f>SUM(D59:D65)</f>
        <v>0</v>
      </c>
      <c r="E58" s="189">
        <f>SUM(E59:E65)</f>
        <v>0</v>
      </c>
      <c r="F58" s="55">
        <f t="shared" ref="F58" si="54">SUM(F59:F65)</f>
        <v>0</v>
      </c>
      <c r="G58" s="188">
        <f>SUM(G59:G65)</f>
        <v>0</v>
      </c>
      <c r="H58" s="189">
        <f t="shared" ref="H58:I58" si="55">SUM(H59:H65)</f>
        <v>0</v>
      </c>
      <c r="I58" s="55">
        <f t="shared" si="55"/>
        <v>0</v>
      </c>
      <c r="J58" s="188">
        <f>SUM(J59:J65)</f>
        <v>0</v>
      </c>
      <c r="K58" s="189">
        <f t="shared" ref="K58:L58" si="56">SUM(K59:K65)</f>
        <v>0</v>
      </c>
      <c r="L58" s="55">
        <f t="shared" si="56"/>
        <v>0</v>
      </c>
      <c r="M58" s="188">
        <f>SUM(M59:M65)</f>
        <v>0</v>
      </c>
      <c r="N58" s="189">
        <f t="shared" ref="N58:O58" si="57">SUM(N59:N65)</f>
        <v>0</v>
      </c>
      <c r="O58" s="55">
        <f t="shared" si="57"/>
        <v>0</v>
      </c>
      <c r="P58" s="57"/>
    </row>
    <row r="59" spans="1:16" ht="12" hidden="1" customHeight="1" x14ac:dyDescent="0.25">
      <c r="A59" s="51">
        <v>1141</v>
      </c>
      <c r="B59" s="87" t="s">
        <v>79</v>
      </c>
      <c r="C59" s="88">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7" t="s">
        <v>80</v>
      </c>
      <c r="C60" s="88">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7" t="s">
        <v>81</v>
      </c>
      <c r="C61" s="88">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7" t="s">
        <v>82</v>
      </c>
      <c r="C62" s="88">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7" t="s">
        <v>83</v>
      </c>
      <c r="C63" s="88">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7" t="s">
        <v>84</v>
      </c>
      <c r="C64" s="88">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7" t="s">
        <v>85</v>
      </c>
      <c r="C65" s="88">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4">
        <v>1150</v>
      </c>
      <c r="B66" s="136" t="s">
        <v>86</v>
      </c>
      <c r="C66" s="141">
        <f t="shared" si="0"/>
        <v>0</v>
      </c>
      <c r="D66" s="142">
        <v>0</v>
      </c>
      <c r="E66" s="143"/>
      <c r="F66" s="139">
        <f t="shared" si="58"/>
        <v>0</v>
      </c>
      <c r="G66" s="142"/>
      <c r="H66" s="143"/>
      <c r="I66" s="139">
        <f t="shared" si="59"/>
        <v>0</v>
      </c>
      <c r="J66" s="142"/>
      <c r="K66" s="143"/>
      <c r="L66" s="139">
        <f t="shared" si="60"/>
        <v>0</v>
      </c>
      <c r="M66" s="142"/>
      <c r="N66" s="143"/>
      <c r="O66" s="139">
        <f t="shared" si="61"/>
        <v>0</v>
      </c>
      <c r="P66" s="127"/>
    </row>
    <row r="67" spans="1:16" ht="24" hidden="1" x14ac:dyDescent="0.25">
      <c r="A67" s="67">
        <v>1200</v>
      </c>
      <c r="B67" s="181" t="s">
        <v>87</v>
      </c>
      <c r="C67" s="68">
        <f t="shared" si="0"/>
        <v>0</v>
      </c>
      <c r="D67" s="182">
        <f>SUM(D68:D69)</f>
        <v>0</v>
      </c>
      <c r="E67" s="183">
        <f t="shared" ref="E67:F67" si="62">SUM(E68:E69)</f>
        <v>0</v>
      </c>
      <c r="F67" s="71">
        <f t="shared" si="62"/>
        <v>0</v>
      </c>
      <c r="G67" s="182">
        <f>SUM(G68:G69)</f>
        <v>0</v>
      </c>
      <c r="H67" s="183">
        <f t="shared" ref="H67:I67" si="63">SUM(H68:H69)</f>
        <v>0</v>
      </c>
      <c r="I67" s="71">
        <f t="shared" si="63"/>
        <v>0</v>
      </c>
      <c r="J67" s="182">
        <f>SUM(J68:J69)</f>
        <v>0</v>
      </c>
      <c r="K67" s="183">
        <f t="shared" ref="K67:L67" si="64">SUM(K68:K69)</f>
        <v>0</v>
      </c>
      <c r="L67" s="71">
        <f t="shared" si="64"/>
        <v>0</v>
      </c>
      <c r="M67" s="182">
        <f>SUM(M68:M69)</f>
        <v>0</v>
      </c>
      <c r="N67" s="183">
        <f t="shared" ref="N67:O67" si="65">SUM(N68:N69)</f>
        <v>0</v>
      </c>
      <c r="O67" s="71">
        <f t="shared" si="65"/>
        <v>0</v>
      </c>
      <c r="P67" s="75"/>
    </row>
    <row r="68" spans="1:16" ht="24" hidden="1" customHeight="1" x14ac:dyDescent="0.25">
      <c r="A68" s="275">
        <v>1210</v>
      </c>
      <c r="B68" s="80" t="s">
        <v>88</v>
      </c>
      <c r="C68" s="81">
        <f t="shared" si="0"/>
        <v>0</v>
      </c>
      <c r="D68" s="46">
        <v>0</v>
      </c>
      <c r="E68" s="47"/>
      <c r="F68" s="132">
        <f>D68+E68</f>
        <v>0</v>
      </c>
      <c r="G68" s="46"/>
      <c r="H68" s="47"/>
      <c r="I68" s="132">
        <f>G68+H68</f>
        <v>0</v>
      </c>
      <c r="J68" s="46"/>
      <c r="K68" s="47"/>
      <c r="L68" s="132">
        <f>K68+J68</f>
        <v>0</v>
      </c>
      <c r="M68" s="46"/>
      <c r="N68" s="47"/>
      <c r="O68" s="132">
        <f>N68+M68</f>
        <v>0</v>
      </c>
      <c r="P68" s="49"/>
    </row>
    <row r="69" spans="1:16" ht="24" hidden="1" x14ac:dyDescent="0.25">
      <c r="A69" s="187">
        <v>1220</v>
      </c>
      <c r="B69" s="87" t="s">
        <v>89</v>
      </c>
      <c r="C69" s="88">
        <f t="shared" si="0"/>
        <v>0</v>
      </c>
      <c r="D69" s="188">
        <f>SUM(D70:D74)</f>
        <v>0</v>
      </c>
      <c r="E69" s="189">
        <f t="shared" ref="E69:F69" si="66">SUM(E70:E74)</f>
        <v>0</v>
      </c>
      <c r="F69" s="55">
        <f t="shared" si="66"/>
        <v>0</v>
      </c>
      <c r="G69" s="188">
        <f>SUM(G70:G74)</f>
        <v>0</v>
      </c>
      <c r="H69" s="189">
        <f t="shared" ref="H69:I69" si="67">SUM(H70:H74)</f>
        <v>0</v>
      </c>
      <c r="I69" s="55">
        <f t="shared" si="67"/>
        <v>0</v>
      </c>
      <c r="J69" s="188">
        <f>SUM(J70:J74)</f>
        <v>0</v>
      </c>
      <c r="K69" s="189">
        <f t="shared" ref="K69:L69" si="68">SUM(K70:K74)</f>
        <v>0</v>
      </c>
      <c r="L69" s="55">
        <f t="shared" si="68"/>
        <v>0</v>
      </c>
      <c r="M69" s="188">
        <f>SUM(M70:M74)</f>
        <v>0</v>
      </c>
      <c r="N69" s="189">
        <f t="shared" ref="N69:O69" si="69">SUM(N70:N74)</f>
        <v>0</v>
      </c>
      <c r="O69" s="55">
        <f t="shared" si="69"/>
        <v>0</v>
      </c>
      <c r="P69" s="57"/>
    </row>
    <row r="70" spans="1:16" ht="48" hidden="1" customHeight="1" x14ac:dyDescent="0.25">
      <c r="A70" s="51">
        <v>1221</v>
      </c>
      <c r="B70" s="87" t="s">
        <v>90</v>
      </c>
      <c r="C70" s="88">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7" t="s">
        <v>91</v>
      </c>
      <c r="C71" s="88">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7" t="s">
        <v>92</v>
      </c>
      <c r="C72" s="88">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7" t="s">
        <v>93</v>
      </c>
      <c r="C73" s="88">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7" t="s">
        <v>94</v>
      </c>
      <c r="C74" s="88">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5">
        <v>2000</v>
      </c>
      <c r="B75" s="175" t="s">
        <v>95</v>
      </c>
      <c r="C75" s="176">
        <f t="shared" si="0"/>
        <v>151341</v>
      </c>
      <c r="D75" s="177">
        <f>SUM(D76,D83,D130,D164,D165,D172)</f>
        <v>100122</v>
      </c>
      <c r="E75" s="178">
        <f t="shared" ref="E75:F75" si="74">SUM(E76,E83,E130,E164,E165,E172)</f>
        <v>51219</v>
      </c>
      <c r="F75" s="179">
        <f t="shared" si="74"/>
        <v>151341</v>
      </c>
      <c r="G75" s="177">
        <f>SUM(G76,G83,G130,G164,G165,G172)</f>
        <v>0</v>
      </c>
      <c r="H75" s="178">
        <f t="shared" ref="H75:I75" si="75">SUM(H76,H83,H130,H164,H165,H172)</f>
        <v>0</v>
      </c>
      <c r="I75" s="179">
        <f t="shared" si="75"/>
        <v>0</v>
      </c>
      <c r="J75" s="177">
        <f>SUM(J76,J83,J130,J164,J165,J172)</f>
        <v>0</v>
      </c>
      <c r="K75" s="178">
        <f t="shared" ref="K75:L75" si="76">SUM(K76,K83,K130,K164,K165,K172)</f>
        <v>0</v>
      </c>
      <c r="L75" s="179">
        <f t="shared" si="76"/>
        <v>0</v>
      </c>
      <c r="M75" s="177">
        <f>SUM(M76,M83,M130,M164,M165,M172)</f>
        <v>0</v>
      </c>
      <c r="N75" s="178">
        <f t="shared" ref="N75:O75" si="77">SUM(N76,N83,N130,N164,N165,N172)</f>
        <v>0</v>
      </c>
      <c r="O75" s="179">
        <f t="shared" si="77"/>
        <v>0</v>
      </c>
      <c r="P75" s="180"/>
    </row>
    <row r="76" spans="1:16" ht="24" hidden="1" x14ac:dyDescent="0.25">
      <c r="A76" s="67">
        <v>2100</v>
      </c>
      <c r="B76" s="181" t="s">
        <v>96</v>
      </c>
      <c r="C76" s="68">
        <f t="shared" si="0"/>
        <v>0</v>
      </c>
      <c r="D76" s="182">
        <f>SUM(D77,D80)</f>
        <v>0</v>
      </c>
      <c r="E76" s="183">
        <f t="shared" ref="E76:F76" si="78">SUM(E77,E80)</f>
        <v>0</v>
      </c>
      <c r="F76" s="71">
        <f t="shared" si="78"/>
        <v>0</v>
      </c>
      <c r="G76" s="182">
        <f>SUM(G77,G80)</f>
        <v>0</v>
      </c>
      <c r="H76" s="183">
        <f t="shared" ref="H76:I76" si="79">SUM(H77,H80)</f>
        <v>0</v>
      </c>
      <c r="I76" s="71">
        <f t="shared" si="79"/>
        <v>0</v>
      </c>
      <c r="J76" s="182">
        <f>SUM(J77,J80)</f>
        <v>0</v>
      </c>
      <c r="K76" s="183">
        <f t="shared" ref="K76:L76" si="80">SUM(K77,K80)</f>
        <v>0</v>
      </c>
      <c r="L76" s="71">
        <f t="shared" si="80"/>
        <v>0</v>
      </c>
      <c r="M76" s="182">
        <f>SUM(M77,M80)</f>
        <v>0</v>
      </c>
      <c r="N76" s="183">
        <f t="shared" ref="N76:O76" si="81">SUM(N77,N80)</f>
        <v>0</v>
      </c>
      <c r="O76" s="71">
        <f t="shared" si="81"/>
        <v>0</v>
      </c>
      <c r="P76" s="75"/>
    </row>
    <row r="77" spans="1:16" ht="24" hidden="1" x14ac:dyDescent="0.25">
      <c r="A77" s="275">
        <v>2110</v>
      </c>
      <c r="B77" s="80" t="s">
        <v>97</v>
      </c>
      <c r="C77" s="81">
        <f t="shared" si="0"/>
        <v>0</v>
      </c>
      <c r="D77" s="191">
        <f>SUM(D78:D79)</f>
        <v>0</v>
      </c>
      <c r="E77" s="192">
        <f t="shared" ref="E77:F77" si="82">SUM(E78:E79)</f>
        <v>0</v>
      </c>
      <c r="F77" s="132">
        <f t="shared" si="82"/>
        <v>0</v>
      </c>
      <c r="G77" s="191">
        <f>SUM(G78:G79)</f>
        <v>0</v>
      </c>
      <c r="H77" s="192">
        <f t="shared" ref="H77:I77" si="83">SUM(H78:H79)</f>
        <v>0</v>
      </c>
      <c r="I77" s="132">
        <f t="shared" si="83"/>
        <v>0</v>
      </c>
      <c r="J77" s="191">
        <f>SUM(J78:J79)</f>
        <v>0</v>
      </c>
      <c r="K77" s="192">
        <f t="shared" ref="K77:L77" si="84">SUM(K78:K79)</f>
        <v>0</v>
      </c>
      <c r="L77" s="132">
        <f t="shared" si="84"/>
        <v>0</v>
      </c>
      <c r="M77" s="191">
        <f>SUM(M78:M79)</f>
        <v>0</v>
      </c>
      <c r="N77" s="192">
        <f t="shared" ref="N77:O77" si="85">SUM(N78:N79)</f>
        <v>0</v>
      </c>
      <c r="O77" s="132">
        <f t="shared" si="85"/>
        <v>0</v>
      </c>
      <c r="P77" s="49"/>
    </row>
    <row r="78" spans="1:16" ht="12" hidden="1" customHeight="1" x14ac:dyDescent="0.25">
      <c r="A78" s="51">
        <v>2111</v>
      </c>
      <c r="B78" s="87" t="s">
        <v>98</v>
      </c>
      <c r="C78" s="88">
        <f t="shared" si="0"/>
        <v>0</v>
      </c>
      <c r="D78" s="193">
        <v>0</v>
      </c>
      <c r="E78" s="194"/>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7" t="s">
        <v>99</v>
      </c>
      <c r="C79" s="88">
        <f t="shared" si="0"/>
        <v>0</v>
      </c>
      <c r="D79" s="193">
        <v>0</v>
      </c>
      <c r="E79" s="194"/>
      <c r="F79" s="55">
        <f t="shared" si="86"/>
        <v>0</v>
      </c>
      <c r="G79" s="53"/>
      <c r="H79" s="54"/>
      <c r="I79" s="55">
        <f t="shared" si="87"/>
        <v>0</v>
      </c>
      <c r="J79" s="53"/>
      <c r="K79" s="54"/>
      <c r="L79" s="55">
        <f t="shared" si="88"/>
        <v>0</v>
      </c>
      <c r="M79" s="53"/>
      <c r="N79" s="54"/>
      <c r="O79" s="55">
        <f t="shared" si="89"/>
        <v>0</v>
      </c>
      <c r="P79" s="57"/>
    </row>
    <row r="80" spans="1:16" ht="24" hidden="1" x14ac:dyDescent="0.25">
      <c r="A80" s="187">
        <v>2120</v>
      </c>
      <c r="B80" s="87" t="s">
        <v>100</v>
      </c>
      <c r="C80" s="88">
        <f t="shared" si="0"/>
        <v>0</v>
      </c>
      <c r="D80" s="188">
        <f>SUM(D81:D82)</f>
        <v>0</v>
      </c>
      <c r="E80" s="189">
        <f t="shared" ref="E80:F80" si="90">SUM(E81:E82)</f>
        <v>0</v>
      </c>
      <c r="F80" s="55">
        <f t="shared" si="90"/>
        <v>0</v>
      </c>
      <c r="G80" s="188">
        <f>SUM(G81:G82)</f>
        <v>0</v>
      </c>
      <c r="H80" s="189">
        <f t="shared" ref="H80:I80" si="91">SUM(H81:H82)</f>
        <v>0</v>
      </c>
      <c r="I80" s="55">
        <f t="shared" si="91"/>
        <v>0</v>
      </c>
      <c r="J80" s="188">
        <f>SUM(J81:J82)</f>
        <v>0</v>
      </c>
      <c r="K80" s="189">
        <f t="shared" ref="K80:L80" si="92">SUM(K81:K82)</f>
        <v>0</v>
      </c>
      <c r="L80" s="55">
        <f t="shared" si="92"/>
        <v>0</v>
      </c>
      <c r="M80" s="188">
        <f>SUM(M81:M82)</f>
        <v>0</v>
      </c>
      <c r="N80" s="189">
        <f t="shared" ref="N80:O80" si="93">SUM(N81:N82)</f>
        <v>0</v>
      </c>
      <c r="O80" s="55">
        <f t="shared" si="93"/>
        <v>0</v>
      </c>
      <c r="P80" s="57"/>
    </row>
    <row r="81" spans="1:16" ht="12" hidden="1" customHeight="1" x14ac:dyDescent="0.25">
      <c r="A81" s="51">
        <v>2121</v>
      </c>
      <c r="B81" s="87" t="s">
        <v>98</v>
      </c>
      <c r="C81" s="88">
        <f t="shared" si="0"/>
        <v>0</v>
      </c>
      <c r="D81" s="193">
        <v>0</v>
      </c>
      <c r="E81" s="194"/>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7" t="s">
        <v>99</v>
      </c>
      <c r="C82" s="88">
        <f t="shared" si="0"/>
        <v>0</v>
      </c>
      <c r="D82" s="193">
        <v>0</v>
      </c>
      <c r="E82" s="194"/>
      <c r="F82" s="55">
        <f t="shared" si="94"/>
        <v>0</v>
      </c>
      <c r="G82" s="53"/>
      <c r="H82" s="54"/>
      <c r="I82" s="55">
        <f t="shared" si="95"/>
        <v>0</v>
      </c>
      <c r="J82" s="53"/>
      <c r="K82" s="54"/>
      <c r="L82" s="55">
        <f t="shared" si="96"/>
        <v>0</v>
      </c>
      <c r="M82" s="53"/>
      <c r="N82" s="54"/>
      <c r="O82" s="55">
        <f t="shared" si="97"/>
        <v>0</v>
      </c>
      <c r="P82" s="57"/>
    </row>
    <row r="83" spans="1:16" x14ac:dyDescent="0.25">
      <c r="A83" s="67">
        <v>2200</v>
      </c>
      <c r="B83" s="181" t="s">
        <v>101</v>
      </c>
      <c r="C83" s="68">
        <f t="shared" si="0"/>
        <v>151341</v>
      </c>
      <c r="D83" s="182">
        <f>SUM(D84,D89,D95,D103,D112,D116,D122,D128)</f>
        <v>100122</v>
      </c>
      <c r="E83" s="183">
        <f t="shared" ref="E83:F83" si="98">SUM(E84,E89,E95,E103,E112,E116,E122,E128)</f>
        <v>51219</v>
      </c>
      <c r="F83" s="71">
        <f t="shared" si="98"/>
        <v>151341</v>
      </c>
      <c r="G83" s="182">
        <f>SUM(G84,G89,G95,G103,G112,G116,G122,G128)</f>
        <v>0</v>
      </c>
      <c r="H83" s="183">
        <f t="shared" ref="H83:I83" si="99">SUM(H84,H89,H95,H103,H112,H116,H122,H128)</f>
        <v>0</v>
      </c>
      <c r="I83" s="71">
        <f t="shared" si="99"/>
        <v>0</v>
      </c>
      <c r="J83" s="182">
        <f>SUM(J84,J89,J95,J103,J112,J116,J122,J128)</f>
        <v>0</v>
      </c>
      <c r="K83" s="183">
        <f t="shared" ref="K83:L83" si="100">SUM(K84,K89,K95,K103,K112,K116,K122,K128)</f>
        <v>0</v>
      </c>
      <c r="L83" s="71">
        <f t="shared" si="100"/>
        <v>0</v>
      </c>
      <c r="M83" s="182">
        <f>SUM(M84,M89,M95,M103,M112,M116,M122,M128)</f>
        <v>0</v>
      </c>
      <c r="N83" s="183">
        <f t="shared" ref="N83:O83" si="101">SUM(N84,N89,N95,N103,N112,N116,N122,N128)</f>
        <v>0</v>
      </c>
      <c r="O83" s="71">
        <f t="shared" si="101"/>
        <v>0</v>
      </c>
      <c r="P83" s="75"/>
    </row>
    <row r="84" spans="1:16" hidden="1" x14ac:dyDescent="0.25">
      <c r="A84" s="184">
        <v>2210</v>
      </c>
      <c r="B84" s="136" t="s">
        <v>102</v>
      </c>
      <c r="C84" s="141">
        <f t="shared" ref="C84:C147" si="102">F84+I84+L84+O84</f>
        <v>0</v>
      </c>
      <c r="D84" s="185">
        <f>SUM(D85:D88)</f>
        <v>0</v>
      </c>
      <c r="E84" s="186">
        <f t="shared" ref="E84:F84" si="103">SUM(E85:E88)</f>
        <v>0</v>
      </c>
      <c r="F84" s="139">
        <f t="shared" si="103"/>
        <v>0</v>
      </c>
      <c r="G84" s="185">
        <f>SUM(G85:G88)</f>
        <v>0</v>
      </c>
      <c r="H84" s="186">
        <f t="shared" ref="H84:I84" si="104">SUM(H85:H88)</f>
        <v>0</v>
      </c>
      <c r="I84" s="139">
        <f t="shared" si="104"/>
        <v>0</v>
      </c>
      <c r="J84" s="185">
        <f>SUM(J85:J88)</f>
        <v>0</v>
      </c>
      <c r="K84" s="186">
        <f t="shared" ref="K84:L84" si="105">SUM(K85:K88)</f>
        <v>0</v>
      </c>
      <c r="L84" s="139">
        <f t="shared" si="105"/>
        <v>0</v>
      </c>
      <c r="M84" s="185">
        <f>SUM(M85:M88)</f>
        <v>0</v>
      </c>
      <c r="N84" s="186">
        <f t="shared" ref="N84:O84" si="106">SUM(N85:N88)</f>
        <v>0</v>
      </c>
      <c r="O84" s="139">
        <f t="shared" si="106"/>
        <v>0</v>
      </c>
      <c r="P84" s="127"/>
    </row>
    <row r="85" spans="1:16" ht="24" hidden="1" customHeight="1" x14ac:dyDescent="0.25">
      <c r="A85" s="44">
        <v>2211</v>
      </c>
      <c r="B85" s="80" t="s">
        <v>103</v>
      </c>
      <c r="C85" s="81">
        <f t="shared" si="102"/>
        <v>0</v>
      </c>
      <c r="D85" s="195">
        <v>0</v>
      </c>
      <c r="E85" s="196"/>
      <c r="F85" s="132">
        <f t="shared" ref="F85:F88" si="107">D85+E85</f>
        <v>0</v>
      </c>
      <c r="G85" s="46"/>
      <c r="H85" s="47"/>
      <c r="I85" s="132">
        <f t="shared" ref="I85:I88" si="108">G85+H85</f>
        <v>0</v>
      </c>
      <c r="J85" s="46"/>
      <c r="K85" s="47"/>
      <c r="L85" s="132">
        <f t="shared" ref="L85:L88" si="109">K85+J85</f>
        <v>0</v>
      </c>
      <c r="M85" s="46"/>
      <c r="N85" s="47"/>
      <c r="O85" s="132">
        <f t="shared" ref="O85:O88" si="110">N85+M85</f>
        <v>0</v>
      </c>
      <c r="P85" s="49"/>
    </row>
    <row r="86" spans="1:16" ht="36" hidden="1" customHeight="1" x14ac:dyDescent="0.25">
      <c r="A86" s="51">
        <v>2212</v>
      </c>
      <c r="B86" s="87" t="s">
        <v>104</v>
      </c>
      <c r="C86" s="88">
        <f t="shared" si="102"/>
        <v>0</v>
      </c>
      <c r="D86" s="193">
        <v>0</v>
      </c>
      <c r="E86" s="194"/>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7" t="s">
        <v>105</v>
      </c>
      <c r="C87" s="88">
        <f t="shared" si="102"/>
        <v>0</v>
      </c>
      <c r="D87" s="193">
        <v>0</v>
      </c>
      <c r="E87" s="19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7" t="s">
        <v>106</v>
      </c>
      <c r="C88" s="88">
        <f t="shared" si="102"/>
        <v>0</v>
      </c>
      <c r="D88" s="193">
        <v>0</v>
      </c>
      <c r="E88" s="194"/>
      <c r="F88" s="55">
        <f t="shared" si="107"/>
        <v>0</v>
      </c>
      <c r="G88" s="53"/>
      <c r="H88" s="54"/>
      <c r="I88" s="55">
        <f t="shared" si="108"/>
        <v>0</v>
      </c>
      <c r="J88" s="53"/>
      <c r="K88" s="54"/>
      <c r="L88" s="55">
        <f t="shared" si="109"/>
        <v>0</v>
      </c>
      <c r="M88" s="53"/>
      <c r="N88" s="54"/>
      <c r="O88" s="55">
        <f t="shared" si="110"/>
        <v>0</v>
      </c>
      <c r="P88" s="57"/>
    </row>
    <row r="89" spans="1:16" ht="24" hidden="1" x14ac:dyDescent="0.25">
      <c r="A89" s="187">
        <v>2220</v>
      </c>
      <c r="B89" s="87" t="s">
        <v>107</v>
      </c>
      <c r="C89" s="88">
        <f t="shared" si="102"/>
        <v>0</v>
      </c>
      <c r="D89" s="188">
        <f>SUM(D90:D94)</f>
        <v>0</v>
      </c>
      <c r="E89" s="189">
        <f t="shared" ref="E89:F89" si="111">SUM(E90:E94)</f>
        <v>0</v>
      </c>
      <c r="F89" s="55">
        <f t="shared" si="111"/>
        <v>0</v>
      </c>
      <c r="G89" s="188">
        <f>SUM(G90:G94)</f>
        <v>0</v>
      </c>
      <c r="H89" s="189">
        <f t="shared" ref="H89:I89" si="112">SUM(H90:H94)</f>
        <v>0</v>
      </c>
      <c r="I89" s="55">
        <f t="shared" si="112"/>
        <v>0</v>
      </c>
      <c r="J89" s="188">
        <f>SUM(J90:J94)</f>
        <v>0</v>
      </c>
      <c r="K89" s="189">
        <f t="shared" ref="K89:L89" si="113">SUM(K90:K94)</f>
        <v>0</v>
      </c>
      <c r="L89" s="55">
        <f t="shared" si="113"/>
        <v>0</v>
      </c>
      <c r="M89" s="188">
        <f>SUM(M90:M94)</f>
        <v>0</v>
      </c>
      <c r="N89" s="189">
        <f t="shared" ref="N89:O89" si="114">SUM(N90:N94)</f>
        <v>0</v>
      </c>
      <c r="O89" s="55">
        <f t="shared" si="114"/>
        <v>0</v>
      </c>
      <c r="P89" s="57"/>
    </row>
    <row r="90" spans="1:16" ht="24" hidden="1" customHeight="1" x14ac:dyDescent="0.25">
      <c r="A90" s="51">
        <v>2221</v>
      </c>
      <c r="B90" s="87" t="s">
        <v>108</v>
      </c>
      <c r="C90" s="88">
        <f t="shared" si="102"/>
        <v>0</v>
      </c>
      <c r="D90" s="193">
        <v>0</v>
      </c>
      <c r="E90" s="194"/>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7" t="s">
        <v>109</v>
      </c>
      <c r="C91" s="88">
        <f t="shared" si="102"/>
        <v>0</v>
      </c>
      <c r="D91" s="193">
        <v>0</v>
      </c>
      <c r="E91" s="194"/>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7" t="s">
        <v>110</v>
      </c>
      <c r="C92" s="88">
        <f t="shared" si="102"/>
        <v>0</v>
      </c>
      <c r="D92" s="193">
        <v>0</v>
      </c>
      <c r="E92" s="194"/>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7" t="s">
        <v>111</v>
      </c>
      <c r="C93" s="88">
        <f t="shared" si="102"/>
        <v>0</v>
      </c>
      <c r="D93" s="193">
        <v>0</v>
      </c>
      <c r="E93" s="194"/>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7" t="s">
        <v>112</v>
      </c>
      <c r="C94" s="88">
        <f t="shared" si="102"/>
        <v>0</v>
      </c>
      <c r="D94" s="193">
        <v>0</v>
      </c>
      <c r="E94" s="194"/>
      <c r="F94" s="55">
        <f t="shared" si="115"/>
        <v>0</v>
      </c>
      <c r="G94" s="53"/>
      <c r="H94" s="54"/>
      <c r="I94" s="55">
        <f t="shared" si="116"/>
        <v>0</v>
      </c>
      <c r="J94" s="53"/>
      <c r="K94" s="54"/>
      <c r="L94" s="55">
        <f t="shared" si="117"/>
        <v>0</v>
      </c>
      <c r="M94" s="53"/>
      <c r="N94" s="54"/>
      <c r="O94" s="55">
        <f t="shared" si="118"/>
        <v>0</v>
      </c>
      <c r="P94" s="57"/>
    </row>
    <row r="95" spans="1:16" ht="36" x14ac:dyDescent="0.25">
      <c r="A95" s="187">
        <v>2230</v>
      </c>
      <c r="B95" s="87" t="s">
        <v>113</v>
      </c>
      <c r="C95" s="88">
        <f t="shared" si="102"/>
        <v>8852</v>
      </c>
      <c r="D95" s="188">
        <f>SUM(D96:D102)</f>
        <v>8852</v>
      </c>
      <c r="E95" s="189">
        <f t="shared" ref="E95:F95" si="119">SUM(E96:E102)</f>
        <v>0</v>
      </c>
      <c r="F95" s="55">
        <f t="shared" si="119"/>
        <v>8852</v>
      </c>
      <c r="G95" s="188">
        <f>SUM(G96:G102)</f>
        <v>0</v>
      </c>
      <c r="H95" s="189">
        <f t="shared" ref="H95:I95" si="120">SUM(H96:H102)</f>
        <v>0</v>
      </c>
      <c r="I95" s="55">
        <f t="shared" si="120"/>
        <v>0</v>
      </c>
      <c r="J95" s="188">
        <f>SUM(J96:J102)</f>
        <v>0</v>
      </c>
      <c r="K95" s="189">
        <f t="shared" ref="K95:L95" si="121">SUM(K96:K102)</f>
        <v>0</v>
      </c>
      <c r="L95" s="55">
        <f t="shared" si="121"/>
        <v>0</v>
      </c>
      <c r="M95" s="188">
        <f>SUM(M96:M102)</f>
        <v>0</v>
      </c>
      <c r="N95" s="189">
        <f t="shared" ref="N95:O95" si="122">SUM(N96:N102)</f>
        <v>0</v>
      </c>
      <c r="O95" s="55">
        <f t="shared" si="122"/>
        <v>0</v>
      </c>
      <c r="P95" s="57"/>
    </row>
    <row r="96" spans="1:16" ht="24" hidden="1" customHeight="1" x14ac:dyDescent="0.25">
      <c r="A96" s="51">
        <v>2231</v>
      </c>
      <c r="B96" s="87" t="s">
        <v>114</v>
      </c>
      <c r="C96" s="88">
        <f t="shared" si="102"/>
        <v>0</v>
      </c>
      <c r="D96" s="193">
        <v>0</v>
      </c>
      <c r="E96" s="194"/>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7" t="s">
        <v>115</v>
      </c>
      <c r="C97" s="88">
        <f t="shared" si="102"/>
        <v>0</v>
      </c>
      <c r="D97" s="193">
        <v>0</v>
      </c>
      <c r="E97" s="194"/>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0" t="s">
        <v>116</v>
      </c>
      <c r="C98" s="81">
        <f t="shared" si="102"/>
        <v>0</v>
      </c>
      <c r="D98" s="195">
        <v>0</v>
      </c>
      <c r="E98" s="196"/>
      <c r="F98" s="132">
        <f t="shared" si="123"/>
        <v>0</v>
      </c>
      <c r="G98" s="46"/>
      <c r="H98" s="47"/>
      <c r="I98" s="132">
        <f t="shared" si="124"/>
        <v>0</v>
      </c>
      <c r="J98" s="46"/>
      <c r="K98" s="47"/>
      <c r="L98" s="132">
        <f t="shared" si="125"/>
        <v>0</v>
      </c>
      <c r="M98" s="46"/>
      <c r="N98" s="47"/>
      <c r="O98" s="132">
        <f t="shared" si="126"/>
        <v>0</v>
      </c>
      <c r="P98" s="49"/>
    </row>
    <row r="99" spans="1:16" ht="36" hidden="1" customHeight="1" x14ac:dyDescent="0.25">
      <c r="A99" s="51">
        <v>2234</v>
      </c>
      <c r="B99" s="87" t="s">
        <v>117</v>
      </c>
      <c r="C99" s="88">
        <f t="shared" si="102"/>
        <v>0</v>
      </c>
      <c r="D99" s="193">
        <v>0</v>
      </c>
      <c r="E99" s="194"/>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7" t="s">
        <v>118</v>
      </c>
      <c r="C100" s="88">
        <f t="shared" si="102"/>
        <v>0</v>
      </c>
      <c r="D100" s="193">
        <v>0</v>
      </c>
      <c r="E100" s="194"/>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7" t="s">
        <v>119</v>
      </c>
      <c r="C101" s="88">
        <f t="shared" si="102"/>
        <v>0</v>
      </c>
      <c r="D101" s="193">
        <v>0</v>
      </c>
      <c r="E101" s="194"/>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7" t="s">
        <v>120</v>
      </c>
      <c r="C102" s="88">
        <f t="shared" si="102"/>
        <v>8852</v>
      </c>
      <c r="D102" s="193">
        <v>8852</v>
      </c>
      <c r="E102" s="194"/>
      <c r="F102" s="55">
        <f t="shared" si="123"/>
        <v>8852</v>
      </c>
      <c r="G102" s="53"/>
      <c r="H102" s="54"/>
      <c r="I102" s="55">
        <f t="shared" si="124"/>
        <v>0</v>
      </c>
      <c r="J102" s="53"/>
      <c r="K102" s="54"/>
      <c r="L102" s="55">
        <f t="shared" si="125"/>
        <v>0</v>
      </c>
      <c r="M102" s="53"/>
      <c r="N102" s="54"/>
      <c r="O102" s="55">
        <f t="shared" si="126"/>
        <v>0</v>
      </c>
      <c r="P102" s="57"/>
    </row>
    <row r="103" spans="1:16" ht="36" x14ac:dyDescent="0.25">
      <c r="A103" s="187">
        <v>2240</v>
      </c>
      <c r="B103" s="87" t="s">
        <v>121</v>
      </c>
      <c r="C103" s="88">
        <f t="shared" si="102"/>
        <v>142489</v>
      </c>
      <c r="D103" s="188">
        <f>SUM(D104:D111)</f>
        <v>91270</v>
      </c>
      <c r="E103" s="189">
        <f t="shared" ref="E103:F103" si="127">SUM(E104:E111)</f>
        <v>51219</v>
      </c>
      <c r="F103" s="55">
        <f t="shared" si="127"/>
        <v>142489</v>
      </c>
      <c r="G103" s="188">
        <f>SUM(G104:G111)</f>
        <v>0</v>
      </c>
      <c r="H103" s="189">
        <f t="shared" ref="H103:I103" si="128">SUM(H104:H111)</f>
        <v>0</v>
      </c>
      <c r="I103" s="55">
        <f t="shared" si="128"/>
        <v>0</v>
      </c>
      <c r="J103" s="188">
        <f>SUM(J104:J111)</f>
        <v>0</v>
      </c>
      <c r="K103" s="189">
        <f t="shared" ref="K103:L103" si="129">SUM(K104:K111)</f>
        <v>0</v>
      </c>
      <c r="L103" s="55">
        <f t="shared" si="129"/>
        <v>0</v>
      </c>
      <c r="M103" s="188">
        <f>SUM(M104:M111)</f>
        <v>0</v>
      </c>
      <c r="N103" s="189">
        <f t="shared" ref="N103:O103" si="130">SUM(N104:N111)</f>
        <v>0</v>
      </c>
      <c r="O103" s="55">
        <f t="shared" si="130"/>
        <v>0</v>
      </c>
      <c r="P103" s="57"/>
    </row>
    <row r="104" spans="1:16" ht="12" customHeight="1" x14ac:dyDescent="0.25">
      <c r="A104" s="51">
        <v>2241</v>
      </c>
      <c r="B104" s="87" t="s">
        <v>122</v>
      </c>
      <c r="C104" s="88">
        <f t="shared" si="102"/>
        <v>135605</v>
      </c>
      <c r="D104" s="193">
        <v>82670</v>
      </c>
      <c r="E104" s="279">
        <f>1256+49963+1716</f>
        <v>52935</v>
      </c>
      <c r="F104" s="55">
        <f t="shared" ref="F104:F111" si="131">D104+E104</f>
        <v>135605</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7" t="s">
        <v>123</v>
      </c>
      <c r="C105" s="88">
        <f t="shared" si="102"/>
        <v>0</v>
      </c>
      <c r="D105" s="193">
        <v>0</v>
      </c>
      <c r="E105" s="194"/>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7" t="s">
        <v>124</v>
      </c>
      <c r="C106" s="88">
        <f t="shared" si="102"/>
        <v>0</v>
      </c>
      <c r="D106" s="193">
        <v>0</v>
      </c>
      <c r="E106" s="194"/>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7" t="s">
        <v>125</v>
      </c>
      <c r="C107" s="88">
        <f t="shared" si="102"/>
        <v>6884</v>
      </c>
      <c r="D107" s="193">
        <v>8600</v>
      </c>
      <c r="E107" s="279">
        <f>-1716</f>
        <v>-1716</v>
      </c>
      <c r="F107" s="55">
        <f t="shared" si="131"/>
        <v>6884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7" t="s">
        <v>126</v>
      </c>
      <c r="C108" s="88">
        <f t="shared" si="102"/>
        <v>0</v>
      </c>
      <c r="D108" s="193">
        <v>0</v>
      </c>
      <c r="E108" s="194"/>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7" t="s">
        <v>127</v>
      </c>
      <c r="C109" s="88">
        <f t="shared" si="102"/>
        <v>0</v>
      </c>
      <c r="D109" s="193">
        <v>0</v>
      </c>
      <c r="E109" s="194"/>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7" t="s">
        <v>128</v>
      </c>
      <c r="C110" s="88">
        <f t="shared" si="102"/>
        <v>0</v>
      </c>
      <c r="D110" s="193">
        <v>0</v>
      </c>
      <c r="E110" s="194"/>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7" t="s">
        <v>129</v>
      </c>
      <c r="C111" s="88">
        <f t="shared" si="102"/>
        <v>0</v>
      </c>
      <c r="D111" s="193">
        <v>0</v>
      </c>
      <c r="E111" s="194"/>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7">
        <v>2250</v>
      </c>
      <c r="B112" s="87" t="s">
        <v>130</v>
      </c>
      <c r="C112" s="88">
        <f t="shared" si="102"/>
        <v>0</v>
      </c>
      <c r="D112" s="188">
        <f>SUM(D113:D115)</f>
        <v>0</v>
      </c>
      <c r="E112" s="189">
        <f t="shared" ref="E112:F112" si="135">SUM(E113:E115)</f>
        <v>0</v>
      </c>
      <c r="F112" s="55">
        <f t="shared" si="135"/>
        <v>0</v>
      </c>
      <c r="G112" s="188">
        <f>SUM(G113:G115)</f>
        <v>0</v>
      </c>
      <c r="H112" s="189">
        <f t="shared" ref="H112:I112" si="136">SUM(H113:H115)</f>
        <v>0</v>
      </c>
      <c r="I112" s="55">
        <f t="shared" si="136"/>
        <v>0</v>
      </c>
      <c r="J112" s="188">
        <f>SUM(J113:J115)</f>
        <v>0</v>
      </c>
      <c r="K112" s="189">
        <f t="shared" ref="K112:L112" si="137">SUM(K113:K115)</f>
        <v>0</v>
      </c>
      <c r="L112" s="55">
        <f t="shared" si="137"/>
        <v>0</v>
      </c>
      <c r="M112" s="188">
        <f>SUM(M113:M115)</f>
        <v>0</v>
      </c>
      <c r="N112" s="189">
        <f t="shared" ref="N112:O112" si="138">SUM(N113:N115)</f>
        <v>0</v>
      </c>
      <c r="O112" s="55">
        <f t="shared" si="138"/>
        <v>0</v>
      </c>
      <c r="P112" s="57"/>
    </row>
    <row r="113" spans="1:16" ht="12" hidden="1" customHeight="1" x14ac:dyDescent="0.25">
      <c r="A113" s="51">
        <v>2251</v>
      </c>
      <c r="B113" s="87" t="s">
        <v>131</v>
      </c>
      <c r="C113" s="88">
        <f t="shared" si="102"/>
        <v>0</v>
      </c>
      <c r="D113" s="193">
        <v>0</v>
      </c>
      <c r="E113" s="194"/>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7" t="s">
        <v>132</v>
      </c>
      <c r="C114" s="88">
        <f t="shared" si="102"/>
        <v>0</v>
      </c>
      <c r="D114" s="193">
        <v>0</v>
      </c>
      <c r="E114" s="194"/>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7" t="s">
        <v>133</v>
      </c>
      <c r="C115" s="88">
        <f t="shared" si="102"/>
        <v>0</v>
      </c>
      <c r="D115" s="193">
        <v>0</v>
      </c>
      <c r="E115" s="194"/>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7">
        <v>2260</v>
      </c>
      <c r="B116" s="87" t="s">
        <v>134</v>
      </c>
      <c r="C116" s="88">
        <f t="shared" si="102"/>
        <v>0</v>
      </c>
      <c r="D116" s="188">
        <f>SUM(D117:D121)</f>
        <v>0</v>
      </c>
      <c r="E116" s="189">
        <f t="shared" ref="E116:F116" si="143">SUM(E117:E121)</f>
        <v>0</v>
      </c>
      <c r="F116" s="55">
        <f t="shared" si="143"/>
        <v>0</v>
      </c>
      <c r="G116" s="188">
        <f>SUM(G117:G121)</f>
        <v>0</v>
      </c>
      <c r="H116" s="189">
        <f t="shared" ref="H116:I116" si="144">SUM(H117:H121)</f>
        <v>0</v>
      </c>
      <c r="I116" s="55">
        <f t="shared" si="144"/>
        <v>0</v>
      </c>
      <c r="J116" s="188">
        <f>SUM(J117:J121)</f>
        <v>0</v>
      </c>
      <c r="K116" s="189">
        <f t="shared" ref="K116:L116" si="145">SUM(K117:K121)</f>
        <v>0</v>
      </c>
      <c r="L116" s="55">
        <f t="shared" si="145"/>
        <v>0</v>
      </c>
      <c r="M116" s="188">
        <f>SUM(M117:M121)</f>
        <v>0</v>
      </c>
      <c r="N116" s="189">
        <f t="shared" ref="N116:O116" si="146">SUM(N117:N121)</f>
        <v>0</v>
      </c>
      <c r="O116" s="55">
        <f t="shared" si="146"/>
        <v>0</v>
      </c>
      <c r="P116" s="57"/>
    </row>
    <row r="117" spans="1:16" ht="12" hidden="1" customHeight="1" x14ac:dyDescent="0.25">
      <c r="A117" s="51">
        <v>2261</v>
      </c>
      <c r="B117" s="87" t="s">
        <v>135</v>
      </c>
      <c r="C117" s="88">
        <f t="shared" si="102"/>
        <v>0</v>
      </c>
      <c r="D117" s="193">
        <v>0</v>
      </c>
      <c r="E117" s="194"/>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7" t="s">
        <v>136</v>
      </c>
      <c r="C118" s="88">
        <f t="shared" si="102"/>
        <v>0</v>
      </c>
      <c r="D118" s="193">
        <v>0</v>
      </c>
      <c r="E118" s="194"/>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7" t="s">
        <v>137</v>
      </c>
      <c r="C119" s="88">
        <f t="shared" si="102"/>
        <v>0</v>
      </c>
      <c r="D119" s="193">
        <v>0</v>
      </c>
      <c r="E119" s="194"/>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7" t="s">
        <v>138</v>
      </c>
      <c r="C120" s="88">
        <f t="shared" si="102"/>
        <v>0</v>
      </c>
      <c r="D120" s="193">
        <v>0</v>
      </c>
      <c r="E120" s="194"/>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7" t="s">
        <v>139</v>
      </c>
      <c r="C121" s="88">
        <f t="shared" si="102"/>
        <v>0</v>
      </c>
      <c r="D121" s="193">
        <v>0</v>
      </c>
      <c r="E121" s="194"/>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7">
        <v>2270</v>
      </c>
      <c r="B122" s="87" t="s">
        <v>140</v>
      </c>
      <c r="C122" s="88">
        <f t="shared" si="102"/>
        <v>0</v>
      </c>
      <c r="D122" s="188">
        <f>SUM(D123:D127)</f>
        <v>0</v>
      </c>
      <c r="E122" s="189">
        <f t="shared" ref="E122:F122" si="151">SUM(E123:E127)</f>
        <v>0</v>
      </c>
      <c r="F122" s="55">
        <f t="shared" si="151"/>
        <v>0</v>
      </c>
      <c r="G122" s="188">
        <f>SUM(G123:G127)</f>
        <v>0</v>
      </c>
      <c r="H122" s="189">
        <f t="shared" ref="H122:I122" si="152">SUM(H123:H127)</f>
        <v>0</v>
      </c>
      <c r="I122" s="55">
        <f t="shared" si="152"/>
        <v>0</v>
      </c>
      <c r="J122" s="188">
        <f>SUM(J123:J127)</f>
        <v>0</v>
      </c>
      <c r="K122" s="189">
        <f t="shared" ref="K122:L122" si="153">SUM(K123:K127)</f>
        <v>0</v>
      </c>
      <c r="L122" s="55">
        <f t="shared" si="153"/>
        <v>0</v>
      </c>
      <c r="M122" s="188">
        <f>SUM(M123:M127)</f>
        <v>0</v>
      </c>
      <c r="N122" s="189">
        <f t="shared" ref="N122:O122" si="154">SUM(N123:N127)</f>
        <v>0</v>
      </c>
      <c r="O122" s="55">
        <f t="shared" si="154"/>
        <v>0</v>
      </c>
      <c r="P122" s="57"/>
    </row>
    <row r="123" spans="1:16" ht="12" hidden="1" customHeight="1" x14ac:dyDescent="0.25">
      <c r="A123" s="51">
        <v>2272</v>
      </c>
      <c r="B123" s="197" t="s">
        <v>141</v>
      </c>
      <c r="C123" s="88">
        <f t="shared" si="102"/>
        <v>0</v>
      </c>
      <c r="D123" s="193">
        <v>0</v>
      </c>
      <c r="E123" s="194"/>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198" t="s">
        <v>142</v>
      </c>
      <c r="C124" s="88">
        <f t="shared" si="102"/>
        <v>0</v>
      </c>
      <c r="D124" s="193">
        <v>0</v>
      </c>
      <c r="E124" s="194"/>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7" t="s">
        <v>143</v>
      </c>
      <c r="C125" s="88">
        <f t="shared" si="102"/>
        <v>0</v>
      </c>
      <c r="D125" s="193">
        <v>0</v>
      </c>
      <c r="E125" s="194"/>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7" t="s">
        <v>144</v>
      </c>
      <c r="C126" s="88">
        <f t="shared" si="102"/>
        <v>0</v>
      </c>
      <c r="D126" s="193">
        <v>0</v>
      </c>
      <c r="E126" s="194"/>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7" t="s">
        <v>145</v>
      </c>
      <c r="C127" s="88">
        <f t="shared" si="102"/>
        <v>0</v>
      </c>
      <c r="D127" s="193">
        <v>0</v>
      </c>
      <c r="E127" s="194"/>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5">
        <v>2280</v>
      </c>
      <c r="B128" s="80" t="s">
        <v>146</v>
      </c>
      <c r="C128" s="81">
        <f t="shared" si="102"/>
        <v>0</v>
      </c>
      <c r="D128" s="191">
        <f t="shared" ref="D128:O128" si="159">SUM(D129)</f>
        <v>0</v>
      </c>
      <c r="E128" s="192">
        <f t="shared" si="159"/>
        <v>0</v>
      </c>
      <c r="F128" s="132">
        <f t="shared" si="159"/>
        <v>0</v>
      </c>
      <c r="G128" s="191">
        <f t="shared" si="159"/>
        <v>0</v>
      </c>
      <c r="H128" s="192">
        <f t="shared" si="159"/>
        <v>0</v>
      </c>
      <c r="I128" s="132">
        <f t="shared" si="159"/>
        <v>0</v>
      </c>
      <c r="J128" s="191">
        <f t="shared" si="159"/>
        <v>0</v>
      </c>
      <c r="K128" s="192">
        <f t="shared" si="159"/>
        <v>0</v>
      </c>
      <c r="L128" s="132">
        <f t="shared" si="159"/>
        <v>0</v>
      </c>
      <c r="M128" s="191">
        <f t="shared" si="159"/>
        <v>0</v>
      </c>
      <c r="N128" s="192">
        <f t="shared" si="159"/>
        <v>0</v>
      </c>
      <c r="O128" s="132">
        <f t="shared" si="159"/>
        <v>0</v>
      </c>
      <c r="P128" s="49"/>
    </row>
    <row r="129" spans="1:16" ht="24" hidden="1" customHeight="1" x14ac:dyDescent="0.25">
      <c r="A129" s="51">
        <v>2283</v>
      </c>
      <c r="B129" s="87" t="s">
        <v>147</v>
      </c>
      <c r="C129" s="88">
        <f t="shared" si="102"/>
        <v>0</v>
      </c>
      <c r="D129" s="193">
        <v>0</v>
      </c>
      <c r="E129" s="194"/>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7">
        <v>2300</v>
      </c>
      <c r="B130" s="181" t="s">
        <v>148</v>
      </c>
      <c r="C130" s="68">
        <f t="shared" si="102"/>
        <v>0</v>
      </c>
      <c r="D130" s="182">
        <f>SUM(D131,D136,D140,D141,D144,D151,D159,D160,D163)</f>
        <v>0</v>
      </c>
      <c r="E130" s="183">
        <f t="shared" ref="E130:F130" si="160">SUM(E131,E136,E140,E141,E144,E151,E159,E160,E163)</f>
        <v>0</v>
      </c>
      <c r="F130" s="71">
        <f t="shared" si="160"/>
        <v>0</v>
      </c>
      <c r="G130" s="182">
        <f>SUM(G131,G136,G140,G141,G144,G151,G159,G160,G163)</f>
        <v>0</v>
      </c>
      <c r="H130" s="183">
        <f t="shared" ref="H130:I130" si="161">SUM(H131,H136,H140,H141,H144,H151,H159,H160,H163)</f>
        <v>0</v>
      </c>
      <c r="I130" s="71">
        <f t="shared" si="161"/>
        <v>0</v>
      </c>
      <c r="J130" s="182">
        <f>SUM(J131,J136,J140,J141,J144,J151,J159,J160,J163)</f>
        <v>0</v>
      </c>
      <c r="K130" s="183">
        <f t="shared" ref="K130:L130" si="162">SUM(K131,K136,K140,K141,K144,K151,K159,K160,K163)</f>
        <v>0</v>
      </c>
      <c r="L130" s="71">
        <f t="shared" si="162"/>
        <v>0</v>
      </c>
      <c r="M130" s="182">
        <f>SUM(M131,M136,M140,M141,M144,M151,M159,M160,M163)</f>
        <v>0</v>
      </c>
      <c r="N130" s="183">
        <f t="shared" ref="N130:O130" si="163">SUM(N131,N136,N140,N141,N144,N151,N159,N160,N163)</f>
        <v>0</v>
      </c>
      <c r="O130" s="71">
        <f t="shared" si="163"/>
        <v>0</v>
      </c>
      <c r="P130" s="75"/>
    </row>
    <row r="131" spans="1:16" ht="24" hidden="1" x14ac:dyDescent="0.25">
      <c r="A131" s="275">
        <v>2310</v>
      </c>
      <c r="B131" s="80" t="s">
        <v>149</v>
      </c>
      <c r="C131" s="81">
        <f t="shared" si="102"/>
        <v>0</v>
      </c>
      <c r="D131" s="191">
        <f t="shared" ref="D131:O131" si="164">SUM(D132:D135)</f>
        <v>0</v>
      </c>
      <c r="E131" s="192">
        <f t="shared" si="164"/>
        <v>0</v>
      </c>
      <c r="F131" s="132">
        <f t="shared" si="164"/>
        <v>0</v>
      </c>
      <c r="G131" s="191">
        <f t="shared" si="164"/>
        <v>0</v>
      </c>
      <c r="H131" s="192">
        <f t="shared" si="164"/>
        <v>0</v>
      </c>
      <c r="I131" s="132">
        <f t="shared" si="164"/>
        <v>0</v>
      </c>
      <c r="J131" s="191">
        <f t="shared" si="164"/>
        <v>0</v>
      </c>
      <c r="K131" s="192">
        <f t="shared" si="164"/>
        <v>0</v>
      </c>
      <c r="L131" s="132">
        <f t="shared" si="164"/>
        <v>0</v>
      </c>
      <c r="M131" s="191">
        <f t="shared" si="164"/>
        <v>0</v>
      </c>
      <c r="N131" s="192">
        <f t="shared" si="164"/>
        <v>0</v>
      </c>
      <c r="O131" s="132">
        <f t="shared" si="164"/>
        <v>0</v>
      </c>
      <c r="P131" s="49"/>
    </row>
    <row r="132" spans="1:16" ht="12" hidden="1" customHeight="1" x14ac:dyDescent="0.25">
      <c r="A132" s="51">
        <v>2311</v>
      </c>
      <c r="B132" s="87" t="s">
        <v>150</v>
      </c>
      <c r="C132" s="88">
        <f t="shared" si="102"/>
        <v>0</v>
      </c>
      <c r="D132" s="193">
        <v>0</v>
      </c>
      <c r="E132" s="194"/>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7" t="s">
        <v>151</v>
      </c>
      <c r="C133" s="88">
        <f t="shared" si="102"/>
        <v>0</v>
      </c>
      <c r="D133" s="193">
        <v>0</v>
      </c>
      <c r="E133" s="194"/>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7" t="s">
        <v>152</v>
      </c>
      <c r="C134" s="88">
        <f t="shared" si="102"/>
        <v>0</v>
      </c>
      <c r="D134" s="193">
        <v>0</v>
      </c>
      <c r="E134" s="194"/>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7" t="s">
        <v>153</v>
      </c>
      <c r="C135" s="88">
        <f t="shared" si="102"/>
        <v>0</v>
      </c>
      <c r="D135" s="193">
        <v>0</v>
      </c>
      <c r="E135" s="19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7">
        <v>2320</v>
      </c>
      <c r="B136" s="87" t="s">
        <v>154</v>
      </c>
      <c r="C136" s="88">
        <f t="shared" si="102"/>
        <v>0</v>
      </c>
      <c r="D136" s="188">
        <f>SUM(D137:D139)</f>
        <v>0</v>
      </c>
      <c r="E136" s="189">
        <f t="shared" ref="E136:F136" si="169">SUM(E137:E139)</f>
        <v>0</v>
      </c>
      <c r="F136" s="55">
        <f t="shared" si="169"/>
        <v>0</v>
      </c>
      <c r="G136" s="188">
        <f>SUM(G137:G139)</f>
        <v>0</v>
      </c>
      <c r="H136" s="189">
        <f t="shared" ref="H136:I136" si="170">SUM(H137:H139)</f>
        <v>0</v>
      </c>
      <c r="I136" s="55">
        <f t="shared" si="170"/>
        <v>0</v>
      </c>
      <c r="J136" s="188">
        <f>SUM(J137:J139)</f>
        <v>0</v>
      </c>
      <c r="K136" s="189">
        <f t="shared" ref="K136:L136" si="171">SUM(K137:K139)</f>
        <v>0</v>
      </c>
      <c r="L136" s="55">
        <f t="shared" si="171"/>
        <v>0</v>
      </c>
      <c r="M136" s="188">
        <f>SUM(M137:M139)</f>
        <v>0</v>
      </c>
      <c r="N136" s="189">
        <f t="shared" ref="N136:O136" si="172">SUM(N137:N139)</f>
        <v>0</v>
      </c>
      <c r="O136" s="55">
        <f t="shared" si="172"/>
        <v>0</v>
      </c>
      <c r="P136" s="57"/>
    </row>
    <row r="137" spans="1:16" ht="12" hidden="1" customHeight="1" x14ac:dyDescent="0.25">
      <c r="A137" s="51">
        <v>2321</v>
      </c>
      <c r="B137" s="87" t="s">
        <v>155</v>
      </c>
      <c r="C137" s="88">
        <f t="shared" si="102"/>
        <v>0</v>
      </c>
      <c r="D137" s="193">
        <v>0</v>
      </c>
      <c r="E137" s="194"/>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7" t="s">
        <v>156</v>
      </c>
      <c r="C138" s="88">
        <f t="shared" si="102"/>
        <v>0</v>
      </c>
      <c r="D138" s="193">
        <v>0</v>
      </c>
      <c r="E138" s="194"/>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7" t="s">
        <v>157</v>
      </c>
      <c r="C139" s="88">
        <f t="shared" si="102"/>
        <v>0</v>
      </c>
      <c r="D139" s="193">
        <v>0</v>
      </c>
      <c r="E139" s="194"/>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7">
        <v>2330</v>
      </c>
      <c r="B140" s="87" t="s">
        <v>158</v>
      </c>
      <c r="C140" s="88">
        <f t="shared" si="102"/>
        <v>0</v>
      </c>
      <c r="D140" s="193">
        <v>0</v>
      </c>
      <c r="E140" s="194"/>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7">
        <v>2340</v>
      </c>
      <c r="B141" s="87" t="s">
        <v>159</v>
      </c>
      <c r="C141" s="88">
        <f t="shared" si="102"/>
        <v>0</v>
      </c>
      <c r="D141" s="188">
        <f>SUM(D142:D143)</f>
        <v>0</v>
      </c>
      <c r="E141" s="189">
        <f t="shared" ref="E141:F141" si="177">SUM(E142:E143)</f>
        <v>0</v>
      </c>
      <c r="F141" s="55">
        <f t="shared" si="177"/>
        <v>0</v>
      </c>
      <c r="G141" s="188">
        <f>SUM(G142:G143)</f>
        <v>0</v>
      </c>
      <c r="H141" s="189">
        <f t="shared" ref="H141:I141" si="178">SUM(H142:H143)</f>
        <v>0</v>
      </c>
      <c r="I141" s="55">
        <f t="shared" si="178"/>
        <v>0</v>
      </c>
      <c r="J141" s="188">
        <f>SUM(J142:J143)</f>
        <v>0</v>
      </c>
      <c r="K141" s="189">
        <f t="shared" ref="K141:L141" si="179">SUM(K142:K143)</f>
        <v>0</v>
      </c>
      <c r="L141" s="55">
        <f t="shared" si="179"/>
        <v>0</v>
      </c>
      <c r="M141" s="188">
        <f>SUM(M142:M143)</f>
        <v>0</v>
      </c>
      <c r="N141" s="189">
        <f t="shared" ref="N141:O141" si="180">SUM(N142:N143)</f>
        <v>0</v>
      </c>
      <c r="O141" s="55">
        <f t="shared" si="180"/>
        <v>0</v>
      </c>
      <c r="P141" s="57"/>
    </row>
    <row r="142" spans="1:16" ht="12" hidden="1" customHeight="1" x14ac:dyDescent="0.25">
      <c r="A142" s="51">
        <v>2341</v>
      </c>
      <c r="B142" s="87" t="s">
        <v>160</v>
      </c>
      <c r="C142" s="88">
        <f t="shared" si="102"/>
        <v>0</v>
      </c>
      <c r="D142" s="193">
        <v>0</v>
      </c>
      <c r="E142" s="194"/>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7" t="s">
        <v>161</v>
      </c>
      <c r="C143" s="88">
        <f t="shared" si="102"/>
        <v>0</v>
      </c>
      <c r="D143" s="193">
        <v>0</v>
      </c>
      <c r="E143" s="194"/>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4">
        <v>2350</v>
      </c>
      <c r="B144" s="136" t="s">
        <v>162</v>
      </c>
      <c r="C144" s="141">
        <f t="shared" si="102"/>
        <v>0</v>
      </c>
      <c r="D144" s="185">
        <f>SUM(D145:D150)</f>
        <v>0</v>
      </c>
      <c r="E144" s="186">
        <f t="shared" ref="E144:F144" si="185">SUM(E145:E150)</f>
        <v>0</v>
      </c>
      <c r="F144" s="139">
        <f t="shared" si="185"/>
        <v>0</v>
      </c>
      <c r="G144" s="185">
        <f>SUM(G145:G150)</f>
        <v>0</v>
      </c>
      <c r="H144" s="186">
        <f t="shared" ref="H144:I144" si="186">SUM(H145:H150)</f>
        <v>0</v>
      </c>
      <c r="I144" s="139">
        <f t="shared" si="186"/>
        <v>0</v>
      </c>
      <c r="J144" s="185">
        <f>SUM(J145:J150)</f>
        <v>0</v>
      </c>
      <c r="K144" s="186">
        <f t="shared" ref="K144:L144" si="187">SUM(K145:K150)</f>
        <v>0</v>
      </c>
      <c r="L144" s="139">
        <f t="shared" si="187"/>
        <v>0</v>
      </c>
      <c r="M144" s="185">
        <f>SUM(M145:M150)</f>
        <v>0</v>
      </c>
      <c r="N144" s="186">
        <f t="shared" ref="N144:O144" si="188">SUM(N145:N150)</f>
        <v>0</v>
      </c>
      <c r="O144" s="139">
        <f t="shared" si="188"/>
        <v>0</v>
      </c>
      <c r="P144" s="127"/>
    </row>
    <row r="145" spans="1:16" ht="12" hidden="1" customHeight="1" x14ac:dyDescent="0.25">
      <c r="A145" s="44">
        <v>2351</v>
      </c>
      <c r="B145" s="80" t="s">
        <v>163</v>
      </c>
      <c r="C145" s="81">
        <f t="shared" si="102"/>
        <v>0</v>
      </c>
      <c r="D145" s="195">
        <v>0</v>
      </c>
      <c r="E145" s="196"/>
      <c r="F145" s="132">
        <f t="shared" ref="F145:F150" si="189">D145+E145</f>
        <v>0</v>
      </c>
      <c r="G145" s="46"/>
      <c r="H145" s="47"/>
      <c r="I145" s="132">
        <f t="shared" ref="I145:I150" si="190">G145+H145</f>
        <v>0</v>
      </c>
      <c r="J145" s="46"/>
      <c r="K145" s="47"/>
      <c r="L145" s="132">
        <f t="shared" ref="L145:L150" si="191">K145+J145</f>
        <v>0</v>
      </c>
      <c r="M145" s="46"/>
      <c r="N145" s="47"/>
      <c r="O145" s="132">
        <f t="shared" ref="O145:O150" si="192">N145+M145</f>
        <v>0</v>
      </c>
      <c r="P145" s="49"/>
    </row>
    <row r="146" spans="1:16" ht="12" hidden="1" customHeight="1" x14ac:dyDescent="0.25">
      <c r="A146" s="51">
        <v>2352</v>
      </c>
      <c r="B146" s="87" t="s">
        <v>164</v>
      </c>
      <c r="C146" s="88">
        <f t="shared" si="102"/>
        <v>0</v>
      </c>
      <c r="D146" s="193">
        <v>0</v>
      </c>
      <c r="E146" s="194"/>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7" t="s">
        <v>165</v>
      </c>
      <c r="C147" s="88">
        <f t="shared" si="102"/>
        <v>0</v>
      </c>
      <c r="D147" s="193">
        <v>0</v>
      </c>
      <c r="E147" s="194"/>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7" t="s">
        <v>166</v>
      </c>
      <c r="C148" s="88">
        <f t="shared" ref="C148:C211" si="193">F148+I148+L148+O148</f>
        <v>0</v>
      </c>
      <c r="D148" s="193">
        <v>0</v>
      </c>
      <c r="E148" s="194"/>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7" t="s">
        <v>167</v>
      </c>
      <c r="C149" s="88">
        <f t="shared" si="193"/>
        <v>0</v>
      </c>
      <c r="D149" s="193">
        <v>0</v>
      </c>
      <c r="E149" s="194"/>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7" t="s">
        <v>168</v>
      </c>
      <c r="C150" s="88">
        <f t="shared" si="193"/>
        <v>0</v>
      </c>
      <c r="D150" s="193">
        <v>0</v>
      </c>
      <c r="E150" s="194"/>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7">
        <v>2360</v>
      </c>
      <c r="B151" s="87" t="s">
        <v>169</v>
      </c>
      <c r="C151" s="88">
        <f t="shared" si="193"/>
        <v>0</v>
      </c>
      <c r="D151" s="188">
        <f>SUM(D152:D158)</f>
        <v>0</v>
      </c>
      <c r="E151" s="189">
        <f t="shared" ref="E151:F151" si="194">SUM(E152:E158)</f>
        <v>0</v>
      </c>
      <c r="F151" s="55">
        <f t="shared" si="194"/>
        <v>0</v>
      </c>
      <c r="G151" s="188">
        <f>SUM(G152:G158)</f>
        <v>0</v>
      </c>
      <c r="H151" s="189">
        <f t="shared" ref="H151:I151" si="195">SUM(H152:H158)</f>
        <v>0</v>
      </c>
      <c r="I151" s="55">
        <f t="shared" si="195"/>
        <v>0</v>
      </c>
      <c r="J151" s="188">
        <f>SUM(J152:J158)</f>
        <v>0</v>
      </c>
      <c r="K151" s="189">
        <f t="shared" ref="K151:L151" si="196">SUM(K152:K158)</f>
        <v>0</v>
      </c>
      <c r="L151" s="55">
        <f t="shared" si="196"/>
        <v>0</v>
      </c>
      <c r="M151" s="188">
        <f>SUM(M152:M158)</f>
        <v>0</v>
      </c>
      <c r="N151" s="189">
        <f t="shared" ref="N151:O151" si="197">SUM(N152:N158)</f>
        <v>0</v>
      </c>
      <c r="O151" s="55">
        <f t="shared" si="197"/>
        <v>0</v>
      </c>
      <c r="P151" s="57"/>
    </row>
    <row r="152" spans="1:16" ht="12" hidden="1" customHeight="1" x14ac:dyDescent="0.25">
      <c r="A152" s="50">
        <v>2361</v>
      </c>
      <c r="B152" s="87" t="s">
        <v>170</v>
      </c>
      <c r="C152" s="88">
        <f t="shared" si="193"/>
        <v>0</v>
      </c>
      <c r="D152" s="193">
        <v>0</v>
      </c>
      <c r="E152" s="194"/>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7" t="s">
        <v>171</v>
      </c>
      <c r="C153" s="88">
        <f t="shared" si="193"/>
        <v>0</v>
      </c>
      <c r="D153" s="193">
        <v>0</v>
      </c>
      <c r="E153" s="194"/>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7" t="s">
        <v>172</v>
      </c>
      <c r="C154" s="88">
        <f t="shared" si="193"/>
        <v>0</v>
      </c>
      <c r="D154" s="193">
        <v>0</v>
      </c>
      <c r="E154" s="194"/>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7" t="s">
        <v>173</v>
      </c>
      <c r="C155" s="88">
        <f t="shared" si="193"/>
        <v>0</v>
      </c>
      <c r="D155" s="193">
        <v>0</v>
      </c>
      <c r="E155" s="194"/>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7" t="s">
        <v>174</v>
      </c>
      <c r="C156" s="88">
        <f t="shared" si="193"/>
        <v>0</v>
      </c>
      <c r="D156" s="193">
        <v>0</v>
      </c>
      <c r="E156" s="194"/>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7" t="s">
        <v>175</v>
      </c>
      <c r="C157" s="88">
        <f t="shared" si="193"/>
        <v>0</v>
      </c>
      <c r="D157" s="193">
        <v>0</v>
      </c>
      <c r="E157" s="194"/>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7" t="s">
        <v>176</v>
      </c>
      <c r="C158" s="88">
        <f t="shared" si="193"/>
        <v>0</v>
      </c>
      <c r="D158" s="193">
        <v>0</v>
      </c>
      <c r="E158" s="194"/>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4">
        <v>2370</v>
      </c>
      <c r="B159" s="136" t="s">
        <v>177</v>
      </c>
      <c r="C159" s="141">
        <f t="shared" si="193"/>
        <v>0</v>
      </c>
      <c r="D159" s="199">
        <v>0</v>
      </c>
      <c r="E159" s="200"/>
      <c r="F159" s="139">
        <f t="shared" si="198"/>
        <v>0</v>
      </c>
      <c r="G159" s="142"/>
      <c r="H159" s="143"/>
      <c r="I159" s="139">
        <f t="shared" si="199"/>
        <v>0</v>
      </c>
      <c r="J159" s="142"/>
      <c r="K159" s="143"/>
      <c r="L159" s="139">
        <f t="shared" si="200"/>
        <v>0</v>
      </c>
      <c r="M159" s="142"/>
      <c r="N159" s="143"/>
      <c r="O159" s="139">
        <f t="shared" si="201"/>
        <v>0</v>
      </c>
      <c r="P159" s="127"/>
    </row>
    <row r="160" spans="1:16" hidden="1" x14ac:dyDescent="0.25">
      <c r="A160" s="184">
        <v>2380</v>
      </c>
      <c r="B160" s="136" t="s">
        <v>178</v>
      </c>
      <c r="C160" s="141">
        <f t="shared" si="193"/>
        <v>0</v>
      </c>
      <c r="D160" s="185">
        <f>SUM(D161:D162)</f>
        <v>0</v>
      </c>
      <c r="E160" s="186">
        <f t="shared" ref="E160:F160" si="202">SUM(E161:E162)</f>
        <v>0</v>
      </c>
      <c r="F160" s="139">
        <f t="shared" si="202"/>
        <v>0</v>
      </c>
      <c r="G160" s="185">
        <f>SUM(G161:G162)</f>
        <v>0</v>
      </c>
      <c r="H160" s="186">
        <f t="shared" ref="H160:I160" si="203">SUM(H161:H162)</f>
        <v>0</v>
      </c>
      <c r="I160" s="139">
        <f t="shared" si="203"/>
        <v>0</v>
      </c>
      <c r="J160" s="185">
        <f>SUM(J161:J162)</f>
        <v>0</v>
      </c>
      <c r="K160" s="186">
        <f t="shared" ref="K160:L160" si="204">SUM(K161:K162)</f>
        <v>0</v>
      </c>
      <c r="L160" s="139">
        <f t="shared" si="204"/>
        <v>0</v>
      </c>
      <c r="M160" s="185">
        <f>SUM(M161:M162)</f>
        <v>0</v>
      </c>
      <c r="N160" s="186">
        <f t="shared" ref="N160:O160" si="205">SUM(N161:N162)</f>
        <v>0</v>
      </c>
      <c r="O160" s="139">
        <f t="shared" si="205"/>
        <v>0</v>
      </c>
      <c r="P160" s="127"/>
    </row>
    <row r="161" spans="1:16" ht="12" hidden="1" customHeight="1" x14ac:dyDescent="0.25">
      <c r="A161" s="43">
        <v>2381</v>
      </c>
      <c r="B161" s="80" t="s">
        <v>179</v>
      </c>
      <c r="C161" s="81">
        <f t="shared" si="193"/>
        <v>0</v>
      </c>
      <c r="D161" s="195">
        <v>0</v>
      </c>
      <c r="E161" s="196"/>
      <c r="F161" s="132">
        <f t="shared" ref="F161:F164" si="206">D161+E161</f>
        <v>0</v>
      </c>
      <c r="G161" s="46"/>
      <c r="H161" s="47"/>
      <c r="I161" s="132">
        <f t="shared" ref="I161:I164" si="207">G161+H161</f>
        <v>0</v>
      </c>
      <c r="J161" s="46"/>
      <c r="K161" s="47"/>
      <c r="L161" s="132">
        <f t="shared" ref="L161:L164" si="208">K161+J161</f>
        <v>0</v>
      </c>
      <c r="M161" s="46"/>
      <c r="N161" s="47"/>
      <c r="O161" s="132">
        <f t="shared" ref="O161:O164" si="209">N161+M161</f>
        <v>0</v>
      </c>
      <c r="P161" s="49"/>
    </row>
    <row r="162" spans="1:16" ht="24" hidden="1" customHeight="1" x14ac:dyDescent="0.25">
      <c r="A162" s="50">
        <v>2389</v>
      </c>
      <c r="B162" s="87" t="s">
        <v>180</v>
      </c>
      <c r="C162" s="88">
        <f t="shared" si="193"/>
        <v>0</v>
      </c>
      <c r="D162" s="193">
        <v>0</v>
      </c>
      <c r="E162" s="194"/>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4">
        <v>2390</v>
      </c>
      <c r="B163" s="136" t="s">
        <v>181</v>
      </c>
      <c r="C163" s="141">
        <f t="shared" si="193"/>
        <v>0</v>
      </c>
      <c r="D163" s="199">
        <v>0</v>
      </c>
      <c r="E163" s="200"/>
      <c r="F163" s="139">
        <f t="shared" si="206"/>
        <v>0</v>
      </c>
      <c r="G163" s="142"/>
      <c r="H163" s="143"/>
      <c r="I163" s="139">
        <f t="shared" si="207"/>
        <v>0</v>
      </c>
      <c r="J163" s="142"/>
      <c r="K163" s="143"/>
      <c r="L163" s="139">
        <f t="shared" si="208"/>
        <v>0</v>
      </c>
      <c r="M163" s="142"/>
      <c r="N163" s="143"/>
      <c r="O163" s="139">
        <f t="shared" si="209"/>
        <v>0</v>
      </c>
      <c r="P163" s="127"/>
    </row>
    <row r="164" spans="1:16" ht="12" hidden="1" customHeight="1" x14ac:dyDescent="0.25">
      <c r="A164" s="67">
        <v>2400</v>
      </c>
      <c r="B164" s="181" t="s">
        <v>182</v>
      </c>
      <c r="C164" s="68">
        <f t="shared" si="193"/>
        <v>0</v>
      </c>
      <c r="D164" s="201">
        <v>0</v>
      </c>
      <c r="E164" s="202"/>
      <c r="F164" s="71">
        <f t="shared" si="206"/>
        <v>0</v>
      </c>
      <c r="G164" s="69"/>
      <c r="H164" s="70"/>
      <c r="I164" s="71">
        <f t="shared" si="207"/>
        <v>0</v>
      </c>
      <c r="J164" s="69"/>
      <c r="K164" s="70"/>
      <c r="L164" s="71">
        <f t="shared" si="208"/>
        <v>0</v>
      </c>
      <c r="M164" s="69"/>
      <c r="N164" s="70"/>
      <c r="O164" s="71">
        <f t="shared" si="209"/>
        <v>0</v>
      </c>
      <c r="P164" s="75"/>
    </row>
    <row r="165" spans="1:16" ht="24" hidden="1" x14ac:dyDescent="0.25">
      <c r="A165" s="67">
        <v>2500</v>
      </c>
      <c r="B165" s="181" t="s">
        <v>183</v>
      </c>
      <c r="C165" s="68">
        <f t="shared" si="193"/>
        <v>0</v>
      </c>
      <c r="D165" s="182">
        <f>SUM(D166,D171)</f>
        <v>0</v>
      </c>
      <c r="E165" s="183">
        <f t="shared" ref="E165:O165" si="210">SUM(E166,E171)</f>
        <v>0</v>
      </c>
      <c r="F165" s="71">
        <f t="shared" si="210"/>
        <v>0</v>
      </c>
      <c r="G165" s="182">
        <f t="shared" si="210"/>
        <v>0</v>
      </c>
      <c r="H165" s="183">
        <f t="shared" si="210"/>
        <v>0</v>
      </c>
      <c r="I165" s="71">
        <f t="shared" si="210"/>
        <v>0</v>
      </c>
      <c r="J165" s="182">
        <f t="shared" si="210"/>
        <v>0</v>
      </c>
      <c r="K165" s="183">
        <f t="shared" si="210"/>
        <v>0</v>
      </c>
      <c r="L165" s="71">
        <f t="shared" si="210"/>
        <v>0</v>
      </c>
      <c r="M165" s="182">
        <f t="shared" si="210"/>
        <v>0</v>
      </c>
      <c r="N165" s="183">
        <f t="shared" si="210"/>
        <v>0</v>
      </c>
      <c r="O165" s="71">
        <f t="shared" si="210"/>
        <v>0</v>
      </c>
      <c r="P165" s="75"/>
    </row>
    <row r="166" spans="1:16" ht="16.5" hidden="1" customHeight="1" x14ac:dyDescent="0.25">
      <c r="A166" s="275">
        <v>2510</v>
      </c>
      <c r="B166" s="80" t="s">
        <v>184</v>
      </c>
      <c r="C166" s="81">
        <f t="shared" si="193"/>
        <v>0</v>
      </c>
      <c r="D166" s="191">
        <f>SUM(D167:D170)</f>
        <v>0</v>
      </c>
      <c r="E166" s="192">
        <f t="shared" ref="E166:O166" si="211">SUM(E167:E170)</f>
        <v>0</v>
      </c>
      <c r="F166" s="132">
        <f t="shared" si="211"/>
        <v>0</v>
      </c>
      <c r="G166" s="191">
        <f t="shared" si="211"/>
        <v>0</v>
      </c>
      <c r="H166" s="192">
        <f t="shared" si="211"/>
        <v>0</v>
      </c>
      <c r="I166" s="132">
        <f t="shared" si="211"/>
        <v>0</v>
      </c>
      <c r="J166" s="191">
        <f t="shared" si="211"/>
        <v>0</v>
      </c>
      <c r="K166" s="192">
        <f t="shared" si="211"/>
        <v>0</v>
      </c>
      <c r="L166" s="132">
        <f t="shared" si="211"/>
        <v>0</v>
      </c>
      <c r="M166" s="191">
        <f t="shared" si="211"/>
        <v>0</v>
      </c>
      <c r="N166" s="192">
        <f t="shared" si="211"/>
        <v>0</v>
      </c>
      <c r="O166" s="132">
        <f t="shared" si="211"/>
        <v>0</v>
      </c>
      <c r="P166" s="49"/>
    </row>
    <row r="167" spans="1:16" ht="24" hidden="1" customHeight="1" x14ac:dyDescent="0.25">
      <c r="A167" s="51">
        <v>2512</v>
      </c>
      <c r="B167" s="87" t="s">
        <v>185</v>
      </c>
      <c r="C167" s="88">
        <f t="shared" si="193"/>
        <v>0</v>
      </c>
      <c r="D167" s="193">
        <v>0</v>
      </c>
      <c r="E167" s="194"/>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7" t="s">
        <v>186</v>
      </c>
      <c r="C168" s="88">
        <f t="shared" si="193"/>
        <v>0</v>
      </c>
      <c r="D168" s="193">
        <v>0</v>
      </c>
      <c r="E168" s="194"/>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7" t="s">
        <v>187</v>
      </c>
      <c r="C169" s="88">
        <f t="shared" si="193"/>
        <v>0</v>
      </c>
      <c r="D169" s="193">
        <v>0</v>
      </c>
      <c r="E169" s="194"/>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7" t="s">
        <v>188</v>
      </c>
      <c r="C170" s="88">
        <f t="shared" si="193"/>
        <v>0</v>
      </c>
      <c r="D170" s="193">
        <v>0</v>
      </c>
      <c r="E170" s="194"/>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7">
        <v>2520</v>
      </c>
      <c r="B171" s="87" t="s">
        <v>189</v>
      </c>
      <c r="C171" s="88">
        <f t="shared" si="193"/>
        <v>0</v>
      </c>
      <c r="D171" s="193">
        <v>0</v>
      </c>
      <c r="E171" s="194"/>
      <c r="F171" s="55">
        <f t="shared" si="212"/>
        <v>0</v>
      </c>
      <c r="G171" s="53"/>
      <c r="H171" s="54"/>
      <c r="I171" s="55">
        <f t="shared" si="213"/>
        <v>0</v>
      </c>
      <c r="J171" s="53"/>
      <c r="K171" s="54"/>
      <c r="L171" s="55">
        <f t="shared" si="214"/>
        <v>0</v>
      </c>
      <c r="M171" s="53"/>
      <c r="N171" s="54"/>
      <c r="O171" s="55">
        <f t="shared" si="215"/>
        <v>0</v>
      </c>
      <c r="P171" s="57"/>
    </row>
    <row r="172" spans="1:16" s="203" customFormat="1" ht="36" hidden="1" customHeight="1" x14ac:dyDescent="0.25">
      <c r="A172" s="23">
        <v>2800</v>
      </c>
      <c r="B172" s="80" t="s">
        <v>190</v>
      </c>
      <c r="C172" s="81">
        <f t="shared" si="193"/>
        <v>0</v>
      </c>
      <c r="D172" s="46">
        <v>0</v>
      </c>
      <c r="E172" s="47"/>
      <c r="F172" s="132">
        <f t="shared" si="212"/>
        <v>0</v>
      </c>
      <c r="G172" s="46"/>
      <c r="H172" s="47"/>
      <c r="I172" s="132">
        <f t="shared" si="213"/>
        <v>0</v>
      </c>
      <c r="J172" s="46"/>
      <c r="K172" s="47"/>
      <c r="L172" s="132">
        <f t="shared" si="214"/>
        <v>0</v>
      </c>
      <c r="M172" s="46"/>
      <c r="N172" s="47"/>
      <c r="O172" s="132">
        <f t="shared" si="215"/>
        <v>0</v>
      </c>
      <c r="P172" s="49"/>
    </row>
    <row r="173" spans="1:16" hidden="1" x14ac:dyDescent="0.25">
      <c r="A173" s="175">
        <v>3000</v>
      </c>
      <c r="B173" s="175" t="s">
        <v>191</v>
      </c>
      <c r="C173" s="176">
        <f t="shared" si="193"/>
        <v>0</v>
      </c>
      <c r="D173" s="177">
        <f>SUM(D174,D184)</f>
        <v>0</v>
      </c>
      <c r="E173" s="178">
        <f t="shared" ref="E173:F173" si="216">SUM(E174,E184)</f>
        <v>0</v>
      </c>
      <c r="F173" s="179">
        <f t="shared" si="216"/>
        <v>0</v>
      </c>
      <c r="G173" s="177">
        <f>SUM(G174,G184)</f>
        <v>0</v>
      </c>
      <c r="H173" s="178">
        <f t="shared" ref="H173:I173" si="217">SUM(H174,H184)</f>
        <v>0</v>
      </c>
      <c r="I173" s="179">
        <f t="shared" si="217"/>
        <v>0</v>
      </c>
      <c r="J173" s="177">
        <f>SUM(J174,J184)</f>
        <v>0</v>
      </c>
      <c r="K173" s="178">
        <f t="shared" ref="K173:L173" si="218">SUM(K174,K184)</f>
        <v>0</v>
      </c>
      <c r="L173" s="179">
        <f t="shared" si="218"/>
        <v>0</v>
      </c>
      <c r="M173" s="177">
        <f>SUM(M174,M184)</f>
        <v>0</v>
      </c>
      <c r="N173" s="178">
        <f t="shared" ref="N173:O173" si="219">SUM(N174,N184)</f>
        <v>0</v>
      </c>
      <c r="O173" s="179">
        <f t="shared" si="219"/>
        <v>0</v>
      </c>
      <c r="P173" s="180"/>
    </row>
    <row r="174" spans="1:16" ht="24" hidden="1" x14ac:dyDescent="0.25">
      <c r="A174" s="67">
        <v>3200</v>
      </c>
      <c r="B174" s="204" t="s">
        <v>192</v>
      </c>
      <c r="C174" s="68">
        <f t="shared" si="193"/>
        <v>0</v>
      </c>
      <c r="D174" s="182">
        <f>SUM(D175,D179)</f>
        <v>0</v>
      </c>
      <c r="E174" s="183">
        <f t="shared" ref="E174:O174" si="220">SUM(E175,E179)</f>
        <v>0</v>
      </c>
      <c r="F174" s="71">
        <f t="shared" si="220"/>
        <v>0</v>
      </c>
      <c r="G174" s="182">
        <f t="shared" si="220"/>
        <v>0</v>
      </c>
      <c r="H174" s="183">
        <f t="shared" si="220"/>
        <v>0</v>
      </c>
      <c r="I174" s="71">
        <f t="shared" si="220"/>
        <v>0</v>
      </c>
      <c r="J174" s="182">
        <f t="shared" si="220"/>
        <v>0</v>
      </c>
      <c r="K174" s="183">
        <f t="shared" si="220"/>
        <v>0</v>
      </c>
      <c r="L174" s="71">
        <f t="shared" si="220"/>
        <v>0</v>
      </c>
      <c r="M174" s="182">
        <f t="shared" si="220"/>
        <v>0</v>
      </c>
      <c r="N174" s="183">
        <f t="shared" si="220"/>
        <v>0</v>
      </c>
      <c r="O174" s="71">
        <f t="shared" si="220"/>
        <v>0</v>
      </c>
      <c r="P174" s="75"/>
    </row>
    <row r="175" spans="1:16" ht="36" hidden="1" x14ac:dyDescent="0.25">
      <c r="A175" s="275">
        <v>3260</v>
      </c>
      <c r="B175" s="80" t="s">
        <v>193</v>
      </c>
      <c r="C175" s="81">
        <f t="shared" si="193"/>
        <v>0</v>
      </c>
      <c r="D175" s="191">
        <f>SUM(D176:D178)</f>
        <v>0</v>
      </c>
      <c r="E175" s="192">
        <f t="shared" ref="E175:F175" si="221">SUM(E176:E178)</f>
        <v>0</v>
      </c>
      <c r="F175" s="132">
        <f t="shared" si="221"/>
        <v>0</v>
      </c>
      <c r="G175" s="191">
        <f>SUM(G176:G178)</f>
        <v>0</v>
      </c>
      <c r="H175" s="192">
        <f t="shared" ref="H175:I175" si="222">SUM(H176:H178)</f>
        <v>0</v>
      </c>
      <c r="I175" s="132">
        <f t="shared" si="222"/>
        <v>0</v>
      </c>
      <c r="J175" s="191">
        <f>SUM(J176:J178)</f>
        <v>0</v>
      </c>
      <c r="K175" s="192">
        <f t="shared" ref="K175:L175" si="223">SUM(K176:K178)</f>
        <v>0</v>
      </c>
      <c r="L175" s="132">
        <f t="shared" si="223"/>
        <v>0</v>
      </c>
      <c r="M175" s="191">
        <f>SUM(M176:M178)</f>
        <v>0</v>
      </c>
      <c r="N175" s="192">
        <f t="shared" ref="N175:O175" si="224">SUM(N176:N178)</f>
        <v>0</v>
      </c>
      <c r="O175" s="132">
        <f t="shared" si="224"/>
        <v>0</v>
      </c>
      <c r="P175" s="49"/>
    </row>
    <row r="176" spans="1:16" ht="24" hidden="1" customHeight="1" x14ac:dyDescent="0.25">
      <c r="A176" s="51">
        <v>3261</v>
      </c>
      <c r="B176" s="87" t="s">
        <v>194</v>
      </c>
      <c r="C176" s="88">
        <f t="shared" si="193"/>
        <v>0</v>
      </c>
      <c r="D176" s="193">
        <v>0</v>
      </c>
      <c r="E176" s="194"/>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7" t="s">
        <v>195</v>
      </c>
      <c r="C177" s="88">
        <f t="shared" si="193"/>
        <v>0</v>
      </c>
      <c r="D177" s="193">
        <v>0</v>
      </c>
      <c r="E177" s="194"/>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7" t="s">
        <v>196</v>
      </c>
      <c r="C178" s="88">
        <f t="shared" si="193"/>
        <v>0</v>
      </c>
      <c r="D178" s="193">
        <v>0</v>
      </c>
      <c r="E178" s="194"/>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5">
        <v>3290</v>
      </c>
      <c r="B179" s="80" t="s">
        <v>197</v>
      </c>
      <c r="C179" s="205">
        <f t="shared" si="193"/>
        <v>0</v>
      </c>
      <c r="D179" s="191">
        <f>SUM(D180:D183)</f>
        <v>0</v>
      </c>
      <c r="E179" s="192">
        <f t="shared" ref="E179:O179" si="229">SUM(E180:E183)</f>
        <v>0</v>
      </c>
      <c r="F179" s="132">
        <f t="shared" si="229"/>
        <v>0</v>
      </c>
      <c r="G179" s="191">
        <f t="shared" si="229"/>
        <v>0</v>
      </c>
      <c r="H179" s="192">
        <f t="shared" si="229"/>
        <v>0</v>
      </c>
      <c r="I179" s="132">
        <f t="shared" si="229"/>
        <v>0</v>
      </c>
      <c r="J179" s="191">
        <f t="shared" si="229"/>
        <v>0</v>
      </c>
      <c r="K179" s="192">
        <f t="shared" si="229"/>
        <v>0</v>
      </c>
      <c r="L179" s="132">
        <f t="shared" si="229"/>
        <v>0</v>
      </c>
      <c r="M179" s="191">
        <f t="shared" si="229"/>
        <v>0</v>
      </c>
      <c r="N179" s="192">
        <f t="shared" si="229"/>
        <v>0</v>
      </c>
      <c r="O179" s="132">
        <f t="shared" si="229"/>
        <v>0</v>
      </c>
      <c r="P179" s="49"/>
    </row>
    <row r="180" spans="1:16" ht="72" hidden="1" customHeight="1" x14ac:dyDescent="0.25">
      <c r="A180" s="51">
        <v>3291</v>
      </c>
      <c r="B180" s="87" t="s">
        <v>198</v>
      </c>
      <c r="C180" s="88">
        <f t="shared" si="193"/>
        <v>0</v>
      </c>
      <c r="D180" s="193">
        <v>0</v>
      </c>
      <c r="E180" s="194"/>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7" t="s">
        <v>199</v>
      </c>
      <c r="C181" s="88">
        <f t="shared" si="193"/>
        <v>0</v>
      </c>
      <c r="D181" s="193">
        <v>0</v>
      </c>
      <c r="E181" s="194"/>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7" t="s">
        <v>200</v>
      </c>
      <c r="C182" s="88">
        <f t="shared" si="193"/>
        <v>0</v>
      </c>
      <c r="D182" s="193">
        <v>0</v>
      </c>
      <c r="E182" s="194"/>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6">
        <v>3294</v>
      </c>
      <c r="B183" s="87" t="s">
        <v>201</v>
      </c>
      <c r="C183" s="205">
        <f t="shared" si="193"/>
        <v>0</v>
      </c>
      <c r="D183" s="207">
        <v>0</v>
      </c>
      <c r="E183" s="208"/>
      <c r="F183" s="209">
        <f t="shared" si="230"/>
        <v>0</v>
      </c>
      <c r="G183" s="210"/>
      <c r="H183" s="211"/>
      <c r="I183" s="209">
        <f t="shared" si="231"/>
        <v>0</v>
      </c>
      <c r="J183" s="210"/>
      <c r="K183" s="211"/>
      <c r="L183" s="209">
        <f t="shared" si="232"/>
        <v>0</v>
      </c>
      <c r="M183" s="210"/>
      <c r="N183" s="211"/>
      <c r="O183" s="209">
        <f t="shared" si="233"/>
        <v>0</v>
      </c>
      <c r="P183" s="212"/>
    </row>
    <row r="184" spans="1:16" ht="48" hidden="1" x14ac:dyDescent="0.25">
      <c r="A184" s="213">
        <v>3300</v>
      </c>
      <c r="B184" s="204" t="s">
        <v>202</v>
      </c>
      <c r="C184" s="214">
        <f t="shared" si="193"/>
        <v>0</v>
      </c>
      <c r="D184" s="215">
        <f>SUM(D185:D186)</f>
        <v>0</v>
      </c>
      <c r="E184" s="216">
        <f t="shared" ref="E184:O184" si="234">SUM(E185:E186)</f>
        <v>0</v>
      </c>
      <c r="F184" s="217">
        <f t="shared" si="234"/>
        <v>0</v>
      </c>
      <c r="G184" s="215">
        <f t="shared" si="234"/>
        <v>0</v>
      </c>
      <c r="H184" s="216">
        <f t="shared" si="234"/>
        <v>0</v>
      </c>
      <c r="I184" s="217">
        <f t="shared" si="234"/>
        <v>0</v>
      </c>
      <c r="J184" s="215">
        <f t="shared" si="234"/>
        <v>0</v>
      </c>
      <c r="K184" s="216">
        <f t="shared" si="234"/>
        <v>0</v>
      </c>
      <c r="L184" s="217">
        <f t="shared" si="234"/>
        <v>0</v>
      </c>
      <c r="M184" s="215">
        <f t="shared" si="234"/>
        <v>0</v>
      </c>
      <c r="N184" s="216">
        <f t="shared" si="234"/>
        <v>0</v>
      </c>
      <c r="O184" s="217">
        <f t="shared" si="234"/>
        <v>0</v>
      </c>
      <c r="P184" s="218"/>
    </row>
    <row r="185" spans="1:16" ht="48" hidden="1" customHeight="1" x14ac:dyDescent="0.25">
      <c r="A185" s="135">
        <v>3310</v>
      </c>
      <c r="B185" s="136" t="s">
        <v>203</v>
      </c>
      <c r="C185" s="141">
        <f t="shared" si="193"/>
        <v>0</v>
      </c>
      <c r="D185" s="199">
        <v>0</v>
      </c>
      <c r="E185" s="200"/>
      <c r="F185" s="139">
        <f t="shared" ref="F185:F186" si="235">D185+E185</f>
        <v>0</v>
      </c>
      <c r="G185" s="142"/>
      <c r="H185" s="143"/>
      <c r="I185" s="139">
        <f t="shared" ref="I185:I186" si="236">G185+H185</f>
        <v>0</v>
      </c>
      <c r="J185" s="142"/>
      <c r="K185" s="143"/>
      <c r="L185" s="139">
        <f t="shared" ref="L185:L186" si="237">K185+J185</f>
        <v>0</v>
      </c>
      <c r="M185" s="142"/>
      <c r="N185" s="143"/>
      <c r="O185" s="139">
        <f t="shared" ref="O185:O186" si="238">N185+M185</f>
        <v>0</v>
      </c>
      <c r="P185" s="127"/>
    </row>
    <row r="186" spans="1:16" ht="48.75" hidden="1" customHeight="1" x14ac:dyDescent="0.25">
      <c r="A186" s="44">
        <v>3320</v>
      </c>
      <c r="B186" s="80" t="s">
        <v>204</v>
      </c>
      <c r="C186" s="81">
        <f t="shared" si="193"/>
        <v>0</v>
      </c>
      <c r="D186" s="195">
        <v>0</v>
      </c>
      <c r="E186" s="196"/>
      <c r="F186" s="132">
        <f t="shared" si="235"/>
        <v>0</v>
      </c>
      <c r="G186" s="46"/>
      <c r="H186" s="47"/>
      <c r="I186" s="132">
        <f t="shared" si="236"/>
        <v>0</v>
      </c>
      <c r="J186" s="46"/>
      <c r="K186" s="47"/>
      <c r="L186" s="132">
        <f t="shared" si="237"/>
        <v>0</v>
      </c>
      <c r="M186" s="46"/>
      <c r="N186" s="47"/>
      <c r="O186" s="132">
        <f t="shared" si="238"/>
        <v>0</v>
      </c>
      <c r="P186" s="49"/>
    </row>
    <row r="187" spans="1:16" hidden="1" x14ac:dyDescent="0.25">
      <c r="A187" s="219">
        <v>4000</v>
      </c>
      <c r="B187" s="175" t="s">
        <v>205</v>
      </c>
      <c r="C187" s="176">
        <f t="shared" si="193"/>
        <v>0</v>
      </c>
      <c r="D187" s="177">
        <f>SUM(D188,D191)</f>
        <v>0</v>
      </c>
      <c r="E187" s="178">
        <f t="shared" ref="E187:F187" si="239">SUM(E188,E191)</f>
        <v>0</v>
      </c>
      <c r="F187" s="179">
        <f t="shared" si="239"/>
        <v>0</v>
      </c>
      <c r="G187" s="177">
        <f>SUM(G188,G191)</f>
        <v>0</v>
      </c>
      <c r="H187" s="178">
        <f t="shared" ref="H187:I187" si="240">SUM(H188,H191)</f>
        <v>0</v>
      </c>
      <c r="I187" s="179">
        <f t="shared" si="240"/>
        <v>0</v>
      </c>
      <c r="J187" s="177">
        <f>SUM(J188,J191)</f>
        <v>0</v>
      </c>
      <c r="K187" s="178">
        <f t="shared" ref="K187:L187" si="241">SUM(K188,K191)</f>
        <v>0</v>
      </c>
      <c r="L187" s="179">
        <f t="shared" si="241"/>
        <v>0</v>
      </c>
      <c r="M187" s="177">
        <f>SUM(M188,M191)</f>
        <v>0</v>
      </c>
      <c r="N187" s="178">
        <f t="shared" ref="N187:O187" si="242">SUM(N188,N191)</f>
        <v>0</v>
      </c>
      <c r="O187" s="179">
        <f t="shared" si="242"/>
        <v>0</v>
      </c>
      <c r="P187" s="180"/>
    </row>
    <row r="188" spans="1:16" ht="24" hidden="1" x14ac:dyDescent="0.25">
      <c r="A188" s="220">
        <v>4200</v>
      </c>
      <c r="B188" s="181" t="s">
        <v>206</v>
      </c>
      <c r="C188" s="68">
        <f t="shared" si="193"/>
        <v>0</v>
      </c>
      <c r="D188" s="182">
        <f>SUM(D189,D190)</f>
        <v>0</v>
      </c>
      <c r="E188" s="183">
        <f t="shared" ref="E188:F188" si="243">SUM(E189,E190)</f>
        <v>0</v>
      </c>
      <c r="F188" s="71">
        <f t="shared" si="243"/>
        <v>0</v>
      </c>
      <c r="G188" s="182">
        <f>SUM(G189,G190)</f>
        <v>0</v>
      </c>
      <c r="H188" s="183">
        <f t="shared" ref="H188:I188" si="244">SUM(H189,H190)</f>
        <v>0</v>
      </c>
      <c r="I188" s="71">
        <f t="shared" si="244"/>
        <v>0</v>
      </c>
      <c r="J188" s="182">
        <f>SUM(J189,J190)</f>
        <v>0</v>
      </c>
      <c r="K188" s="183">
        <f t="shared" ref="K188:L188" si="245">SUM(K189,K190)</f>
        <v>0</v>
      </c>
      <c r="L188" s="71">
        <f t="shared" si="245"/>
        <v>0</v>
      </c>
      <c r="M188" s="182">
        <f>SUM(M189,M190)</f>
        <v>0</v>
      </c>
      <c r="N188" s="183">
        <f t="shared" ref="N188:O188" si="246">SUM(N189,N190)</f>
        <v>0</v>
      </c>
      <c r="O188" s="71">
        <f t="shared" si="246"/>
        <v>0</v>
      </c>
      <c r="P188" s="75"/>
    </row>
    <row r="189" spans="1:16" ht="36" hidden="1" customHeight="1" x14ac:dyDescent="0.25">
      <c r="A189" s="275">
        <v>4240</v>
      </c>
      <c r="B189" s="80" t="s">
        <v>207</v>
      </c>
      <c r="C189" s="81">
        <f t="shared" si="193"/>
        <v>0</v>
      </c>
      <c r="D189" s="195">
        <v>0</v>
      </c>
      <c r="E189" s="196"/>
      <c r="F189" s="132">
        <f t="shared" ref="F189:F190" si="247">D189+E189</f>
        <v>0</v>
      </c>
      <c r="G189" s="46"/>
      <c r="H189" s="47"/>
      <c r="I189" s="132">
        <f t="shared" ref="I189:I190" si="248">G189+H189</f>
        <v>0</v>
      </c>
      <c r="J189" s="46"/>
      <c r="K189" s="47"/>
      <c r="L189" s="132">
        <f t="shared" ref="L189:L190" si="249">K189+J189</f>
        <v>0</v>
      </c>
      <c r="M189" s="46"/>
      <c r="N189" s="47"/>
      <c r="O189" s="132">
        <f t="shared" ref="O189:O190" si="250">N189+M189</f>
        <v>0</v>
      </c>
      <c r="P189" s="49"/>
    </row>
    <row r="190" spans="1:16" ht="24" hidden="1" customHeight="1" x14ac:dyDescent="0.25">
      <c r="A190" s="187">
        <v>4250</v>
      </c>
      <c r="B190" s="87" t="s">
        <v>208</v>
      </c>
      <c r="C190" s="88">
        <f t="shared" si="193"/>
        <v>0</v>
      </c>
      <c r="D190" s="193">
        <v>0</v>
      </c>
      <c r="E190" s="194"/>
      <c r="F190" s="55">
        <f t="shared" si="247"/>
        <v>0</v>
      </c>
      <c r="G190" s="53"/>
      <c r="H190" s="54"/>
      <c r="I190" s="55">
        <f t="shared" si="248"/>
        <v>0</v>
      </c>
      <c r="J190" s="53"/>
      <c r="K190" s="54"/>
      <c r="L190" s="55">
        <f t="shared" si="249"/>
        <v>0</v>
      </c>
      <c r="M190" s="53"/>
      <c r="N190" s="54"/>
      <c r="O190" s="55">
        <f t="shared" si="250"/>
        <v>0</v>
      </c>
      <c r="P190" s="57"/>
    </row>
    <row r="191" spans="1:16" hidden="1" x14ac:dyDescent="0.25">
      <c r="A191" s="67">
        <v>4300</v>
      </c>
      <c r="B191" s="181" t="s">
        <v>209</v>
      </c>
      <c r="C191" s="68">
        <f t="shared" si="193"/>
        <v>0</v>
      </c>
      <c r="D191" s="182">
        <f>SUM(D192)</f>
        <v>0</v>
      </c>
      <c r="E191" s="183">
        <f t="shared" ref="E191:F191" si="251">SUM(E192)</f>
        <v>0</v>
      </c>
      <c r="F191" s="71">
        <f t="shared" si="251"/>
        <v>0</v>
      </c>
      <c r="G191" s="182">
        <f>SUM(G192)</f>
        <v>0</v>
      </c>
      <c r="H191" s="183">
        <f t="shared" ref="H191:I191" si="252">SUM(H192)</f>
        <v>0</v>
      </c>
      <c r="I191" s="71">
        <f t="shared" si="252"/>
        <v>0</v>
      </c>
      <c r="J191" s="182">
        <f>SUM(J192)</f>
        <v>0</v>
      </c>
      <c r="K191" s="183">
        <f t="shared" ref="K191:L191" si="253">SUM(K192)</f>
        <v>0</v>
      </c>
      <c r="L191" s="71">
        <f t="shared" si="253"/>
        <v>0</v>
      </c>
      <c r="M191" s="182">
        <f>SUM(M192)</f>
        <v>0</v>
      </c>
      <c r="N191" s="183">
        <f t="shared" ref="N191:O191" si="254">SUM(N192)</f>
        <v>0</v>
      </c>
      <c r="O191" s="71">
        <f t="shared" si="254"/>
        <v>0</v>
      </c>
      <c r="P191" s="75"/>
    </row>
    <row r="192" spans="1:16" ht="24" hidden="1" x14ac:dyDescent="0.25">
      <c r="A192" s="275">
        <v>4310</v>
      </c>
      <c r="B192" s="80" t="s">
        <v>210</v>
      </c>
      <c r="C192" s="81">
        <f t="shared" si="193"/>
        <v>0</v>
      </c>
      <c r="D192" s="191">
        <f>SUM(D193:D193)</f>
        <v>0</v>
      </c>
      <c r="E192" s="192">
        <f t="shared" ref="E192:F192" si="255">SUM(E193:E193)</f>
        <v>0</v>
      </c>
      <c r="F192" s="132">
        <f t="shared" si="255"/>
        <v>0</v>
      </c>
      <c r="G192" s="191">
        <f>SUM(G193:G193)</f>
        <v>0</v>
      </c>
      <c r="H192" s="192">
        <f t="shared" ref="H192:I192" si="256">SUM(H193:H193)</f>
        <v>0</v>
      </c>
      <c r="I192" s="132">
        <f t="shared" si="256"/>
        <v>0</v>
      </c>
      <c r="J192" s="191">
        <f>SUM(J193:J193)</f>
        <v>0</v>
      </c>
      <c r="K192" s="192">
        <f t="shared" ref="K192:L192" si="257">SUM(K193:K193)</f>
        <v>0</v>
      </c>
      <c r="L192" s="132">
        <f t="shared" si="257"/>
        <v>0</v>
      </c>
      <c r="M192" s="191">
        <f>SUM(M193:M193)</f>
        <v>0</v>
      </c>
      <c r="N192" s="192">
        <f t="shared" ref="N192:O192" si="258">SUM(N193:N193)</f>
        <v>0</v>
      </c>
      <c r="O192" s="132">
        <f t="shared" si="258"/>
        <v>0</v>
      </c>
      <c r="P192" s="49"/>
    </row>
    <row r="193" spans="1:16" ht="36" hidden="1" customHeight="1" x14ac:dyDescent="0.25">
      <c r="A193" s="51">
        <v>4311</v>
      </c>
      <c r="B193" s="87" t="s">
        <v>211</v>
      </c>
      <c r="C193" s="88">
        <f t="shared" si="193"/>
        <v>0</v>
      </c>
      <c r="D193" s="193">
        <v>0</v>
      </c>
      <c r="E193" s="194"/>
      <c r="F193" s="55">
        <f>D193+E193</f>
        <v>0</v>
      </c>
      <c r="G193" s="53"/>
      <c r="H193" s="54"/>
      <c r="I193" s="55">
        <f>G193+H193</f>
        <v>0</v>
      </c>
      <c r="J193" s="53"/>
      <c r="K193" s="54"/>
      <c r="L193" s="55">
        <f>K193+J193</f>
        <v>0</v>
      </c>
      <c r="M193" s="53"/>
      <c r="N193" s="54"/>
      <c r="O193" s="55">
        <f>N193+M193</f>
        <v>0</v>
      </c>
      <c r="P193" s="57"/>
    </row>
    <row r="194" spans="1:16" s="28" customFormat="1" ht="24" x14ac:dyDescent="0.25">
      <c r="A194" s="221"/>
      <c r="B194" s="23" t="s">
        <v>212</v>
      </c>
      <c r="C194" s="170">
        <f t="shared" si="193"/>
        <v>544560</v>
      </c>
      <c r="D194" s="171">
        <f>SUM(D195,D230,D269,D283)</f>
        <v>539599</v>
      </c>
      <c r="E194" s="172">
        <f t="shared" ref="E194:O194" si="259">SUM(E195,E230,E269,E283)</f>
        <v>4961</v>
      </c>
      <c r="F194" s="173">
        <f t="shared" si="259"/>
        <v>544560</v>
      </c>
      <c r="G194" s="171">
        <f t="shared" si="259"/>
        <v>0</v>
      </c>
      <c r="H194" s="172">
        <f t="shared" si="259"/>
        <v>0</v>
      </c>
      <c r="I194" s="173">
        <f t="shared" si="259"/>
        <v>0</v>
      </c>
      <c r="J194" s="171">
        <f t="shared" si="259"/>
        <v>0</v>
      </c>
      <c r="K194" s="172">
        <f t="shared" si="259"/>
        <v>0</v>
      </c>
      <c r="L194" s="173">
        <f t="shared" si="259"/>
        <v>0</v>
      </c>
      <c r="M194" s="171">
        <f t="shared" si="259"/>
        <v>0</v>
      </c>
      <c r="N194" s="172">
        <f t="shared" si="259"/>
        <v>0</v>
      </c>
      <c r="O194" s="173">
        <f t="shared" si="259"/>
        <v>0</v>
      </c>
      <c r="P194" s="174"/>
    </row>
    <row r="195" spans="1:16" x14ac:dyDescent="0.25">
      <c r="A195" s="175">
        <v>5000</v>
      </c>
      <c r="B195" s="175" t="s">
        <v>213</v>
      </c>
      <c r="C195" s="176">
        <f t="shared" si="193"/>
        <v>544560</v>
      </c>
      <c r="D195" s="177">
        <f>D196+D204</f>
        <v>539599</v>
      </c>
      <c r="E195" s="178">
        <f t="shared" ref="E195:F195" si="260">E196+E204</f>
        <v>4961</v>
      </c>
      <c r="F195" s="179">
        <f t="shared" si="260"/>
        <v>544560</v>
      </c>
      <c r="G195" s="177">
        <f>G196+G204</f>
        <v>0</v>
      </c>
      <c r="H195" s="178">
        <f t="shared" ref="H195:I195" si="261">H196+H204</f>
        <v>0</v>
      </c>
      <c r="I195" s="179">
        <f t="shared" si="261"/>
        <v>0</v>
      </c>
      <c r="J195" s="177">
        <f>J196+J204</f>
        <v>0</v>
      </c>
      <c r="K195" s="178">
        <f t="shared" ref="K195:L195" si="262">K196+K204</f>
        <v>0</v>
      </c>
      <c r="L195" s="179">
        <f t="shared" si="262"/>
        <v>0</v>
      </c>
      <c r="M195" s="177">
        <f>M196+M204</f>
        <v>0</v>
      </c>
      <c r="N195" s="178">
        <f t="shared" ref="N195:O195" si="263">N196+N204</f>
        <v>0</v>
      </c>
      <c r="O195" s="179">
        <f t="shared" si="263"/>
        <v>0</v>
      </c>
      <c r="P195" s="180"/>
    </row>
    <row r="196" spans="1:16" hidden="1" x14ac:dyDescent="0.25">
      <c r="A196" s="67">
        <v>5100</v>
      </c>
      <c r="B196" s="181" t="s">
        <v>214</v>
      </c>
      <c r="C196" s="68">
        <f t="shared" si="193"/>
        <v>0</v>
      </c>
      <c r="D196" s="182">
        <f>D197+D198+D201+D202+D203</f>
        <v>0</v>
      </c>
      <c r="E196" s="183">
        <f t="shared" ref="E196:F196" si="264">E197+E198+E201+E202+E203</f>
        <v>0</v>
      </c>
      <c r="F196" s="71">
        <f t="shared" si="264"/>
        <v>0</v>
      </c>
      <c r="G196" s="182">
        <f>G197+G198+G201+G202+G203</f>
        <v>0</v>
      </c>
      <c r="H196" s="183">
        <f t="shared" ref="H196:I196" si="265">H197+H198+H201+H202+H203</f>
        <v>0</v>
      </c>
      <c r="I196" s="71">
        <f t="shared" si="265"/>
        <v>0</v>
      </c>
      <c r="J196" s="182">
        <f>J197+J198+J201+J202+J203</f>
        <v>0</v>
      </c>
      <c r="K196" s="183">
        <f t="shared" ref="K196:L196" si="266">K197+K198+K201+K202+K203</f>
        <v>0</v>
      </c>
      <c r="L196" s="71">
        <f t="shared" si="266"/>
        <v>0</v>
      </c>
      <c r="M196" s="182">
        <f>M197+M198+M201+M202+M203</f>
        <v>0</v>
      </c>
      <c r="N196" s="183">
        <f t="shared" ref="N196:O196" si="267">N197+N198+N201+N202+N203</f>
        <v>0</v>
      </c>
      <c r="O196" s="71">
        <f t="shared" si="267"/>
        <v>0</v>
      </c>
      <c r="P196" s="75"/>
    </row>
    <row r="197" spans="1:16" ht="12" hidden="1" customHeight="1" x14ac:dyDescent="0.25">
      <c r="A197" s="275">
        <v>5110</v>
      </c>
      <c r="B197" s="80" t="s">
        <v>215</v>
      </c>
      <c r="C197" s="81">
        <f t="shared" si="193"/>
        <v>0</v>
      </c>
      <c r="D197" s="195">
        <v>0</v>
      </c>
      <c r="E197" s="196"/>
      <c r="F197" s="132">
        <f>D197+E197</f>
        <v>0</v>
      </c>
      <c r="G197" s="46"/>
      <c r="H197" s="47"/>
      <c r="I197" s="132">
        <f>G197+H197</f>
        <v>0</v>
      </c>
      <c r="J197" s="46"/>
      <c r="K197" s="47"/>
      <c r="L197" s="132">
        <f>K197+J197</f>
        <v>0</v>
      </c>
      <c r="M197" s="46"/>
      <c r="N197" s="47"/>
      <c r="O197" s="132">
        <f>N197+M197</f>
        <v>0</v>
      </c>
      <c r="P197" s="49"/>
    </row>
    <row r="198" spans="1:16" ht="24" hidden="1" x14ac:dyDescent="0.25">
      <c r="A198" s="187">
        <v>5120</v>
      </c>
      <c r="B198" s="87" t="s">
        <v>216</v>
      </c>
      <c r="C198" s="88">
        <f t="shared" si="193"/>
        <v>0</v>
      </c>
      <c r="D198" s="188">
        <f>D199+D200</f>
        <v>0</v>
      </c>
      <c r="E198" s="189">
        <f t="shared" ref="E198:F198" si="268">E199+E200</f>
        <v>0</v>
      </c>
      <c r="F198" s="55">
        <f t="shared" si="268"/>
        <v>0</v>
      </c>
      <c r="G198" s="188">
        <f>G199+G200</f>
        <v>0</v>
      </c>
      <c r="H198" s="189">
        <f t="shared" ref="H198:I198" si="269">H199+H200</f>
        <v>0</v>
      </c>
      <c r="I198" s="55">
        <f t="shared" si="269"/>
        <v>0</v>
      </c>
      <c r="J198" s="188">
        <f>J199+J200</f>
        <v>0</v>
      </c>
      <c r="K198" s="189">
        <f t="shared" ref="K198:L198" si="270">K199+K200</f>
        <v>0</v>
      </c>
      <c r="L198" s="55">
        <f t="shared" si="270"/>
        <v>0</v>
      </c>
      <c r="M198" s="188">
        <f>M199+M200</f>
        <v>0</v>
      </c>
      <c r="N198" s="189">
        <f t="shared" ref="N198:O198" si="271">N199+N200</f>
        <v>0</v>
      </c>
      <c r="O198" s="55">
        <f t="shared" si="271"/>
        <v>0</v>
      </c>
      <c r="P198" s="57"/>
    </row>
    <row r="199" spans="1:16" ht="12" hidden="1" customHeight="1" x14ac:dyDescent="0.25">
      <c r="A199" s="51">
        <v>5121</v>
      </c>
      <c r="B199" s="87" t="s">
        <v>217</v>
      </c>
      <c r="C199" s="88">
        <f t="shared" si="193"/>
        <v>0</v>
      </c>
      <c r="D199" s="193">
        <v>0</v>
      </c>
      <c r="E199" s="194"/>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7" t="s">
        <v>218</v>
      </c>
      <c r="C200" s="88">
        <f t="shared" si="193"/>
        <v>0</v>
      </c>
      <c r="D200" s="193">
        <v>0</v>
      </c>
      <c r="E200" s="194"/>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7">
        <v>5130</v>
      </c>
      <c r="B201" s="87" t="s">
        <v>219</v>
      </c>
      <c r="C201" s="88">
        <f t="shared" si="193"/>
        <v>0</v>
      </c>
      <c r="D201" s="193">
        <v>0</v>
      </c>
      <c r="E201" s="194"/>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7">
        <v>5140</v>
      </c>
      <c r="B202" s="87" t="s">
        <v>220</v>
      </c>
      <c r="C202" s="88">
        <f t="shared" si="193"/>
        <v>0</v>
      </c>
      <c r="D202" s="193">
        <v>0</v>
      </c>
      <c r="E202" s="194"/>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7">
        <v>5170</v>
      </c>
      <c r="B203" s="87" t="s">
        <v>221</v>
      </c>
      <c r="C203" s="88">
        <f t="shared" si="193"/>
        <v>0</v>
      </c>
      <c r="D203" s="193">
        <v>0</v>
      </c>
      <c r="E203" s="194"/>
      <c r="F203" s="55">
        <f t="shared" si="272"/>
        <v>0</v>
      </c>
      <c r="G203" s="53"/>
      <c r="H203" s="54"/>
      <c r="I203" s="55">
        <f t="shared" si="273"/>
        <v>0</v>
      </c>
      <c r="J203" s="53"/>
      <c r="K203" s="54"/>
      <c r="L203" s="55">
        <f t="shared" si="274"/>
        <v>0</v>
      </c>
      <c r="M203" s="53"/>
      <c r="N203" s="54"/>
      <c r="O203" s="55">
        <f t="shared" si="275"/>
        <v>0</v>
      </c>
      <c r="P203" s="57"/>
    </row>
    <row r="204" spans="1:16" x14ac:dyDescent="0.25">
      <c r="A204" s="67">
        <v>5200</v>
      </c>
      <c r="B204" s="181" t="s">
        <v>222</v>
      </c>
      <c r="C204" s="68">
        <f t="shared" si="193"/>
        <v>544560</v>
      </c>
      <c r="D204" s="182">
        <f>D205+D215+D216+D225+D226+D227+D229</f>
        <v>539599</v>
      </c>
      <c r="E204" s="183">
        <f t="shared" ref="E204:F204" si="276">E205+E215+E216+E225+E226+E227+E229</f>
        <v>4961</v>
      </c>
      <c r="F204" s="71">
        <f t="shared" si="276"/>
        <v>544560</v>
      </c>
      <c r="G204" s="182">
        <f>G205+G215+G216+G225+G226+G227+G229</f>
        <v>0</v>
      </c>
      <c r="H204" s="183">
        <f t="shared" ref="H204:I204" si="277">H205+H215+H216+H225+H226+H227+H229</f>
        <v>0</v>
      </c>
      <c r="I204" s="71">
        <f t="shared" si="277"/>
        <v>0</v>
      </c>
      <c r="J204" s="182">
        <f>J205+J215+J216+J225+J226+J227+J229</f>
        <v>0</v>
      </c>
      <c r="K204" s="183">
        <f t="shared" ref="K204:L204" si="278">K205+K215+K216+K225+K226+K227+K229</f>
        <v>0</v>
      </c>
      <c r="L204" s="71">
        <f t="shared" si="278"/>
        <v>0</v>
      </c>
      <c r="M204" s="182">
        <f>M205+M215+M216+M225+M226+M227+M229</f>
        <v>0</v>
      </c>
      <c r="N204" s="183">
        <f t="shared" ref="N204:O204" si="279">N205+N215+N216+N225+N226+N227+N229</f>
        <v>0</v>
      </c>
      <c r="O204" s="71">
        <f t="shared" si="279"/>
        <v>0</v>
      </c>
      <c r="P204" s="75"/>
    </row>
    <row r="205" spans="1:16" hidden="1" x14ac:dyDescent="0.25">
      <c r="A205" s="184">
        <v>5210</v>
      </c>
      <c r="B205" s="136" t="s">
        <v>223</v>
      </c>
      <c r="C205" s="141">
        <f t="shared" si="193"/>
        <v>0</v>
      </c>
      <c r="D205" s="185">
        <f>SUM(D206:D214)</f>
        <v>0</v>
      </c>
      <c r="E205" s="186">
        <f t="shared" ref="E205:F205" si="280">SUM(E206:E214)</f>
        <v>0</v>
      </c>
      <c r="F205" s="139">
        <f t="shared" si="280"/>
        <v>0</v>
      </c>
      <c r="G205" s="185">
        <f>SUM(G206:G214)</f>
        <v>0</v>
      </c>
      <c r="H205" s="186">
        <f t="shared" ref="H205:I205" si="281">SUM(H206:H214)</f>
        <v>0</v>
      </c>
      <c r="I205" s="139">
        <f t="shared" si="281"/>
        <v>0</v>
      </c>
      <c r="J205" s="185">
        <f>SUM(J206:J214)</f>
        <v>0</v>
      </c>
      <c r="K205" s="186">
        <f t="shared" ref="K205:L205" si="282">SUM(K206:K214)</f>
        <v>0</v>
      </c>
      <c r="L205" s="139">
        <f t="shared" si="282"/>
        <v>0</v>
      </c>
      <c r="M205" s="185">
        <f>SUM(M206:M214)</f>
        <v>0</v>
      </c>
      <c r="N205" s="186">
        <f t="shared" ref="N205:O205" si="283">SUM(N206:N214)</f>
        <v>0</v>
      </c>
      <c r="O205" s="139">
        <f t="shared" si="283"/>
        <v>0</v>
      </c>
      <c r="P205" s="127"/>
    </row>
    <row r="206" spans="1:16" ht="12" hidden="1" customHeight="1" x14ac:dyDescent="0.25">
      <c r="A206" s="44">
        <v>5211</v>
      </c>
      <c r="B206" s="80" t="s">
        <v>224</v>
      </c>
      <c r="C206" s="81">
        <f t="shared" si="193"/>
        <v>0</v>
      </c>
      <c r="D206" s="195">
        <v>0</v>
      </c>
      <c r="E206" s="196"/>
      <c r="F206" s="132">
        <f t="shared" ref="F206:F215" si="284">D206+E206</f>
        <v>0</v>
      </c>
      <c r="G206" s="46"/>
      <c r="H206" s="47"/>
      <c r="I206" s="132">
        <f t="shared" ref="I206:I215" si="285">G206+H206</f>
        <v>0</v>
      </c>
      <c r="J206" s="46"/>
      <c r="K206" s="47"/>
      <c r="L206" s="132">
        <f t="shared" ref="L206:L215" si="286">K206+J206</f>
        <v>0</v>
      </c>
      <c r="M206" s="46"/>
      <c r="N206" s="47"/>
      <c r="O206" s="132">
        <f t="shared" ref="O206:O215" si="287">N206+M206</f>
        <v>0</v>
      </c>
      <c r="P206" s="49"/>
    </row>
    <row r="207" spans="1:16" ht="12" hidden="1" customHeight="1" x14ac:dyDescent="0.25">
      <c r="A207" s="51">
        <v>5212</v>
      </c>
      <c r="B207" s="87" t="s">
        <v>225</v>
      </c>
      <c r="C207" s="88">
        <f t="shared" si="193"/>
        <v>0</v>
      </c>
      <c r="D207" s="193">
        <v>0</v>
      </c>
      <c r="E207" s="194"/>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7" t="s">
        <v>226</v>
      </c>
      <c r="C208" s="88">
        <f t="shared" si="193"/>
        <v>0</v>
      </c>
      <c r="D208" s="193">
        <v>0</v>
      </c>
      <c r="E208" s="194"/>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7" t="s">
        <v>227</v>
      </c>
      <c r="C209" s="88">
        <f t="shared" si="193"/>
        <v>0</v>
      </c>
      <c r="D209" s="193">
        <v>0</v>
      </c>
      <c r="E209" s="194"/>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7" t="s">
        <v>228</v>
      </c>
      <c r="C210" s="88">
        <f t="shared" si="193"/>
        <v>0</v>
      </c>
      <c r="D210" s="193">
        <v>0</v>
      </c>
      <c r="E210" s="194"/>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7" t="s">
        <v>229</v>
      </c>
      <c r="C211" s="88">
        <f t="shared" si="193"/>
        <v>0</v>
      </c>
      <c r="D211" s="193">
        <v>0</v>
      </c>
      <c r="E211" s="194"/>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7" t="s">
        <v>230</v>
      </c>
      <c r="C212" s="88">
        <f t="shared" ref="C212:C275" si="288">F212+I212+L212+O212</f>
        <v>0</v>
      </c>
      <c r="D212" s="193">
        <v>0</v>
      </c>
      <c r="E212" s="194"/>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7" t="s">
        <v>231</v>
      </c>
      <c r="C213" s="88">
        <f t="shared" si="288"/>
        <v>0</v>
      </c>
      <c r="D213" s="193">
        <v>0</v>
      </c>
      <c r="E213" s="194"/>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7" t="s">
        <v>232</v>
      </c>
      <c r="C214" s="88">
        <f t="shared" si="288"/>
        <v>0</v>
      </c>
      <c r="D214" s="193">
        <v>0</v>
      </c>
      <c r="E214" s="194"/>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7">
        <v>5220</v>
      </c>
      <c r="B215" s="87" t="s">
        <v>233</v>
      </c>
      <c r="C215" s="88">
        <f t="shared" si="288"/>
        <v>0</v>
      </c>
      <c r="D215" s="193">
        <v>0</v>
      </c>
      <c r="E215" s="194"/>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7">
        <v>5230</v>
      </c>
      <c r="B216" s="87" t="s">
        <v>234</v>
      </c>
      <c r="C216" s="88">
        <f t="shared" si="288"/>
        <v>0</v>
      </c>
      <c r="D216" s="188">
        <f>SUM(D217:D224)</f>
        <v>0</v>
      </c>
      <c r="E216" s="189">
        <f t="shared" ref="E216:F216" si="289">SUM(E217:E224)</f>
        <v>0</v>
      </c>
      <c r="F216" s="55">
        <f t="shared" si="289"/>
        <v>0</v>
      </c>
      <c r="G216" s="188">
        <f>SUM(G217:G224)</f>
        <v>0</v>
      </c>
      <c r="H216" s="189">
        <f t="shared" ref="H216:I216" si="290">SUM(H217:H224)</f>
        <v>0</v>
      </c>
      <c r="I216" s="55">
        <f t="shared" si="290"/>
        <v>0</v>
      </c>
      <c r="J216" s="188">
        <f>SUM(J217:J224)</f>
        <v>0</v>
      </c>
      <c r="K216" s="189">
        <f t="shared" ref="K216:L216" si="291">SUM(K217:K224)</f>
        <v>0</v>
      </c>
      <c r="L216" s="55">
        <f t="shared" si="291"/>
        <v>0</v>
      </c>
      <c r="M216" s="188">
        <f>SUM(M217:M224)</f>
        <v>0</v>
      </c>
      <c r="N216" s="189">
        <f t="shared" ref="N216:O216" si="292">SUM(N217:N224)</f>
        <v>0</v>
      </c>
      <c r="O216" s="55">
        <f t="shared" si="292"/>
        <v>0</v>
      </c>
      <c r="P216" s="57"/>
    </row>
    <row r="217" spans="1:16" ht="12" hidden="1" customHeight="1" x14ac:dyDescent="0.25">
      <c r="A217" s="51">
        <v>5231</v>
      </c>
      <c r="B217" s="87" t="s">
        <v>235</v>
      </c>
      <c r="C217" s="88">
        <f t="shared" si="288"/>
        <v>0</v>
      </c>
      <c r="D217" s="193">
        <v>0</v>
      </c>
      <c r="E217" s="194"/>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7" t="s">
        <v>236</v>
      </c>
      <c r="C218" s="88">
        <f t="shared" si="288"/>
        <v>0</v>
      </c>
      <c r="D218" s="193">
        <v>0</v>
      </c>
      <c r="E218" s="194"/>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7" t="s">
        <v>237</v>
      </c>
      <c r="C219" s="88">
        <f t="shared" si="288"/>
        <v>0</v>
      </c>
      <c r="D219" s="193">
        <v>0</v>
      </c>
      <c r="E219" s="194"/>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7" t="s">
        <v>238</v>
      </c>
      <c r="C220" s="88">
        <f t="shared" si="288"/>
        <v>0</v>
      </c>
      <c r="D220" s="193">
        <v>0</v>
      </c>
      <c r="E220" s="194"/>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7" t="s">
        <v>239</v>
      </c>
      <c r="C221" s="88">
        <f t="shared" si="288"/>
        <v>0</v>
      </c>
      <c r="D221" s="193">
        <v>0</v>
      </c>
      <c r="E221" s="194"/>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7" t="s">
        <v>240</v>
      </c>
      <c r="C222" s="88">
        <f t="shared" si="288"/>
        <v>0</v>
      </c>
      <c r="D222" s="193">
        <v>0</v>
      </c>
      <c r="E222" s="194"/>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7" t="s">
        <v>241</v>
      </c>
      <c r="C223" s="88">
        <f t="shared" si="288"/>
        <v>0</v>
      </c>
      <c r="D223" s="193">
        <v>0</v>
      </c>
      <c r="E223" s="194"/>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7" t="s">
        <v>242</v>
      </c>
      <c r="C224" s="88">
        <f t="shared" si="288"/>
        <v>0</v>
      </c>
      <c r="D224" s="193">
        <v>0</v>
      </c>
      <c r="E224" s="194"/>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7">
        <v>5240</v>
      </c>
      <c r="B225" s="87" t="s">
        <v>243</v>
      </c>
      <c r="C225" s="88">
        <f t="shared" si="288"/>
        <v>244534</v>
      </c>
      <c r="D225" s="193">
        <v>244534</v>
      </c>
      <c r="E225" s="194"/>
      <c r="F225" s="55">
        <f t="shared" si="293"/>
        <v>244534</v>
      </c>
      <c r="G225" s="53"/>
      <c r="H225" s="54"/>
      <c r="I225" s="55">
        <f t="shared" si="294"/>
        <v>0</v>
      </c>
      <c r="J225" s="53"/>
      <c r="K225" s="54"/>
      <c r="L225" s="55">
        <f t="shared" si="295"/>
        <v>0</v>
      </c>
      <c r="M225" s="53"/>
      <c r="N225" s="54"/>
      <c r="O225" s="55">
        <f t="shared" si="296"/>
        <v>0</v>
      </c>
      <c r="P225" s="57"/>
    </row>
    <row r="226" spans="1:16" ht="12" customHeight="1" x14ac:dyDescent="0.25">
      <c r="A226" s="187">
        <v>5250</v>
      </c>
      <c r="B226" s="87" t="s">
        <v>244</v>
      </c>
      <c r="C226" s="88">
        <f t="shared" si="288"/>
        <v>300026</v>
      </c>
      <c r="D226" s="193">
        <v>295065</v>
      </c>
      <c r="E226" s="279">
        <f>4961</f>
        <v>4961</v>
      </c>
      <c r="F226" s="55">
        <f t="shared" si="293"/>
        <v>300026</v>
      </c>
      <c r="G226" s="53"/>
      <c r="H226" s="54"/>
      <c r="I226" s="55">
        <f t="shared" si="294"/>
        <v>0</v>
      </c>
      <c r="J226" s="53"/>
      <c r="K226" s="54"/>
      <c r="L226" s="55">
        <f t="shared" si="295"/>
        <v>0</v>
      </c>
      <c r="M226" s="53"/>
      <c r="N226" s="54"/>
      <c r="O226" s="55">
        <f t="shared" si="296"/>
        <v>0</v>
      </c>
      <c r="P226" s="57"/>
    </row>
    <row r="227" spans="1:16" hidden="1" x14ac:dyDescent="0.25">
      <c r="A227" s="187">
        <v>5260</v>
      </c>
      <c r="B227" s="87" t="s">
        <v>245</v>
      </c>
      <c r="C227" s="88">
        <f t="shared" si="288"/>
        <v>0</v>
      </c>
      <c r="D227" s="188">
        <f>SUM(D228)</f>
        <v>0</v>
      </c>
      <c r="E227" s="189">
        <f t="shared" ref="E227:F227" si="297">SUM(E228)</f>
        <v>0</v>
      </c>
      <c r="F227" s="55">
        <f t="shared" si="297"/>
        <v>0</v>
      </c>
      <c r="G227" s="188">
        <f>SUM(G228)</f>
        <v>0</v>
      </c>
      <c r="H227" s="189">
        <f t="shared" ref="H227:I227" si="298">SUM(H228)</f>
        <v>0</v>
      </c>
      <c r="I227" s="55">
        <f t="shared" si="298"/>
        <v>0</v>
      </c>
      <c r="J227" s="188">
        <f>SUM(J228)</f>
        <v>0</v>
      </c>
      <c r="K227" s="189">
        <f t="shared" ref="K227:L227" si="299">SUM(K228)</f>
        <v>0</v>
      </c>
      <c r="L227" s="55">
        <f t="shared" si="299"/>
        <v>0</v>
      </c>
      <c r="M227" s="188">
        <f>SUM(M228)</f>
        <v>0</v>
      </c>
      <c r="N227" s="189">
        <f t="shared" ref="N227:O227" si="300">SUM(N228)</f>
        <v>0</v>
      </c>
      <c r="O227" s="55">
        <f t="shared" si="300"/>
        <v>0</v>
      </c>
      <c r="P227" s="57"/>
    </row>
    <row r="228" spans="1:16" ht="24" hidden="1" customHeight="1" x14ac:dyDescent="0.25">
      <c r="A228" s="51">
        <v>5269</v>
      </c>
      <c r="B228" s="87" t="s">
        <v>246</v>
      </c>
      <c r="C228" s="88">
        <f t="shared" si="288"/>
        <v>0</v>
      </c>
      <c r="D228" s="193">
        <v>0</v>
      </c>
      <c r="E228" s="194"/>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4">
        <v>5270</v>
      </c>
      <c r="B229" s="136" t="s">
        <v>247</v>
      </c>
      <c r="C229" s="141">
        <f t="shared" si="288"/>
        <v>0</v>
      </c>
      <c r="D229" s="199">
        <v>0</v>
      </c>
      <c r="E229" s="200"/>
      <c r="F229" s="139">
        <f t="shared" si="301"/>
        <v>0</v>
      </c>
      <c r="G229" s="142"/>
      <c r="H229" s="143"/>
      <c r="I229" s="139">
        <f t="shared" si="302"/>
        <v>0</v>
      </c>
      <c r="J229" s="142"/>
      <c r="K229" s="143"/>
      <c r="L229" s="139">
        <f t="shared" si="303"/>
        <v>0</v>
      </c>
      <c r="M229" s="142"/>
      <c r="N229" s="143"/>
      <c r="O229" s="139">
        <f t="shared" si="304"/>
        <v>0</v>
      </c>
      <c r="P229" s="127"/>
    </row>
    <row r="230" spans="1:16" hidden="1" x14ac:dyDescent="0.25">
      <c r="A230" s="175">
        <v>6000</v>
      </c>
      <c r="B230" s="175" t="s">
        <v>248</v>
      </c>
      <c r="C230" s="176">
        <f t="shared" si="288"/>
        <v>0</v>
      </c>
      <c r="D230" s="177">
        <f>D231+D251+D259</f>
        <v>0</v>
      </c>
      <c r="E230" s="178">
        <f t="shared" ref="E230:F230" si="305">E231+E251+E259</f>
        <v>0</v>
      </c>
      <c r="F230" s="179">
        <f t="shared" si="305"/>
        <v>0</v>
      </c>
      <c r="G230" s="177">
        <f>G231+G251+G259</f>
        <v>0</v>
      </c>
      <c r="H230" s="178">
        <f t="shared" ref="H230:I230" si="306">H231+H251+H259</f>
        <v>0</v>
      </c>
      <c r="I230" s="179">
        <f t="shared" si="306"/>
        <v>0</v>
      </c>
      <c r="J230" s="177">
        <f>J231+J251+J259</f>
        <v>0</v>
      </c>
      <c r="K230" s="178">
        <f t="shared" ref="K230:L230" si="307">K231+K251+K259</f>
        <v>0</v>
      </c>
      <c r="L230" s="179">
        <f t="shared" si="307"/>
        <v>0</v>
      </c>
      <c r="M230" s="177">
        <f>M231+M251+M259</f>
        <v>0</v>
      </c>
      <c r="N230" s="178">
        <f t="shared" ref="N230:O230" si="308">N231+N251+N259</f>
        <v>0</v>
      </c>
      <c r="O230" s="179">
        <f t="shared" si="308"/>
        <v>0</v>
      </c>
      <c r="P230" s="180"/>
    </row>
    <row r="231" spans="1:16" ht="14.25" hidden="1" customHeight="1" x14ac:dyDescent="0.25">
      <c r="A231" s="213">
        <v>6200</v>
      </c>
      <c r="B231" s="204" t="s">
        <v>249</v>
      </c>
      <c r="C231" s="214">
        <f t="shared" si="288"/>
        <v>0</v>
      </c>
      <c r="D231" s="215">
        <f>SUM(D232,D233,D235,D238,D244,D245,D246)</f>
        <v>0</v>
      </c>
      <c r="E231" s="216">
        <f t="shared" ref="E231:F231" si="309">SUM(E232,E233,E235,E238,E244,E245,E246)</f>
        <v>0</v>
      </c>
      <c r="F231" s="217">
        <f t="shared" si="309"/>
        <v>0</v>
      </c>
      <c r="G231" s="215">
        <f>SUM(G232,G233,G235,G238,G244,G245,G246)</f>
        <v>0</v>
      </c>
      <c r="H231" s="216">
        <f t="shared" ref="H231:I231" si="310">SUM(H232,H233,H235,H238,H244,H245,H246)</f>
        <v>0</v>
      </c>
      <c r="I231" s="217">
        <f t="shared" si="310"/>
        <v>0</v>
      </c>
      <c r="J231" s="215">
        <f>SUM(J232,J233,J235,J238,J244,J245,J246)</f>
        <v>0</v>
      </c>
      <c r="K231" s="216">
        <f t="shared" ref="K231:L231" si="311">SUM(K232,K233,K235,K238,K244,K245,K246)</f>
        <v>0</v>
      </c>
      <c r="L231" s="217">
        <f t="shared" si="311"/>
        <v>0</v>
      </c>
      <c r="M231" s="215">
        <f>SUM(M232,M233,M235,M238,M244,M245,M246)</f>
        <v>0</v>
      </c>
      <c r="N231" s="216">
        <f t="shared" ref="N231:O231" si="312">SUM(N232,N233,N235,N238,N244,N245,N246)</f>
        <v>0</v>
      </c>
      <c r="O231" s="217">
        <f t="shared" si="312"/>
        <v>0</v>
      </c>
      <c r="P231" s="218"/>
    </row>
    <row r="232" spans="1:16" ht="24" hidden="1" customHeight="1" x14ac:dyDescent="0.25">
      <c r="A232" s="275">
        <v>6220</v>
      </c>
      <c r="B232" s="80" t="s">
        <v>250</v>
      </c>
      <c r="C232" s="81">
        <f t="shared" si="288"/>
        <v>0</v>
      </c>
      <c r="D232" s="195">
        <v>0</v>
      </c>
      <c r="E232" s="196"/>
      <c r="F232" s="132">
        <f>D232+E232</f>
        <v>0</v>
      </c>
      <c r="G232" s="46"/>
      <c r="H232" s="47"/>
      <c r="I232" s="132">
        <f>G232+H232</f>
        <v>0</v>
      </c>
      <c r="J232" s="46"/>
      <c r="K232" s="47"/>
      <c r="L232" s="132">
        <f>K232+J232</f>
        <v>0</v>
      </c>
      <c r="M232" s="46"/>
      <c r="N232" s="47"/>
      <c r="O232" s="132">
        <f>N232+M232</f>
        <v>0</v>
      </c>
      <c r="P232" s="49"/>
    </row>
    <row r="233" spans="1:16" hidden="1" x14ac:dyDescent="0.25">
      <c r="A233" s="187">
        <v>6230</v>
      </c>
      <c r="B233" s="87" t="s">
        <v>251</v>
      </c>
      <c r="C233" s="88">
        <f t="shared" si="288"/>
        <v>0</v>
      </c>
      <c r="D233" s="188">
        <f t="shared" ref="D233:O233" si="313">SUM(D234)</f>
        <v>0</v>
      </c>
      <c r="E233" s="189">
        <f t="shared" si="313"/>
        <v>0</v>
      </c>
      <c r="F233" s="55">
        <f t="shared" si="313"/>
        <v>0</v>
      </c>
      <c r="G233" s="188">
        <f t="shared" si="313"/>
        <v>0</v>
      </c>
      <c r="H233" s="189">
        <f t="shared" si="313"/>
        <v>0</v>
      </c>
      <c r="I233" s="55">
        <f t="shared" si="313"/>
        <v>0</v>
      </c>
      <c r="J233" s="188">
        <f t="shared" si="313"/>
        <v>0</v>
      </c>
      <c r="K233" s="189">
        <f t="shared" si="313"/>
        <v>0</v>
      </c>
      <c r="L233" s="55">
        <f t="shared" si="313"/>
        <v>0</v>
      </c>
      <c r="M233" s="188">
        <f t="shared" si="313"/>
        <v>0</v>
      </c>
      <c r="N233" s="189">
        <f t="shared" si="313"/>
        <v>0</v>
      </c>
      <c r="O233" s="55">
        <f t="shared" si="313"/>
        <v>0</v>
      </c>
      <c r="P233" s="57"/>
    </row>
    <row r="234" spans="1:16" ht="24" hidden="1" customHeight="1" x14ac:dyDescent="0.25">
      <c r="A234" s="51">
        <v>6239</v>
      </c>
      <c r="B234" s="80" t="s">
        <v>252</v>
      </c>
      <c r="C234" s="88">
        <f t="shared" si="288"/>
        <v>0</v>
      </c>
      <c r="D234" s="195">
        <v>0</v>
      </c>
      <c r="E234" s="196"/>
      <c r="F234" s="132">
        <f>D234+E234</f>
        <v>0</v>
      </c>
      <c r="G234" s="46"/>
      <c r="H234" s="47"/>
      <c r="I234" s="132">
        <f>G234+H234</f>
        <v>0</v>
      </c>
      <c r="J234" s="46"/>
      <c r="K234" s="47"/>
      <c r="L234" s="132">
        <f>K234+J234</f>
        <v>0</v>
      </c>
      <c r="M234" s="46"/>
      <c r="N234" s="47"/>
      <c r="O234" s="132">
        <f>N234+M234</f>
        <v>0</v>
      </c>
      <c r="P234" s="49"/>
    </row>
    <row r="235" spans="1:16" ht="24" hidden="1" x14ac:dyDescent="0.25">
      <c r="A235" s="187">
        <v>6240</v>
      </c>
      <c r="B235" s="87" t="s">
        <v>253</v>
      </c>
      <c r="C235" s="88">
        <f t="shared" si="288"/>
        <v>0</v>
      </c>
      <c r="D235" s="188">
        <f>SUM(D236:D237)</f>
        <v>0</v>
      </c>
      <c r="E235" s="189">
        <f t="shared" ref="E235:F235" si="314">SUM(E236:E237)</f>
        <v>0</v>
      </c>
      <c r="F235" s="55">
        <f t="shared" si="314"/>
        <v>0</v>
      </c>
      <c r="G235" s="188">
        <f>SUM(G236:G237)</f>
        <v>0</v>
      </c>
      <c r="H235" s="189">
        <f t="shared" ref="H235:I235" si="315">SUM(H236:H237)</f>
        <v>0</v>
      </c>
      <c r="I235" s="55">
        <f t="shared" si="315"/>
        <v>0</v>
      </c>
      <c r="J235" s="188">
        <f>SUM(J236:J237)</f>
        <v>0</v>
      </c>
      <c r="K235" s="189">
        <f t="shared" ref="K235:L235" si="316">SUM(K236:K237)</f>
        <v>0</v>
      </c>
      <c r="L235" s="55">
        <f t="shared" si="316"/>
        <v>0</v>
      </c>
      <c r="M235" s="188">
        <f>SUM(M236:M237)</f>
        <v>0</v>
      </c>
      <c r="N235" s="189">
        <f t="shared" ref="N235:O235" si="317">SUM(N236:N237)</f>
        <v>0</v>
      </c>
      <c r="O235" s="55">
        <f t="shared" si="317"/>
        <v>0</v>
      </c>
      <c r="P235" s="57"/>
    </row>
    <row r="236" spans="1:16" ht="12" hidden="1" customHeight="1" x14ac:dyDescent="0.25">
      <c r="A236" s="51">
        <v>6241</v>
      </c>
      <c r="B236" s="87" t="s">
        <v>254</v>
      </c>
      <c r="C236" s="88">
        <f t="shared" si="288"/>
        <v>0</v>
      </c>
      <c r="D236" s="193">
        <v>0</v>
      </c>
      <c r="E236" s="194"/>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7" t="s">
        <v>255</v>
      </c>
      <c r="C237" s="88">
        <f t="shared" si="288"/>
        <v>0</v>
      </c>
      <c r="D237" s="193">
        <v>0</v>
      </c>
      <c r="E237" s="194"/>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7">
        <v>6250</v>
      </c>
      <c r="B238" s="87" t="s">
        <v>256</v>
      </c>
      <c r="C238" s="88">
        <f t="shared" si="288"/>
        <v>0</v>
      </c>
      <c r="D238" s="188">
        <f>SUM(D239:D243)</f>
        <v>0</v>
      </c>
      <c r="E238" s="189">
        <f t="shared" ref="E238:F238" si="322">SUM(E239:E243)</f>
        <v>0</v>
      </c>
      <c r="F238" s="55">
        <f t="shared" si="322"/>
        <v>0</v>
      </c>
      <c r="G238" s="188">
        <f>SUM(G239:G243)</f>
        <v>0</v>
      </c>
      <c r="H238" s="189">
        <f t="shared" ref="H238:I238" si="323">SUM(H239:H243)</f>
        <v>0</v>
      </c>
      <c r="I238" s="55">
        <f t="shared" si="323"/>
        <v>0</v>
      </c>
      <c r="J238" s="188">
        <f>SUM(J239:J243)</f>
        <v>0</v>
      </c>
      <c r="K238" s="189">
        <f t="shared" ref="K238:L238" si="324">SUM(K239:K243)</f>
        <v>0</v>
      </c>
      <c r="L238" s="55">
        <f t="shared" si="324"/>
        <v>0</v>
      </c>
      <c r="M238" s="188">
        <f>SUM(M239:M243)</f>
        <v>0</v>
      </c>
      <c r="N238" s="189">
        <f t="shared" ref="N238:O238" si="325">SUM(N239:N243)</f>
        <v>0</v>
      </c>
      <c r="O238" s="55">
        <f t="shared" si="325"/>
        <v>0</v>
      </c>
      <c r="P238" s="57"/>
    </row>
    <row r="239" spans="1:16" ht="14.25" hidden="1" customHeight="1" x14ac:dyDescent="0.25">
      <c r="A239" s="51">
        <v>6252</v>
      </c>
      <c r="B239" s="87" t="s">
        <v>257</v>
      </c>
      <c r="C239" s="88">
        <f t="shared" si="288"/>
        <v>0</v>
      </c>
      <c r="D239" s="193">
        <v>0</v>
      </c>
      <c r="E239" s="194"/>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7" t="s">
        <v>258</v>
      </c>
      <c r="C240" s="88">
        <f t="shared" si="288"/>
        <v>0</v>
      </c>
      <c r="D240" s="193">
        <v>0</v>
      </c>
      <c r="E240" s="194"/>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7" t="s">
        <v>259</v>
      </c>
      <c r="C241" s="88">
        <f t="shared" si="288"/>
        <v>0</v>
      </c>
      <c r="D241" s="193">
        <v>0</v>
      </c>
      <c r="E241" s="194"/>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7" t="s">
        <v>260</v>
      </c>
      <c r="C242" s="88">
        <f t="shared" si="288"/>
        <v>0</v>
      </c>
      <c r="D242" s="193">
        <v>0</v>
      </c>
      <c r="E242" s="194"/>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7" t="s">
        <v>261</v>
      </c>
      <c r="C243" s="88">
        <f t="shared" si="288"/>
        <v>0</v>
      </c>
      <c r="D243" s="193">
        <v>0</v>
      </c>
      <c r="E243" s="194"/>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7">
        <v>6260</v>
      </c>
      <c r="B244" s="87" t="s">
        <v>262</v>
      </c>
      <c r="C244" s="88">
        <f t="shared" si="288"/>
        <v>0</v>
      </c>
      <c r="D244" s="193">
        <v>0</v>
      </c>
      <c r="E244" s="194"/>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7">
        <v>6270</v>
      </c>
      <c r="B245" s="87" t="s">
        <v>263</v>
      </c>
      <c r="C245" s="88">
        <f t="shared" si="288"/>
        <v>0</v>
      </c>
      <c r="D245" s="193">
        <v>0</v>
      </c>
      <c r="E245" s="194"/>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5">
        <v>6290</v>
      </c>
      <c r="B246" s="80" t="s">
        <v>264</v>
      </c>
      <c r="C246" s="205">
        <f t="shared" si="288"/>
        <v>0</v>
      </c>
      <c r="D246" s="191">
        <f>SUM(D247:D250)</f>
        <v>0</v>
      </c>
      <c r="E246" s="192">
        <f t="shared" ref="E246:O246" si="330">SUM(E247:E250)</f>
        <v>0</v>
      </c>
      <c r="F246" s="132">
        <f t="shared" si="330"/>
        <v>0</v>
      </c>
      <c r="G246" s="191">
        <f t="shared" si="330"/>
        <v>0</v>
      </c>
      <c r="H246" s="192">
        <f t="shared" si="330"/>
        <v>0</v>
      </c>
      <c r="I246" s="132">
        <f t="shared" si="330"/>
        <v>0</v>
      </c>
      <c r="J246" s="191">
        <f t="shared" si="330"/>
        <v>0</v>
      </c>
      <c r="K246" s="192">
        <f t="shared" si="330"/>
        <v>0</v>
      </c>
      <c r="L246" s="132">
        <f t="shared" si="330"/>
        <v>0</v>
      </c>
      <c r="M246" s="191">
        <f t="shared" si="330"/>
        <v>0</v>
      </c>
      <c r="N246" s="192">
        <f t="shared" si="330"/>
        <v>0</v>
      </c>
      <c r="O246" s="132">
        <f t="shared" si="330"/>
        <v>0</v>
      </c>
      <c r="P246" s="49"/>
    </row>
    <row r="247" spans="1:16" ht="12" hidden="1" customHeight="1" x14ac:dyDescent="0.25">
      <c r="A247" s="51">
        <v>6291</v>
      </c>
      <c r="B247" s="87" t="s">
        <v>265</v>
      </c>
      <c r="C247" s="88">
        <f t="shared" si="288"/>
        <v>0</v>
      </c>
      <c r="D247" s="193">
        <v>0</v>
      </c>
      <c r="E247" s="194"/>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7" t="s">
        <v>266</v>
      </c>
      <c r="C248" s="88">
        <f t="shared" si="288"/>
        <v>0</v>
      </c>
      <c r="D248" s="193">
        <v>0</v>
      </c>
      <c r="E248" s="194"/>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7" t="s">
        <v>267</v>
      </c>
      <c r="C249" s="88">
        <f t="shared" si="288"/>
        <v>0</v>
      </c>
      <c r="D249" s="193">
        <v>0</v>
      </c>
      <c r="E249" s="194"/>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7" t="s">
        <v>268</v>
      </c>
      <c r="C250" s="88">
        <f t="shared" si="288"/>
        <v>0</v>
      </c>
      <c r="D250" s="193">
        <v>0</v>
      </c>
      <c r="E250" s="194"/>
      <c r="F250" s="55">
        <f t="shared" si="331"/>
        <v>0</v>
      </c>
      <c r="G250" s="53"/>
      <c r="H250" s="54"/>
      <c r="I250" s="55">
        <f t="shared" si="332"/>
        <v>0</v>
      </c>
      <c r="J250" s="53"/>
      <c r="K250" s="54"/>
      <c r="L250" s="55">
        <f t="shared" si="333"/>
        <v>0</v>
      </c>
      <c r="M250" s="53"/>
      <c r="N250" s="54"/>
      <c r="O250" s="55">
        <f t="shared" si="334"/>
        <v>0</v>
      </c>
      <c r="P250" s="57"/>
    </row>
    <row r="251" spans="1:16" hidden="1" x14ac:dyDescent="0.25">
      <c r="A251" s="67">
        <v>6300</v>
      </c>
      <c r="B251" s="181" t="s">
        <v>269</v>
      </c>
      <c r="C251" s="68">
        <f t="shared" si="288"/>
        <v>0</v>
      </c>
      <c r="D251" s="182">
        <f>SUM(D252,D257,D258)</f>
        <v>0</v>
      </c>
      <c r="E251" s="183">
        <f t="shared" ref="E251:O251" si="335">SUM(E252,E257,E258)</f>
        <v>0</v>
      </c>
      <c r="F251" s="71">
        <f t="shared" si="335"/>
        <v>0</v>
      </c>
      <c r="G251" s="182">
        <f t="shared" si="335"/>
        <v>0</v>
      </c>
      <c r="H251" s="183">
        <f t="shared" si="335"/>
        <v>0</v>
      </c>
      <c r="I251" s="71">
        <f t="shared" si="335"/>
        <v>0</v>
      </c>
      <c r="J251" s="182">
        <f t="shared" si="335"/>
        <v>0</v>
      </c>
      <c r="K251" s="183">
        <f t="shared" si="335"/>
        <v>0</v>
      </c>
      <c r="L251" s="71">
        <f t="shared" si="335"/>
        <v>0</v>
      </c>
      <c r="M251" s="182">
        <f t="shared" si="335"/>
        <v>0</v>
      </c>
      <c r="N251" s="183">
        <f t="shared" si="335"/>
        <v>0</v>
      </c>
      <c r="O251" s="71">
        <f t="shared" si="335"/>
        <v>0</v>
      </c>
      <c r="P251" s="75"/>
    </row>
    <row r="252" spans="1:16" ht="24" hidden="1" x14ac:dyDescent="0.25">
      <c r="A252" s="275">
        <v>6320</v>
      </c>
      <c r="B252" s="80" t="s">
        <v>270</v>
      </c>
      <c r="C252" s="205">
        <f t="shared" si="288"/>
        <v>0</v>
      </c>
      <c r="D252" s="191">
        <f>SUM(D253:D256)</f>
        <v>0</v>
      </c>
      <c r="E252" s="192">
        <f t="shared" ref="E252:O252" si="336">SUM(E253:E256)</f>
        <v>0</v>
      </c>
      <c r="F252" s="132">
        <f t="shared" si="336"/>
        <v>0</v>
      </c>
      <c r="G252" s="191">
        <f t="shared" si="336"/>
        <v>0</v>
      </c>
      <c r="H252" s="192">
        <f t="shared" si="336"/>
        <v>0</v>
      </c>
      <c r="I252" s="132">
        <f t="shared" si="336"/>
        <v>0</v>
      </c>
      <c r="J252" s="191">
        <f t="shared" si="336"/>
        <v>0</v>
      </c>
      <c r="K252" s="192">
        <f t="shared" si="336"/>
        <v>0</v>
      </c>
      <c r="L252" s="132">
        <f t="shared" si="336"/>
        <v>0</v>
      </c>
      <c r="M252" s="191">
        <f t="shared" si="336"/>
        <v>0</v>
      </c>
      <c r="N252" s="192">
        <f t="shared" si="336"/>
        <v>0</v>
      </c>
      <c r="O252" s="132">
        <f t="shared" si="336"/>
        <v>0</v>
      </c>
      <c r="P252" s="49"/>
    </row>
    <row r="253" spans="1:16" ht="12" hidden="1" customHeight="1" x14ac:dyDescent="0.25">
      <c r="A253" s="51">
        <v>6322</v>
      </c>
      <c r="B253" s="87" t="s">
        <v>271</v>
      </c>
      <c r="C253" s="88">
        <f t="shared" si="288"/>
        <v>0</v>
      </c>
      <c r="D253" s="193">
        <v>0</v>
      </c>
      <c r="E253" s="194"/>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7" t="s">
        <v>272</v>
      </c>
      <c r="C254" s="88">
        <f t="shared" si="288"/>
        <v>0</v>
      </c>
      <c r="D254" s="193">
        <v>0</v>
      </c>
      <c r="E254" s="194"/>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7" t="s">
        <v>273</v>
      </c>
      <c r="C255" s="88">
        <f t="shared" si="288"/>
        <v>0</v>
      </c>
      <c r="D255" s="193">
        <v>0</v>
      </c>
      <c r="E255" s="194"/>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0" t="s">
        <v>274</v>
      </c>
      <c r="C256" s="81">
        <f t="shared" si="288"/>
        <v>0</v>
      </c>
      <c r="D256" s="195">
        <v>0</v>
      </c>
      <c r="E256" s="196"/>
      <c r="F256" s="132">
        <f t="shared" si="337"/>
        <v>0</v>
      </c>
      <c r="G256" s="46"/>
      <c r="H256" s="47"/>
      <c r="I256" s="132">
        <f t="shared" si="338"/>
        <v>0</v>
      </c>
      <c r="J256" s="46"/>
      <c r="K256" s="47"/>
      <c r="L256" s="132">
        <f t="shared" si="339"/>
        <v>0</v>
      </c>
      <c r="M256" s="46"/>
      <c r="N256" s="47"/>
      <c r="O256" s="132">
        <f t="shared" si="340"/>
        <v>0</v>
      </c>
      <c r="P256" s="49"/>
    </row>
    <row r="257" spans="1:16" ht="24" hidden="1" customHeight="1" x14ac:dyDescent="0.25">
      <c r="A257" s="222">
        <v>6330</v>
      </c>
      <c r="B257" s="223" t="s">
        <v>275</v>
      </c>
      <c r="C257" s="205">
        <f t="shared" si="288"/>
        <v>0</v>
      </c>
      <c r="D257" s="207">
        <v>0</v>
      </c>
      <c r="E257" s="208"/>
      <c r="F257" s="209">
        <f t="shared" si="337"/>
        <v>0</v>
      </c>
      <c r="G257" s="210"/>
      <c r="H257" s="211"/>
      <c r="I257" s="209">
        <f t="shared" si="338"/>
        <v>0</v>
      </c>
      <c r="J257" s="210"/>
      <c r="K257" s="211"/>
      <c r="L257" s="209">
        <f t="shared" si="339"/>
        <v>0</v>
      </c>
      <c r="M257" s="210"/>
      <c r="N257" s="211"/>
      <c r="O257" s="209">
        <f t="shared" si="340"/>
        <v>0</v>
      </c>
      <c r="P257" s="212"/>
    </row>
    <row r="258" spans="1:16" ht="12" hidden="1" customHeight="1" x14ac:dyDescent="0.25">
      <c r="A258" s="187">
        <v>6360</v>
      </c>
      <c r="B258" s="87" t="s">
        <v>276</v>
      </c>
      <c r="C258" s="88">
        <f t="shared" si="288"/>
        <v>0</v>
      </c>
      <c r="D258" s="193">
        <v>0</v>
      </c>
      <c r="E258" s="194"/>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7">
        <v>6400</v>
      </c>
      <c r="B259" s="181" t="s">
        <v>277</v>
      </c>
      <c r="C259" s="68">
        <f t="shared" si="288"/>
        <v>0</v>
      </c>
      <c r="D259" s="182">
        <f>SUM(D260,D264)</f>
        <v>0</v>
      </c>
      <c r="E259" s="183">
        <f t="shared" ref="E259:O259" si="341">SUM(E260,E264)</f>
        <v>0</v>
      </c>
      <c r="F259" s="71">
        <f t="shared" si="341"/>
        <v>0</v>
      </c>
      <c r="G259" s="182">
        <f t="shared" si="341"/>
        <v>0</v>
      </c>
      <c r="H259" s="183">
        <f t="shared" si="341"/>
        <v>0</v>
      </c>
      <c r="I259" s="71">
        <f t="shared" si="341"/>
        <v>0</v>
      </c>
      <c r="J259" s="182">
        <f t="shared" si="341"/>
        <v>0</v>
      </c>
      <c r="K259" s="183">
        <f t="shared" si="341"/>
        <v>0</v>
      </c>
      <c r="L259" s="71">
        <f t="shared" si="341"/>
        <v>0</v>
      </c>
      <c r="M259" s="182">
        <f t="shared" si="341"/>
        <v>0</v>
      </c>
      <c r="N259" s="183">
        <f t="shared" si="341"/>
        <v>0</v>
      </c>
      <c r="O259" s="71">
        <f t="shared" si="341"/>
        <v>0</v>
      </c>
      <c r="P259" s="75"/>
    </row>
    <row r="260" spans="1:16" ht="24" hidden="1" x14ac:dyDescent="0.25">
      <c r="A260" s="275">
        <v>6410</v>
      </c>
      <c r="B260" s="80" t="s">
        <v>278</v>
      </c>
      <c r="C260" s="81">
        <f t="shared" si="288"/>
        <v>0</v>
      </c>
      <c r="D260" s="191">
        <f>SUM(D261:D263)</f>
        <v>0</v>
      </c>
      <c r="E260" s="192">
        <f t="shared" ref="E260:O260" si="342">SUM(E261:E263)</f>
        <v>0</v>
      </c>
      <c r="F260" s="132">
        <f t="shared" si="342"/>
        <v>0</v>
      </c>
      <c r="G260" s="191">
        <f t="shared" si="342"/>
        <v>0</v>
      </c>
      <c r="H260" s="192">
        <f t="shared" si="342"/>
        <v>0</v>
      </c>
      <c r="I260" s="132">
        <f t="shared" si="342"/>
        <v>0</v>
      </c>
      <c r="J260" s="191">
        <f t="shared" si="342"/>
        <v>0</v>
      </c>
      <c r="K260" s="192">
        <f t="shared" si="342"/>
        <v>0</v>
      </c>
      <c r="L260" s="132">
        <f t="shared" si="342"/>
        <v>0</v>
      </c>
      <c r="M260" s="191">
        <f t="shared" si="342"/>
        <v>0</v>
      </c>
      <c r="N260" s="192">
        <f t="shared" si="342"/>
        <v>0</v>
      </c>
      <c r="O260" s="132">
        <f t="shared" si="342"/>
        <v>0</v>
      </c>
      <c r="P260" s="49"/>
    </row>
    <row r="261" spans="1:16" ht="12" hidden="1" customHeight="1" x14ac:dyDescent="0.25">
      <c r="A261" s="51">
        <v>6411</v>
      </c>
      <c r="B261" s="197" t="s">
        <v>279</v>
      </c>
      <c r="C261" s="88">
        <f t="shared" si="288"/>
        <v>0</v>
      </c>
      <c r="D261" s="193">
        <v>0</v>
      </c>
      <c r="E261" s="194"/>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7" t="s">
        <v>280</v>
      </c>
      <c r="C262" s="88">
        <f t="shared" si="288"/>
        <v>0</v>
      </c>
      <c r="D262" s="193">
        <v>0</v>
      </c>
      <c r="E262" s="194"/>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7" t="s">
        <v>281</v>
      </c>
      <c r="C263" s="88">
        <f t="shared" si="288"/>
        <v>0</v>
      </c>
      <c r="D263" s="193">
        <v>0</v>
      </c>
      <c r="E263" s="194"/>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7">
        <v>6420</v>
      </c>
      <c r="B264" s="87" t="s">
        <v>282</v>
      </c>
      <c r="C264" s="88">
        <f t="shared" si="288"/>
        <v>0</v>
      </c>
      <c r="D264" s="188">
        <f>SUM(D265:D268)</f>
        <v>0</v>
      </c>
      <c r="E264" s="189">
        <f t="shared" ref="E264:F264" si="347">SUM(E265:E268)</f>
        <v>0</v>
      </c>
      <c r="F264" s="55">
        <f t="shared" si="347"/>
        <v>0</v>
      </c>
      <c r="G264" s="188">
        <f>SUM(G265:G268)</f>
        <v>0</v>
      </c>
      <c r="H264" s="189">
        <f t="shared" ref="H264:I264" si="348">SUM(H265:H268)</f>
        <v>0</v>
      </c>
      <c r="I264" s="55">
        <f t="shared" si="348"/>
        <v>0</v>
      </c>
      <c r="J264" s="188">
        <f>SUM(J265:J268)</f>
        <v>0</v>
      </c>
      <c r="K264" s="189">
        <f t="shared" ref="K264:L264" si="349">SUM(K265:K268)</f>
        <v>0</v>
      </c>
      <c r="L264" s="55">
        <f t="shared" si="349"/>
        <v>0</v>
      </c>
      <c r="M264" s="188">
        <f>SUM(M265:M268)</f>
        <v>0</v>
      </c>
      <c r="N264" s="189">
        <f t="shared" ref="N264:O264" si="350">SUM(N265:N268)</f>
        <v>0</v>
      </c>
      <c r="O264" s="55">
        <f t="shared" si="350"/>
        <v>0</v>
      </c>
      <c r="P264" s="57"/>
    </row>
    <row r="265" spans="1:16" ht="36" hidden="1" customHeight="1" x14ac:dyDescent="0.25">
      <c r="A265" s="51">
        <v>6421</v>
      </c>
      <c r="B265" s="87" t="s">
        <v>283</v>
      </c>
      <c r="C265" s="88">
        <f t="shared" si="288"/>
        <v>0</v>
      </c>
      <c r="D265" s="193">
        <v>0</v>
      </c>
      <c r="E265" s="194"/>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7" t="s">
        <v>284</v>
      </c>
      <c r="C266" s="88">
        <f t="shared" si="288"/>
        <v>0</v>
      </c>
      <c r="D266" s="193">
        <v>0</v>
      </c>
      <c r="E266" s="194"/>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7" t="s">
        <v>285</v>
      </c>
      <c r="C267" s="88">
        <f t="shared" si="288"/>
        <v>0</v>
      </c>
      <c r="D267" s="193">
        <v>0</v>
      </c>
      <c r="E267" s="194"/>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7" t="s">
        <v>286</v>
      </c>
      <c r="C268" s="88">
        <f t="shared" si="288"/>
        <v>0</v>
      </c>
      <c r="D268" s="193">
        <v>0</v>
      </c>
      <c r="E268" s="194"/>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4">
        <v>7000</v>
      </c>
      <c r="B269" s="224" t="s">
        <v>287</v>
      </c>
      <c r="C269" s="225">
        <f t="shared" si="288"/>
        <v>0</v>
      </c>
      <c r="D269" s="226">
        <f>SUM(D270,D281)</f>
        <v>0</v>
      </c>
      <c r="E269" s="227">
        <f t="shared" ref="E269:F269" si="355">SUM(E270,E281)</f>
        <v>0</v>
      </c>
      <c r="F269" s="228">
        <f t="shared" si="355"/>
        <v>0</v>
      </c>
      <c r="G269" s="226">
        <f>SUM(G270,G281)</f>
        <v>0</v>
      </c>
      <c r="H269" s="227">
        <f t="shared" ref="H269:I269" si="356">SUM(H270,H281)</f>
        <v>0</v>
      </c>
      <c r="I269" s="228">
        <f t="shared" si="356"/>
        <v>0</v>
      </c>
      <c r="J269" s="226">
        <f>SUM(J270,J281)</f>
        <v>0</v>
      </c>
      <c r="K269" s="227">
        <f t="shared" ref="K269:L269" si="357">SUM(K270,K281)</f>
        <v>0</v>
      </c>
      <c r="L269" s="228">
        <f t="shared" si="357"/>
        <v>0</v>
      </c>
      <c r="M269" s="226">
        <f>SUM(M270,M281)</f>
        <v>0</v>
      </c>
      <c r="N269" s="227">
        <f t="shared" ref="N269:O269" si="358">SUM(N270,N281)</f>
        <v>0</v>
      </c>
      <c r="O269" s="228">
        <f t="shared" si="358"/>
        <v>0</v>
      </c>
      <c r="P269" s="229"/>
    </row>
    <row r="270" spans="1:16" ht="24" hidden="1" x14ac:dyDescent="0.25">
      <c r="A270" s="67">
        <v>7200</v>
      </c>
      <c r="B270" s="181" t="s">
        <v>288</v>
      </c>
      <c r="C270" s="68">
        <f t="shared" si="288"/>
        <v>0</v>
      </c>
      <c r="D270" s="182">
        <f>SUM(D271,D272,D275,D276,D280)</f>
        <v>0</v>
      </c>
      <c r="E270" s="183">
        <f t="shared" ref="E270:F270" si="359">SUM(E271,E272,E275,E276,E280)</f>
        <v>0</v>
      </c>
      <c r="F270" s="71">
        <f t="shared" si="359"/>
        <v>0</v>
      </c>
      <c r="G270" s="182">
        <f>SUM(G271,G272,G275,G276,G280)</f>
        <v>0</v>
      </c>
      <c r="H270" s="183">
        <f t="shared" ref="H270:I270" si="360">SUM(H271,H272,H275,H276,H280)</f>
        <v>0</v>
      </c>
      <c r="I270" s="71">
        <f t="shared" si="360"/>
        <v>0</v>
      </c>
      <c r="J270" s="182">
        <f>SUM(J271,J272,J275,J276,J280)</f>
        <v>0</v>
      </c>
      <c r="K270" s="183">
        <f t="shared" ref="K270:L270" si="361">SUM(K271,K272,K275,K276,K280)</f>
        <v>0</v>
      </c>
      <c r="L270" s="71">
        <f t="shared" si="361"/>
        <v>0</v>
      </c>
      <c r="M270" s="182">
        <f>SUM(M271,M272,M275,M276,M280)</f>
        <v>0</v>
      </c>
      <c r="N270" s="183">
        <f t="shared" ref="N270:O270" si="362">SUM(N271,N272,N275,N276,N280)</f>
        <v>0</v>
      </c>
      <c r="O270" s="71">
        <f t="shared" si="362"/>
        <v>0</v>
      </c>
      <c r="P270" s="75"/>
    </row>
    <row r="271" spans="1:16" ht="24" hidden="1" customHeight="1" x14ac:dyDescent="0.25">
      <c r="A271" s="275">
        <v>7210</v>
      </c>
      <c r="B271" s="80" t="s">
        <v>289</v>
      </c>
      <c r="C271" s="81">
        <f t="shared" si="288"/>
        <v>0</v>
      </c>
      <c r="D271" s="195">
        <v>0</v>
      </c>
      <c r="E271" s="196"/>
      <c r="F271" s="132">
        <f>D271+E271</f>
        <v>0</v>
      </c>
      <c r="G271" s="46"/>
      <c r="H271" s="47"/>
      <c r="I271" s="132">
        <f>G271+H271</f>
        <v>0</v>
      </c>
      <c r="J271" s="46"/>
      <c r="K271" s="47"/>
      <c r="L271" s="132">
        <f>K271+J271</f>
        <v>0</v>
      </c>
      <c r="M271" s="46"/>
      <c r="N271" s="47"/>
      <c r="O271" s="132">
        <f>N271+M271</f>
        <v>0</v>
      </c>
      <c r="P271" s="49"/>
    </row>
    <row r="272" spans="1:16" s="230" customFormat="1" ht="24" hidden="1" x14ac:dyDescent="0.25">
      <c r="A272" s="187">
        <v>7220</v>
      </c>
      <c r="B272" s="87" t="s">
        <v>290</v>
      </c>
      <c r="C272" s="88">
        <f t="shared" si="288"/>
        <v>0</v>
      </c>
      <c r="D272" s="188">
        <f>SUM(D273:D274)</f>
        <v>0</v>
      </c>
      <c r="E272" s="189">
        <f t="shared" ref="E272:F272" si="363">SUM(E273:E274)</f>
        <v>0</v>
      </c>
      <c r="F272" s="55">
        <f t="shared" si="363"/>
        <v>0</v>
      </c>
      <c r="G272" s="188">
        <f>SUM(G273:G274)</f>
        <v>0</v>
      </c>
      <c r="H272" s="189">
        <f t="shared" ref="H272:I272" si="364">SUM(H273:H274)</f>
        <v>0</v>
      </c>
      <c r="I272" s="55">
        <f t="shared" si="364"/>
        <v>0</v>
      </c>
      <c r="J272" s="188">
        <f>SUM(J273:J274)</f>
        <v>0</v>
      </c>
      <c r="K272" s="189">
        <f t="shared" ref="K272:L272" si="365">SUM(K273:K274)</f>
        <v>0</v>
      </c>
      <c r="L272" s="55">
        <f t="shared" si="365"/>
        <v>0</v>
      </c>
      <c r="M272" s="188">
        <f>SUM(M273:M274)</f>
        <v>0</v>
      </c>
      <c r="N272" s="189">
        <f t="shared" ref="N272:O272" si="366">SUM(N273:N274)</f>
        <v>0</v>
      </c>
      <c r="O272" s="55">
        <f t="shared" si="366"/>
        <v>0</v>
      </c>
      <c r="P272" s="57"/>
    </row>
    <row r="273" spans="1:16" s="230" customFormat="1" ht="36" hidden="1" customHeight="1" x14ac:dyDescent="0.25">
      <c r="A273" s="51">
        <v>7221</v>
      </c>
      <c r="B273" s="87" t="s">
        <v>291</v>
      </c>
      <c r="C273" s="88">
        <f t="shared" si="288"/>
        <v>0</v>
      </c>
      <c r="D273" s="193">
        <v>0</v>
      </c>
      <c r="E273" s="194"/>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0" customFormat="1" ht="36" hidden="1" customHeight="1" x14ac:dyDescent="0.25">
      <c r="A274" s="51">
        <v>7222</v>
      </c>
      <c r="B274" s="87" t="s">
        <v>292</v>
      </c>
      <c r="C274" s="88">
        <f t="shared" si="288"/>
        <v>0</v>
      </c>
      <c r="D274" s="193">
        <v>0</v>
      </c>
      <c r="E274" s="194"/>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7">
        <v>7230</v>
      </c>
      <c r="B275" s="87" t="s">
        <v>293</v>
      </c>
      <c r="C275" s="88">
        <f t="shared" si="288"/>
        <v>0</v>
      </c>
      <c r="D275" s="193">
        <v>0</v>
      </c>
      <c r="E275" s="194"/>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7">
        <v>7240</v>
      </c>
      <c r="B276" s="87" t="s">
        <v>294</v>
      </c>
      <c r="C276" s="88">
        <f t="shared" ref="C276:C301" si="371">F276+I276+L276+O276</f>
        <v>0</v>
      </c>
      <c r="D276" s="188">
        <f t="shared" ref="D276:O276" si="372">SUM(D277:D279)</f>
        <v>0</v>
      </c>
      <c r="E276" s="189">
        <f t="shared" si="372"/>
        <v>0</v>
      </c>
      <c r="F276" s="55">
        <f t="shared" si="372"/>
        <v>0</v>
      </c>
      <c r="G276" s="188">
        <f t="shared" si="372"/>
        <v>0</v>
      </c>
      <c r="H276" s="189">
        <f t="shared" si="372"/>
        <v>0</v>
      </c>
      <c r="I276" s="55">
        <f t="shared" si="372"/>
        <v>0</v>
      </c>
      <c r="J276" s="188">
        <f>SUM(J277:J279)</f>
        <v>0</v>
      </c>
      <c r="K276" s="189">
        <f t="shared" ref="K276:L276" si="373">SUM(K277:K279)</f>
        <v>0</v>
      </c>
      <c r="L276" s="55">
        <f t="shared" si="373"/>
        <v>0</v>
      </c>
      <c r="M276" s="188">
        <f t="shared" si="372"/>
        <v>0</v>
      </c>
      <c r="N276" s="189">
        <f t="shared" si="372"/>
        <v>0</v>
      </c>
      <c r="O276" s="55">
        <f t="shared" si="372"/>
        <v>0</v>
      </c>
      <c r="P276" s="57"/>
    </row>
    <row r="277" spans="1:16" ht="48" hidden="1" customHeight="1" x14ac:dyDescent="0.25">
      <c r="A277" s="51">
        <v>7245</v>
      </c>
      <c r="B277" s="87" t="s">
        <v>295</v>
      </c>
      <c r="C277" s="88">
        <f t="shared" si="371"/>
        <v>0</v>
      </c>
      <c r="D277" s="193">
        <v>0</v>
      </c>
      <c r="E277" s="194"/>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7" t="s">
        <v>296</v>
      </c>
      <c r="C278" s="88">
        <f t="shared" si="371"/>
        <v>0</v>
      </c>
      <c r="D278" s="193">
        <v>0</v>
      </c>
      <c r="E278" s="194"/>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7" t="s">
        <v>297</v>
      </c>
      <c r="C279" s="88">
        <f t="shared" si="371"/>
        <v>0</v>
      </c>
      <c r="D279" s="193">
        <v>0</v>
      </c>
      <c r="E279" s="194"/>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5">
        <v>7260</v>
      </c>
      <c r="B280" s="80" t="s">
        <v>298</v>
      </c>
      <c r="C280" s="81">
        <f t="shared" si="371"/>
        <v>0</v>
      </c>
      <c r="D280" s="195">
        <v>0</v>
      </c>
      <c r="E280" s="196"/>
      <c r="F280" s="132">
        <f t="shared" si="374"/>
        <v>0</v>
      </c>
      <c r="G280" s="46"/>
      <c r="H280" s="47"/>
      <c r="I280" s="132">
        <f t="shared" si="375"/>
        <v>0</v>
      </c>
      <c r="J280" s="46"/>
      <c r="K280" s="47"/>
      <c r="L280" s="132">
        <f t="shared" si="376"/>
        <v>0</v>
      </c>
      <c r="M280" s="46"/>
      <c r="N280" s="47"/>
      <c r="O280" s="132">
        <f t="shared" si="377"/>
        <v>0</v>
      </c>
      <c r="P280" s="49"/>
    </row>
    <row r="281" spans="1:16" hidden="1" x14ac:dyDescent="0.25">
      <c r="A281" s="134">
        <v>7700</v>
      </c>
      <c r="B281" s="107" t="s">
        <v>299</v>
      </c>
      <c r="C281" s="108">
        <f t="shared" si="371"/>
        <v>0</v>
      </c>
      <c r="D281" s="231">
        <f t="shared" ref="D281:O281" si="378">D282</f>
        <v>0</v>
      </c>
      <c r="E281" s="232">
        <f t="shared" si="378"/>
        <v>0</v>
      </c>
      <c r="F281" s="129">
        <f t="shared" si="378"/>
        <v>0</v>
      </c>
      <c r="G281" s="231">
        <f t="shared" si="378"/>
        <v>0</v>
      </c>
      <c r="H281" s="232">
        <f t="shared" si="378"/>
        <v>0</v>
      </c>
      <c r="I281" s="129">
        <f t="shared" si="378"/>
        <v>0</v>
      </c>
      <c r="J281" s="231">
        <f t="shared" si="378"/>
        <v>0</v>
      </c>
      <c r="K281" s="232">
        <f t="shared" si="378"/>
        <v>0</v>
      </c>
      <c r="L281" s="129">
        <f t="shared" si="378"/>
        <v>0</v>
      </c>
      <c r="M281" s="231">
        <f t="shared" si="378"/>
        <v>0</v>
      </c>
      <c r="N281" s="232">
        <f t="shared" si="378"/>
        <v>0</v>
      </c>
      <c r="O281" s="129">
        <f t="shared" si="378"/>
        <v>0</v>
      </c>
      <c r="P281" s="117"/>
    </row>
    <row r="282" spans="1:16" ht="12" hidden="1" customHeight="1" x14ac:dyDescent="0.25">
      <c r="A282" s="184">
        <v>7720</v>
      </c>
      <c r="B282" s="80" t="s">
        <v>300</v>
      </c>
      <c r="C282" s="96">
        <f t="shared" si="371"/>
        <v>0</v>
      </c>
      <c r="D282" s="233">
        <v>0</v>
      </c>
      <c r="E282" s="234"/>
      <c r="F282" s="235">
        <f>D282+E282</f>
        <v>0</v>
      </c>
      <c r="G282" s="100"/>
      <c r="H282" s="101"/>
      <c r="I282" s="235">
        <f>G282+H282</f>
        <v>0</v>
      </c>
      <c r="J282" s="100"/>
      <c r="K282" s="101"/>
      <c r="L282" s="235">
        <f>K282+J282</f>
        <v>0</v>
      </c>
      <c r="M282" s="100"/>
      <c r="N282" s="101"/>
      <c r="O282" s="235">
        <f>N282+M282</f>
        <v>0</v>
      </c>
      <c r="P282" s="105"/>
    </row>
    <row r="283" spans="1:16" hidden="1" x14ac:dyDescent="0.25">
      <c r="A283" s="236">
        <v>9000</v>
      </c>
      <c r="B283" s="237" t="s">
        <v>301</v>
      </c>
      <c r="C283" s="238">
        <f t="shared" si="371"/>
        <v>0</v>
      </c>
      <c r="D283" s="239">
        <f t="shared" ref="D283:O284" si="379">D284</f>
        <v>0</v>
      </c>
      <c r="E283" s="240">
        <f t="shared" si="379"/>
        <v>0</v>
      </c>
      <c r="F283" s="241">
        <f t="shared" si="379"/>
        <v>0</v>
      </c>
      <c r="G283" s="239">
        <f>G284</f>
        <v>0</v>
      </c>
      <c r="H283" s="240">
        <f t="shared" ref="H283:I283" si="380">H284</f>
        <v>0</v>
      </c>
      <c r="I283" s="241">
        <f t="shared" si="380"/>
        <v>0</v>
      </c>
      <c r="J283" s="239">
        <f t="shared" si="379"/>
        <v>0</v>
      </c>
      <c r="K283" s="240">
        <f t="shared" si="379"/>
        <v>0</v>
      </c>
      <c r="L283" s="241">
        <f t="shared" si="379"/>
        <v>0</v>
      </c>
      <c r="M283" s="239">
        <f t="shared" si="379"/>
        <v>0</v>
      </c>
      <c r="N283" s="240">
        <f t="shared" si="379"/>
        <v>0</v>
      </c>
      <c r="O283" s="241">
        <f t="shared" si="379"/>
        <v>0</v>
      </c>
      <c r="P283" s="242"/>
    </row>
    <row r="284" spans="1:16" ht="24" hidden="1" x14ac:dyDescent="0.25">
      <c r="A284" s="243">
        <v>9200</v>
      </c>
      <c r="B284" s="87" t="s">
        <v>302</v>
      </c>
      <c r="C284" s="141">
        <f t="shared" si="371"/>
        <v>0</v>
      </c>
      <c r="D284" s="185">
        <f t="shared" si="379"/>
        <v>0</v>
      </c>
      <c r="E284" s="186">
        <f t="shared" si="379"/>
        <v>0</v>
      </c>
      <c r="F284" s="139">
        <f t="shared" si="379"/>
        <v>0</v>
      </c>
      <c r="G284" s="185">
        <f t="shared" si="379"/>
        <v>0</v>
      </c>
      <c r="H284" s="186">
        <f t="shared" si="379"/>
        <v>0</v>
      </c>
      <c r="I284" s="139">
        <f t="shared" si="379"/>
        <v>0</v>
      </c>
      <c r="J284" s="185">
        <f t="shared" si="379"/>
        <v>0</v>
      </c>
      <c r="K284" s="186">
        <f t="shared" si="379"/>
        <v>0</v>
      </c>
      <c r="L284" s="139">
        <f t="shared" si="379"/>
        <v>0</v>
      </c>
      <c r="M284" s="185">
        <f t="shared" si="379"/>
        <v>0</v>
      </c>
      <c r="N284" s="186">
        <f t="shared" si="379"/>
        <v>0</v>
      </c>
      <c r="O284" s="139">
        <f t="shared" si="379"/>
        <v>0</v>
      </c>
      <c r="P284" s="127"/>
    </row>
    <row r="285" spans="1:16" ht="24" hidden="1" customHeight="1" x14ac:dyDescent="0.25">
      <c r="A285" s="244">
        <v>9230</v>
      </c>
      <c r="B285" s="87" t="s">
        <v>303</v>
      </c>
      <c r="C285" s="141">
        <f t="shared" si="371"/>
        <v>0</v>
      </c>
      <c r="D285" s="199">
        <v>0</v>
      </c>
      <c r="E285" s="200"/>
      <c r="F285" s="139">
        <f>D285+E285</f>
        <v>0</v>
      </c>
      <c r="G285" s="142"/>
      <c r="H285" s="143"/>
      <c r="I285" s="139">
        <f>G285+H285</f>
        <v>0</v>
      </c>
      <c r="J285" s="142"/>
      <c r="K285" s="143"/>
      <c r="L285" s="139">
        <f>K285+J285</f>
        <v>0</v>
      </c>
      <c r="M285" s="142"/>
      <c r="N285" s="143"/>
      <c r="O285" s="139">
        <f>N285+M285</f>
        <v>0</v>
      </c>
      <c r="P285" s="127"/>
    </row>
    <row r="286" spans="1:16" hidden="1" x14ac:dyDescent="0.25">
      <c r="A286" s="197"/>
      <c r="B286" s="87" t="s">
        <v>304</v>
      </c>
      <c r="C286" s="88">
        <f t="shared" si="371"/>
        <v>0</v>
      </c>
      <c r="D286" s="188">
        <f>SUM(D287:D288)</f>
        <v>0</v>
      </c>
      <c r="E286" s="189">
        <f t="shared" ref="E286:F286" si="381">SUM(E287:E288)</f>
        <v>0</v>
      </c>
      <c r="F286" s="55">
        <f t="shared" si="381"/>
        <v>0</v>
      </c>
      <c r="G286" s="188">
        <f>SUM(G287:G288)</f>
        <v>0</v>
      </c>
      <c r="H286" s="189">
        <f t="shared" ref="H286:I286" si="382">SUM(H287:H288)</f>
        <v>0</v>
      </c>
      <c r="I286" s="55">
        <f t="shared" si="382"/>
        <v>0</v>
      </c>
      <c r="J286" s="188">
        <f>SUM(J287:J288)</f>
        <v>0</v>
      </c>
      <c r="K286" s="189">
        <f t="shared" ref="K286:L286" si="383">SUM(K287:K288)</f>
        <v>0</v>
      </c>
      <c r="L286" s="55">
        <f t="shared" si="383"/>
        <v>0</v>
      </c>
      <c r="M286" s="188">
        <f>SUM(M287:M288)</f>
        <v>0</v>
      </c>
      <c r="N286" s="189">
        <f t="shared" ref="N286:O286" si="384">SUM(N287:N288)</f>
        <v>0</v>
      </c>
      <c r="O286" s="55">
        <f t="shared" si="384"/>
        <v>0</v>
      </c>
      <c r="P286" s="57"/>
    </row>
    <row r="287" spans="1:16" ht="12" hidden="1" customHeight="1" x14ac:dyDescent="0.25">
      <c r="A287" s="197" t="s">
        <v>305</v>
      </c>
      <c r="B287" s="51" t="s">
        <v>306</v>
      </c>
      <c r="C287" s="88">
        <f t="shared" si="371"/>
        <v>0</v>
      </c>
      <c r="D287" s="193">
        <v>0</v>
      </c>
      <c r="E287" s="194"/>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7" t="s">
        <v>307</v>
      </c>
      <c r="B288" s="245" t="s">
        <v>308</v>
      </c>
      <c r="C288" s="81">
        <f t="shared" si="371"/>
        <v>0</v>
      </c>
      <c r="D288" s="195">
        <v>0</v>
      </c>
      <c r="E288" s="196"/>
      <c r="F288" s="132">
        <f t="shared" si="385"/>
        <v>0</v>
      </c>
      <c r="G288" s="46"/>
      <c r="H288" s="47"/>
      <c r="I288" s="132">
        <f t="shared" si="386"/>
        <v>0</v>
      </c>
      <c r="J288" s="46"/>
      <c r="K288" s="47"/>
      <c r="L288" s="132">
        <f t="shared" si="387"/>
        <v>0</v>
      </c>
      <c r="M288" s="46"/>
      <c r="N288" s="47"/>
      <c r="O288" s="132">
        <f t="shared" si="388"/>
        <v>0</v>
      </c>
      <c r="P288" s="49"/>
    </row>
    <row r="289" spans="1:16" ht="12.75" thickBot="1" x14ac:dyDescent="0.3">
      <c r="A289" s="246"/>
      <c r="B289" s="246" t="s">
        <v>309</v>
      </c>
      <c r="C289" s="247">
        <f t="shared" si="371"/>
        <v>695901</v>
      </c>
      <c r="D289" s="248">
        <f t="shared" ref="D289:O289" si="389">SUM(D286,D269,D230,D195,D187,D173,D75,D53,D283)</f>
        <v>639721</v>
      </c>
      <c r="E289" s="249">
        <f t="shared" si="389"/>
        <v>56180</v>
      </c>
      <c r="F289" s="250">
        <f t="shared" si="389"/>
        <v>695901</v>
      </c>
      <c r="G289" s="248">
        <f t="shared" si="389"/>
        <v>0</v>
      </c>
      <c r="H289" s="249">
        <f t="shared" si="389"/>
        <v>0</v>
      </c>
      <c r="I289" s="250">
        <f t="shared" si="389"/>
        <v>0</v>
      </c>
      <c r="J289" s="248">
        <f t="shared" si="389"/>
        <v>0</v>
      </c>
      <c r="K289" s="249">
        <f t="shared" si="389"/>
        <v>0</v>
      </c>
      <c r="L289" s="250">
        <f t="shared" si="389"/>
        <v>0</v>
      </c>
      <c r="M289" s="248">
        <f t="shared" si="389"/>
        <v>0</v>
      </c>
      <c r="N289" s="249">
        <f t="shared" si="389"/>
        <v>0</v>
      </c>
      <c r="O289" s="250">
        <f t="shared" si="389"/>
        <v>0</v>
      </c>
      <c r="P289" s="251"/>
    </row>
    <row r="290" spans="1:16" s="28" customFormat="1" ht="13.5" hidden="1" thickTop="1" thickBot="1" x14ac:dyDescent="0.3">
      <c r="A290" s="1589" t="s">
        <v>310</v>
      </c>
      <c r="B290" s="1590"/>
      <c r="C290" s="252">
        <f t="shared" si="371"/>
        <v>0</v>
      </c>
      <c r="D290" s="253">
        <f>SUM(D24,D25,D41)-D51</f>
        <v>0</v>
      </c>
      <c r="E290" s="254">
        <f t="shared" ref="E290:F290" si="390">SUM(E24,E25,E41)-E51</f>
        <v>0</v>
      </c>
      <c r="F290" s="255">
        <f t="shared" si="390"/>
        <v>0</v>
      </c>
      <c r="G290" s="253">
        <f>SUM(G24,G25,G41)-G51</f>
        <v>0</v>
      </c>
      <c r="H290" s="254">
        <f t="shared" ref="H290:I290" si="391">SUM(H24,H25,H41)-H51</f>
        <v>0</v>
      </c>
      <c r="I290" s="255">
        <f t="shared" si="391"/>
        <v>0</v>
      </c>
      <c r="J290" s="253">
        <f>(J26+J43)-J51</f>
        <v>0</v>
      </c>
      <c r="K290" s="254">
        <f t="shared" ref="K290:L290" si="392">(K26+K43)-K51</f>
        <v>0</v>
      </c>
      <c r="L290" s="255">
        <f t="shared" si="392"/>
        <v>0</v>
      </c>
      <c r="M290" s="253">
        <f>M45-M51</f>
        <v>0</v>
      </c>
      <c r="N290" s="254">
        <f t="shared" ref="N290:O290" si="393">N45-N51</f>
        <v>0</v>
      </c>
      <c r="O290" s="255">
        <f t="shared" si="393"/>
        <v>0</v>
      </c>
      <c r="P290" s="256"/>
    </row>
    <row r="291" spans="1:16" s="28" customFormat="1" ht="12.75" hidden="1" thickTop="1" x14ac:dyDescent="0.25">
      <c r="A291" s="1591" t="s">
        <v>311</v>
      </c>
      <c r="B291" s="1592"/>
      <c r="C291" s="257">
        <f t="shared" si="371"/>
        <v>0</v>
      </c>
      <c r="D291" s="258">
        <f t="shared" ref="D291:O291" si="394">SUM(D292,D293)-D300+D301</f>
        <v>0</v>
      </c>
      <c r="E291" s="259">
        <f t="shared" si="394"/>
        <v>0</v>
      </c>
      <c r="F291" s="260">
        <f t="shared" si="394"/>
        <v>0</v>
      </c>
      <c r="G291" s="258">
        <f t="shared" si="394"/>
        <v>0</v>
      </c>
      <c r="H291" s="259">
        <f t="shared" si="394"/>
        <v>0</v>
      </c>
      <c r="I291" s="260">
        <f t="shared" si="394"/>
        <v>0</v>
      </c>
      <c r="J291" s="258">
        <f t="shared" si="394"/>
        <v>0</v>
      </c>
      <c r="K291" s="259">
        <f t="shared" si="394"/>
        <v>0</v>
      </c>
      <c r="L291" s="260">
        <f t="shared" si="394"/>
        <v>0</v>
      </c>
      <c r="M291" s="258">
        <f t="shared" si="394"/>
        <v>0</v>
      </c>
      <c r="N291" s="259">
        <f t="shared" si="394"/>
        <v>0</v>
      </c>
      <c r="O291" s="260">
        <f t="shared" si="394"/>
        <v>0</v>
      </c>
      <c r="P291" s="261"/>
    </row>
    <row r="292" spans="1:16" s="28" customFormat="1" ht="13.5" hidden="1" thickTop="1" thickBot="1" x14ac:dyDescent="0.3">
      <c r="A292" s="155" t="s">
        <v>312</v>
      </c>
      <c r="B292" s="155" t="s">
        <v>313</v>
      </c>
      <c r="C292" s="156">
        <f t="shared" si="371"/>
        <v>0</v>
      </c>
      <c r="D292" s="157">
        <f t="shared" ref="D292:O292" si="395">D21-D286</f>
        <v>0</v>
      </c>
      <c r="E292" s="158">
        <f t="shared" si="395"/>
        <v>0</v>
      </c>
      <c r="F292" s="159">
        <f t="shared" si="395"/>
        <v>0</v>
      </c>
      <c r="G292" s="157">
        <f t="shared" si="395"/>
        <v>0</v>
      </c>
      <c r="H292" s="158">
        <f t="shared" si="395"/>
        <v>0</v>
      </c>
      <c r="I292" s="159">
        <f t="shared" si="395"/>
        <v>0</v>
      </c>
      <c r="J292" s="157">
        <f t="shared" si="395"/>
        <v>0</v>
      </c>
      <c r="K292" s="158">
        <f t="shared" si="395"/>
        <v>0</v>
      </c>
      <c r="L292" s="159">
        <f t="shared" si="395"/>
        <v>0</v>
      </c>
      <c r="M292" s="157">
        <f t="shared" si="395"/>
        <v>0</v>
      </c>
      <c r="N292" s="158">
        <f t="shared" si="395"/>
        <v>0</v>
      </c>
      <c r="O292" s="159">
        <f t="shared" si="395"/>
        <v>0</v>
      </c>
      <c r="P292" s="35"/>
    </row>
    <row r="293" spans="1:16" s="28" customFormat="1" ht="12.75" hidden="1" thickTop="1" x14ac:dyDescent="0.25">
      <c r="A293" s="262" t="s">
        <v>314</v>
      </c>
      <c r="B293" s="262" t="s">
        <v>315</v>
      </c>
      <c r="C293" s="257">
        <f t="shared" si="371"/>
        <v>0</v>
      </c>
      <c r="D293" s="258">
        <f t="shared" ref="D293:O293" si="396">SUM(D294,D296,D298)-SUM(D295,D297,D299)</f>
        <v>0</v>
      </c>
      <c r="E293" s="259">
        <f t="shared" si="396"/>
        <v>0</v>
      </c>
      <c r="F293" s="260">
        <f t="shared" si="396"/>
        <v>0</v>
      </c>
      <c r="G293" s="258">
        <f t="shared" si="396"/>
        <v>0</v>
      </c>
      <c r="H293" s="259">
        <f t="shared" si="396"/>
        <v>0</v>
      </c>
      <c r="I293" s="260">
        <f t="shared" si="396"/>
        <v>0</v>
      </c>
      <c r="J293" s="258">
        <f t="shared" si="396"/>
        <v>0</v>
      </c>
      <c r="K293" s="259">
        <f t="shared" si="396"/>
        <v>0</v>
      </c>
      <c r="L293" s="260">
        <f t="shared" si="396"/>
        <v>0</v>
      </c>
      <c r="M293" s="258">
        <f t="shared" si="396"/>
        <v>0</v>
      </c>
      <c r="N293" s="259">
        <f t="shared" si="396"/>
        <v>0</v>
      </c>
      <c r="O293" s="260">
        <f t="shared" si="396"/>
        <v>0</v>
      </c>
      <c r="P293" s="261"/>
    </row>
    <row r="294" spans="1:16" ht="12" hidden="1" customHeight="1" x14ac:dyDescent="0.25">
      <c r="A294" s="263" t="s">
        <v>316</v>
      </c>
      <c r="B294" s="140" t="s">
        <v>317</v>
      </c>
      <c r="C294" s="96">
        <f t="shared" si="371"/>
        <v>0</v>
      </c>
      <c r="D294" s="233"/>
      <c r="E294" s="234"/>
      <c r="F294" s="235">
        <f t="shared" ref="F294:F301" si="397">D294+E294</f>
        <v>0</v>
      </c>
      <c r="G294" s="100"/>
      <c r="H294" s="101"/>
      <c r="I294" s="235">
        <f t="shared" ref="I294:I301" si="398">G294+H294</f>
        <v>0</v>
      </c>
      <c r="J294" s="100"/>
      <c r="K294" s="101"/>
      <c r="L294" s="235">
        <f t="shared" ref="L294:L301" si="399">K294+J294</f>
        <v>0</v>
      </c>
      <c r="M294" s="100"/>
      <c r="N294" s="101"/>
      <c r="O294" s="235">
        <f t="shared" ref="O294:O301" si="400">N294+M294</f>
        <v>0</v>
      </c>
      <c r="P294" s="105"/>
    </row>
    <row r="295" spans="1:16" ht="24" hidden="1" customHeight="1" x14ac:dyDescent="0.25">
      <c r="A295" s="197" t="s">
        <v>318</v>
      </c>
      <c r="B295" s="50" t="s">
        <v>319</v>
      </c>
      <c r="C295" s="88">
        <f t="shared" si="371"/>
        <v>0</v>
      </c>
      <c r="D295" s="193"/>
      <c r="E295" s="194"/>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7" t="s">
        <v>320</v>
      </c>
      <c r="B296" s="50" t="s">
        <v>321</v>
      </c>
      <c r="C296" s="88">
        <f t="shared" si="371"/>
        <v>0</v>
      </c>
      <c r="D296" s="193"/>
      <c r="E296" s="194"/>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7" t="s">
        <v>322</v>
      </c>
      <c r="B297" s="50" t="s">
        <v>323</v>
      </c>
      <c r="C297" s="88">
        <f t="shared" si="371"/>
        <v>0</v>
      </c>
      <c r="D297" s="193"/>
      <c r="E297" s="194"/>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7" t="s">
        <v>324</v>
      </c>
      <c r="B298" s="50" t="s">
        <v>325</v>
      </c>
      <c r="C298" s="88">
        <f t="shared" si="371"/>
        <v>0</v>
      </c>
      <c r="D298" s="193"/>
      <c r="E298" s="194"/>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4" t="s">
        <v>326</v>
      </c>
      <c r="B299" s="265" t="s">
        <v>327</v>
      </c>
      <c r="C299" s="205">
        <f t="shared" si="371"/>
        <v>0</v>
      </c>
      <c r="D299" s="207"/>
      <c r="E299" s="208"/>
      <c r="F299" s="209">
        <f t="shared" si="397"/>
        <v>0</v>
      </c>
      <c r="G299" s="210"/>
      <c r="H299" s="211"/>
      <c r="I299" s="209">
        <f t="shared" si="398"/>
        <v>0</v>
      </c>
      <c r="J299" s="210"/>
      <c r="K299" s="211"/>
      <c r="L299" s="209">
        <f t="shared" si="399"/>
        <v>0</v>
      </c>
      <c r="M299" s="210"/>
      <c r="N299" s="211"/>
      <c r="O299" s="209">
        <f t="shared" si="400"/>
        <v>0</v>
      </c>
      <c r="P299" s="212"/>
    </row>
    <row r="300" spans="1:16" s="28" customFormat="1" ht="13.5" hidden="1" customHeight="1" thickTop="1" thickBot="1" x14ac:dyDescent="0.3">
      <c r="A300" s="266" t="s">
        <v>328</v>
      </c>
      <c r="B300" s="266" t="s">
        <v>329</v>
      </c>
      <c r="C300" s="252">
        <f t="shared" si="371"/>
        <v>0</v>
      </c>
      <c r="D300" s="267"/>
      <c r="E300" s="268"/>
      <c r="F300" s="255">
        <f t="shared" si="397"/>
        <v>0</v>
      </c>
      <c r="G300" s="267"/>
      <c r="H300" s="268"/>
      <c r="I300" s="269">
        <f t="shared" si="398"/>
        <v>0</v>
      </c>
      <c r="J300" s="267"/>
      <c r="K300" s="268"/>
      <c r="L300" s="269">
        <f t="shared" si="399"/>
        <v>0</v>
      </c>
      <c r="M300" s="267"/>
      <c r="N300" s="268"/>
      <c r="O300" s="269">
        <f t="shared" si="400"/>
        <v>0</v>
      </c>
      <c r="P300" s="270"/>
    </row>
    <row r="301" spans="1:16" s="28" customFormat="1" ht="48.75" hidden="1" customHeight="1" thickTop="1" x14ac:dyDescent="0.25">
      <c r="A301" s="262" t="s">
        <v>330</v>
      </c>
      <c r="B301" s="271" t="s">
        <v>331</v>
      </c>
      <c r="C301" s="257">
        <f t="shared" si="371"/>
        <v>0</v>
      </c>
      <c r="D301" s="201"/>
      <c r="E301" s="202"/>
      <c r="F301" s="71">
        <f t="shared" si="397"/>
        <v>0</v>
      </c>
      <c r="G301" s="201"/>
      <c r="H301" s="202"/>
      <c r="I301" s="71">
        <f t="shared" si="398"/>
        <v>0</v>
      </c>
      <c r="J301" s="201"/>
      <c r="K301" s="202"/>
      <c r="L301" s="71">
        <f t="shared" si="399"/>
        <v>0</v>
      </c>
      <c r="M301" s="201"/>
      <c r="N301" s="202"/>
      <c r="O301" s="71">
        <f t="shared" si="400"/>
        <v>0</v>
      </c>
      <c r="P301" s="75"/>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OoXpJWLBh5rwet4GA3CtdAHW+kIyTGGlgN+y/h+90Zf9bi2D222/QL6QJmfXUQUMRJ5Pv144ejKW/OwxrjHYzw==" saltValue="oXH8ofW+0BumioPn5BgHDQ==" spinCount="100000" sheet="1" objects="1" scenarios="1" formatCells="0" formatColumns="0" formatRows="0" deleteColumns="0"/>
  <autoFilter ref="A18:P301">
    <filterColumn colId="2">
      <filters>
        <filter val="135 605"/>
        <filter val="142 489"/>
        <filter val="151 341"/>
        <filter val="244 534"/>
        <filter val="300 026"/>
        <filter val="544 560"/>
        <filter val="6 884"/>
        <filter val="695 901"/>
        <filter val="8 85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18.aprīļa saistošajiem noteikumiem Nr.16
(protokols Nr.4, 26.punkts)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30</vt:i4>
      </vt:variant>
    </vt:vector>
  </HeadingPairs>
  <TitlesOfParts>
    <vt:vector size="67" baseType="lpstr">
      <vt:lpstr>01.1.7.</vt:lpstr>
      <vt:lpstr>03.2.1.</vt:lpstr>
      <vt:lpstr>04.1.3.</vt:lpstr>
      <vt:lpstr>04.1.8.</vt:lpstr>
      <vt:lpstr>04.1.14.</vt:lpstr>
      <vt:lpstr>04.3.1.</vt:lpstr>
      <vt:lpstr>05.1.4.</vt:lpstr>
      <vt:lpstr>06.1.1.</vt:lpstr>
      <vt:lpstr>06.1.7.</vt:lpstr>
      <vt:lpstr>08.1.11.</vt:lpstr>
      <vt:lpstr>08.1.15.</vt:lpstr>
      <vt:lpstr>08.4.1.</vt:lpstr>
      <vt:lpstr>08.6.3.</vt:lpstr>
      <vt:lpstr>08.6.4.</vt:lpstr>
      <vt:lpstr>09.1.8.</vt:lpstr>
      <vt:lpstr>09.23.1.</vt:lpstr>
      <vt:lpstr>10.1.1.</vt:lpstr>
      <vt:lpstr>10.2.1.</vt:lpstr>
      <vt:lpstr>10.3.7.</vt:lpstr>
      <vt:lpstr>3.piel.</vt:lpstr>
      <vt:lpstr>8.piel.</vt:lpstr>
      <vt:lpstr>10.piel.</vt:lpstr>
      <vt:lpstr>11.piel.</vt:lpstr>
      <vt:lpstr>30.piel.</vt:lpstr>
      <vt:lpstr>35.piel.</vt:lpstr>
      <vt:lpstr>09.7.1.</vt:lpstr>
      <vt:lpstr>08.1.3.</vt:lpstr>
      <vt:lpstr>08.1.5.</vt:lpstr>
      <vt:lpstr>08.4.2.</vt:lpstr>
      <vt:lpstr>09.1.10.</vt:lpstr>
      <vt:lpstr>4.piel.</vt:lpstr>
      <vt:lpstr>23.piel.</vt:lpstr>
      <vt:lpstr>26.piel.</vt:lpstr>
      <vt:lpstr>01.3.1.</vt:lpstr>
      <vt:lpstr>04.1.15.</vt:lpstr>
      <vt:lpstr>04.1.20.</vt:lpstr>
      <vt:lpstr>09.1.17.</vt:lpstr>
      <vt:lpstr>'35.piel.'!Print_Area</vt:lpstr>
      <vt:lpstr>'01.1.7.'!Print_Titles</vt:lpstr>
      <vt:lpstr>'01.3.1.'!Print_Titles</vt:lpstr>
      <vt:lpstr>'03.2.1.'!Print_Titles</vt:lpstr>
      <vt:lpstr>'04.1.14.'!Print_Titles</vt:lpstr>
      <vt:lpstr>'04.1.15.'!Print_Titles</vt:lpstr>
      <vt:lpstr>'04.1.20.'!Print_Titles</vt:lpstr>
      <vt:lpstr>'04.1.3.'!Print_Titles</vt:lpstr>
      <vt:lpstr>'04.1.8.'!Print_Titles</vt:lpstr>
      <vt:lpstr>'04.3.1.'!Print_Titles</vt:lpstr>
      <vt:lpstr>'05.1.4.'!Print_Titles</vt:lpstr>
      <vt:lpstr>'06.1.1.'!Print_Titles</vt:lpstr>
      <vt:lpstr>'06.1.7.'!Print_Titles</vt:lpstr>
      <vt:lpstr>'08.1.11.'!Print_Titles</vt:lpstr>
      <vt:lpstr>'08.1.15.'!Print_Titles</vt:lpstr>
      <vt:lpstr>'08.1.3.'!Print_Titles</vt:lpstr>
      <vt:lpstr>'08.1.5.'!Print_Titles</vt:lpstr>
      <vt:lpstr>'08.4.1.'!Print_Titles</vt:lpstr>
      <vt:lpstr>'08.4.2.'!Print_Titles</vt:lpstr>
      <vt:lpstr>'08.6.3.'!Print_Titles</vt:lpstr>
      <vt:lpstr>'08.6.4.'!Print_Titles</vt:lpstr>
      <vt:lpstr>'09.1.10.'!Print_Titles</vt:lpstr>
      <vt:lpstr>'09.1.17.'!Print_Titles</vt:lpstr>
      <vt:lpstr>'09.1.8.'!Print_Titles</vt:lpstr>
      <vt:lpstr>'09.23.1.'!Print_Titles</vt:lpstr>
      <vt:lpstr>'09.7.1.'!Print_Titles</vt:lpstr>
      <vt:lpstr>'10.1.1.'!Print_Titles</vt:lpstr>
      <vt:lpstr>'10.2.1.'!Print_Titles</vt:lpstr>
      <vt:lpstr>'10.3.7.'!Print_Titles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2019-04-24T06:41:07Z</cp:lastPrinted>
  <dcterms:created xsi:type="dcterms:W3CDTF">2019-04-03T05:56:58Z</dcterms:created>
  <dcterms:modified xsi:type="dcterms:W3CDTF">2019-04-24T06:41:10Z</dcterms:modified>
</cp:coreProperties>
</file>