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R:\domes_sede\19\SAISTOŠIE NOTEIKUMI\"/>
    </mc:Choice>
  </mc:AlternateContent>
  <bookViews>
    <workbookView xWindow="0" yWindow="0" windowWidth="28800" windowHeight="11835" activeTab="7"/>
  </bookViews>
  <sheets>
    <sheet name="03.2.1." sheetId="3" r:id="rId1"/>
    <sheet name="06.3.1." sheetId="4" r:id="rId2"/>
    <sheet name="09.29.2." sheetId="1" r:id="rId3"/>
    <sheet name="25.piel." sheetId="5" r:id="rId4"/>
    <sheet name="28.piel." sheetId="2" r:id="rId5"/>
    <sheet name="35.piel." sheetId="7" r:id="rId6"/>
    <sheet name="01.1.2." sheetId="8" r:id="rId7"/>
    <sheet name="04.1.10" sheetId="9" r:id="rId8"/>
    <sheet name="15.piel." sheetId="10" r:id="rId9"/>
  </sheets>
  <definedNames>
    <definedName name="_xlnm._FilterDatabase" localSheetId="6" hidden="1">'01.1.2.'!$A$18:$P$301</definedName>
    <definedName name="_xlnm._FilterDatabase" localSheetId="0" hidden="1">'03.2.1.'!$A$18:$P$301</definedName>
    <definedName name="_xlnm._FilterDatabase" localSheetId="7" hidden="1">'04.1.10'!$A$18:$P$301</definedName>
    <definedName name="_xlnm._FilterDatabase" localSheetId="1" hidden="1">'06.3.1.'!$A$18:$P$301</definedName>
    <definedName name="_xlnm._FilterDatabase" localSheetId="2" hidden="1">'09.29.2.'!$A$18:$P$301</definedName>
    <definedName name="_xlnm.Print_Area" localSheetId="5">'35.piel.'!$A$1:$R$109</definedName>
    <definedName name="_xlnm.Print_Titles" localSheetId="6">'01.1.2.'!$18:$18</definedName>
    <definedName name="_xlnm.Print_Titles" localSheetId="7">'04.1.10'!$18:$18</definedName>
    <definedName name="_xlnm.Print_Titles" localSheetId="1">'06.3.1.'!$18:$18</definedName>
    <definedName name="_xlnm.Print_Titles" localSheetId="2">'09.29.2.'!$18:$18</definedName>
    <definedName name="_xlnm.Print_Titles" localSheetId="5">'35.piel.'!$5:$5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51" i="10" l="1"/>
  <c r="H51" i="10"/>
  <c r="I50" i="10"/>
  <c r="H50" i="10"/>
  <c r="I49" i="10"/>
  <c r="H49" i="10"/>
  <c r="I48" i="10"/>
  <c r="H48" i="10"/>
  <c r="I47" i="10"/>
  <c r="H47" i="10"/>
  <c r="I46" i="10"/>
  <c r="H46" i="10"/>
  <c r="I45" i="10"/>
  <c r="H45" i="10"/>
  <c r="I44" i="10"/>
  <c r="H44" i="10"/>
  <c r="I43" i="10"/>
  <c r="H43" i="10"/>
  <c r="I42" i="10"/>
  <c r="H42" i="10"/>
  <c r="I41" i="10"/>
  <c r="H41" i="10"/>
  <c r="G40" i="10"/>
  <c r="F40" i="10"/>
  <c r="E40" i="10"/>
  <c r="I40" i="10" s="1"/>
  <c r="D40" i="10"/>
  <c r="I33" i="10"/>
  <c r="H33" i="10"/>
  <c r="I32" i="10"/>
  <c r="H32" i="10"/>
  <c r="I31" i="10"/>
  <c r="H31" i="10"/>
  <c r="I30" i="10"/>
  <c r="H30" i="10"/>
  <c r="I29" i="10"/>
  <c r="H29" i="10"/>
  <c r="I28" i="10"/>
  <c r="H28" i="10"/>
  <c r="I27" i="10"/>
  <c r="H27" i="10"/>
  <c r="I26" i="10"/>
  <c r="H26" i="10"/>
  <c r="I25" i="10"/>
  <c r="H25" i="10"/>
  <c r="I24" i="10"/>
  <c r="H24" i="10"/>
  <c r="I23" i="10"/>
  <c r="H23" i="10"/>
  <c r="I22" i="10"/>
  <c r="H22" i="10"/>
  <c r="I21" i="10"/>
  <c r="H21" i="10"/>
  <c r="I20" i="10"/>
  <c r="H20" i="10"/>
  <c r="I19" i="10"/>
  <c r="H19" i="10"/>
  <c r="I18" i="10"/>
  <c r="H18" i="10"/>
  <c r="I17" i="10"/>
  <c r="H17" i="10"/>
  <c r="I16" i="10"/>
  <c r="H16" i="10"/>
  <c r="I15" i="10"/>
  <c r="H15" i="10"/>
  <c r="I14" i="10"/>
  <c r="H14" i="10"/>
  <c r="G13" i="10"/>
  <c r="F13" i="10"/>
  <c r="E13" i="10"/>
  <c r="I13" i="10" s="1"/>
  <c r="D13" i="10"/>
  <c r="O301" i="9"/>
  <c r="L301" i="9"/>
  <c r="C301" i="9" s="1"/>
  <c r="I301" i="9"/>
  <c r="F301" i="9"/>
  <c r="O300" i="9"/>
  <c r="L300" i="9"/>
  <c r="I300" i="9"/>
  <c r="F300" i="9"/>
  <c r="O299" i="9"/>
  <c r="L299" i="9"/>
  <c r="I299" i="9"/>
  <c r="F299" i="9"/>
  <c r="O298" i="9"/>
  <c r="L298" i="9"/>
  <c r="I298" i="9"/>
  <c r="F298" i="9"/>
  <c r="O297" i="9"/>
  <c r="L297" i="9"/>
  <c r="I297" i="9"/>
  <c r="F297" i="9"/>
  <c r="O296" i="9"/>
  <c r="L296" i="9"/>
  <c r="C296" i="9" s="1"/>
  <c r="I296" i="9"/>
  <c r="F296" i="9"/>
  <c r="O295" i="9"/>
  <c r="L295" i="9"/>
  <c r="I295" i="9"/>
  <c r="F295" i="9"/>
  <c r="O294" i="9"/>
  <c r="L294" i="9"/>
  <c r="I294" i="9"/>
  <c r="F294" i="9"/>
  <c r="F293" i="9" s="1"/>
  <c r="N293" i="9"/>
  <c r="M293" i="9"/>
  <c r="K293" i="9"/>
  <c r="J293" i="9"/>
  <c r="H293" i="9"/>
  <c r="G293" i="9"/>
  <c r="E293" i="9"/>
  <c r="D293" i="9"/>
  <c r="O288" i="9"/>
  <c r="L288" i="9"/>
  <c r="I288" i="9"/>
  <c r="F288" i="9"/>
  <c r="O287" i="9"/>
  <c r="L287" i="9"/>
  <c r="L286" i="9" s="1"/>
  <c r="I287" i="9"/>
  <c r="I286" i="9" s="1"/>
  <c r="F287" i="9"/>
  <c r="N286" i="9"/>
  <c r="M286" i="9"/>
  <c r="K286" i="9"/>
  <c r="J286" i="9"/>
  <c r="H286" i="9"/>
  <c r="G286" i="9"/>
  <c r="E286" i="9"/>
  <c r="D286" i="9"/>
  <c r="O285" i="9"/>
  <c r="L285" i="9"/>
  <c r="L284" i="9" s="1"/>
  <c r="I285" i="9"/>
  <c r="I284" i="9" s="1"/>
  <c r="I283" i="9" s="1"/>
  <c r="F285" i="9"/>
  <c r="O284" i="9"/>
  <c r="O283" i="9" s="1"/>
  <c r="N284" i="9"/>
  <c r="N283" i="9" s="1"/>
  <c r="M284" i="9"/>
  <c r="K284" i="9"/>
  <c r="K283" i="9" s="1"/>
  <c r="J284" i="9"/>
  <c r="J283" i="9" s="1"/>
  <c r="H284" i="9"/>
  <c r="H283" i="9" s="1"/>
  <c r="G284" i="9"/>
  <c r="G283" i="9" s="1"/>
  <c r="F284" i="9"/>
  <c r="F283" i="9" s="1"/>
  <c r="E284" i="9"/>
  <c r="E283" i="9" s="1"/>
  <c r="D284" i="9"/>
  <c r="M283" i="9"/>
  <c r="D283" i="9"/>
  <c r="O282" i="9"/>
  <c r="L282" i="9"/>
  <c r="L281" i="9" s="1"/>
  <c r="I282" i="9"/>
  <c r="I281" i="9" s="1"/>
  <c r="F282" i="9"/>
  <c r="F281" i="9" s="1"/>
  <c r="O281" i="9"/>
  <c r="N281" i="9"/>
  <c r="M281" i="9"/>
  <c r="K281" i="9"/>
  <c r="J281" i="9"/>
  <c r="H281" i="9"/>
  <c r="G281" i="9"/>
  <c r="E281" i="9"/>
  <c r="D281" i="9"/>
  <c r="O280" i="9"/>
  <c r="L280" i="9"/>
  <c r="I280" i="9"/>
  <c r="F280" i="9"/>
  <c r="O279" i="9"/>
  <c r="L279" i="9"/>
  <c r="I279" i="9"/>
  <c r="F279" i="9"/>
  <c r="O278" i="9"/>
  <c r="L278" i="9"/>
  <c r="I278" i="9"/>
  <c r="F278" i="9"/>
  <c r="O277" i="9"/>
  <c r="L277" i="9"/>
  <c r="I277" i="9"/>
  <c r="F277" i="9"/>
  <c r="O276" i="9"/>
  <c r="N276" i="9"/>
  <c r="M276" i="9"/>
  <c r="K276" i="9"/>
  <c r="J276" i="9"/>
  <c r="H276" i="9"/>
  <c r="G276" i="9"/>
  <c r="E276" i="9"/>
  <c r="D276" i="9"/>
  <c r="O275" i="9"/>
  <c r="L275" i="9"/>
  <c r="I275" i="9"/>
  <c r="F275" i="9"/>
  <c r="O274" i="9"/>
  <c r="L274" i="9"/>
  <c r="I274" i="9"/>
  <c r="F274" i="9"/>
  <c r="O273" i="9"/>
  <c r="L273" i="9"/>
  <c r="L272" i="9" s="1"/>
  <c r="I273" i="9"/>
  <c r="F273" i="9"/>
  <c r="O272" i="9"/>
  <c r="N272" i="9"/>
  <c r="M272" i="9"/>
  <c r="K272" i="9"/>
  <c r="J272" i="9"/>
  <c r="H272" i="9"/>
  <c r="G272" i="9"/>
  <c r="F272" i="9"/>
  <c r="E272" i="9"/>
  <c r="D272" i="9"/>
  <c r="O271" i="9"/>
  <c r="L271" i="9"/>
  <c r="I271" i="9"/>
  <c r="F271" i="9"/>
  <c r="O268" i="9"/>
  <c r="L268" i="9"/>
  <c r="I268" i="9"/>
  <c r="F268" i="9"/>
  <c r="C268" i="9" s="1"/>
  <c r="O267" i="9"/>
  <c r="L267" i="9"/>
  <c r="I267" i="9"/>
  <c r="F267" i="9"/>
  <c r="O266" i="9"/>
  <c r="L266" i="9"/>
  <c r="I266" i="9"/>
  <c r="F266" i="9"/>
  <c r="O265" i="9"/>
  <c r="L265" i="9"/>
  <c r="I265" i="9"/>
  <c r="F265" i="9"/>
  <c r="N264" i="9"/>
  <c r="M264" i="9"/>
  <c r="K264" i="9"/>
  <c r="J264" i="9"/>
  <c r="J259" i="9" s="1"/>
  <c r="H264" i="9"/>
  <c r="G264" i="9"/>
  <c r="E264" i="9"/>
  <c r="D264" i="9"/>
  <c r="O263" i="9"/>
  <c r="L263" i="9"/>
  <c r="I263" i="9"/>
  <c r="F263" i="9"/>
  <c r="O262" i="9"/>
  <c r="L262" i="9"/>
  <c r="I262" i="9"/>
  <c r="F262" i="9"/>
  <c r="O261" i="9"/>
  <c r="L261" i="9"/>
  <c r="L260" i="9" s="1"/>
  <c r="I261" i="9"/>
  <c r="I260" i="9" s="1"/>
  <c r="F261" i="9"/>
  <c r="F260" i="9" s="1"/>
  <c r="O260" i="9"/>
  <c r="N260" i="9"/>
  <c r="M260" i="9"/>
  <c r="M259" i="9" s="1"/>
  <c r="K260" i="9"/>
  <c r="J260" i="9"/>
  <c r="H260" i="9"/>
  <c r="H259" i="9" s="1"/>
  <c r="G260" i="9"/>
  <c r="E260" i="9"/>
  <c r="D260" i="9"/>
  <c r="N259" i="9"/>
  <c r="D259" i="9"/>
  <c r="O258" i="9"/>
  <c r="L258" i="9"/>
  <c r="I258" i="9"/>
  <c r="F258" i="9"/>
  <c r="O257" i="9"/>
  <c r="L257" i="9"/>
  <c r="I257" i="9"/>
  <c r="F257" i="9"/>
  <c r="O256" i="9"/>
  <c r="L256" i="9"/>
  <c r="I256" i="9"/>
  <c r="F256" i="9"/>
  <c r="O255" i="9"/>
  <c r="L255" i="9"/>
  <c r="I255" i="9"/>
  <c r="F255" i="9"/>
  <c r="O254" i="9"/>
  <c r="L254" i="9"/>
  <c r="I254" i="9"/>
  <c r="F254" i="9"/>
  <c r="O253" i="9"/>
  <c r="O252" i="9" s="1"/>
  <c r="O251" i="9" s="1"/>
  <c r="L253" i="9"/>
  <c r="I253" i="9"/>
  <c r="I252" i="9" s="1"/>
  <c r="I251" i="9" s="1"/>
  <c r="F253" i="9"/>
  <c r="C253" i="9" s="1"/>
  <c r="N252" i="9"/>
  <c r="N251" i="9" s="1"/>
  <c r="M252" i="9"/>
  <c r="L252" i="9"/>
  <c r="L251" i="9" s="1"/>
  <c r="K252" i="9"/>
  <c r="J252" i="9"/>
  <c r="J251" i="9" s="1"/>
  <c r="H252" i="9"/>
  <c r="H251" i="9" s="1"/>
  <c r="G252" i="9"/>
  <c r="G251" i="9" s="1"/>
  <c r="E252" i="9"/>
  <c r="E251" i="9" s="1"/>
  <c r="D252" i="9"/>
  <c r="D251" i="9" s="1"/>
  <c r="M251" i="9"/>
  <c r="K251" i="9"/>
  <c r="O250" i="9"/>
  <c r="L250" i="9"/>
  <c r="I250" i="9"/>
  <c r="F250" i="9"/>
  <c r="O249" i="9"/>
  <c r="L249" i="9"/>
  <c r="I249" i="9"/>
  <c r="F249" i="9"/>
  <c r="O248" i="9"/>
  <c r="L248" i="9"/>
  <c r="I248" i="9"/>
  <c r="F248" i="9"/>
  <c r="O247" i="9"/>
  <c r="L247" i="9"/>
  <c r="L246" i="9" s="1"/>
  <c r="I247" i="9"/>
  <c r="F247" i="9"/>
  <c r="N246" i="9"/>
  <c r="M246" i="9"/>
  <c r="K246" i="9"/>
  <c r="J246" i="9"/>
  <c r="H246" i="9"/>
  <c r="G246" i="9"/>
  <c r="F246" i="9"/>
  <c r="E246" i="9"/>
  <c r="D246" i="9"/>
  <c r="O245" i="9"/>
  <c r="L245" i="9"/>
  <c r="I245" i="9"/>
  <c r="F245" i="9"/>
  <c r="O244" i="9"/>
  <c r="L244" i="9"/>
  <c r="I244" i="9"/>
  <c r="F244" i="9"/>
  <c r="O243" i="9"/>
  <c r="L243" i="9"/>
  <c r="I243" i="9"/>
  <c r="F243" i="9"/>
  <c r="O242" i="9"/>
  <c r="L242" i="9"/>
  <c r="I242" i="9"/>
  <c r="F242" i="9"/>
  <c r="O241" i="9"/>
  <c r="L241" i="9"/>
  <c r="I241" i="9"/>
  <c r="F241" i="9"/>
  <c r="O240" i="9"/>
  <c r="L240" i="9"/>
  <c r="I240" i="9"/>
  <c r="F240" i="9"/>
  <c r="O239" i="9"/>
  <c r="L239" i="9"/>
  <c r="L238" i="9" s="1"/>
  <c r="I239" i="9"/>
  <c r="F239" i="9"/>
  <c r="F238" i="9" s="1"/>
  <c r="N238" i="9"/>
  <c r="M238" i="9"/>
  <c r="K238" i="9"/>
  <c r="J238" i="9"/>
  <c r="H238" i="9"/>
  <c r="G238" i="9"/>
  <c r="E238" i="9"/>
  <c r="D238" i="9"/>
  <c r="O237" i="9"/>
  <c r="L237" i="9"/>
  <c r="I237" i="9"/>
  <c r="F237" i="9"/>
  <c r="O236" i="9"/>
  <c r="O235" i="9" s="1"/>
  <c r="L236" i="9"/>
  <c r="L235" i="9" s="1"/>
  <c r="I236" i="9"/>
  <c r="I235" i="9" s="1"/>
  <c r="F236" i="9"/>
  <c r="N235" i="9"/>
  <c r="M235" i="9"/>
  <c r="K235" i="9"/>
  <c r="J235" i="9"/>
  <c r="H235" i="9"/>
  <c r="G235" i="9"/>
  <c r="E235" i="9"/>
  <c r="D235" i="9"/>
  <c r="O234" i="9"/>
  <c r="L234" i="9"/>
  <c r="L233" i="9" s="1"/>
  <c r="I234" i="9"/>
  <c r="F234" i="9"/>
  <c r="F233" i="9" s="1"/>
  <c r="O233" i="9"/>
  <c r="N233" i="9"/>
  <c r="M233" i="9"/>
  <c r="K233" i="9"/>
  <c r="J233" i="9"/>
  <c r="J231" i="9" s="1"/>
  <c r="I233" i="9"/>
  <c r="H233" i="9"/>
  <c r="G233" i="9"/>
  <c r="E233" i="9"/>
  <c r="E231" i="9" s="1"/>
  <c r="D233" i="9"/>
  <c r="O232" i="9"/>
  <c r="L232" i="9"/>
  <c r="I232" i="9"/>
  <c r="F232" i="9"/>
  <c r="O229" i="9"/>
  <c r="L229" i="9"/>
  <c r="I229" i="9"/>
  <c r="F229" i="9"/>
  <c r="O228" i="9"/>
  <c r="L228" i="9"/>
  <c r="L227" i="9" s="1"/>
  <c r="I228" i="9"/>
  <c r="F228" i="9"/>
  <c r="F227" i="9" s="1"/>
  <c r="O227" i="9"/>
  <c r="N227" i="9"/>
  <c r="M227" i="9"/>
  <c r="K227" i="9"/>
  <c r="J227" i="9"/>
  <c r="I227" i="9"/>
  <c r="H227" i="9"/>
  <c r="G227" i="9"/>
  <c r="E227" i="9"/>
  <c r="D227" i="9"/>
  <c r="O226" i="9"/>
  <c r="L226" i="9"/>
  <c r="I226" i="9"/>
  <c r="F226" i="9"/>
  <c r="O225" i="9"/>
  <c r="L225" i="9"/>
  <c r="I225" i="9"/>
  <c r="F225" i="9"/>
  <c r="O224" i="9"/>
  <c r="L224" i="9"/>
  <c r="I224" i="9"/>
  <c r="F224" i="9"/>
  <c r="O223" i="9"/>
  <c r="L223" i="9"/>
  <c r="I223" i="9"/>
  <c r="F223" i="9"/>
  <c r="O222" i="9"/>
  <c r="L222" i="9"/>
  <c r="I222" i="9"/>
  <c r="F222" i="9"/>
  <c r="O221" i="9"/>
  <c r="L221" i="9"/>
  <c r="I221" i="9"/>
  <c r="F221" i="9"/>
  <c r="O220" i="9"/>
  <c r="L220" i="9"/>
  <c r="I220" i="9"/>
  <c r="F220" i="9"/>
  <c r="O219" i="9"/>
  <c r="L219" i="9"/>
  <c r="I219" i="9"/>
  <c r="F219" i="9"/>
  <c r="O218" i="9"/>
  <c r="L218" i="9"/>
  <c r="I218" i="9"/>
  <c r="F218" i="9"/>
  <c r="O217" i="9"/>
  <c r="L217" i="9"/>
  <c r="L216" i="9" s="1"/>
  <c r="I217" i="9"/>
  <c r="F217" i="9"/>
  <c r="N216" i="9"/>
  <c r="M216" i="9"/>
  <c r="K216" i="9"/>
  <c r="J216" i="9"/>
  <c r="H216" i="9"/>
  <c r="G216" i="9"/>
  <c r="E216" i="9"/>
  <c r="D216" i="9"/>
  <c r="O215" i="9"/>
  <c r="L215" i="9"/>
  <c r="I215" i="9"/>
  <c r="F215" i="9"/>
  <c r="O214" i="9"/>
  <c r="L214" i="9"/>
  <c r="I214" i="9"/>
  <c r="C214" i="9" s="1"/>
  <c r="F214" i="9"/>
  <c r="O213" i="9"/>
  <c r="L213" i="9"/>
  <c r="I213" i="9"/>
  <c r="F213" i="9"/>
  <c r="O212" i="9"/>
  <c r="L212" i="9"/>
  <c r="I212" i="9"/>
  <c r="F212" i="9"/>
  <c r="O211" i="9"/>
  <c r="L211" i="9"/>
  <c r="I211" i="9"/>
  <c r="F211" i="9"/>
  <c r="O210" i="9"/>
  <c r="L210" i="9"/>
  <c r="I210" i="9"/>
  <c r="F210" i="9"/>
  <c r="O209" i="9"/>
  <c r="L209" i="9"/>
  <c r="I209" i="9"/>
  <c r="F209" i="9"/>
  <c r="O208" i="9"/>
  <c r="L208" i="9"/>
  <c r="I208" i="9"/>
  <c r="F208" i="9"/>
  <c r="O207" i="9"/>
  <c r="L207" i="9"/>
  <c r="I207" i="9"/>
  <c r="F207" i="9"/>
  <c r="O206" i="9"/>
  <c r="L206" i="9"/>
  <c r="I206" i="9"/>
  <c r="F206" i="9"/>
  <c r="N205" i="9"/>
  <c r="M205" i="9"/>
  <c r="K205" i="9"/>
  <c r="J205" i="9"/>
  <c r="J204" i="9" s="1"/>
  <c r="H205" i="9"/>
  <c r="G205" i="9"/>
  <c r="E205" i="9"/>
  <c r="D205" i="9"/>
  <c r="D204" i="9" s="1"/>
  <c r="O203" i="9"/>
  <c r="L203" i="9"/>
  <c r="I203" i="9"/>
  <c r="F203" i="9"/>
  <c r="O202" i="9"/>
  <c r="L202" i="9"/>
  <c r="C202" i="9" s="1"/>
  <c r="I202" i="9"/>
  <c r="F202" i="9"/>
  <c r="O201" i="9"/>
  <c r="L201" i="9"/>
  <c r="I201" i="9"/>
  <c r="F201" i="9"/>
  <c r="O200" i="9"/>
  <c r="L200" i="9"/>
  <c r="I200" i="9"/>
  <c r="F200" i="9"/>
  <c r="O199" i="9"/>
  <c r="L199" i="9"/>
  <c r="L198" i="9" s="1"/>
  <c r="I199" i="9"/>
  <c r="F199" i="9"/>
  <c r="F198" i="9" s="1"/>
  <c r="O198" i="9"/>
  <c r="N198" i="9"/>
  <c r="N196" i="9" s="1"/>
  <c r="M198" i="9"/>
  <c r="K198" i="9"/>
  <c r="K196" i="9" s="1"/>
  <c r="J198" i="9"/>
  <c r="J196" i="9" s="1"/>
  <c r="J195" i="9" s="1"/>
  <c r="H198" i="9"/>
  <c r="H196" i="9" s="1"/>
  <c r="G198" i="9"/>
  <c r="G196" i="9" s="1"/>
  <c r="E198" i="9"/>
  <c r="D198" i="9"/>
  <c r="D196" i="9" s="1"/>
  <c r="O197" i="9"/>
  <c r="L197" i="9"/>
  <c r="I197" i="9"/>
  <c r="F197" i="9"/>
  <c r="M196" i="9"/>
  <c r="E196" i="9"/>
  <c r="O193" i="9"/>
  <c r="O192" i="9" s="1"/>
  <c r="O191" i="9" s="1"/>
  <c r="L193" i="9"/>
  <c r="L192" i="9" s="1"/>
  <c r="L191" i="9" s="1"/>
  <c r="I193" i="9"/>
  <c r="F193" i="9"/>
  <c r="F192" i="9" s="1"/>
  <c r="N192" i="9"/>
  <c r="N191" i="9" s="1"/>
  <c r="M192" i="9"/>
  <c r="M191" i="9" s="1"/>
  <c r="K192" i="9"/>
  <c r="J192" i="9"/>
  <c r="I192" i="9"/>
  <c r="I191" i="9" s="1"/>
  <c r="H192" i="9"/>
  <c r="H191" i="9" s="1"/>
  <c r="G192" i="9"/>
  <c r="E192" i="9"/>
  <c r="E191" i="9" s="1"/>
  <c r="D192" i="9"/>
  <c r="D191" i="9" s="1"/>
  <c r="K191" i="9"/>
  <c r="K187" i="9" s="1"/>
  <c r="J191" i="9"/>
  <c r="G191" i="9"/>
  <c r="O190" i="9"/>
  <c r="L190" i="9"/>
  <c r="I190" i="9"/>
  <c r="F190" i="9"/>
  <c r="O189" i="9"/>
  <c r="O188" i="9" s="1"/>
  <c r="O187" i="9" s="1"/>
  <c r="L189" i="9"/>
  <c r="L188" i="9" s="1"/>
  <c r="I189" i="9"/>
  <c r="I188" i="9" s="1"/>
  <c r="F189" i="9"/>
  <c r="N188" i="9"/>
  <c r="M188" i="9"/>
  <c r="K188" i="9"/>
  <c r="J188" i="9"/>
  <c r="H188" i="9"/>
  <c r="G188" i="9"/>
  <c r="E188" i="9"/>
  <c r="E187" i="9" s="1"/>
  <c r="D188" i="9"/>
  <c r="J187" i="9"/>
  <c r="O186" i="9"/>
  <c r="L186" i="9"/>
  <c r="I186" i="9"/>
  <c r="F186" i="9"/>
  <c r="O185" i="9"/>
  <c r="L185" i="9"/>
  <c r="L184" i="9" s="1"/>
  <c r="I185" i="9"/>
  <c r="I184" i="9" s="1"/>
  <c r="F185" i="9"/>
  <c r="N184" i="9"/>
  <c r="M184" i="9"/>
  <c r="K184" i="9"/>
  <c r="J184" i="9"/>
  <c r="H184" i="9"/>
  <c r="G184" i="9"/>
  <c r="E184" i="9"/>
  <c r="D184" i="9"/>
  <c r="O183" i="9"/>
  <c r="L183" i="9"/>
  <c r="I183" i="9"/>
  <c r="F183" i="9"/>
  <c r="O182" i="9"/>
  <c r="L182" i="9"/>
  <c r="I182" i="9"/>
  <c r="F182" i="9"/>
  <c r="O181" i="9"/>
  <c r="L181" i="9"/>
  <c r="I181" i="9"/>
  <c r="F181" i="9"/>
  <c r="O180" i="9"/>
  <c r="L180" i="9"/>
  <c r="I180" i="9"/>
  <c r="I179" i="9" s="1"/>
  <c r="F180" i="9"/>
  <c r="N179" i="9"/>
  <c r="M179" i="9"/>
  <c r="K179" i="9"/>
  <c r="J179" i="9"/>
  <c r="H179" i="9"/>
  <c r="G179" i="9"/>
  <c r="F179" i="9"/>
  <c r="E179" i="9"/>
  <c r="D179" i="9"/>
  <c r="O178" i="9"/>
  <c r="L178" i="9"/>
  <c r="I178" i="9"/>
  <c r="F178" i="9"/>
  <c r="O177" i="9"/>
  <c r="L177" i="9"/>
  <c r="I177" i="9"/>
  <c r="F177" i="9"/>
  <c r="O176" i="9"/>
  <c r="L176" i="9"/>
  <c r="I176" i="9"/>
  <c r="I175" i="9" s="1"/>
  <c r="F176" i="9"/>
  <c r="F175" i="9" s="1"/>
  <c r="N175" i="9"/>
  <c r="M175" i="9"/>
  <c r="K175" i="9"/>
  <c r="K174" i="9" s="1"/>
  <c r="J175" i="9"/>
  <c r="H175" i="9"/>
  <c r="G175" i="9"/>
  <c r="E175" i="9"/>
  <c r="E174" i="9" s="1"/>
  <c r="E173" i="9" s="1"/>
  <c r="D175" i="9"/>
  <c r="O172" i="9"/>
  <c r="L172" i="9"/>
  <c r="I172" i="9"/>
  <c r="F172" i="9"/>
  <c r="O171" i="9"/>
  <c r="L171" i="9"/>
  <c r="I171" i="9"/>
  <c r="F171" i="9"/>
  <c r="O170" i="9"/>
  <c r="L170" i="9"/>
  <c r="I170" i="9"/>
  <c r="F170" i="9"/>
  <c r="O169" i="9"/>
  <c r="L169" i="9"/>
  <c r="I169" i="9"/>
  <c r="F169" i="9"/>
  <c r="O168" i="9"/>
  <c r="L168" i="9"/>
  <c r="I168" i="9"/>
  <c r="F168" i="9"/>
  <c r="O167" i="9"/>
  <c r="L167" i="9"/>
  <c r="I167" i="9"/>
  <c r="F167" i="9"/>
  <c r="N166" i="9"/>
  <c r="M166" i="9"/>
  <c r="K166" i="9"/>
  <c r="K165" i="9" s="1"/>
  <c r="J166" i="9"/>
  <c r="J165" i="9" s="1"/>
  <c r="H166" i="9"/>
  <c r="H165" i="9" s="1"/>
  <c r="G166" i="9"/>
  <c r="G165" i="9" s="1"/>
  <c r="E166" i="9"/>
  <c r="E165" i="9" s="1"/>
  <c r="D166" i="9"/>
  <c r="D165" i="9" s="1"/>
  <c r="N165" i="9"/>
  <c r="M165" i="9"/>
  <c r="O164" i="9"/>
  <c r="L164" i="9"/>
  <c r="C164" i="9" s="1"/>
  <c r="I164" i="9"/>
  <c r="F164" i="9"/>
  <c r="O163" i="9"/>
  <c r="L163" i="9"/>
  <c r="I163" i="9"/>
  <c r="F163" i="9"/>
  <c r="O162" i="9"/>
  <c r="L162" i="9"/>
  <c r="I162" i="9"/>
  <c r="F162" i="9"/>
  <c r="O161" i="9"/>
  <c r="L161" i="9"/>
  <c r="L160" i="9" s="1"/>
  <c r="I161" i="9"/>
  <c r="F161" i="9"/>
  <c r="O160" i="9"/>
  <c r="N160" i="9"/>
  <c r="M160" i="9"/>
  <c r="K160" i="9"/>
  <c r="J160" i="9"/>
  <c r="H160" i="9"/>
  <c r="H130" i="9" s="1"/>
  <c r="G160" i="9"/>
  <c r="F160" i="9"/>
  <c r="E160" i="9"/>
  <c r="D160" i="9"/>
  <c r="O159" i="9"/>
  <c r="L159" i="9"/>
  <c r="I159" i="9"/>
  <c r="F159" i="9"/>
  <c r="O158" i="9"/>
  <c r="L158" i="9"/>
  <c r="I158" i="9"/>
  <c r="F158" i="9"/>
  <c r="O157" i="9"/>
  <c r="L157" i="9"/>
  <c r="I157" i="9"/>
  <c r="F157" i="9"/>
  <c r="O156" i="9"/>
  <c r="L156" i="9"/>
  <c r="I156" i="9"/>
  <c r="F156" i="9"/>
  <c r="O155" i="9"/>
  <c r="L155" i="9"/>
  <c r="I155" i="9"/>
  <c r="F155" i="9"/>
  <c r="O154" i="9"/>
  <c r="L154" i="9"/>
  <c r="I154" i="9"/>
  <c r="F154" i="9"/>
  <c r="O153" i="9"/>
  <c r="L153" i="9"/>
  <c r="I153" i="9"/>
  <c r="F153" i="9"/>
  <c r="O152" i="9"/>
  <c r="O151" i="9" s="1"/>
  <c r="L152" i="9"/>
  <c r="I152" i="9"/>
  <c r="F152" i="9"/>
  <c r="N151" i="9"/>
  <c r="M151" i="9"/>
  <c r="K151" i="9"/>
  <c r="J151" i="9"/>
  <c r="H151" i="9"/>
  <c r="G151" i="9"/>
  <c r="E151" i="9"/>
  <c r="D151" i="9"/>
  <c r="O150" i="9"/>
  <c r="L150" i="9"/>
  <c r="I150" i="9"/>
  <c r="F150" i="9"/>
  <c r="O149" i="9"/>
  <c r="L149" i="9"/>
  <c r="I149" i="9"/>
  <c r="F149" i="9"/>
  <c r="O148" i="9"/>
  <c r="L148" i="9"/>
  <c r="I148" i="9"/>
  <c r="F148" i="9"/>
  <c r="O147" i="9"/>
  <c r="L147" i="9"/>
  <c r="I147" i="9"/>
  <c r="F147" i="9"/>
  <c r="O146" i="9"/>
  <c r="L146" i="9"/>
  <c r="I146" i="9"/>
  <c r="F146" i="9"/>
  <c r="O145" i="9"/>
  <c r="L145" i="9"/>
  <c r="L144" i="9" s="1"/>
  <c r="I145" i="9"/>
  <c r="F145" i="9"/>
  <c r="F144" i="9" s="1"/>
  <c r="N144" i="9"/>
  <c r="M144" i="9"/>
  <c r="K144" i="9"/>
  <c r="J144" i="9"/>
  <c r="H144" i="9"/>
  <c r="G144" i="9"/>
  <c r="E144" i="9"/>
  <c r="D144" i="9"/>
  <c r="O143" i="9"/>
  <c r="L143" i="9"/>
  <c r="I143" i="9"/>
  <c r="F143" i="9"/>
  <c r="O142" i="9"/>
  <c r="L142" i="9"/>
  <c r="L141" i="9" s="1"/>
  <c r="I142" i="9"/>
  <c r="I141" i="9" s="1"/>
  <c r="F142" i="9"/>
  <c r="N141" i="9"/>
  <c r="M141" i="9"/>
  <c r="K141" i="9"/>
  <c r="J141" i="9"/>
  <c r="H141" i="9"/>
  <c r="G141" i="9"/>
  <c r="E141" i="9"/>
  <c r="D141" i="9"/>
  <c r="O140" i="9"/>
  <c r="L140" i="9"/>
  <c r="I140" i="9"/>
  <c r="F140" i="9"/>
  <c r="O139" i="9"/>
  <c r="L139" i="9"/>
  <c r="I139" i="9"/>
  <c r="F139" i="9"/>
  <c r="O138" i="9"/>
  <c r="L138" i="9"/>
  <c r="I138" i="9"/>
  <c r="F138" i="9"/>
  <c r="O137" i="9"/>
  <c r="L137" i="9"/>
  <c r="L136" i="9" s="1"/>
  <c r="I137" i="9"/>
  <c r="F137" i="9"/>
  <c r="O136" i="9"/>
  <c r="N136" i="9"/>
  <c r="M136" i="9"/>
  <c r="K136" i="9"/>
  <c r="J136" i="9"/>
  <c r="H136" i="9"/>
  <c r="G136" i="9"/>
  <c r="F136" i="9"/>
  <c r="E136" i="9"/>
  <c r="D136" i="9"/>
  <c r="O135" i="9"/>
  <c r="L135" i="9"/>
  <c r="I135" i="9"/>
  <c r="F135" i="9"/>
  <c r="O134" i="9"/>
  <c r="L134" i="9"/>
  <c r="I134" i="9"/>
  <c r="F134" i="9"/>
  <c r="O133" i="9"/>
  <c r="L133" i="9"/>
  <c r="I133" i="9"/>
  <c r="F133" i="9"/>
  <c r="O132" i="9"/>
  <c r="O131" i="9" s="1"/>
  <c r="L132" i="9"/>
  <c r="I132" i="9"/>
  <c r="F132" i="9"/>
  <c r="N131" i="9"/>
  <c r="M131" i="9"/>
  <c r="L131" i="9"/>
  <c r="K131" i="9"/>
  <c r="J131" i="9"/>
  <c r="H131" i="9"/>
  <c r="G131" i="9"/>
  <c r="E131" i="9"/>
  <c r="D131" i="9"/>
  <c r="O129" i="9"/>
  <c r="L129" i="9"/>
  <c r="L128" i="9" s="1"/>
  <c r="I129" i="9"/>
  <c r="F129" i="9"/>
  <c r="O128" i="9"/>
  <c r="N128" i="9"/>
  <c r="M128" i="9"/>
  <c r="K128" i="9"/>
  <c r="J128" i="9"/>
  <c r="H128" i="9"/>
  <c r="G128" i="9"/>
  <c r="F128" i="9"/>
  <c r="E128" i="9"/>
  <c r="D128" i="9"/>
  <c r="O127" i="9"/>
  <c r="L127" i="9"/>
  <c r="I127" i="9"/>
  <c r="F127" i="9"/>
  <c r="O126" i="9"/>
  <c r="L126" i="9"/>
  <c r="I126" i="9"/>
  <c r="F126" i="9"/>
  <c r="O125" i="9"/>
  <c r="L125" i="9"/>
  <c r="I125" i="9"/>
  <c r="F125" i="9"/>
  <c r="O124" i="9"/>
  <c r="L124" i="9"/>
  <c r="I124" i="9"/>
  <c r="F124" i="9"/>
  <c r="O123" i="9"/>
  <c r="O122" i="9" s="1"/>
  <c r="L123" i="9"/>
  <c r="I123" i="9"/>
  <c r="I122" i="9" s="1"/>
  <c r="F123" i="9"/>
  <c r="N122" i="9"/>
  <c r="M122" i="9"/>
  <c r="K122" i="9"/>
  <c r="J122" i="9"/>
  <c r="H122" i="9"/>
  <c r="G122" i="9"/>
  <c r="E122" i="9"/>
  <c r="D122" i="9"/>
  <c r="O121" i="9"/>
  <c r="L121" i="9"/>
  <c r="I121" i="9"/>
  <c r="F121" i="9"/>
  <c r="O120" i="9"/>
  <c r="L120" i="9"/>
  <c r="I120" i="9"/>
  <c r="F120" i="9"/>
  <c r="O119" i="9"/>
  <c r="L119" i="9"/>
  <c r="I119" i="9"/>
  <c r="F119" i="9"/>
  <c r="O118" i="9"/>
  <c r="L118" i="9"/>
  <c r="I118" i="9"/>
  <c r="F118" i="9"/>
  <c r="O117" i="9"/>
  <c r="L117" i="9"/>
  <c r="I117" i="9"/>
  <c r="F117" i="9"/>
  <c r="O116" i="9"/>
  <c r="N116" i="9"/>
  <c r="M116" i="9"/>
  <c r="K116" i="9"/>
  <c r="J116" i="9"/>
  <c r="H116" i="9"/>
  <c r="G116" i="9"/>
  <c r="E116" i="9"/>
  <c r="D116" i="9"/>
  <c r="D83" i="9" s="1"/>
  <c r="O115" i="9"/>
  <c r="L115" i="9"/>
  <c r="I115" i="9"/>
  <c r="F115" i="9"/>
  <c r="O114" i="9"/>
  <c r="L114" i="9"/>
  <c r="I114" i="9"/>
  <c r="F114" i="9"/>
  <c r="O113" i="9"/>
  <c r="L113" i="9"/>
  <c r="L112" i="9" s="1"/>
  <c r="I113" i="9"/>
  <c r="F113" i="9"/>
  <c r="O112" i="9"/>
  <c r="N112" i="9"/>
  <c r="M112" i="9"/>
  <c r="K112" i="9"/>
  <c r="J112" i="9"/>
  <c r="H112" i="9"/>
  <c r="G112" i="9"/>
  <c r="E112" i="9"/>
  <c r="D112" i="9"/>
  <c r="O111" i="9"/>
  <c r="L111" i="9"/>
  <c r="I111" i="9"/>
  <c r="F111" i="9"/>
  <c r="O110" i="9"/>
  <c r="L110" i="9"/>
  <c r="I110" i="9"/>
  <c r="F110" i="9"/>
  <c r="O109" i="9"/>
  <c r="L109" i="9"/>
  <c r="I109" i="9"/>
  <c r="F109" i="9"/>
  <c r="O108" i="9"/>
  <c r="L108" i="9"/>
  <c r="I108" i="9"/>
  <c r="F108" i="9"/>
  <c r="O107" i="9"/>
  <c r="L107" i="9"/>
  <c r="I107" i="9"/>
  <c r="F107" i="9"/>
  <c r="O106" i="9"/>
  <c r="L106" i="9"/>
  <c r="I106" i="9"/>
  <c r="F106" i="9"/>
  <c r="O105" i="9"/>
  <c r="L105" i="9"/>
  <c r="I105" i="9"/>
  <c r="F105" i="9"/>
  <c r="O104" i="9"/>
  <c r="L104" i="9"/>
  <c r="L103" i="9" s="1"/>
  <c r="I104" i="9"/>
  <c r="F104" i="9"/>
  <c r="F103" i="9" s="1"/>
  <c r="N103" i="9"/>
  <c r="M103" i="9"/>
  <c r="K103" i="9"/>
  <c r="J103" i="9"/>
  <c r="H103" i="9"/>
  <c r="G103" i="9"/>
  <c r="E103" i="9"/>
  <c r="D103" i="9"/>
  <c r="O102" i="9"/>
  <c r="L102" i="9"/>
  <c r="I102" i="9"/>
  <c r="F102" i="9"/>
  <c r="O101" i="9"/>
  <c r="L101" i="9"/>
  <c r="I101" i="9"/>
  <c r="F101" i="9"/>
  <c r="O100" i="9"/>
  <c r="L100" i="9"/>
  <c r="I100" i="9"/>
  <c r="F100" i="9"/>
  <c r="O99" i="9"/>
  <c r="L99" i="9"/>
  <c r="I99" i="9"/>
  <c r="F99" i="9"/>
  <c r="O98" i="9"/>
  <c r="L98" i="9"/>
  <c r="I98" i="9"/>
  <c r="F98" i="9"/>
  <c r="O97" i="9"/>
  <c r="L97" i="9"/>
  <c r="I97" i="9"/>
  <c r="F97" i="9"/>
  <c r="O96" i="9"/>
  <c r="O95" i="9" s="1"/>
  <c r="L96" i="9"/>
  <c r="L95" i="9" s="1"/>
  <c r="I96" i="9"/>
  <c r="F96" i="9"/>
  <c r="N95" i="9"/>
  <c r="M95" i="9"/>
  <c r="K95" i="9"/>
  <c r="J95" i="9"/>
  <c r="H95" i="9"/>
  <c r="G95" i="9"/>
  <c r="E95" i="9"/>
  <c r="D95" i="9"/>
  <c r="O94" i="9"/>
  <c r="L94" i="9"/>
  <c r="I94" i="9"/>
  <c r="F94" i="9"/>
  <c r="O93" i="9"/>
  <c r="L93" i="9"/>
  <c r="I93" i="9"/>
  <c r="F93" i="9"/>
  <c r="O92" i="9"/>
  <c r="L92" i="9"/>
  <c r="I92" i="9"/>
  <c r="F92" i="9"/>
  <c r="O91" i="9"/>
  <c r="L91" i="9"/>
  <c r="I91" i="9"/>
  <c r="F91" i="9"/>
  <c r="O90" i="9"/>
  <c r="L90" i="9"/>
  <c r="L89" i="9" s="1"/>
  <c r="I90" i="9"/>
  <c r="F90" i="9"/>
  <c r="N89" i="9"/>
  <c r="M89" i="9"/>
  <c r="K89" i="9"/>
  <c r="K83" i="9" s="1"/>
  <c r="J89" i="9"/>
  <c r="H89" i="9"/>
  <c r="G89" i="9"/>
  <c r="E89" i="9"/>
  <c r="D89" i="9"/>
  <c r="O88" i="9"/>
  <c r="L88" i="9"/>
  <c r="I88" i="9"/>
  <c r="F88" i="9"/>
  <c r="O87" i="9"/>
  <c r="L87" i="9"/>
  <c r="I87" i="9"/>
  <c r="F87" i="9"/>
  <c r="O86" i="9"/>
  <c r="L86" i="9"/>
  <c r="I86" i="9"/>
  <c r="F86" i="9"/>
  <c r="O85" i="9"/>
  <c r="L85" i="9"/>
  <c r="I85" i="9"/>
  <c r="F85" i="9"/>
  <c r="O84" i="9"/>
  <c r="N84" i="9"/>
  <c r="M84" i="9"/>
  <c r="K84" i="9"/>
  <c r="J84" i="9"/>
  <c r="H84" i="9"/>
  <c r="G84" i="9"/>
  <c r="G83" i="9" s="1"/>
  <c r="E84" i="9"/>
  <c r="D84" i="9"/>
  <c r="O82" i="9"/>
  <c r="L82" i="9"/>
  <c r="I82" i="9"/>
  <c r="F82" i="9"/>
  <c r="O81" i="9"/>
  <c r="L81" i="9"/>
  <c r="L80" i="9" s="1"/>
  <c r="I81" i="9"/>
  <c r="F81" i="9"/>
  <c r="O80" i="9"/>
  <c r="N80" i="9"/>
  <c r="M80" i="9"/>
  <c r="K80" i="9"/>
  <c r="J80" i="9"/>
  <c r="H80" i="9"/>
  <c r="G80" i="9"/>
  <c r="F80" i="9"/>
  <c r="E80" i="9"/>
  <c r="D80" i="9"/>
  <c r="O79" i="9"/>
  <c r="L79" i="9"/>
  <c r="I79" i="9"/>
  <c r="F79" i="9"/>
  <c r="O78" i="9"/>
  <c r="L78" i="9"/>
  <c r="L77" i="9" s="1"/>
  <c r="L76" i="9" s="1"/>
  <c r="I78" i="9"/>
  <c r="I77" i="9" s="1"/>
  <c r="F78" i="9"/>
  <c r="N77" i="9"/>
  <c r="M77" i="9"/>
  <c r="M76" i="9" s="1"/>
  <c r="K77" i="9"/>
  <c r="J77" i="9"/>
  <c r="H77" i="9"/>
  <c r="G77" i="9"/>
  <c r="E77" i="9"/>
  <c r="E76" i="9" s="1"/>
  <c r="D77" i="9"/>
  <c r="H76" i="9"/>
  <c r="D76" i="9"/>
  <c r="O74" i="9"/>
  <c r="L74" i="9"/>
  <c r="I74" i="9"/>
  <c r="F74" i="9"/>
  <c r="O73" i="9"/>
  <c r="L73" i="9"/>
  <c r="I73" i="9"/>
  <c r="F73" i="9"/>
  <c r="O72" i="9"/>
  <c r="L72" i="9"/>
  <c r="I72" i="9"/>
  <c r="F72" i="9"/>
  <c r="O71" i="9"/>
  <c r="L71" i="9"/>
  <c r="I71" i="9"/>
  <c r="F71" i="9"/>
  <c r="O70" i="9"/>
  <c r="L70" i="9"/>
  <c r="I70" i="9"/>
  <c r="I69" i="9" s="1"/>
  <c r="F70" i="9"/>
  <c r="N69" i="9"/>
  <c r="N67" i="9" s="1"/>
  <c r="M69" i="9"/>
  <c r="M67" i="9" s="1"/>
  <c r="K69" i="9"/>
  <c r="K67" i="9" s="1"/>
  <c r="J69" i="9"/>
  <c r="J67" i="9" s="1"/>
  <c r="H69" i="9"/>
  <c r="H67" i="9" s="1"/>
  <c r="G69" i="9"/>
  <c r="E69" i="9"/>
  <c r="E67" i="9" s="1"/>
  <c r="D69" i="9"/>
  <c r="D67" i="9" s="1"/>
  <c r="O68" i="9"/>
  <c r="L68" i="9"/>
  <c r="I68" i="9"/>
  <c r="F68" i="9"/>
  <c r="G67" i="9"/>
  <c r="O66" i="9"/>
  <c r="L66" i="9"/>
  <c r="I66" i="9"/>
  <c r="F66" i="9"/>
  <c r="O65" i="9"/>
  <c r="L65" i="9"/>
  <c r="I65" i="9"/>
  <c r="F65" i="9"/>
  <c r="O64" i="9"/>
  <c r="L64" i="9"/>
  <c r="I64" i="9"/>
  <c r="F64" i="9"/>
  <c r="O63" i="9"/>
  <c r="L63" i="9"/>
  <c r="I63" i="9"/>
  <c r="F63" i="9"/>
  <c r="O62" i="9"/>
  <c r="L62" i="9"/>
  <c r="I62" i="9"/>
  <c r="F62" i="9"/>
  <c r="O61" i="9"/>
  <c r="L61" i="9"/>
  <c r="I61" i="9"/>
  <c r="F61" i="9"/>
  <c r="O60" i="9"/>
  <c r="L60" i="9"/>
  <c r="I60" i="9"/>
  <c r="F60" i="9"/>
  <c r="O59" i="9"/>
  <c r="L59" i="9"/>
  <c r="L58" i="9" s="1"/>
  <c r="I59" i="9"/>
  <c r="F59" i="9"/>
  <c r="N58" i="9"/>
  <c r="M58" i="9"/>
  <c r="K58" i="9"/>
  <c r="J58" i="9"/>
  <c r="H58" i="9"/>
  <c r="G58" i="9"/>
  <c r="E58" i="9"/>
  <c r="D58" i="9"/>
  <c r="O57" i="9"/>
  <c r="L57" i="9"/>
  <c r="I57" i="9"/>
  <c r="F57" i="9"/>
  <c r="O56" i="9"/>
  <c r="O55" i="9" s="1"/>
  <c r="L56" i="9"/>
  <c r="I56" i="9"/>
  <c r="F56" i="9"/>
  <c r="N55" i="9"/>
  <c r="N54" i="9" s="1"/>
  <c r="M55" i="9"/>
  <c r="L55" i="9"/>
  <c r="K55" i="9"/>
  <c r="K54" i="9" s="1"/>
  <c r="J55" i="9"/>
  <c r="H55" i="9"/>
  <c r="G55" i="9"/>
  <c r="E55" i="9"/>
  <c r="D55" i="9"/>
  <c r="M54" i="9"/>
  <c r="M53" i="9" s="1"/>
  <c r="G54" i="9"/>
  <c r="E54" i="9"/>
  <c r="E53" i="9" s="1"/>
  <c r="O47" i="9"/>
  <c r="C47" i="9" s="1"/>
  <c r="O46" i="9"/>
  <c r="N45" i="9"/>
  <c r="M45" i="9"/>
  <c r="L44" i="9"/>
  <c r="L43" i="9" s="1"/>
  <c r="I44" i="9"/>
  <c r="F44" i="9"/>
  <c r="F43" i="9" s="1"/>
  <c r="K43" i="9"/>
  <c r="J43" i="9"/>
  <c r="H43" i="9"/>
  <c r="G43" i="9"/>
  <c r="E43" i="9"/>
  <c r="D43" i="9"/>
  <c r="F42" i="9"/>
  <c r="F41" i="9" s="1"/>
  <c r="C41" i="9" s="1"/>
  <c r="E41" i="9"/>
  <c r="D41" i="9"/>
  <c r="L40" i="9"/>
  <c r="C40" i="9" s="1"/>
  <c r="L39" i="9"/>
  <c r="C39" i="9" s="1"/>
  <c r="L38" i="9"/>
  <c r="C38" i="9" s="1"/>
  <c r="L37" i="9"/>
  <c r="C37" i="9" s="1"/>
  <c r="K36" i="9"/>
  <c r="J36" i="9"/>
  <c r="L35" i="9"/>
  <c r="C35" i="9" s="1"/>
  <c r="L34" i="9"/>
  <c r="K33" i="9"/>
  <c r="J33" i="9"/>
  <c r="L32" i="9"/>
  <c r="C32" i="9" s="1"/>
  <c r="K31" i="9"/>
  <c r="J31" i="9"/>
  <c r="L30" i="9"/>
  <c r="C30" i="9" s="1"/>
  <c r="L29" i="9"/>
  <c r="C29" i="9" s="1"/>
  <c r="L28" i="9"/>
  <c r="C28" i="9" s="1"/>
  <c r="K27" i="9"/>
  <c r="J27" i="9"/>
  <c r="F25" i="9"/>
  <c r="C25" i="9" s="1"/>
  <c r="I24" i="9"/>
  <c r="O23" i="9"/>
  <c r="L23" i="9"/>
  <c r="I23" i="9"/>
  <c r="F23" i="9"/>
  <c r="O22" i="9"/>
  <c r="L22" i="9"/>
  <c r="I22" i="9"/>
  <c r="I21" i="9" s="1"/>
  <c r="I292" i="9" s="1"/>
  <c r="F22" i="9"/>
  <c r="F21" i="9" s="1"/>
  <c r="N21" i="9"/>
  <c r="M21" i="9"/>
  <c r="M292" i="9" s="1"/>
  <c r="M291" i="9" s="1"/>
  <c r="K21" i="9"/>
  <c r="K292" i="9" s="1"/>
  <c r="K291" i="9" s="1"/>
  <c r="J21" i="9"/>
  <c r="J292" i="9" s="1"/>
  <c r="J291" i="9" s="1"/>
  <c r="H21" i="9"/>
  <c r="G21" i="9"/>
  <c r="G292" i="9" s="1"/>
  <c r="G291" i="9" s="1"/>
  <c r="E21" i="9"/>
  <c r="E292" i="9" s="1"/>
  <c r="E291" i="9" s="1"/>
  <c r="D21" i="9"/>
  <c r="O301" i="8"/>
  <c r="L301" i="8"/>
  <c r="I301" i="8"/>
  <c r="F301" i="8"/>
  <c r="C301" i="8" s="1"/>
  <c r="O300" i="8"/>
  <c r="L300" i="8"/>
  <c r="I300" i="8"/>
  <c r="F300" i="8"/>
  <c r="O299" i="8"/>
  <c r="L299" i="8"/>
  <c r="I299" i="8"/>
  <c r="F299" i="8"/>
  <c r="O298" i="8"/>
  <c r="L298" i="8"/>
  <c r="I298" i="8"/>
  <c r="F298" i="8"/>
  <c r="O297" i="8"/>
  <c r="L297" i="8"/>
  <c r="I297" i="8"/>
  <c r="F297" i="8"/>
  <c r="O296" i="8"/>
  <c r="L296" i="8"/>
  <c r="I296" i="8"/>
  <c r="F296" i="8"/>
  <c r="O295" i="8"/>
  <c r="L295" i="8"/>
  <c r="I295" i="8"/>
  <c r="F295" i="8"/>
  <c r="O294" i="8"/>
  <c r="L294" i="8"/>
  <c r="L293" i="8" s="1"/>
  <c r="I294" i="8"/>
  <c r="F294" i="8"/>
  <c r="O293" i="8"/>
  <c r="N293" i="8"/>
  <c r="M293" i="8"/>
  <c r="K293" i="8"/>
  <c r="J293" i="8"/>
  <c r="H293" i="8"/>
  <c r="G293" i="8"/>
  <c r="E293" i="8"/>
  <c r="D293" i="8"/>
  <c r="O288" i="8"/>
  <c r="L288" i="8"/>
  <c r="I288" i="8"/>
  <c r="F288" i="8"/>
  <c r="O287" i="8"/>
  <c r="O286" i="8" s="1"/>
  <c r="L287" i="8"/>
  <c r="I287" i="8"/>
  <c r="F287" i="8"/>
  <c r="F286" i="8" s="1"/>
  <c r="N286" i="8"/>
  <c r="M286" i="8"/>
  <c r="K286" i="8"/>
  <c r="J286" i="8"/>
  <c r="H286" i="8"/>
  <c r="G286" i="8"/>
  <c r="E286" i="8"/>
  <c r="D286" i="8"/>
  <c r="O285" i="8"/>
  <c r="O284" i="8" s="1"/>
  <c r="O283" i="8" s="1"/>
  <c r="L285" i="8"/>
  <c r="L284" i="8" s="1"/>
  <c r="L283" i="8" s="1"/>
  <c r="I285" i="8"/>
  <c r="I284" i="8" s="1"/>
  <c r="I283" i="8" s="1"/>
  <c r="F285" i="8"/>
  <c r="N284" i="8"/>
  <c r="N283" i="8" s="1"/>
  <c r="M284" i="8"/>
  <c r="K284" i="8"/>
  <c r="K283" i="8" s="1"/>
  <c r="J284" i="8"/>
  <c r="J283" i="8" s="1"/>
  <c r="H284" i="8"/>
  <c r="H283" i="8" s="1"/>
  <c r="G284" i="8"/>
  <c r="G283" i="8" s="1"/>
  <c r="E284" i="8"/>
  <c r="D284" i="8"/>
  <c r="D283" i="8" s="1"/>
  <c r="M283" i="8"/>
  <c r="E283" i="8"/>
  <c r="O282" i="8"/>
  <c r="L282" i="8"/>
  <c r="L281" i="8" s="1"/>
  <c r="I282" i="8"/>
  <c r="I281" i="8" s="1"/>
  <c r="F282" i="8"/>
  <c r="O281" i="8"/>
  <c r="N281" i="8"/>
  <c r="M281" i="8"/>
  <c r="K281" i="8"/>
  <c r="J281" i="8"/>
  <c r="H281" i="8"/>
  <c r="G281" i="8"/>
  <c r="E281" i="8"/>
  <c r="D281" i="8"/>
  <c r="O280" i="8"/>
  <c r="L280" i="8"/>
  <c r="I280" i="8"/>
  <c r="F280" i="8"/>
  <c r="O279" i="8"/>
  <c r="L279" i="8"/>
  <c r="I279" i="8"/>
  <c r="F279" i="8"/>
  <c r="O278" i="8"/>
  <c r="L278" i="8"/>
  <c r="I278" i="8"/>
  <c r="F278" i="8"/>
  <c r="O277" i="8"/>
  <c r="O276" i="8" s="1"/>
  <c r="L277" i="8"/>
  <c r="I277" i="8"/>
  <c r="I276" i="8" s="1"/>
  <c r="F277" i="8"/>
  <c r="N276" i="8"/>
  <c r="M276" i="8"/>
  <c r="K276" i="8"/>
  <c r="K270" i="8" s="1"/>
  <c r="J276" i="8"/>
  <c r="H276" i="8"/>
  <c r="G276" i="8"/>
  <c r="F276" i="8"/>
  <c r="E276" i="8"/>
  <c r="D276" i="8"/>
  <c r="O275" i="8"/>
  <c r="L275" i="8"/>
  <c r="I275" i="8"/>
  <c r="F275" i="8"/>
  <c r="O274" i="8"/>
  <c r="L274" i="8"/>
  <c r="I274" i="8"/>
  <c r="F274" i="8"/>
  <c r="O273" i="8"/>
  <c r="O272" i="8" s="1"/>
  <c r="L273" i="8"/>
  <c r="L272" i="8" s="1"/>
  <c r="I273" i="8"/>
  <c r="I272" i="8" s="1"/>
  <c r="F273" i="8"/>
  <c r="F272" i="8" s="1"/>
  <c r="N272" i="8"/>
  <c r="M272" i="8"/>
  <c r="M270" i="8" s="1"/>
  <c r="M269" i="8" s="1"/>
  <c r="K272" i="8"/>
  <c r="J272" i="8"/>
  <c r="J270" i="8" s="1"/>
  <c r="J269" i="8" s="1"/>
  <c r="H272" i="8"/>
  <c r="G272" i="8"/>
  <c r="E272" i="8"/>
  <c r="D272" i="8"/>
  <c r="O271" i="8"/>
  <c r="L271" i="8"/>
  <c r="I271" i="8"/>
  <c r="F271" i="8"/>
  <c r="G270" i="8"/>
  <c r="G269" i="8" s="1"/>
  <c r="O268" i="8"/>
  <c r="L268" i="8"/>
  <c r="I268" i="8"/>
  <c r="F268" i="8"/>
  <c r="O267" i="8"/>
  <c r="L267" i="8"/>
  <c r="I267" i="8"/>
  <c r="F267" i="8"/>
  <c r="O266" i="8"/>
  <c r="L266" i="8"/>
  <c r="I266" i="8"/>
  <c r="F266" i="8"/>
  <c r="O265" i="8"/>
  <c r="O264" i="8" s="1"/>
  <c r="L265" i="8"/>
  <c r="I265" i="8"/>
  <c r="I264" i="8" s="1"/>
  <c r="F265" i="8"/>
  <c r="N264" i="8"/>
  <c r="M264" i="8"/>
  <c r="K264" i="8"/>
  <c r="J264" i="8"/>
  <c r="H264" i="8"/>
  <c r="G264" i="8"/>
  <c r="E264" i="8"/>
  <c r="D264" i="8"/>
  <c r="O263" i="8"/>
  <c r="L263" i="8"/>
  <c r="I263" i="8"/>
  <c r="F263" i="8"/>
  <c r="O262" i="8"/>
  <c r="L262" i="8"/>
  <c r="I262" i="8"/>
  <c r="F262" i="8"/>
  <c r="O261" i="8"/>
  <c r="O260" i="8" s="1"/>
  <c r="O259" i="8" s="1"/>
  <c r="L261" i="8"/>
  <c r="L260" i="8" s="1"/>
  <c r="I261" i="8"/>
  <c r="F261" i="8"/>
  <c r="F260" i="8" s="1"/>
  <c r="N260" i="8"/>
  <c r="N259" i="8" s="1"/>
  <c r="M260" i="8"/>
  <c r="M259" i="8" s="1"/>
  <c r="K260" i="8"/>
  <c r="J260" i="8"/>
  <c r="J259" i="8" s="1"/>
  <c r="H260" i="8"/>
  <c r="H259" i="8" s="1"/>
  <c r="G260" i="8"/>
  <c r="E260" i="8"/>
  <c r="D260" i="8"/>
  <c r="O258" i="8"/>
  <c r="L258" i="8"/>
  <c r="I258" i="8"/>
  <c r="F258" i="8"/>
  <c r="O257" i="8"/>
  <c r="L257" i="8"/>
  <c r="I257" i="8"/>
  <c r="F257" i="8"/>
  <c r="O256" i="8"/>
  <c r="L256" i="8"/>
  <c r="I256" i="8"/>
  <c r="F256" i="8"/>
  <c r="O255" i="8"/>
  <c r="L255" i="8"/>
  <c r="I255" i="8"/>
  <c r="F255" i="8"/>
  <c r="O254" i="8"/>
  <c r="L254" i="8"/>
  <c r="I254" i="8"/>
  <c r="F254" i="8"/>
  <c r="O253" i="8"/>
  <c r="L253" i="8"/>
  <c r="L252" i="8" s="1"/>
  <c r="I253" i="8"/>
  <c r="I252" i="8" s="1"/>
  <c r="F253" i="8"/>
  <c r="N252" i="8"/>
  <c r="M252" i="8"/>
  <c r="M251" i="8" s="1"/>
  <c r="K252" i="8"/>
  <c r="K251" i="8" s="1"/>
  <c r="J252" i="8"/>
  <c r="J251" i="8" s="1"/>
  <c r="H252" i="8"/>
  <c r="H251" i="8" s="1"/>
  <c r="G252" i="8"/>
  <c r="G251" i="8" s="1"/>
  <c r="E252" i="8"/>
  <c r="E251" i="8" s="1"/>
  <c r="D252" i="8"/>
  <c r="D251" i="8" s="1"/>
  <c r="N251" i="8"/>
  <c r="I251" i="8"/>
  <c r="O250" i="8"/>
  <c r="L250" i="8"/>
  <c r="I250" i="8"/>
  <c r="F250" i="8"/>
  <c r="O249" i="8"/>
  <c r="L249" i="8"/>
  <c r="I249" i="8"/>
  <c r="F249" i="8"/>
  <c r="O248" i="8"/>
  <c r="L248" i="8"/>
  <c r="I248" i="8"/>
  <c r="F248" i="8"/>
  <c r="O247" i="8"/>
  <c r="L247" i="8"/>
  <c r="L246" i="8" s="1"/>
  <c r="I247" i="8"/>
  <c r="F247" i="8"/>
  <c r="O246" i="8"/>
  <c r="N246" i="8"/>
  <c r="M246" i="8"/>
  <c r="K246" i="8"/>
  <c r="J246" i="8"/>
  <c r="H246" i="8"/>
  <c r="G246" i="8"/>
  <c r="F246" i="8"/>
  <c r="E246" i="8"/>
  <c r="D246" i="8"/>
  <c r="O245" i="8"/>
  <c r="L245" i="8"/>
  <c r="I245" i="8"/>
  <c r="F245" i="8"/>
  <c r="C245" i="8" s="1"/>
  <c r="O244" i="8"/>
  <c r="L244" i="8"/>
  <c r="I244" i="8"/>
  <c r="F244" i="8"/>
  <c r="O243" i="8"/>
  <c r="L243" i="8"/>
  <c r="I243" i="8"/>
  <c r="F243" i="8"/>
  <c r="O242" i="8"/>
  <c r="L242" i="8"/>
  <c r="I242" i="8"/>
  <c r="F242" i="8"/>
  <c r="O241" i="8"/>
  <c r="L241" i="8"/>
  <c r="I241" i="8"/>
  <c r="F241" i="8"/>
  <c r="O240" i="8"/>
  <c r="L240" i="8"/>
  <c r="I240" i="8"/>
  <c r="F240" i="8"/>
  <c r="O239" i="8"/>
  <c r="O238" i="8" s="1"/>
  <c r="L239" i="8"/>
  <c r="I239" i="8"/>
  <c r="I238" i="8" s="1"/>
  <c r="F239" i="8"/>
  <c r="N238" i="8"/>
  <c r="M238" i="8"/>
  <c r="L238" i="8"/>
  <c r="K238" i="8"/>
  <c r="J238" i="8"/>
  <c r="H238" i="8"/>
  <c r="G238" i="8"/>
  <c r="E238" i="8"/>
  <c r="D238" i="8"/>
  <c r="O237" i="8"/>
  <c r="L237" i="8"/>
  <c r="I237" i="8"/>
  <c r="F237" i="8"/>
  <c r="O236" i="8"/>
  <c r="L236" i="8"/>
  <c r="L235" i="8" s="1"/>
  <c r="I236" i="8"/>
  <c r="I235" i="8" s="1"/>
  <c r="F236" i="8"/>
  <c r="O235" i="8"/>
  <c r="N235" i="8"/>
  <c r="M235" i="8"/>
  <c r="K235" i="8"/>
  <c r="J235" i="8"/>
  <c r="H235" i="8"/>
  <c r="G235" i="8"/>
  <c r="G231" i="8" s="1"/>
  <c r="F235" i="8"/>
  <c r="E235" i="8"/>
  <c r="D235" i="8"/>
  <c r="O234" i="8"/>
  <c r="O233" i="8" s="1"/>
  <c r="L234" i="8"/>
  <c r="L233" i="8" s="1"/>
  <c r="I234" i="8"/>
  <c r="F234" i="8"/>
  <c r="N233" i="8"/>
  <c r="M233" i="8"/>
  <c r="K233" i="8"/>
  <c r="J233" i="8"/>
  <c r="I233" i="8"/>
  <c r="H233" i="8"/>
  <c r="G233" i="8"/>
  <c r="E233" i="8"/>
  <c r="D233" i="8"/>
  <c r="O232" i="8"/>
  <c r="L232" i="8"/>
  <c r="I232" i="8"/>
  <c r="F232" i="8"/>
  <c r="C232" i="8" s="1"/>
  <c r="O229" i="8"/>
  <c r="L229" i="8"/>
  <c r="I229" i="8"/>
  <c r="F229" i="8"/>
  <c r="O228" i="8"/>
  <c r="L228" i="8"/>
  <c r="L227" i="8" s="1"/>
  <c r="I228" i="8"/>
  <c r="I227" i="8" s="1"/>
  <c r="F228" i="8"/>
  <c r="O227" i="8"/>
  <c r="N227" i="8"/>
  <c r="M227" i="8"/>
  <c r="K227" i="8"/>
  <c r="J227" i="8"/>
  <c r="H227" i="8"/>
  <c r="G227" i="8"/>
  <c r="F227" i="8"/>
  <c r="E227" i="8"/>
  <c r="D227" i="8"/>
  <c r="O226" i="8"/>
  <c r="L226" i="8"/>
  <c r="I226" i="8"/>
  <c r="F226" i="8"/>
  <c r="O225" i="8"/>
  <c r="L225" i="8"/>
  <c r="I225" i="8"/>
  <c r="F225" i="8"/>
  <c r="O224" i="8"/>
  <c r="L224" i="8"/>
  <c r="I224" i="8"/>
  <c r="F224" i="8"/>
  <c r="O223" i="8"/>
  <c r="L223" i="8"/>
  <c r="I223" i="8"/>
  <c r="F223" i="8"/>
  <c r="O222" i="8"/>
  <c r="L222" i="8"/>
  <c r="I222" i="8"/>
  <c r="F222" i="8"/>
  <c r="O221" i="8"/>
  <c r="L221" i="8"/>
  <c r="I221" i="8"/>
  <c r="F221" i="8"/>
  <c r="O220" i="8"/>
  <c r="L220" i="8"/>
  <c r="I220" i="8"/>
  <c r="F220" i="8"/>
  <c r="O219" i="8"/>
  <c r="L219" i="8"/>
  <c r="I219" i="8"/>
  <c r="F219" i="8"/>
  <c r="O218" i="8"/>
  <c r="L218" i="8"/>
  <c r="I218" i="8"/>
  <c r="F218" i="8"/>
  <c r="O217" i="8"/>
  <c r="L217" i="8"/>
  <c r="I217" i="8"/>
  <c r="I216" i="8" s="1"/>
  <c r="F217" i="8"/>
  <c r="N216" i="8"/>
  <c r="M216" i="8"/>
  <c r="K216" i="8"/>
  <c r="J216" i="8"/>
  <c r="H216" i="8"/>
  <c r="G216" i="8"/>
  <c r="E216" i="8"/>
  <c r="D216" i="8"/>
  <c r="O215" i="8"/>
  <c r="L215" i="8"/>
  <c r="I215" i="8"/>
  <c r="F215" i="8"/>
  <c r="O214" i="8"/>
  <c r="L214" i="8"/>
  <c r="I214" i="8"/>
  <c r="F214" i="8"/>
  <c r="O213" i="8"/>
  <c r="L213" i="8"/>
  <c r="I213" i="8"/>
  <c r="F213" i="8"/>
  <c r="O212" i="8"/>
  <c r="L212" i="8"/>
  <c r="I212" i="8"/>
  <c r="F212" i="8"/>
  <c r="O211" i="8"/>
  <c r="L211" i="8"/>
  <c r="I211" i="8"/>
  <c r="F211" i="8"/>
  <c r="O210" i="8"/>
  <c r="L210" i="8"/>
  <c r="I210" i="8"/>
  <c r="F210" i="8"/>
  <c r="O209" i="8"/>
  <c r="L209" i="8"/>
  <c r="I209" i="8"/>
  <c r="F209" i="8"/>
  <c r="O208" i="8"/>
  <c r="L208" i="8"/>
  <c r="I208" i="8"/>
  <c r="F208" i="8"/>
  <c r="O207" i="8"/>
  <c r="L207" i="8"/>
  <c r="I207" i="8"/>
  <c r="F207" i="8"/>
  <c r="O206" i="8"/>
  <c r="L206" i="8"/>
  <c r="L205" i="8" s="1"/>
  <c r="I206" i="8"/>
  <c r="F206" i="8"/>
  <c r="F205" i="8" s="1"/>
  <c r="N205" i="8"/>
  <c r="M205" i="8"/>
  <c r="K205" i="8"/>
  <c r="J205" i="8"/>
  <c r="H205" i="8"/>
  <c r="H204" i="8" s="1"/>
  <c r="G205" i="8"/>
  <c r="E205" i="8"/>
  <c r="D205" i="8"/>
  <c r="O203" i="8"/>
  <c r="L203" i="8"/>
  <c r="I203" i="8"/>
  <c r="F203" i="8"/>
  <c r="O202" i="8"/>
  <c r="L202" i="8"/>
  <c r="I202" i="8"/>
  <c r="F202" i="8"/>
  <c r="O201" i="8"/>
  <c r="L201" i="8"/>
  <c r="I201" i="8"/>
  <c r="F201" i="8"/>
  <c r="O200" i="8"/>
  <c r="L200" i="8"/>
  <c r="I200" i="8"/>
  <c r="F200" i="8"/>
  <c r="O199" i="8"/>
  <c r="L199" i="8"/>
  <c r="L198" i="8" s="1"/>
  <c r="I199" i="8"/>
  <c r="F199" i="8"/>
  <c r="O198" i="8"/>
  <c r="N198" i="8"/>
  <c r="N196" i="8" s="1"/>
  <c r="M198" i="8"/>
  <c r="K198" i="8"/>
  <c r="K196" i="8" s="1"/>
  <c r="J198" i="8"/>
  <c r="J196" i="8" s="1"/>
  <c r="H198" i="8"/>
  <c r="H196" i="8" s="1"/>
  <c r="G198" i="8"/>
  <c r="G196" i="8" s="1"/>
  <c r="F198" i="8"/>
  <c r="E198" i="8"/>
  <c r="E196" i="8" s="1"/>
  <c r="D198" i="8"/>
  <c r="D196" i="8" s="1"/>
  <c r="O197" i="8"/>
  <c r="L197" i="8"/>
  <c r="I197" i="8"/>
  <c r="F197" i="8"/>
  <c r="M196" i="8"/>
  <c r="O193" i="8"/>
  <c r="O192" i="8" s="1"/>
  <c r="O191" i="8" s="1"/>
  <c r="L193" i="8"/>
  <c r="L192" i="8" s="1"/>
  <c r="L191" i="8" s="1"/>
  <c r="I193" i="8"/>
  <c r="I192" i="8" s="1"/>
  <c r="I191" i="8" s="1"/>
  <c r="F193" i="8"/>
  <c r="F192" i="8" s="1"/>
  <c r="N192" i="8"/>
  <c r="N191" i="8" s="1"/>
  <c r="M192" i="8"/>
  <c r="K192" i="8"/>
  <c r="J192" i="8"/>
  <c r="J191" i="8" s="1"/>
  <c r="H192" i="8"/>
  <c r="H191" i="8" s="1"/>
  <c r="G192" i="8"/>
  <c r="G191" i="8" s="1"/>
  <c r="E192" i="8"/>
  <c r="E191" i="8" s="1"/>
  <c r="D192" i="8"/>
  <c r="D191" i="8" s="1"/>
  <c r="M191" i="8"/>
  <c r="K191" i="8"/>
  <c r="O190" i="8"/>
  <c r="L190" i="8"/>
  <c r="I190" i="8"/>
  <c r="F190" i="8"/>
  <c r="O189" i="8"/>
  <c r="O188" i="8" s="1"/>
  <c r="L189" i="8"/>
  <c r="I189" i="8"/>
  <c r="I188" i="8" s="1"/>
  <c r="F189" i="8"/>
  <c r="N188" i="8"/>
  <c r="M188" i="8"/>
  <c r="L188" i="8"/>
  <c r="K188" i="8"/>
  <c r="J188" i="8"/>
  <c r="H188" i="8"/>
  <c r="G188" i="8"/>
  <c r="E188" i="8"/>
  <c r="D188" i="8"/>
  <c r="O186" i="8"/>
  <c r="L186" i="8"/>
  <c r="I186" i="8"/>
  <c r="F186" i="8"/>
  <c r="O185" i="8"/>
  <c r="O184" i="8" s="1"/>
  <c r="L185" i="8"/>
  <c r="L184" i="8" s="1"/>
  <c r="I185" i="8"/>
  <c r="I184" i="8" s="1"/>
  <c r="F185" i="8"/>
  <c r="F184" i="8" s="1"/>
  <c r="N184" i="8"/>
  <c r="M184" i="8"/>
  <c r="K184" i="8"/>
  <c r="J184" i="8"/>
  <c r="H184" i="8"/>
  <c r="G184" i="8"/>
  <c r="E184" i="8"/>
  <c r="D184" i="8"/>
  <c r="O183" i="8"/>
  <c r="L183" i="8"/>
  <c r="I183" i="8"/>
  <c r="F183" i="8"/>
  <c r="O182" i="8"/>
  <c r="L182" i="8"/>
  <c r="I182" i="8"/>
  <c r="F182" i="8"/>
  <c r="O181" i="8"/>
  <c r="L181" i="8"/>
  <c r="I181" i="8"/>
  <c r="F181" i="8"/>
  <c r="O180" i="8"/>
  <c r="L180" i="8"/>
  <c r="L179" i="8" s="1"/>
  <c r="I180" i="8"/>
  <c r="F180" i="8"/>
  <c r="F179" i="8" s="1"/>
  <c r="N179" i="8"/>
  <c r="M179" i="8"/>
  <c r="K179" i="8"/>
  <c r="J179" i="8"/>
  <c r="H179" i="8"/>
  <c r="G179" i="8"/>
  <c r="E179" i="8"/>
  <c r="D179" i="8"/>
  <c r="O178" i="8"/>
  <c r="L178" i="8"/>
  <c r="I178" i="8"/>
  <c r="F178" i="8"/>
  <c r="O177" i="8"/>
  <c r="L177" i="8"/>
  <c r="I177" i="8"/>
  <c r="F177" i="8"/>
  <c r="O176" i="8"/>
  <c r="L176" i="8"/>
  <c r="L175" i="8" s="1"/>
  <c r="I176" i="8"/>
  <c r="I175" i="8" s="1"/>
  <c r="F176" i="8"/>
  <c r="N175" i="8"/>
  <c r="M175" i="8"/>
  <c r="K175" i="8"/>
  <c r="K174" i="8" s="1"/>
  <c r="K173" i="8" s="1"/>
  <c r="J175" i="8"/>
  <c r="J174" i="8" s="1"/>
  <c r="J173" i="8" s="1"/>
  <c r="H175" i="8"/>
  <c r="H174" i="8" s="1"/>
  <c r="H173" i="8" s="1"/>
  <c r="G175" i="8"/>
  <c r="G174" i="8" s="1"/>
  <c r="G173" i="8" s="1"/>
  <c r="E175" i="8"/>
  <c r="E174" i="8" s="1"/>
  <c r="D175" i="8"/>
  <c r="D174" i="8" s="1"/>
  <c r="D173" i="8" s="1"/>
  <c r="O172" i="8"/>
  <c r="L172" i="8"/>
  <c r="I172" i="8"/>
  <c r="F172" i="8"/>
  <c r="O171" i="8"/>
  <c r="L171" i="8"/>
  <c r="I171" i="8"/>
  <c r="F171" i="8"/>
  <c r="O170" i="8"/>
  <c r="L170" i="8"/>
  <c r="I170" i="8"/>
  <c r="F170" i="8"/>
  <c r="O169" i="8"/>
  <c r="L169" i="8"/>
  <c r="I169" i="8"/>
  <c r="F169" i="8"/>
  <c r="O168" i="8"/>
  <c r="L168" i="8"/>
  <c r="I168" i="8"/>
  <c r="F168" i="8"/>
  <c r="O167" i="8"/>
  <c r="L167" i="8"/>
  <c r="L166" i="8" s="1"/>
  <c r="L165" i="8" s="1"/>
  <c r="I167" i="8"/>
  <c r="F167" i="8"/>
  <c r="F166" i="8" s="1"/>
  <c r="N166" i="8"/>
  <c r="N165" i="8" s="1"/>
  <c r="M166" i="8"/>
  <c r="M165" i="8" s="1"/>
  <c r="K166" i="8"/>
  <c r="J166" i="8"/>
  <c r="J165" i="8" s="1"/>
  <c r="H166" i="8"/>
  <c r="H165" i="8" s="1"/>
  <c r="G166" i="8"/>
  <c r="G165" i="8" s="1"/>
  <c r="E166" i="8"/>
  <c r="E165" i="8" s="1"/>
  <c r="D166" i="8"/>
  <c r="K165" i="8"/>
  <c r="D165" i="8"/>
  <c r="O164" i="8"/>
  <c r="L164" i="8"/>
  <c r="I164" i="8"/>
  <c r="F164" i="8"/>
  <c r="O163" i="8"/>
  <c r="L163" i="8"/>
  <c r="I163" i="8"/>
  <c r="F163" i="8"/>
  <c r="O162" i="8"/>
  <c r="L162" i="8"/>
  <c r="I162" i="8"/>
  <c r="F162" i="8"/>
  <c r="O161" i="8"/>
  <c r="O160" i="8" s="1"/>
  <c r="L161" i="8"/>
  <c r="L160" i="8" s="1"/>
  <c r="I161" i="8"/>
  <c r="F161" i="8"/>
  <c r="F160" i="8" s="1"/>
  <c r="N160" i="8"/>
  <c r="M160" i="8"/>
  <c r="K160" i="8"/>
  <c r="J160" i="8"/>
  <c r="I160" i="8"/>
  <c r="H160" i="8"/>
  <c r="G160" i="8"/>
  <c r="E160" i="8"/>
  <c r="D160" i="8"/>
  <c r="O159" i="8"/>
  <c r="L159" i="8"/>
  <c r="I159" i="8"/>
  <c r="F159" i="8"/>
  <c r="O158" i="8"/>
  <c r="L158" i="8"/>
  <c r="I158" i="8"/>
  <c r="F158" i="8"/>
  <c r="O157" i="8"/>
  <c r="L157" i="8"/>
  <c r="I157" i="8"/>
  <c r="F157" i="8"/>
  <c r="O156" i="8"/>
  <c r="L156" i="8"/>
  <c r="I156" i="8"/>
  <c r="F156" i="8"/>
  <c r="O155" i="8"/>
  <c r="L155" i="8"/>
  <c r="I155" i="8"/>
  <c r="F155" i="8"/>
  <c r="O154" i="8"/>
  <c r="L154" i="8"/>
  <c r="I154" i="8"/>
  <c r="F154" i="8"/>
  <c r="O153" i="8"/>
  <c r="L153" i="8"/>
  <c r="I153" i="8"/>
  <c r="F153" i="8"/>
  <c r="O152" i="8"/>
  <c r="L152" i="8"/>
  <c r="I152" i="8"/>
  <c r="I151" i="8" s="1"/>
  <c r="F152" i="8"/>
  <c r="N151" i="8"/>
  <c r="M151" i="8"/>
  <c r="K151" i="8"/>
  <c r="J151" i="8"/>
  <c r="H151" i="8"/>
  <c r="G151" i="8"/>
  <c r="E151" i="8"/>
  <c r="D151" i="8"/>
  <c r="O150" i="8"/>
  <c r="L150" i="8"/>
  <c r="I150" i="8"/>
  <c r="F150" i="8"/>
  <c r="O149" i="8"/>
  <c r="L149" i="8"/>
  <c r="I149" i="8"/>
  <c r="F149" i="8"/>
  <c r="O148" i="8"/>
  <c r="L148" i="8"/>
  <c r="I148" i="8"/>
  <c r="F148" i="8"/>
  <c r="O147" i="8"/>
  <c r="L147" i="8"/>
  <c r="I147" i="8"/>
  <c r="F147" i="8"/>
  <c r="O146" i="8"/>
  <c r="L146" i="8"/>
  <c r="I146" i="8"/>
  <c r="F146" i="8"/>
  <c r="O145" i="8"/>
  <c r="O144" i="8" s="1"/>
  <c r="L145" i="8"/>
  <c r="L144" i="8" s="1"/>
  <c r="I145" i="8"/>
  <c r="F145" i="8"/>
  <c r="F144" i="8" s="1"/>
  <c r="N144" i="8"/>
  <c r="M144" i="8"/>
  <c r="K144" i="8"/>
  <c r="J144" i="8"/>
  <c r="H144" i="8"/>
  <c r="G144" i="8"/>
  <c r="E144" i="8"/>
  <c r="D144" i="8"/>
  <c r="O143" i="8"/>
  <c r="L143" i="8"/>
  <c r="I143" i="8"/>
  <c r="F143" i="8"/>
  <c r="O142" i="8"/>
  <c r="L142" i="8"/>
  <c r="I142" i="8"/>
  <c r="F142" i="8"/>
  <c r="F141" i="8" s="1"/>
  <c r="O141" i="8"/>
  <c r="N141" i="8"/>
  <c r="M141" i="8"/>
  <c r="K141" i="8"/>
  <c r="J141" i="8"/>
  <c r="H141" i="8"/>
  <c r="G141" i="8"/>
  <c r="E141" i="8"/>
  <c r="D141" i="8"/>
  <c r="O140" i="8"/>
  <c r="L140" i="8"/>
  <c r="I140" i="8"/>
  <c r="F140" i="8"/>
  <c r="O139" i="8"/>
  <c r="L139" i="8"/>
  <c r="I139" i="8"/>
  <c r="F139" i="8"/>
  <c r="O138" i="8"/>
  <c r="L138" i="8"/>
  <c r="I138" i="8"/>
  <c r="F138" i="8"/>
  <c r="O137" i="8"/>
  <c r="O136" i="8" s="1"/>
  <c r="L137" i="8"/>
  <c r="L136" i="8" s="1"/>
  <c r="I137" i="8"/>
  <c r="F137" i="8"/>
  <c r="F136" i="8" s="1"/>
  <c r="N136" i="8"/>
  <c r="M136" i="8"/>
  <c r="K136" i="8"/>
  <c r="J136" i="8"/>
  <c r="H136" i="8"/>
  <c r="G136" i="8"/>
  <c r="E136" i="8"/>
  <c r="D136" i="8"/>
  <c r="O135" i="8"/>
  <c r="L135" i="8"/>
  <c r="I135" i="8"/>
  <c r="F135" i="8"/>
  <c r="O134" i="8"/>
  <c r="L134" i="8"/>
  <c r="I134" i="8"/>
  <c r="F134" i="8"/>
  <c r="O133" i="8"/>
  <c r="L133" i="8"/>
  <c r="I133" i="8"/>
  <c r="F133" i="8"/>
  <c r="C133" i="8" s="1"/>
  <c r="O132" i="8"/>
  <c r="L132" i="8"/>
  <c r="L131" i="8" s="1"/>
  <c r="I132" i="8"/>
  <c r="I131" i="8" s="1"/>
  <c r="F132" i="8"/>
  <c r="N131" i="8"/>
  <c r="M131" i="8"/>
  <c r="K131" i="8"/>
  <c r="J131" i="8"/>
  <c r="H131" i="8"/>
  <c r="G131" i="8"/>
  <c r="E131" i="8"/>
  <c r="E130" i="8" s="1"/>
  <c r="D131" i="8"/>
  <c r="O129" i="8"/>
  <c r="O128" i="8" s="1"/>
  <c r="L129" i="8"/>
  <c r="L128" i="8" s="1"/>
  <c r="I129" i="8"/>
  <c r="I128" i="8" s="1"/>
  <c r="F129" i="8"/>
  <c r="F128" i="8" s="1"/>
  <c r="N128" i="8"/>
  <c r="M128" i="8"/>
  <c r="K128" i="8"/>
  <c r="J128" i="8"/>
  <c r="H128" i="8"/>
  <c r="G128" i="8"/>
  <c r="E128" i="8"/>
  <c r="D128" i="8"/>
  <c r="O127" i="8"/>
  <c r="L127" i="8"/>
  <c r="I127" i="8"/>
  <c r="F127" i="8"/>
  <c r="O126" i="8"/>
  <c r="L126" i="8"/>
  <c r="I126" i="8"/>
  <c r="F126" i="8"/>
  <c r="O125" i="8"/>
  <c r="L125" i="8"/>
  <c r="I125" i="8"/>
  <c r="F125" i="8"/>
  <c r="O124" i="8"/>
  <c r="L124" i="8"/>
  <c r="I124" i="8"/>
  <c r="F124" i="8"/>
  <c r="O123" i="8"/>
  <c r="L123" i="8"/>
  <c r="L122" i="8" s="1"/>
  <c r="I123" i="8"/>
  <c r="F123" i="8"/>
  <c r="N122" i="8"/>
  <c r="M122" i="8"/>
  <c r="K122" i="8"/>
  <c r="J122" i="8"/>
  <c r="H122" i="8"/>
  <c r="G122" i="8"/>
  <c r="E122" i="8"/>
  <c r="D122" i="8"/>
  <c r="O121" i="8"/>
  <c r="L121" i="8"/>
  <c r="I121" i="8"/>
  <c r="F121" i="8"/>
  <c r="O120" i="8"/>
  <c r="L120" i="8"/>
  <c r="I120" i="8"/>
  <c r="F120" i="8"/>
  <c r="O119" i="8"/>
  <c r="L119" i="8"/>
  <c r="I119" i="8"/>
  <c r="F119" i="8"/>
  <c r="O118" i="8"/>
  <c r="L118" i="8"/>
  <c r="I118" i="8"/>
  <c r="F118" i="8"/>
  <c r="O117" i="8"/>
  <c r="O116" i="8" s="1"/>
  <c r="L117" i="8"/>
  <c r="I117" i="8"/>
  <c r="F117" i="8"/>
  <c r="N116" i="8"/>
  <c r="M116" i="8"/>
  <c r="K116" i="8"/>
  <c r="J116" i="8"/>
  <c r="H116" i="8"/>
  <c r="G116" i="8"/>
  <c r="E116" i="8"/>
  <c r="D116" i="8"/>
  <c r="O115" i="8"/>
  <c r="L115" i="8"/>
  <c r="I115" i="8"/>
  <c r="F115" i="8"/>
  <c r="O114" i="8"/>
  <c r="L114" i="8"/>
  <c r="I114" i="8"/>
  <c r="F114" i="8"/>
  <c r="O113" i="8"/>
  <c r="O112" i="8" s="1"/>
  <c r="L113" i="8"/>
  <c r="I113" i="8"/>
  <c r="I112" i="8" s="1"/>
  <c r="F113" i="8"/>
  <c r="F112" i="8" s="1"/>
  <c r="N112" i="8"/>
  <c r="M112" i="8"/>
  <c r="K112" i="8"/>
  <c r="J112" i="8"/>
  <c r="H112" i="8"/>
  <c r="G112" i="8"/>
  <c r="E112" i="8"/>
  <c r="D112" i="8"/>
  <c r="O111" i="8"/>
  <c r="L111" i="8"/>
  <c r="I111" i="8"/>
  <c r="F111" i="8"/>
  <c r="O110" i="8"/>
  <c r="L110" i="8"/>
  <c r="I110" i="8"/>
  <c r="F110" i="8"/>
  <c r="O109" i="8"/>
  <c r="L109" i="8"/>
  <c r="I109" i="8"/>
  <c r="F109" i="8"/>
  <c r="O108" i="8"/>
  <c r="L108" i="8"/>
  <c r="I108" i="8"/>
  <c r="F108" i="8"/>
  <c r="O107" i="8"/>
  <c r="L107" i="8"/>
  <c r="I107" i="8"/>
  <c r="F107" i="8"/>
  <c r="O106" i="8"/>
  <c r="L106" i="8"/>
  <c r="I106" i="8"/>
  <c r="F106" i="8"/>
  <c r="O105" i="8"/>
  <c r="L105" i="8"/>
  <c r="I105" i="8"/>
  <c r="F105" i="8"/>
  <c r="O104" i="8"/>
  <c r="L104" i="8"/>
  <c r="I104" i="8"/>
  <c r="F104" i="8"/>
  <c r="N103" i="8"/>
  <c r="M103" i="8"/>
  <c r="K103" i="8"/>
  <c r="J103" i="8"/>
  <c r="H103" i="8"/>
  <c r="G103" i="8"/>
  <c r="E103" i="8"/>
  <c r="D103" i="8"/>
  <c r="O102" i="8"/>
  <c r="L102" i="8"/>
  <c r="I102" i="8"/>
  <c r="F102" i="8"/>
  <c r="O101" i="8"/>
  <c r="L101" i="8"/>
  <c r="I101" i="8"/>
  <c r="F101" i="8"/>
  <c r="O100" i="8"/>
  <c r="L100" i="8"/>
  <c r="I100" i="8"/>
  <c r="F100" i="8"/>
  <c r="O99" i="8"/>
  <c r="L99" i="8"/>
  <c r="I99" i="8"/>
  <c r="F99" i="8"/>
  <c r="O98" i="8"/>
  <c r="L98" i="8"/>
  <c r="I98" i="8"/>
  <c r="F98" i="8"/>
  <c r="O97" i="8"/>
  <c r="L97" i="8"/>
  <c r="I97" i="8"/>
  <c r="F97" i="8"/>
  <c r="O96" i="8"/>
  <c r="L96" i="8"/>
  <c r="L95" i="8" s="1"/>
  <c r="I96" i="8"/>
  <c r="I95" i="8" s="1"/>
  <c r="F96" i="8"/>
  <c r="N95" i="8"/>
  <c r="M95" i="8"/>
  <c r="K95" i="8"/>
  <c r="J95" i="8"/>
  <c r="H95" i="8"/>
  <c r="G95" i="8"/>
  <c r="E95" i="8"/>
  <c r="D95" i="8"/>
  <c r="O94" i="8"/>
  <c r="L94" i="8"/>
  <c r="I94" i="8"/>
  <c r="F94" i="8"/>
  <c r="O93" i="8"/>
  <c r="L93" i="8"/>
  <c r="I93" i="8"/>
  <c r="F93" i="8"/>
  <c r="O92" i="8"/>
  <c r="L92" i="8"/>
  <c r="I92" i="8"/>
  <c r="F92" i="8"/>
  <c r="O91" i="8"/>
  <c r="L91" i="8"/>
  <c r="I91" i="8"/>
  <c r="F91" i="8"/>
  <c r="O90" i="8"/>
  <c r="O89" i="8" s="1"/>
  <c r="L90" i="8"/>
  <c r="I90" i="8"/>
  <c r="F90" i="8"/>
  <c r="F89" i="8" s="1"/>
  <c r="N89" i="8"/>
  <c r="M89" i="8"/>
  <c r="K89" i="8"/>
  <c r="J89" i="8"/>
  <c r="H89" i="8"/>
  <c r="G89" i="8"/>
  <c r="E89" i="8"/>
  <c r="D89" i="8"/>
  <c r="O88" i="8"/>
  <c r="L88" i="8"/>
  <c r="I88" i="8"/>
  <c r="F88" i="8"/>
  <c r="O87" i="8"/>
  <c r="L87" i="8"/>
  <c r="I87" i="8"/>
  <c r="F87" i="8"/>
  <c r="O86" i="8"/>
  <c r="L86" i="8"/>
  <c r="I86" i="8"/>
  <c r="F86" i="8"/>
  <c r="O85" i="8"/>
  <c r="O84" i="8" s="1"/>
  <c r="L85" i="8"/>
  <c r="I85" i="8"/>
  <c r="I84" i="8" s="1"/>
  <c r="F85" i="8"/>
  <c r="N84" i="8"/>
  <c r="M84" i="8"/>
  <c r="K84" i="8"/>
  <c r="J84" i="8"/>
  <c r="H84" i="8"/>
  <c r="G84" i="8"/>
  <c r="E84" i="8"/>
  <c r="E83" i="8" s="1"/>
  <c r="D84" i="8"/>
  <c r="O82" i="8"/>
  <c r="L82" i="8"/>
  <c r="I82" i="8"/>
  <c r="F82" i="8"/>
  <c r="O81" i="8"/>
  <c r="O80" i="8" s="1"/>
  <c r="L81" i="8"/>
  <c r="I81" i="8"/>
  <c r="I80" i="8" s="1"/>
  <c r="F81" i="8"/>
  <c r="N80" i="8"/>
  <c r="M80" i="8"/>
  <c r="K80" i="8"/>
  <c r="J80" i="8"/>
  <c r="H80" i="8"/>
  <c r="G80" i="8"/>
  <c r="E80" i="8"/>
  <c r="D80" i="8"/>
  <c r="O79" i="8"/>
  <c r="L79" i="8"/>
  <c r="I79" i="8"/>
  <c r="F79" i="8"/>
  <c r="O78" i="8"/>
  <c r="L78" i="8"/>
  <c r="L77" i="8" s="1"/>
  <c r="I78" i="8"/>
  <c r="F78" i="8"/>
  <c r="F77" i="8" s="1"/>
  <c r="N77" i="8"/>
  <c r="M77" i="8"/>
  <c r="K77" i="8"/>
  <c r="K76" i="8" s="1"/>
  <c r="J77" i="8"/>
  <c r="J76" i="8" s="1"/>
  <c r="H77" i="8"/>
  <c r="G77" i="8"/>
  <c r="E77" i="8"/>
  <c r="D77" i="8"/>
  <c r="D76" i="8" s="1"/>
  <c r="O74" i="8"/>
  <c r="L74" i="8"/>
  <c r="I74" i="8"/>
  <c r="F74" i="8"/>
  <c r="O73" i="8"/>
  <c r="L73" i="8"/>
  <c r="I73" i="8"/>
  <c r="F73" i="8"/>
  <c r="O72" i="8"/>
  <c r="L72" i="8"/>
  <c r="I72" i="8"/>
  <c r="F72" i="8"/>
  <c r="O71" i="8"/>
  <c r="L71" i="8"/>
  <c r="I71" i="8"/>
  <c r="F71" i="8"/>
  <c r="O70" i="8"/>
  <c r="O69" i="8" s="1"/>
  <c r="L70" i="8"/>
  <c r="I70" i="8"/>
  <c r="F70" i="8"/>
  <c r="N69" i="8"/>
  <c r="M69" i="8"/>
  <c r="K69" i="8"/>
  <c r="J69" i="8"/>
  <c r="H69" i="8"/>
  <c r="H67" i="8" s="1"/>
  <c r="G69" i="8"/>
  <c r="G67" i="8" s="1"/>
  <c r="E69" i="8"/>
  <c r="E67" i="8" s="1"/>
  <c r="D69" i="8"/>
  <c r="D67" i="8" s="1"/>
  <c r="O68" i="8"/>
  <c r="L68" i="8"/>
  <c r="I68" i="8"/>
  <c r="F68" i="8"/>
  <c r="N67" i="8"/>
  <c r="M67" i="8"/>
  <c r="K67" i="8"/>
  <c r="J67" i="8"/>
  <c r="O66" i="8"/>
  <c r="L66" i="8"/>
  <c r="I66" i="8"/>
  <c r="F66" i="8"/>
  <c r="O65" i="8"/>
  <c r="L65" i="8"/>
  <c r="I65" i="8"/>
  <c r="F65" i="8"/>
  <c r="O64" i="8"/>
  <c r="L64" i="8"/>
  <c r="I64" i="8"/>
  <c r="F64" i="8"/>
  <c r="O63" i="8"/>
  <c r="L63" i="8"/>
  <c r="I63" i="8"/>
  <c r="F63" i="8"/>
  <c r="O62" i="8"/>
  <c r="L62" i="8"/>
  <c r="I62" i="8"/>
  <c r="F62" i="8"/>
  <c r="O61" i="8"/>
  <c r="L61" i="8"/>
  <c r="I61" i="8"/>
  <c r="F61" i="8"/>
  <c r="O60" i="8"/>
  <c r="L60" i="8"/>
  <c r="I60" i="8"/>
  <c r="F60" i="8"/>
  <c r="O59" i="8"/>
  <c r="L59" i="8"/>
  <c r="I59" i="8"/>
  <c r="I58" i="8" s="1"/>
  <c r="F59" i="8"/>
  <c r="N58" i="8"/>
  <c r="M58" i="8"/>
  <c r="K58" i="8"/>
  <c r="J58" i="8"/>
  <c r="H58" i="8"/>
  <c r="G58" i="8"/>
  <c r="E58" i="8"/>
  <c r="D58" i="8"/>
  <c r="O57" i="8"/>
  <c r="L57" i="8"/>
  <c r="I57" i="8"/>
  <c r="F57" i="8"/>
  <c r="O56" i="8"/>
  <c r="L56" i="8"/>
  <c r="L55" i="8" s="1"/>
  <c r="I56" i="8"/>
  <c r="I55" i="8" s="1"/>
  <c r="I54" i="8" s="1"/>
  <c r="F56" i="8"/>
  <c r="F55" i="8" s="1"/>
  <c r="O55" i="8"/>
  <c r="N55" i="8"/>
  <c r="M55" i="8"/>
  <c r="K55" i="8"/>
  <c r="K54" i="8" s="1"/>
  <c r="K53" i="8" s="1"/>
  <c r="J55" i="8"/>
  <c r="H55" i="8"/>
  <c r="H54" i="8" s="1"/>
  <c r="G55" i="8"/>
  <c r="E55" i="8"/>
  <c r="D55" i="8"/>
  <c r="O47" i="8"/>
  <c r="C47" i="8" s="1"/>
  <c r="O46" i="8"/>
  <c r="C46" i="8" s="1"/>
  <c r="N45" i="8"/>
  <c r="M45" i="8"/>
  <c r="L44" i="8"/>
  <c r="L43" i="8" s="1"/>
  <c r="I44" i="8"/>
  <c r="F44" i="8"/>
  <c r="K43" i="8"/>
  <c r="J43" i="8"/>
  <c r="I43" i="8"/>
  <c r="H43" i="8"/>
  <c r="G43" i="8"/>
  <c r="E43" i="8"/>
  <c r="D43" i="8"/>
  <c r="F42" i="8"/>
  <c r="C42" i="8" s="1"/>
  <c r="F41" i="8"/>
  <c r="C41" i="8" s="1"/>
  <c r="E41" i="8"/>
  <c r="D41" i="8"/>
  <c r="L40" i="8"/>
  <c r="C40" i="8" s="1"/>
  <c r="L39" i="8"/>
  <c r="C39" i="8" s="1"/>
  <c r="L38" i="8"/>
  <c r="C38" i="8" s="1"/>
  <c r="L37" i="8"/>
  <c r="C37" i="8" s="1"/>
  <c r="K36" i="8"/>
  <c r="J36" i="8"/>
  <c r="L35" i="8"/>
  <c r="C35" i="8" s="1"/>
  <c r="L34" i="8"/>
  <c r="C34" i="8" s="1"/>
  <c r="K33" i="8"/>
  <c r="J33" i="8"/>
  <c r="L32" i="8"/>
  <c r="C32" i="8" s="1"/>
  <c r="K31" i="8"/>
  <c r="K26" i="8" s="1"/>
  <c r="J31" i="8"/>
  <c r="L30" i="8"/>
  <c r="C30" i="8" s="1"/>
  <c r="L29" i="8"/>
  <c r="C29" i="8" s="1"/>
  <c r="L28" i="8"/>
  <c r="C28" i="8" s="1"/>
  <c r="K27" i="8"/>
  <c r="J27" i="8"/>
  <c r="J26" i="8" s="1"/>
  <c r="F25" i="8"/>
  <c r="C25" i="8" s="1"/>
  <c r="I24" i="8"/>
  <c r="O23" i="8"/>
  <c r="L23" i="8"/>
  <c r="I23" i="8"/>
  <c r="F23" i="8"/>
  <c r="O22" i="8"/>
  <c r="O21" i="8" s="1"/>
  <c r="L22" i="8"/>
  <c r="I22" i="8"/>
  <c r="I21" i="8" s="1"/>
  <c r="F22" i="8"/>
  <c r="N21" i="8"/>
  <c r="N292" i="8" s="1"/>
  <c r="N291" i="8" s="1"/>
  <c r="M21" i="8"/>
  <c r="M292" i="8" s="1"/>
  <c r="M291" i="8" s="1"/>
  <c r="L21" i="8"/>
  <c r="K21" i="8"/>
  <c r="J21" i="8"/>
  <c r="J292" i="8" s="1"/>
  <c r="J291" i="8" s="1"/>
  <c r="H21" i="8"/>
  <c r="H292" i="8" s="1"/>
  <c r="H291" i="8" s="1"/>
  <c r="G21" i="8"/>
  <c r="G292" i="8" s="1"/>
  <c r="G291" i="8" s="1"/>
  <c r="F21" i="8"/>
  <c r="E21" i="8"/>
  <c r="E292" i="8" s="1"/>
  <c r="D21" i="8"/>
  <c r="D292" i="8" s="1"/>
  <c r="M20" i="8"/>
  <c r="C70" i="8" l="1"/>
  <c r="C121" i="8"/>
  <c r="C157" i="8"/>
  <c r="C168" i="8"/>
  <c r="C177" i="8"/>
  <c r="J187" i="8"/>
  <c r="C218" i="8"/>
  <c r="C225" i="8"/>
  <c r="C254" i="8"/>
  <c r="C263" i="8"/>
  <c r="C297" i="8"/>
  <c r="C298" i="8"/>
  <c r="O45" i="9"/>
  <c r="G53" i="9"/>
  <c r="C152" i="9"/>
  <c r="C186" i="9"/>
  <c r="N231" i="9"/>
  <c r="N230" i="9" s="1"/>
  <c r="G231" i="9"/>
  <c r="H270" i="9"/>
  <c r="L33" i="8"/>
  <c r="C33" i="8" s="1"/>
  <c r="D54" i="8"/>
  <c r="D53" i="8" s="1"/>
  <c r="C164" i="8"/>
  <c r="N187" i="8"/>
  <c r="E187" i="8"/>
  <c r="C211" i="8"/>
  <c r="C215" i="8"/>
  <c r="E204" i="8"/>
  <c r="K231" i="8"/>
  <c r="K230" i="8" s="1"/>
  <c r="K289" i="8" s="1"/>
  <c r="I67" i="9"/>
  <c r="G130" i="9"/>
  <c r="M130" i="9"/>
  <c r="C210" i="9"/>
  <c r="C212" i="9"/>
  <c r="C213" i="9"/>
  <c r="N204" i="9"/>
  <c r="M231" i="9"/>
  <c r="M230" i="9" s="1"/>
  <c r="K231" i="9"/>
  <c r="D270" i="9"/>
  <c r="D269" i="9" s="1"/>
  <c r="H13" i="10"/>
  <c r="H40" i="10"/>
  <c r="D291" i="8"/>
  <c r="C44" i="8"/>
  <c r="J54" i="8"/>
  <c r="G187" i="8"/>
  <c r="G204" i="8"/>
  <c r="M204" i="8"/>
  <c r="L216" i="8"/>
  <c r="L204" i="8" s="1"/>
  <c r="D259" i="8"/>
  <c r="D54" i="9"/>
  <c r="N53" i="9"/>
  <c r="H54" i="9"/>
  <c r="J76" i="9"/>
  <c r="C92" i="9"/>
  <c r="C100" i="9"/>
  <c r="H174" i="9"/>
  <c r="H173" i="9" s="1"/>
  <c r="C222" i="9"/>
  <c r="F252" i="9"/>
  <c r="O264" i="9"/>
  <c r="G270" i="9"/>
  <c r="G269" i="9" s="1"/>
  <c r="M270" i="9"/>
  <c r="M269" i="9" s="1"/>
  <c r="O238" i="9"/>
  <c r="C23" i="9"/>
  <c r="C44" i="9"/>
  <c r="C56" i="9"/>
  <c r="C64" i="9"/>
  <c r="C96" i="9"/>
  <c r="C109" i="9"/>
  <c r="C115" i="9"/>
  <c r="L151" i="9"/>
  <c r="C162" i="9"/>
  <c r="D174" i="9"/>
  <c r="D173" i="9" s="1"/>
  <c r="C201" i="9"/>
  <c r="E204" i="9"/>
  <c r="C206" i="9"/>
  <c r="C257" i="9"/>
  <c r="C295" i="9"/>
  <c r="H20" i="9"/>
  <c r="K26" i="9"/>
  <c r="L33" i="9"/>
  <c r="C33" i="9" s="1"/>
  <c r="C60" i="9"/>
  <c r="C65" i="9"/>
  <c r="C124" i="9"/>
  <c r="C126" i="9"/>
  <c r="C127" i="9"/>
  <c r="C140" i="9"/>
  <c r="C170" i="9"/>
  <c r="C172" i="9"/>
  <c r="K173" i="9"/>
  <c r="C182" i="9"/>
  <c r="C190" i="9"/>
  <c r="G187" i="9"/>
  <c r="M204" i="9"/>
  <c r="M195" i="9" s="1"/>
  <c r="L205" i="9"/>
  <c r="C218" i="9"/>
  <c r="C220" i="9"/>
  <c r="C221" i="9"/>
  <c r="C241" i="9"/>
  <c r="E259" i="9"/>
  <c r="O259" i="9"/>
  <c r="C280" i="9"/>
  <c r="C288" i="9"/>
  <c r="O286" i="9"/>
  <c r="J26" i="9"/>
  <c r="K53" i="9"/>
  <c r="J54" i="9"/>
  <c r="J53" i="9" s="1"/>
  <c r="C72" i="9"/>
  <c r="C108" i="9"/>
  <c r="C114" i="9"/>
  <c r="C143" i="9"/>
  <c r="O144" i="9"/>
  <c r="C163" i="9"/>
  <c r="C178" i="9"/>
  <c r="N187" i="9"/>
  <c r="C200" i="9"/>
  <c r="C207" i="9"/>
  <c r="C245" i="9"/>
  <c r="O246" i="9"/>
  <c r="O231" i="9" s="1"/>
  <c r="O293" i="9"/>
  <c r="D292" i="9"/>
  <c r="D291" i="9" s="1"/>
  <c r="N292" i="9"/>
  <c r="N291" i="9" s="1"/>
  <c r="C68" i="9"/>
  <c r="K76" i="9"/>
  <c r="C88" i="9"/>
  <c r="C91" i="9"/>
  <c r="C134" i="9"/>
  <c r="C135" i="9"/>
  <c r="D130" i="9"/>
  <c r="D75" i="9" s="1"/>
  <c r="N130" i="9"/>
  <c r="C148" i="9"/>
  <c r="C149" i="9"/>
  <c r="C156" i="9"/>
  <c r="G174" i="9"/>
  <c r="G173" i="9" s="1"/>
  <c r="M174" i="9"/>
  <c r="F184" i="9"/>
  <c r="C184" i="9" s="1"/>
  <c r="N195" i="9"/>
  <c r="I216" i="9"/>
  <c r="H231" i="9"/>
  <c r="H230" i="9" s="1"/>
  <c r="C233" i="9"/>
  <c r="C249" i="9"/>
  <c r="C250" i="9"/>
  <c r="G259" i="9"/>
  <c r="G230" i="9" s="1"/>
  <c r="K259" i="9"/>
  <c r="C260" i="9"/>
  <c r="F264" i="9"/>
  <c r="F259" i="9" s="1"/>
  <c r="C267" i="9"/>
  <c r="E270" i="9"/>
  <c r="E269" i="9" s="1"/>
  <c r="J270" i="9"/>
  <c r="J269" i="9" s="1"/>
  <c r="O270" i="9"/>
  <c r="O269" i="9" s="1"/>
  <c r="H269" i="9"/>
  <c r="N270" i="9"/>
  <c r="N269" i="9" s="1"/>
  <c r="N194" i="9" s="1"/>
  <c r="C277" i="9"/>
  <c r="D53" i="9"/>
  <c r="O21" i="9"/>
  <c r="L27" i="9"/>
  <c r="L31" i="9"/>
  <c r="C31" i="9" s="1"/>
  <c r="L36" i="9"/>
  <c r="C36" i="9" s="1"/>
  <c r="I43" i="9"/>
  <c r="C43" i="9" s="1"/>
  <c r="F58" i="9"/>
  <c r="C71" i="9"/>
  <c r="H83" i="9"/>
  <c r="H75" i="9" s="1"/>
  <c r="C142" i="9"/>
  <c r="F141" i="9"/>
  <c r="I187" i="9"/>
  <c r="L204" i="9"/>
  <c r="D231" i="9"/>
  <c r="D230" i="9" s="1"/>
  <c r="C237" i="9"/>
  <c r="F235" i="9"/>
  <c r="C235" i="9" s="1"/>
  <c r="J20" i="9"/>
  <c r="C34" i="9"/>
  <c r="C42" i="9"/>
  <c r="C63" i="9"/>
  <c r="C79" i="9"/>
  <c r="C120" i="9"/>
  <c r="E130" i="9"/>
  <c r="O179" i="9"/>
  <c r="H204" i="9"/>
  <c r="H195" i="9" s="1"/>
  <c r="H194" i="9" s="1"/>
  <c r="C229" i="9"/>
  <c r="J230" i="9"/>
  <c r="C252" i="9"/>
  <c r="C281" i="9"/>
  <c r="C300" i="9"/>
  <c r="L54" i="9"/>
  <c r="L231" i="9"/>
  <c r="N20" i="9"/>
  <c r="H292" i="9"/>
  <c r="H291" i="9" s="1"/>
  <c r="L21" i="9"/>
  <c r="L292" i="9" s="1"/>
  <c r="C46" i="9"/>
  <c r="F55" i="9"/>
  <c r="H53" i="9"/>
  <c r="I58" i="9"/>
  <c r="F131" i="9"/>
  <c r="C132" i="9"/>
  <c r="K230" i="9"/>
  <c r="L84" i="9"/>
  <c r="E83" i="9"/>
  <c r="I89" i="9"/>
  <c r="C101" i="9"/>
  <c r="C104" i="9"/>
  <c r="O103" i="9"/>
  <c r="C113" i="9"/>
  <c r="C118" i="9"/>
  <c r="C119" i="9"/>
  <c r="C125" i="9"/>
  <c r="C133" i="9"/>
  <c r="J130" i="9"/>
  <c r="F151" i="9"/>
  <c r="C154" i="9"/>
  <c r="C155" i="9"/>
  <c r="C161" i="9"/>
  <c r="L166" i="9"/>
  <c r="L165" i="9" s="1"/>
  <c r="C171" i="9"/>
  <c r="M173" i="9"/>
  <c r="L175" i="9"/>
  <c r="C175" i="9" s="1"/>
  <c r="C180" i="9"/>
  <c r="C181" i="9"/>
  <c r="D187" i="9"/>
  <c r="M187" i="9"/>
  <c r="E195" i="9"/>
  <c r="O196" i="9"/>
  <c r="C199" i="9"/>
  <c r="C211" i="9"/>
  <c r="C219" i="9"/>
  <c r="C224" i="9"/>
  <c r="C225" i="9"/>
  <c r="C228" i="9"/>
  <c r="C242" i="9"/>
  <c r="F251" i="9"/>
  <c r="C251" i="9" s="1"/>
  <c r="C255" i="9"/>
  <c r="C256" i="9"/>
  <c r="C261" i="9"/>
  <c r="C266" i="9"/>
  <c r="K270" i="9"/>
  <c r="K269" i="9" s="1"/>
  <c r="C273" i="9"/>
  <c r="C275" i="9"/>
  <c r="C285" i="9"/>
  <c r="I293" i="9"/>
  <c r="C299" i="9"/>
  <c r="J83" i="9"/>
  <c r="M83" i="9"/>
  <c r="C93" i="9"/>
  <c r="C106" i="9"/>
  <c r="C107" i="9"/>
  <c r="C117" i="9"/>
  <c r="L122" i="9"/>
  <c r="C138" i="9"/>
  <c r="C139" i="9"/>
  <c r="C146" i="9"/>
  <c r="C147" i="9"/>
  <c r="C153" i="9"/>
  <c r="C158" i="9"/>
  <c r="C159" i="9"/>
  <c r="N174" i="9"/>
  <c r="N173" i="9" s="1"/>
  <c r="O175" i="9"/>
  <c r="O174" i="9" s="1"/>
  <c r="J194" i="9"/>
  <c r="F196" i="9"/>
  <c r="L196" i="9"/>
  <c r="C203" i="9"/>
  <c r="K204" i="9"/>
  <c r="O205" i="9"/>
  <c r="C215" i="9"/>
  <c r="O216" i="9"/>
  <c r="C216" i="9" s="1"/>
  <c r="C223" i="9"/>
  <c r="C234" i="9"/>
  <c r="C239" i="9"/>
  <c r="C240" i="9"/>
  <c r="C247" i="9"/>
  <c r="C248" i="9"/>
  <c r="C254" i="9"/>
  <c r="C258" i="9"/>
  <c r="C262" i="9"/>
  <c r="C263" i="9"/>
  <c r="C265" i="9"/>
  <c r="C274" i="9"/>
  <c r="C279" i="9"/>
  <c r="C287" i="9"/>
  <c r="C298" i="9"/>
  <c r="C73" i="9"/>
  <c r="N76" i="9"/>
  <c r="O77" i="9"/>
  <c r="O76" i="9" s="1"/>
  <c r="G76" i="9"/>
  <c r="G75" i="9" s="1"/>
  <c r="C87" i="9"/>
  <c r="C99" i="9"/>
  <c r="C105" i="9"/>
  <c r="C110" i="9"/>
  <c r="C111" i="9"/>
  <c r="L116" i="9"/>
  <c r="C121" i="9"/>
  <c r="F122" i="9"/>
  <c r="C129" i="9"/>
  <c r="K130" i="9"/>
  <c r="C137" i="9"/>
  <c r="O141" i="9"/>
  <c r="C145" i="9"/>
  <c r="C150" i="9"/>
  <c r="C157" i="9"/>
  <c r="F166" i="9"/>
  <c r="O166" i="9"/>
  <c r="O165" i="9" s="1"/>
  <c r="J174" i="9"/>
  <c r="J173" i="9" s="1"/>
  <c r="C176" i="9"/>
  <c r="C177" i="9"/>
  <c r="L179" i="9"/>
  <c r="C179" i="9" s="1"/>
  <c r="C183" i="9"/>
  <c r="O184" i="9"/>
  <c r="F188" i="9"/>
  <c r="C188" i="9" s="1"/>
  <c r="G204" i="9"/>
  <c r="G195" i="9" s="1"/>
  <c r="C208" i="9"/>
  <c r="C209" i="9"/>
  <c r="F216" i="9"/>
  <c r="C226" i="9"/>
  <c r="C227" i="9"/>
  <c r="E230" i="9"/>
  <c r="C232" i="9"/>
  <c r="C236" i="9"/>
  <c r="I238" i="9"/>
  <c r="C238" i="9" s="1"/>
  <c r="C243" i="9"/>
  <c r="C244" i="9"/>
  <c r="I246" i="9"/>
  <c r="C271" i="9"/>
  <c r="C278" i="9"/>
  <c r="L293" i="9"/>
  <c r="K259" i="8"/>
  <c r="H20" i="8"/>
  <c r="C73" i="8"/>
  <c r="L69" i="8"/>
  <c r="L67" i="8" s="1"/>
  <c r="M83" i="8"/>
  <c r="C98" i="8"/>
  <c r="C105" i="8"/>
  <c r="C106" i="8"/>
  <c r="C110" i="8"/>
  <c r="K130" i="8"/>
  <c r="C137" i="8"/>
  <c r="C139" i="8"/>
  <c r="C153" i="8"/>
  <c r="C156" i="8"/>
  <c r="C181" i="8"/>
  <c r="C183" i="8"/>
  <c r="M187" i="8"/>
  <c r="K187" i="8"/>
  <c r="C201" i="8"/>
  <c r="C203" i="8"/>
  <c r="C242" i="8"/>
  <c r="C244" i="8"/>
  <c r="C247" i="8"/>
  <c r="C249" i="8"/>
  <c r="G259" i="8"/>
  <c r="G230" i="8" s="1"/>
  <c r="C275" i="8"/>
  <c r="C295" i="8"/>
  <c r="D130" i="8"/>
  <c r="I187" i="8"/>
  <c r="O45" i="8"/>
  <c r="C45" i="8" s="1"/>
  <c r="C62" i="8"/>
  <c r="C66" i="8"/>
  <c r="O67" i="8"/>
  <c r="O53" i="8" s="1"/>
  <c r="O77" i="8"/>
  <c r="O76" i="8" s="1"/>
  <c r="N76" i="8"/>
  <c r="C93" i="8"/>
  <c r="H195" i="8"/>
  <c r="L196" i="8"/>
  <c r="C210" i="8"/>
  <c r="N231" i="8"/>
  <c r="N230" i="8" s="1"/>
  <c r="K269" i="8"/>
  <c r="J130" i="8"/>
  <c r="E291" i="8"/>
  <c r="F292" i="8"/>
  <c r="K292" i="8"/>
  <c r="K291" i="8" s="1"/>
  <c r="G54" i="8"/>
  <c r="M54" i="8"/>
  <c r="M53" i="8" s="1"/>
  <c r="C85" i="8"/>
  <c r="C88" i="8"/>
  <c r="C101" i="8"/>
  <c r="C125" i="8"/>
  <c r="O131" i="8"/>
  <c r="H130" i="8"/>
  <c r="C146" i="8"/>
  <c r="C150" i="8"/>
  <c r="O166" i="8"/>
  <c r="O165" i="8" s="1"/>
  <c r="O175" i="8"/>
  <c r="C175" i="8" s="1"/>
  <c r="N174" i="8"/>
  <c r="N173" i="8" s="1"/>
  <c r="C186" i="8"/>
  <c r="J204" i="8"/>
  <c r="J195" i="8" s="1"/>
  <c r="F216" i="8"/>
  <c r="F204" i="8" s="1"/>
  <c r="F195" i="8" s="1"/>
  <c r="J231" i="8"/>
  <c r="C257" i="8"/>
  <c r="C267" i="8"/>
  <c r="C268" i="8"/>
  <c r="D270" i="8"/>
  <c r="D269" i="8" s="1"/>
  <c r="H270" i="8"/>
  <c r="H269" i="8" s="1"/>
  <c r="C253" i="8"/>
  <c r="F252" i="8"/>
  <c r="F251" i="8" s="1"/>
  <c r="C169" i="8"/>
  <c r="C104" i="8"/>
  <c r="F103" i="8"/>
  <c r="C127" i="8"/>
  <c r="G130" i="8"/>
  <c r="C145" i="8"/>
  <c r="C172" i="8"/>
  <c r="C185" i="8"/>
  <c r="C193" i="8"/>
  <c r="F196" i="8"/>
  <c r="C197" i="8"/>
  <c r="C202" i="8"/>
  <c r="C213" i="8"/>
  <c r="I205" i="8"/>
  <c r="I204" i="8" s="1"/>
  <c r="F233" i="8"/>
  <c r="F231" i="8" s="1"/>
  <c r="C234" i="8"/>
  <c r="L286" i="8"/>
  <c r="L292" i="8" s="1"/>
  <c r="L291" i="8" s="1"/>
  <c r="L36" i="8"/>
  <c r="C36" i="8" s="1"/>
  <c r="F43" i="8"/>
  <c r="C43" i="8" s="1"/>
  <c r="E54" i="8"/>
  <c r="E53" i="8" s="1"/>
  <c r="N54" i="8"/>
  <c r="N53" i="8" s="1"/>
  <c r="O58" i="8"/>
  <c r="O54" i="8" s="1"/>
  <c r="L58" i="8"/>
  <c r="L54" i="8" s="1"/>
  <c r="C113" i="8"/>
  <c r="C118" i="8"/>
  <c r="C129" i="8"/>
  <c r="C138" i="8"/>
  <c r="C143" i="8"/>
  <c r="F151" i="8"/>
  <c r="O151" i="8"/>
  <c r="C158" i="8"/>
  <c r="C161" i="8"/>
  <c r="F175" i="8"/>
  <c r="F174" i="8" s="1"/>
  <c r="C182" i="8"/>
  <c r="E195" i="8"/>
  <c r="K204" i="8"/>
  <c r="K195" i="8" s="1"/>
  <c r="C206" i="8"/>
  <c r="O205" i="8"/>
  <c r="C214" i="8"/>
  <c r="C223" i="8"/>
  <c r="H231" i="8"/>
  <c r="H230" i="8" s="1"/>
  <c r="C285" i="8"/>
  <c r="F284" i="8"/>
  <c r="F283" i="8" s="1"/>
  <c r="C283" i="8" s="1"/>
  <c r="C65" i="8"/>
  <c r="C72" i="8"/>
  <c r="K75" i="8"/>
  <c r="K52" i="8" s="1"/>
  <c r="C81" i="8"/>
  <c r="F80" i="8"/>
  <c r="F76" i="8" s="1"/>
  <c r="O103" i="8"/>
  <c r="C167" i="8"/>
  <c r="G20" i="8"/>
  <c r="C23" i="8"/>
  <c r="J53" i="8"/>
  <c r="C57" i="8"/>
  <c r="F58" i="8"/>
  <c r="H53" i="8"/>
  <c r="N83" i="8"/>
  <c r="C90" i="8"/>
  <c r="C94" i="8"/>
  <c r="C109" i="8"/>
  <c r="I116" i="8"/>
  <c r="F131" i="8"/>
  <c r="N130" i="8"/>
  <c r="C149" i="8"/>
  <c r="C160" i="8"/>
  <c r="E173" i="8"/>
  <c r="I179" i="8"/>
  <c r="I174" i="8" s="1"/>
  <c r="I173" i="8" s="1"/>
  <c r="F188" i="8"/>
  <c r="C188" i="8" s="1"/>
  <c r="C189" i="8"/>
  <c r="N204" i="8"/>
  <c r="N195" i="8" s="1"/>
  <c r="C219" i="8"/>
  <c r="D231" i="8"/>
  <c r="D230" i="8" s="1"/>
  <c r="M231" i="8"/>
  <c r="M230" i="8" s="1"/>
  <c r="E259" i="8"/>
  <c r="C271" i="8"/>
  <c r="F270" i="8"/>
  <c r="N270" i="8"/>
  <c r="N269" i="8" s="1"/>
  <c r="L276" i="8"/>
  <c r="L270" i="8" s="1"/>
  <c r="C279" i="8"/>
  <c r="C256" i="8"/>
  <c r="E270" i="8"/>
  <c r="C278" i="8"/>
  <c r="C299" i="8"/>
  <c r="G76" i="8"/>
  <c r="M76" i="8"/>
  <c r="I77" i="8"/>
  <c r="I76" i="8" s="1"/>
  <c r="E76" i="8"/>
  <c r="E75" i="8" s="1"/>
  <c r="C82" i="8"/>
  <c r="K83" i="8"/>
  <c r="C92" i="8"/>
  <c r="C97" i="8"/>
  <c r="C102" i="8"/>
  <c r="I103" i="8"/>
  <c r="C108" i="8"/>
  <c r="C120" i="8"/>
  <c r="C126" i="8"/>
  <c r="M130" i="8"/>
  <c r="C135" i="8"/>
  <c r="C142" i="8"/>
  <c r="C148" i="8"/>
  <c r="L151" i="8"/>
  <c r="C155" i="8"/>
  <c r="C163" i="8"/>
  <c r="C171" i="8"/>
  <c r="M174" i="8"/>
  <c r="M173" i="8" s="1"/>
  <c r="L174" i="8"/>
  <c r="L173" i="8" s="1"/>
  <c r="O179" i="8"/>
  <c r="C190" i="8"/>
  <c r="C200" i="8"/>
  <c r="D204" i="8"/>
  <c r="D195" i="8" s="1"/>
  <c r="D194" i="8" s="1"/>
  <c r="M195" i="8"/>
  <c r="C209" i="8"/>
  <c r="C212" i="8"/>
  <c r="C222" i="8"/>
  <c r="C226" i="8"/>
  <c r="C229" i="8"/>
  <c r="E231" i="8"/>
  <c r="C237" i="8"/>
  <c r="C243" i="8"/>
  <c r="C258" i="8"/>
  <c r="C262" i="8"/>
  <c r="L264" i="8"/>
  <c r="C274" i="8"/>
  <c r="C280" i="8"/>
  <c r="C288" i="8"/>
  <c r="G53" i="8"/>
  <c r="C71" i="8"/>
  <c r="C74" i="8"/>
  <c r="H76" i="8"/>
  <c r="D83" i="8"/>
  <c r="C86" i="8"/>
  <c r="G83" i="8"/>
  <c r="J83" i="8"/>
  <c r="J75" i="8" s="1"/>
  <c r="J52" i="8" s="1"/>
  <c r="C96" i="8"/>
  <c r="C100" i="8"/>
  <c r="L103" i="8"/>
  <c r="C103" i="8" s="1"/>
  <c r="C114" i="8"/>
  <c r="C119" i="8"/>
  <c r="C124" i="8"/>
  <c r="O122" i="8"/>
  <c r="C128" i="8"/>
  <c r="C134" i="8"/>
  <c r="C140" i="8"/>
  <c r="C147" i="8"/>
  <c r="C154" i="8"/>
  <c r="C159" i="8"/>
  <c r="C162" i="8"/>
  <c r="C170" i="8"/>
  <c r="C178" i="8"/>
  <c r="O187" i="8"/>
  <c r="O196" i="8"/>
  <c r="G195" i="8"/>
  <c r="C199" i="8"/>
  <c r="C207" i="8"/>
  <c r="C221" i="8"/>
  <c r="C224" i="8"/>
  <c r="F238" i="8"/>
  <c r="C238" i="8" s="1"/>
  <c r="C250" i="8"/>
  <c r="C255" i="8"/>
  <c r="I260" i="8"/>
  <c r="I259" i="8" s="1"/>
  <c r="C266" i="8"/>
  <c r="E269" i="8"/>
  <c r="C294" i="8"/>
  <c r="C296" i="8"/>
  <c r="I20" i="8"/>
  <c r="O292" i="8"/>
  <c r="O20" i="8"/>
  <c r="C55" i="8"/>
  <c r="K20" i="8"/>
  <c r="C21" i="8"/>
  <c r="C22" i="8"/>
  <c r="L27" i="8"/>
  <c r="C59" i="8"/>
  <c r="C68" i="8"/>
  <c r="C79" i="8"/>
  <c r="F95" i="8"/>
  <c r="C117" i="8"/>
  <c r="J20" i="8"/>
  <c r="N20" i="8"/>
  <c r="L31" i="8"/>
  <c r="C31" i="8" s="1"/>
  <c r="C60" i="8"/>
  <c r="C61" i="8"/>
  <c r="I69" i="8"/>
  <c r="I67" i="8" s="1"/>
  <c r="I53" i="8" s="1"/>
  <c r="F69" i="8"/>
  <c r="L80" i="8"/>
  <c r="L76" i="8" s="1"/>
  <c r="C87" i="8"/>
  <c r="C91" i="8"/>
  <c r="I89" i="8"/>
  <c r="C107" i="8"/>
  <c r="L112" i="8"/>
  <c r="C112" i="8" s="1"/>
  <c r="L116" i="8"/>
  <c r="F116" i="8"/>
  <c r="F122" i="8"/>
  <c r="C123" i="8"/>
  <c r="I122" i="8"/>
  <c r="O130" i="8"/>
  <c r="H187" i="8"/>
  <c r="L187" i="8"/>
  <c r="D187" i="8"/>
  <c r="J230" i="8"/>
  <c r="F54" i="8"/>
  <c r="C56" i="8"/>
  <c r="C63" i="8"/>
  <c r="C78" i="8"/>
  <c r="H83" i="8"/>
  <c r="L84" i="8"/>
  <c r="F84" i="8"/>
  <c r="L89" i="8"/>
  <c r="C99" i="8"/>
  <c r="C111" i="8"/>
  <c r="C115" i="8"/>
  <c r="C184" i="8"/>
  <c r="F191" i="8"/>
  <c r="C191" i="8" s="1"/>
  <c r="C192" i="8"/>
  <c r="C227" i="8"/>
  <c r="C235" i="8"/>
  <c r="C64" i="8"/>
  <c r="O95" i="8"/>
  <c r="C233" i="8"/>
  <c r="O231" i="8"/>
  <c r="C132" i="8"/>
  <c r="C152" i="8"/>
  <c r="F165" i="8"/>
  <c r="I166" i="8"/>
  <c r="I165" i="8" s="1"/>
  <c r="C176" i="8"/>
  <c r="C180" i="8"/>
  <c r="I198" i="8"/>
  <c r="I196" i="8" s="1"/>
  <c r="C217" i="8"/>
  <c r="O216" i="8"/>
  <c r="O204" i="8" s="1"/>
  <c r="O195" i="8" s="1"/>
  <c r="C228" i="8"/>
  <c r="C240" i="8"/>
  <c r="C241" i="8"/>
  <c r="O252" i="8"/>
  <c r="O251" i="8" s="1"/>
  <c r="I270" i="8"/>
  <c r="I269" i="8" s="1"/>
  <c r="O291" i="8"/>
  <c r="C45" i="9"/>
  <c r="C248" i="8"/>
  <c r="L251" i="8"/>
  <c r="C261" i="8"/>
  <c r="F264" i="8"/>
  <c r="C265" i="8"/>
  <c r="C272" i="8"/>
  <c r="C273" i="8"/>
  <c r="C277" i="8"/>
  <c r="C27" i="9"/>
  <c r="I136" i="8"/>
  <c r="L141" i="8"/>
  <c r="L130" i="8" s="1"/>
  <c r="I144" i="8"/>
  <c r="C144" i="8" s="1"/>
  <c r="C236" i="8"/>
  <c r="I246" i="8"/>
  <c r="I231" i="8" s="1"/>
  <c r="L259" i="8"/>
  <c r="O270" i="8"/>
  <c r="O269" i="8" s="1"/>
  <c r="C282" i="8"/>
  <c r="F281" i="8"/>
  <c r="C281" i="8" s="1"/>
  <c r="I141" i="8"/>
  <c r="C141" i="8" s="1"/>
  <c r="C208" i="8"/>
  <c r="C220" i="8"/>
  <c r="L231" i="8"/>
  <c r="C239" i="8"/>
  <c r="C287" i="8"/>
  <c r="I286" i="8"/>
  <c r="C286" i="8" s="1"/>
  <c r="F293" i="8"/>
  <c r="C300" i="8"/>
  <c r="I20" i="9"/>
  <c r="M20" i="9"/>
  <c r="C22" i="9"/>
  <c r="C59" i="9"/>
  <c r="O58" i="9"/>
  <c r="O54" i="9" s="1"/>
  <c r="C66" i="9"/>
  <c r="L69" i="9"/>
  <c r="L67" i="9" s="1"/>
  <c r="C74" i="9"/>
  <c r="M75" i="9"/>
  <c r="M52" i="9" s="1"/>
  <c r="F84" i="9"/>
  <c r="C86" i="9"/>
  <c r="F89" i="9"/>
  <c r="C90" i="9"/>
  <c r="O89" i="9"/>
  <c r="C102" i="9"/>
  <c r="L130" i="9"/>
  <c r="F130" i="9"/>
  <c r="C85" i="9"/>
  <c r="I84" i="9"/>
  <c r="G20" i="9"/>
  <c r="K20" i="9"/>
  <c r="C61" i="9"/>
  <c r="C62" i="9"/>
  <c r="F69" i="9"/>
  <c r="C70" i="9"/>
  <c r="O69" i="9"/>
  <c r="O67" i="9" s="1"/>
  <c r="F77" i="9"/>
  <c r="C78" i="9"/>
  <c r="C82" i="9"/>
  <c r="N83" i="9"/>
  <c r="C94" i="9"/>
  <c r="F95" i="9"/>
  <c r="C98" i="9"/>
  <c r="I293" i="8"/>
  <c r="C57" i="9"/>
  <c r="I55" i="9"/>
  <c r="C81" i="9"/>
  <c r="I80" i="9"/>
  <c r="C80" i="9" s="1"/>
  <c r="C97" i="9"/>
  <c r="I95" i="9"/>
  <c r="F165" i="9"/>
  <c r="I112" i="9"/>
  <c r="I116" i="9"/>
  <c r="I128" i="9"/>
  <c r="C128" i="9" s="1"/>
  <c r="I136" i="9"/>
  <c r="C136" i="9" s="1"/>
  <c r="I144" i="9"/>
  <c r="I160" i="9"/>
  <c r="C160" i="9" s="1"/>
  <c r="C168" i="9"/>
  <c r="C169" i="9"/>
  <c r="I174" i="9"/>
  <c r="I173" i="9" s="1"/>
  <c r="H187" i="9"/>
  <c r="L187" i="9"/>
  <c r="D195" i="9"/>
  <c r="K195" i="9"/>
  <c r="F112" i="9"/>
  <c r="F116" i="9"/>
  <c r="C123" i="9"/>
  <c r="C167" i="9"/>
  <c r="I166" i="9"/>
  <c r="I165" i="9" s="1"/>
  <c r="F191" i="9"/>
  <c r="C191" i="9" s="1"/>
  <c r="C192" i="9"/>
  <c r="I103" i="9"/>
  <c r="C103" i="9" s="1"/>
  <c r="I131" i="9"/>
  <c r="I151" i="9"/>
  <c r="C151" i="9" s="1"/>
  <c r="C284" i="9"/>
  <c r="L283" i="9"/>
  <c r="C283" i="9" s="1"/>
  <c r="I198" i="9"/>
  <c r="F205" i="9"/>
  <c r="F174" i="9"/>
  <c r="C185" i="9"/>
  <c r="C189" i="9"/>
  <c r="C193" i="9"/>
  <c r="C197" i="9"/>
  <c r="C217" i="9"/>
  <c r="L264" i="9"/>
  <c r="L259" i="9" s="1"/>
  <c r="L230" i="9" s="1"/>
  <c r="L276" i="9"/>
  <c r="L270" i="9" s="1"/>
  <c r="L269" i="9" s="1"/>
  <c r="F286" i="9"/>
  <c r="C297" i="9"/>
  <c r="I264" i="9"/>
  <c r="I272" i="9"/>
  <c r="I276" i="9"/>
  <c r="C282" i="9"/>
  <c r="C294" i="9"/>
  <c r="I205" i="9"/>
  <c r="I204" i="9" s="1"/>
  <c r="F276" i="9"/>
  <c r="F270" i="9" s="1"/>
  <c r="G194" i="8" l="1"/>
  <c r="J289" i="8"/>
  <c r="C131" i="8"/>
  <c r="L53" i="8"/>
  <c r="O130" i="9"/>
  <c r="G52" i="9"/>
  <c r="O292" i="9"/>
  <c r="O291" i="9" s="1"/>
  <c r="O230" i="9"/>
  <c r="K194" i="9"/>
  <c r="O174" i="8"/>
  <c r="O173" i="8" s="1"/>
  <c r="H194" i="8"/>
  <c r="E75" i="9"/>
  <c r="C284" i="8"/>
  <c r="H75" i="8"/>
  <c r="M194" i="8"/>
  <c r="L195" i="8"/>
  <c r="J75" i="9"/>
  <c r="M194" i="9"/>
  <c r="M51" i="9"/>
  <c r="C293" i="9"/>
  <c r="O20" i="9"/>
  <c r="D194" i="9"/>
  <c r="L291" i="9"/>
  <c r="L53" i="9"/>
  <c r="M289" i="9"/>
  <c r="C144" i="9"/>
  <c r="O83" i="9"/>
  <c r="O75" i="9" s="1"/>
  <c r="C246" i="9"/>
  <c r="K75" i="9"/>
  <c r="K52" i="9" s="1"/>
  <c r="K51" i="9" s="1"/>
  <c r="K50" i="9" s="1"/>
  <c r="N75" i="9"/>
  <c r="N289" i="9" s="1"/>
  <c r="J289" i="9"/>
  <c r="J52" i="9"/>
  <c r="J51" i="9" s="1"/>
  <c r="G194" i="9"/>
  <c r="G51" i="9" s="1"/>
  <c r="G289" i="9"/>
  <c r="E52" i="9"/>
  <c r="E289" i="9"/>
  <c r="C89" i="9"/>
  <c r="L195" i="9"/>
  <c r="I291" i="9"/>
  <c r="D289" i="9"/>
  <c r="C116" i="9"/>
  <c r="H52" i="9"/>
  <c r="H51" i="9" s="1"/>
  <c r="C166" i="9"/>
  <c r="F187" i="9"/>
  <c r="C187" i="9" s="1"/>
  <c r="C112" i="9"/>
  <c r="C165" i="9"/>
  <c r="L26" i="9"/>
  <c r="L20" i="9" s="1"/>
  <c r="C21" i="9"/>
  <c r="C122" i="9"/>
  <c r="O204" i="9"/>
  <c r="O195" i="9" s="1"/>
  <c r="O194" i="9" s="1"/>
  <c r="O173" i="9"/>
  <c r="E194" i="9"/>
  <c r="L83" i="9"/>
  <c r="L75" i="9" s="1"/>
  <c r="C141" i="9"/>
  <c r="F54" i="9"/>
  <c r="L194" i="9"/>
  <c r="C95" i="9"/>
  <c r="C58" i="9"/>
  <c r="I231" i="9"/>
  <c r="L174" i="9"/>
  <c r="L173" i="9" s="1"/>
  <c r="F231" i="9"/>
  <c r="D52" i="9"/>
  <c r="C251" i="8"/>
  <c r="O83" i="8"/>
  <c r="O75" i="8" s="1"/>
  <c r="J194" i="8"/>
  <c r="K194" i="8"/>
  <c r="K51" i="8" s="1"/>
  <c r="C151" i="8"/>
  <c r="C165" i="8"/>
  <c r="C205" i="8"/>
  <c r="N75" i="8"/>
  <c r="N52" i="8" s="1"/>
  <c r="I195" i="8"/>
  <c r="C58" i="8"/>
  <c r="D75" i="8"/>
  <c r="D289" i="8" s="1"/>
  <c r="C276" i="8"/>
  <c r="C179" i="8"/>
  <c r="L269" i="8"/>
  <c r="C270" i="8"/>
  <c r="N194" i="8"/>
  <c r="N289" i="8"/>
  <c r="I130" i="8"/>
  <c r="O230" i="8"/>
  <c r="O194" i="8" s="1"/>
  <c r="L230" i="8"/>
  <c r="L194" i="8" s="1"/>
  <c r="C166" i="8"/>
  <c r="F130" i="8"/>
  <c r="E230" i="8"/>
  <c r="E194" i="8" s="1"/>
  <c r="G75" i="8"/>
  <c r="G52" i="8" s="1"/>
  <c r="G51" i="8" s="1"/>
  <c r="C77" i="8"/>
  <c r="E52" i="8"/>
  <c r="C252" i="8"/>
  <c r="C260" i="8"/>
  <c r="C80" i="8"/>
  <c r="C216" i="8"/>
  <c r="I230" i="8"/>
  <c r="I194" i="8" s="1"/>
  <c r="D52" i="8"/>
  <c r="D51" i="8" s="1"/>
  <c r="D50" i="8" s="1"/>
  <c r="M75" i="8"/>
  <c r="M50" i="9"/>
  <c r="M290" i="9"/>
  <c r="H290" i="9"/>
  <c r="H50" i="9"/>
  <c r="O289" i="8"/>
  <c r="H289" i="8"/>
  <c r="H52" i="8"/>
  <c r="H51" i="8" s="1"/>
  <c r="C195" i="8"/>
  <c r="C76" i="8"/>
  <c r="F204" i="9"/>
  <c r="C205" i="9"/>
  <c r="N52" i="9"/>
  <c r="N51" i="9" s="1"/>
  <c r="C246" i="8"/>
  <c r="H289" i="9"/>
  <c r="C276" i="9"/>
  <c r="C286" i="9"/>
  <c r="K289" i="9"/>
  <c r="I130" i="9"/>
  <c r="C131" i="9"/>
  <c r="F83" i="9"/>
  <c r="C84" i="9"/>
  <c r="C293" i="8"/>
  <c r="F291" i="8"/>
  <c r="C116" i="8"/>
  <c r="I259" i="9"/>
  <c r="C264" i="9"/>
  <c r="C272" i="9"/>
  <c r="I270" i="9"/>
  <c r="I269" i="9" s="1"/>
  <c r="F173" i="9"/>
  <c r="C173" i="9" s="1"/>
  <c r="C69" i="9"/>
  <c r="F67" i="9"/>
  <c r="I83" i="9"/>
  <c r="C130" i="9"/>
  <c r="F269" i="8"/>
  <c r="F292" i="9"/>
  <c r="C264" i="8"/>
  <c r="F259" i="8"/>
  <c r="C259" i="8" s="1"/>
  <c r="C136" i="8"/>
  <c r="C54" i="8"/>
  <c r="I83" i="8"/>
  <c r="I75" i="8" s="1"/>
  <c r="I52" i="8" s="1"/>
  <c r="C89" i="8"/>
  <c r="C69" i="8"/>
  <c r="F67" i="8"/>
  <c r="C67" i="8" s="1"/>
  <c r="C27" i="8"/>
  <c r="L26" i="8"/>
  <c r="F269" i="9"/>
  <c r="C84" i="8"/>
  <c r="F83" i="8"/>
  <c r="C204" i="8"/>
  <c r="F187" i="8"/>
  <c r="C187" i="8" s="1"/>
  <c r="C174" i="8"/>
  <c r="F173" i="8"/>
  <c r="C173" i="8" s="1"/>
  <c r="O52" i="8"/>
  <c r="C77" i="9"/>
  <c r="F76" i="9"/>
  <c r="O53" i="9"/>
  <c r="C198" i="9"/>
  <c r="I196" i="9"/>
  <c r="I54" i="9"/>
  <c r="C55" i="9"/>
  <c r="I76" i="9"/>
  <c r="C26" i="9"/>
  <c r="C231" i="8"/>
  <c r="F230" i="8"/>
  <c r="C198" i="8"/>
  <c r="L83" i="8"/>
  <c r="L75" i="8" s="1"/>
  <c r="C196" i="8"/>
  <c r="C130" i="8"/>
  <c r="C122" i="8"/>
  <c r="C95" i="8"/>
  <c r="J51" i="8"/>
  <c r="I292" i="8"/>
  <c r="L52" i="9" l="1"/>
  <c r="L51" i="9" s="1"/>
  <c r="G290" i="9"/>
  <c r="G50" i="9"/>
  <c r="D51" i="9"/>
  <c r="D50" i="9" s="1"/>
  <c r="E51" i="9"/>
  <c r="E50" i="9" s="1"/>
  <c r="K290" i="9"/>
  <c r="C174" i="9"/>
  <c r="L289" i="9"/>
  <c r="L50" i="9"/>
  <c r="L290" i="9"/>
  <c r="F230" i="9"/>
  <c r="C231" i="9"/>
  <c r="J50" i="9"/>
  <c r="J290" i="9"/>
  <c r="K290" i="8"/>
  <c r="K50" i="8"/>
  <c r="I51" i="8"/>
  <c r="D24" i="8"/>
  <c r="D290" i="8" s="1"/>
  <c r="F194" i="8"/>
  <c r="C194" i="8" s="1"/>
  <c r="G290" i="8"/>
  <c r="G50" i="8"/>
  <c r="I289" i="8"/>
  <c r="N51" i="8"/>
  <c r="E51" i="8"/>
  <c r="O51" i="8"/>
  <c r="O50" i="8" s="1"/>
  <c r="M52" i="8"/>
  <c r="M51" i="8" s="1"/>
  <c r="M289" i="8"/>
  <c r="G289" i="8"/>
  <c r="C230" i="8"/>
  <c r="E289" i="8"/>
  <c r="L52" i="8"/>
  <c r="L51" i="8" s="1"/>
  <c r="L50" i="8" s="1"/>
  <c r="L289" i="8"/>
  <c r="J50" i="8"/>
  <c r="J290" i="8"/>
  <c r="I195" i="9"/>
  <c r="C196" i="9"/>
  <c r="I230" i="9"/>
  <c r="C259" i="9"/>
  <c r="F291" i="9"/>
  <c r="C291" i="9" s="1"/>
  <c r="C292" i="9"/>
  <c r="C67" i="9"/>
  <c r="F53" i="9"/>
  <c r="I290" i="8"/>
  <c r="I50" i="8"/>
  <c r="L20" i="8"/>
  <c r="C26" i="8"/>
  <c r="C269" i="8"/>
  <c r="C204" i="9"/>
  <c r="F195" i="9"/>
  <c r="H290" i="8"/>
  <c r="H50" i="8"/>
  <c r="D20" i="8"/>
  <c r="I291" i="8"/>
  <c r="C291" i="8" s="1"/>
  <c r="C292" i="8"/>
  <c r="I53" i="9"/>
  <c r="C54" i="9"/>
  <c r="C270" i="9"/>
  <c r="O52" i="9"/>
  <c r="O51" i="9" s="1"/>
  <c r="O289" i="9"/>
  <c r="N50" i="9"/>
  <c r="N290" i="9"/>
  <c r="F75" i="9"/>
  <c r="C76" i="9"/>
  <c r="C83" i="9"/>
  <c r="C83" i="8"/>
  <c r="F75" i="8"/>
  <c r="C75" i="8" s="1"/>
  <c r="I75" i="9"/>
  <c r="F53" i="8"/>
  <c r="C269" i="9"/>
  <c r="L290" i="8" l="1"/>
  <c r="C230" i="9"/>
  <c r="D24" i="9"/>
  <c r="D20" i="9" s="1"/>
  <c r="D290" i="9"/>
  <c r="E24" i="9"/>
  <c r="E20" i="9" s="1"/>
  <c r="I52" i="9"/>
  <c r="N50" i="8"/>
  <c r="N290" i="8"/>
  <c r="O290" i="8"/>
  <c r="M50" i="8"/>
  <c r="M290" i="8"/>
  <c r="E50" i="8"/>
  <c r="E24" i="8"/>
  <c r="F52" i="8"/>
  <c r="C53" i="8"/>
  <c r="F52" i="9"/>
  <c r="C53" i="9"/>
  <c r="C75" i="9"/>
  <c r="O50" i="9"/>
  <c r="O290" i="9"/>
  <c r="F289" i="8"/>
  <c r="C289" i="8" s="1"/>
  <c r="I194" i="9"/>
  <c r="I51" i="9" s="1"/>
  <c r="I289" i="9"/>
  <c r="C195" i="9"/>
  <c r="F194" i="9"/>
  <c r="F289" i="9"/>
  <c r="E290" i="9" l="1"/>
  <c r="C289" i="9"/>
  <c r="C194" i="9"/>
  <c r="F24" i="9"/>
  <c r="E20" i="8"/>
  <c r="E290" i="8"/>
  <c r="F24" i="8"/>
  <c r="I290" i="9"/>
  <c r="I50" i="9"/>
  <c r="C52" i="9"/>
  <c r="F51" i="9"/>
  <c r="C52" i="8"/>
  <c r="F51" i="8"/>
  <c r="F20" i="9" l="1"/>
  <c r="C20" i="9" s="1"/>
  <c r="C24" i="9"/>
  <c r="C24" i="8"/>
  <c r="F20" i="8"/>
  <c r="C20" i="8" s="1"/>
  <c r="F290" i="9"/>
  <c r="C290" i="9" s="1"/>
  <c r="C51" i="9"/>
  <c r="F50" i="9"/>
  <c r="C50" i="9" s="1"/>
  <c r="F290" i="8"/>
  <c r="C290" i="8" s="1"/>
  <c r="F50" i="8"/>
  <c r="C50" i="8" s="1"/>
  <c r="C51" i="8"/>
  <c r="R111" i="7" l="1"/>
  <c r="P111" i="7"/>
  <c r="O111" i="7"/>
  <c r="N111" i="7"/>
  <c r="M111" i="7"/>
  <c r="L111" i="7"/>
  <c r="K111" i="7"/>
  <c r="J111" i="7"/>
  <c r="I111" i="7"/>
  <c r="H111" i="7"/>
  <c r="G111" i="7"/>
  <c r="F111" i="7"/>
  <c r="E111" i="7"/>
  <c r="D111" i="7"/>
  <c r="R107" i="7"/>
  <c r="R106" i="7"/>
  <c r="R97" i="7"/>
  <c r="R96" i="7"/>
  <c r="F90" i="7"/>
  <c r="E90" i="7"/>
  <c r="A90" i="7"/>
  <c r="D82" i="7"/>
  <c r="G78" i="7"/>
  <c r="F78" i="7"/>
  <c r="E78" i="7"/>
  <c r="D78" i="7"/>
  <c r="A78" i="7"/>
  <c r="R63" i="7"/>
  <c r="R62" i="7"/>
  <c r="D62" i="7"/>
  <c r="Q52" i="7"/>
  <c r="P52" i="7"/>
  <c r="O52" i="7"/>
  <c r="N52" i="7"/>
  <c r="M52" i="7"/>
  <c r="K52" i="7"/>
  <c r="J52" i="7"/>
  <c r="I52" i="7"/>
  <c r="H52" i="7"/>
  <c r="F52" i="7"/>
  <c r="G52" i="7" s="1"/>
  <c r="E52" i="7"/>
  <c r="R50" i="7"/>
  <c r="Q50" i="7"/>
  <c r="P50" i="7"/>
  <c r="O50" i="7"/>
  <c r="N50" i="7"/>
  <c r="M50" i="7"/>
  <c r="L50" i="7"/>
  <c r="K50" i="7"/>
  <c r="J50" i="7"/>
  <c r="I50" i="7"/>
  <c r="H50" i="7"/>
  <c r="G50" i="7"/>
  <c r="E50" i="7"/>
  <c r="F50" i="7" s="1"/>
  <c r="R49" i="7"/>
  <c r="N48" i="7"/>
  <c r="M48" i="7"/>
  <c r="L48" i="7"/>
  <c r="K48" i="7"/>
  <c r="J48" i="7"/>
  <c r="I48" i="7"/>
  <c r="H48" i="7"/>
  <c r="G48" i="7"/>
  <c r="F48" i="7"/>
  <c r="E48" i="7"/>
  <c r="D48" i="7" s="1"/>
  <c r="P46" i="7"/>
  <c r="L46" i="7"/>
  <c r="H46" i="7"/>
  <c r="A45" i="7"/>
  <c r="R44" i="7"/>
  <c r="Q44" i="7"/>
  <c r="P44" i="7"/>
  <c r="O44" i="7"/>
  <c r="N44" i="7"/>
  <c r="M44" i="7"/>
  <c r="L44" i="7"/>
  <c r="K44" i="7"/>
  <c r="J44" i="7"/>
  <c r="I44" i="7"/>
  <c r="H44" i="7"/>
  <c r="G44" i="7"/>
  <c r="E44" i="7"/>
  <c r="F44" i="7" s="1"/>
  <c r="R43" i="7"/>
  <c r="P42" i="7"/>
  <c r="O42" i="7"/>
  <c r="N42" i="7"/>
  <c r="M42" i="7"/>
  <c r="L42" i="7"/>
  <c r="K42" i="7"/>
  <c r="J42" i="7"/>
  <c r="I42" i="7"/>
  <c r="H42" i="7"/>
  <c r="G42" i="7"/>
  <c r="D42" i="7"/>
  <c r="E42" i="7" s="1"/>
  <c r="F42" i="7" s="1"/>
  <c r="I39" i="7"/>
  <c r="H39" i="7"/>
  <c r="G39" i="7"/>
  <c r="L40" i="7" s="1"/>
  <c r="A39" i="7"/>
  <c r="H40" i="7" s="1"/>
  <c r="I38" i="7"/>
  <c r="P37" i="7"/>
  <c r="A37" i="7"/>
  <c r="P38" i="7" s="1"/>
  <c r="G36" i="7"/>
  <c r="A35" i="7"/>
  <c r="J36" i="7" s="1"/>
  <c r="P34" i="7"/>
  <c r="O34" i="7"/>
  <c r="N34" i="7"/>
  <c r="M34" i="7"/>
  <c r="L34" i="7"/>
  <c r="K34" i="7"/>
  <c r="J34" i="7"/>
  <c r="I34" i="7"/>
  <c r="H34" i="7"/>
  <c r="G34" i="7"/>
  <c r="E34" i="7"/>
  <c r="F34" i="7" s="1"/>
  <c r="L32" i="7"/>
  <c r="D32" i="7"/>
  <c r="E32" i="7" s="1"/>
  <c r="F32" i="7" s="1"/>
  <c r="A31" i="7"/>
  <c r="O32" i="7" s="1"/>
  <c r="J29" i="7"/>
  <c r="I29" i="7"/>
  <c r="N30" i="7" s="1"/>
  <c r="H29" i="7"/>
  <c r="G29" i="7"/>
  <c r="A29" i="7"/>
  <c r="J30" i="7" s="1"/>
  <c r="F28" i="7"/>
  <c r="J27" i="7"/>
  <c r="I27" i="7"/>
  <c r="H27" i="7"/>
  <c r="J28" i="7" s="1"/>
  <c r="G27" i="7"/>
  <c r="F27" i="7"/>
  <c r="A27" i="7"/>
  <c r="A25" i="7"/>
  <c r="K26" i="7" s="1"/>
  <c r="R24" i="7"/>
  <c r="R23" i="7"/>
  <c r="A23" i="7"/>
  <c r="O24" i="7" s="1"/>
  <c r="J22" i="7"/>
  <c r="H22" i="7"/>
  <c r="F22" i="7"/>
  <c r="D22" i="7"/>
  <c r="E22" i="7" s="1"/>
  <c r="A21" i="7"/>
  <c r="G22" i="7" s="1"/>
  <c r="H20" i="7"/>
  <c r="D20" i="7"/>
  <c r="E20" i="7" s="1"/>
  <c r="F19" i="7"/>
  <c r="A19" i="7"/>
  <c r="G20" i="7" s="1"/>
  <c r="O18" i="7"/>
  <c r="K18" i="7"/>
  <c r="A17" i="7"/>
  <c r="G18" i="7" s="1"/>
  <c r="R16" i="7"/>
  <c r="R15" i="7"/>
  <c r="A15" i="7"/>
  <c r="R13" i="7"/>
  <c r="Q13" i="7"/>
  <c r="P13" i="7"/>
  <c r="O13" i="7"/>
  <c r="N13" i="7"/>
  <c r="M13" i="7"/>
  <c r="L13" i="7"/>
  <c r="K13" i="7"/>
  <c r="J13" i="7"/>
  <c r="I13" i="7"/>
  <c r="H13" i="7"/>
  <c r="G13" i="7"/>
  <c r="F13" i="7"/>
  <c r="E13" i="7"/>
  <c r="D13" i="7"/>
  <c r="R9" i="7"/>
  <c r="Q9" i="7"/>
  <c r="Q10" i="7" s="1"/>
  <c r="P9" i="7"/>
  <c r="O9" i="7"/>
  <c r="N9" i="7"/>
  <c r="N10" i="7" s="1"/>
  <c r="M9" i="7"/>
  <c r="M10" i="7" s="1"/>
  <c r="L9" i="7"/>
  <c r="K9" i="7"/>
  <c r="J9" i="7"/>
  <c r="J10" i="7" s="1"/>
  <c r="I9" i="7"/>
  <c r="I10" i="7" s="1"/>
  <c r="H9" i="7"/>
  <c r="G9" i="7"/>
  <c r="F9" i="7"/>
  <c r="F10" i="7" s="1"/>
  <c r="E9" i="7"/>
  <c r="E10" i="7" s="1"/>
  <c r="D9" i="7"/>
  <c r="R6" i="7"/>
  <c r="R14" i="7" l="1"/>
  <c r="H24" i="7"/>
  <c r="M24" i="7"/>
  <c r="I26" i="7"/>
  <c r="J32" i="7"/>
  <c r="P32" i="7"/>
  <c r="I24" i="7"/>
  <c r="N24" i="7"/>
  <c r="J26" i="7"/>
  <c r="G10" i="7"/>
  <c r="K10" i="7"/>
  <c r="O10" i="7"/>
  <c r="A14" i="7"/>
  <c r="I20" i="7"/>
  <c r="J24" i="7"/>
  <c r="P24" i="7"/>
  <c r="D26" i="7"/>
  <c r="E26" i="7" s="1"/>
  <c r="F26" i="7" s="1"/>
  <c r="H32" i="7"/>
  <c r="M32" i="7"/>
  <c r="K36" i="7"/>
  <c r="M38" i="7"/>
  <c r="D10" i="7"/>
  <c r="H10" i="7"/>
  <c r="L10" i="7"/>
  <c r="P10" i="7"/>
  <c r="I22" i="7"/>
  <c r="E24" i="7"/>
  <c r="F24" i="7" s="1"/>
  <c r="G24" i="7" s="1"/>
  <c r="L24" i="7"/>
  <c r="Q24" i="7"/>
  <c r="H26" i="7"/>
  <c r="I32" i="7"/>
  <c r="N32" i="7"/>
  <c r="N16" i="7"/>
  <c r="I16" i="7"/>
  <c r="P16" i="7"/>
  <c r="G16" i="7"/>
  <c r="Q16" i="7"/>
  <c r="M16" i="7"/>
  <c r="H16" i="7"/>
  <c r="D16" i="7"/>
  <c r="K16" i="7"/>
  <c r="O16" i="7"/>
  <c r="N18" i="7"/>
  <c r="J18" i="7"/>
  <c r="L18" i="7"/>
  <c r="M18" i="7"/>
  <c r="I18" i="7"/>
  <c r="P18" i="7"/>
  <c r="H18" i="7"/>
  <c r="D18" i="7"/>
  <c r="E18" i="7" s="1"/>
  <c r="F18" i="7" s="1"/>
  <c r="I28" i="7"/>
  <c r="G28" i="7"/>
  <c r="H28" i="7"/>
  <c r="D28" i="7"/>
  <c r="E28" i="7" s="1"/>
  <c r="M30" i="7"/>
  <c r="O40" i="7"/>
  <c r="K40" i="7"/>
  <c r="G40" i="7"/>
  <c r="I40" i="7"/>
  <c r="N40" i="7"/>
  <c r="J40" i="7"/>
  <c r="F40" i="7"/>
  <c r="M40" i="7"/>
  <c r="D40" i="7"/>
  <c r="E40" i="7" s="1"/>
  <c r="O46" i="7"/>
  <c r="K46" i="7"/>
  <c r="G46" i="7"/>
  <c r="M46" i="7"/>
  <c r="E46" i="7"/>
  <c r="F46" i="7" s="1"/>
  <c r="N46" i="7"/>
  <c r="J46" i="7"/>
  <c r="I46" i="7"/>
  <c r="J16" i="7"/>
  <c r="K30" i="7"/>
  <c r="O30" i="7"/>
  <c r="R109" i="7"/>
  <c r="R11" i="7"/>
  <c r="F20" i="7"/>
  <c r="J20" i="7"/>
  <c r="D30" i="7"/>
  <c r="E30" i="7" s="1"/>
  <c r="F30" i="7" s="1"/>
  <c r="H30" i="7"/>
  <c r="L30" i="7"/>
  <c r="P30" i="7"/>
  <c r="E36" i="7"/>
  <c r="F36" i="7" s="1"/>
  <c r="I36" i="7"/>
  <c r="G38" i="7"/>
  <c r="K38" i="7"/>
  <c r="O38" i="7"/>
  <c r="G30" i="7"/>
  <c r="H36" i="7"/>
  <c r="J38" i="7"/>
  <c r="N38" i="7"/>
  <c r="K24" i="7"/>
  <c r="G26" i="7"/>
  <c r="I30" i="7"/>
  <c r="G32" i="7"/>
  <c r="K32" i="7"/>
  <c r="D38" i="7"/>
  <c r="E38" i="7" s="1"/>
  <c r="F38" i="7" s="1"/>
  <c r="H38" i="7"/>
  <c r="L38" i="7"/>
  <c r="M6" i="7" l="1"/>
  <c r="M7" i="7" s="1"/>
  <c r="M11" i="7"/>
  <c r="M12" i="7" s="1"/>
  <c r="M14" i="7"/>
  <c r="M109" i="7"/>
  <c r="J14" i="7"/>
  <c r="J11" i="7"/>
  <c r="J12" i="7" s="1"/>
  <c r="J109" i="7"/>
  <c r="J6" i="7"/>
  <c r="J7" i="7" s="1"/>
  <c r="L109" i="7"/>
  <c r="L6" i="7"/>
  <c r="L7" i="7" s="1"/>
  <c r="L14" i="7"/>
  <c r="L11" i="7"/>
  <c r="L12" i="7" s="1"/>
  <c r="K11" i="7"/>
  <c r="K12" i="7" s="1"/>
  <c r="K109" i="7"/>
  <c r="K14" i="7"/>
  <c r="K6" i="7"/>
  <c r="K7" i="7" s="1"/>
  <c r="Q6" i="7"/>
  <c r="Q7" i="7" s="1"/>
  <c r="Q14" i="7"/>
  <c r="Q11" i="7"/>
  <c r="Q12" i="7" s="1"/>
  <c r="Q109" i="7"/>
  <c r="N14" i="7"/>
  <c r="N11" i="7"/>
  <c r="N12" i="7" s="1"/>
  <c r="N109" i="7"/>
  <c r="N6" i="7"/>
  <c r="N7" i="7" s="1"/>
  <c r="D109" i="7"/>
  <c r="E16" i="7"/>
  <c r="D6" i="7"/>
  <c r="D7" i="7" s="1"/>
  <c r="D14" i="7"/>
  <c r="D11" i="7"/>
  <c r="D12" i="7" s="1"/>
  <c r="G11" i="7"/>
  <c r="G12" i="7" s="1"/>
  <c r="G109" i="7"/>
  <c r="G6" i="7"/>
  <c r="G7" i="7" s="1"/>
  <c r="G14" i="7"/>
  <c r="H109" i="7"/>
  <c r="H6" i="7"/>
  <c r="H7" i="7" s="1"/>
  <c r="H14" i="7"/>
  <c r="H11" i="7"/>
  <c r="H12" i="7" s="1"/>
  <c r="P109" i="7"/>
  <c r="P6" i="7"/>
  <c r="P7" i="7" s="1"/>
  <c r="P14" i="7"/>
  <c r="P11" i="7"/>
  <c r="P12" i="7" s="1"/>
  <c r="I6" i="7"/>
  <c r="I7" i="7" s="1"/>
  <c r="I14" i="7"/>
  <c r="I11" i="7"/>
  <c r="I12" i="7" s="1"/>
  <c r="I109" i="7"/>
  <c r="O11" i="7"/>
  <c r="O12" i="7" s="1"/>
  <c r="O109" i="7"/>
  <c r="O14" i="7"/>
  <c r="O6" i="7"/>
  <c r="O7" i="7" s="1"/>
  <c r="E6" i="7" l="1"/>
  <c r="E7" i="7" s="1"/>
  <c r="E11" i="7"/>
  <c r="E12" i="7" s="1"/>
  <c r="E14" i="7"/>
  <c r="E109" i="7"/>
  <c r="F16" i="7"/>
  <c r="F14" i="7" l="1"/>
  <c r="F11" i="7"/>
  <c r="F12" i="7" s="1"/>
  <c r="F109" i="7"/>
  <c r="F6" i="7"/>
  <c r="F7" i="7" s="1"/>
  <c r="F96" i="5" l="1"/>
  <c r="F94" i="5" s="1"/>
  <c r="F95" i="5"/>
  <c r="E94" i="5"/>
  <c r="D94" i="5"/>
  <c r="F87" i="5"/>
  <c r="F86" i="5"/>
  <c r="F85" i="5"/>
  <c r="F84" i="5"/>
  <c r="F83" i="5"/>
  <c r="F82" i="5"/>
  <c r="F81" i="5"/>
  <c r="F80" i="5"/>
  <c r="F79" i="5"/>
  <c r="F78" i="5"/>
  <c r="F77" i="5"/>
  <c r="F76" i="5"/>
  <c r="F75" i="5"/>
  <c r="F74" i="5"/>
  <c r="F73" i="5"/>
  <c r="F72" i="5"/>
  <c r="F71" i="5"/>
  <c r="F70" i="5"/>
  <c r="F69" i="5"/>
  <c r="F68" i="5"/>
  <c r="F67" i="5"/>
  <c r="F66" i="5"/>
  <c r="F65" i="5"/>
  <c r="F64" i="5"/>
  <c r="F63" i="5"/>
  <c r="F62" i="5"/>
  <c r="F61" i="5"/>
  <c r="F60" i="5"/>
  <c r="F59" i="5"/>
  <c r="F58" i="5"/>
  <c r="F57" i="5"/>
  <c r="F56" i="5"/>
  <c r="F55" i="5"/>
  <c r="F54" i="5"/>
  <c r="E53" i="5"/>
  <c r="D53" i="5"/>
  <c r="F48" i="5"/>
  <c r="F47" i="5"/>
  <c r="F46" i="5"/>
  <c r="F45" i="5"/>
  <c r="F44" i="5"/>
  <c r="F43" i="5"/>
  <c r="F42" i="5"/>
  <c r="F41" i="5"/>
  <c r="F40" i="5"/>
  <c r="F39" i="5"/>
  <c r="F38" i="5"/>
  <c r="F37" i="5"/>
  <c r="F36" i="5"/>
  <c r="F35" i="5"/>
  <c r="F34" i="5"/>
  <c r="F33" i="5"/>
  <c r="F32" i="5"/>
  <c r="F31" i="5"/>
  <c r="F30" i="5"/>
  <c r="F29" i="5"/>
  <c r="F28" i="5"/>
  <c r="F27" i="5"/>
  <c r="F26" i="5"/>
  <c r="F25" i="5"/>
  <c r="F24" i="5"/>
  <c r="F23" i="5"/>
  <c r="F22" i="5"/>
  <c r="F21" i="5"/>
  <c r="F20" i="5"/>
  <c r="F19" i="5"/>
  <c r="F18" i="5"/>
  <c r="F17" i="5"/>
  <c r="F16" i="5"/>
  <c r="F15" i="5"/>
  <c r="F14" i="5"/>
  <c r="F11" i="5" s="1"/>
  <c r="F13" i="5"/>
  <c r="F12" i="5"/>
  <c r="E11" i="5"/>
  <c r="D11" i="5"/>
  <c r="F53" i="5" l="1"/>
  <c r="O301" i="4"/>
  <c r="L301" i="4"/>
  <c r="I301" i="4"/>
  <c r="F301" i="4"/>
  <c r="O300" i="4"/>
  <c r="L300" i="4"/>
  <c r="I300" i="4"/>
  <c r="F300" i="4"/>
  <c r="O299" i="4"/>
  <c r="L299" i="4"/>
  <c r="I299" i="4"/>
  <c r="F299" i="4"/>
  <c r="O298" i="4"/>
  <c r="L298" i="4"/>
  <c r="I298" i="4"/>
  <c r="F298" i="4"/>
  <c r="O297" i="4"/>
  <c r="L297" i="4"/>
  <c r="I297" i="4"/>
  <c r="F297" i="4"/>
  <c r="O296" i="4"/>
  <c r="L296" i="4"/>
  <c r="I296" i="4"/>
  <c r="F296" i="4"/>
  <c r="O295" i="4"/>
  <c r="L295" i="4"/>
  <c r="I295" i="4"/>
  <c r="F295" i="4"/>
  <c r="O294" i="4"/>
  <c r="L294" i="4"/>
  <c r="I294" i="4"/>
  <c r="F294" i="4"/>
  <c r="O293" i="4"/>
  <c r="N293" i="4"/>
  <c r="M293" i="4"/>
  <c r="K293" i="4"/>
  <c r="J293" i="4"/>
  <c r="H293" i="4"/>
  <c r="G293" i="4"/>
  <c r="E293" i="4"/>
  <c r="D293" i="4"/>
  <c r="O288" i="4"/>
  <c r="L288" i="4"/>
  <c r="I288" i="4"/>
  <c r="F288" i="4"/>
  <c r="O287" i="4"/>
  <c r="L287" i="4"/>
  <c r="L286" i="4" s="1"/>
  <c r="I287" i="4"/>
  <c r="I286" i="4" s="1"/>
  <c r="F287" i="4"/>
  <c r="O286" i="4"/>
  <c r="N286" i="4"/>
  <c r="M286" i="4"/>
  <c r="K286" i="4"/>
  <c r="J286" i="4"/>
  <c r="H286" i="4"/>
  <c r="G286" i="4"/>
  <c r="F286" i="4"/>
  <c r="E286" i="4"/>
  <c r="D286" i="4"/>
  <c r="O285" i="4"/>
  <c r="O284" i="4" s="1"/>
  <c r="O283" i="4" s="1"/>
  <c r="L285" i="4"/>
  <c r="I285" i="4"/>
  <c r="I284" i="4" s="1"/>
  <c r="I283" i="4" s="1"/>
  <c r="F285" i="4"/>
  <c r="F284" i="4" s="1"/>
  <c r="N284" i="4"/>
  <c r="M284" i="4"/>
  <c r="L284" i="4"/>
  <c r="L283" i="4" s="1"/>
  <c r="K284" i="4"/>
  <c r="K283" i="4" s="1"/>
  <c r="J284" i="4"/>
  <c r="H284" i="4"/>
  <c r="H283" i="4" s="1"/>
  <c r="G284" i="4"/>
  <c r="G283" i="4" s="1"/>
  <c r="E284" i="4"/>
  <c r="D284" i="4"/>
  <c r="D283" i="4" s="1"/>
  <c r="N283" i="4"/>
  <c r="M283" i="4"/>
  <c r="J283" i="4"/>
  <c r="E283" i="4"/>
  <c r="O282" i="4"/>
  <c r="L282" i="4"/>
  <c r="I282" i="4"/>
  <c r="I281" i="4" s="1"/>
  <c r="F282" i="4"/>
  <c r="F281" i="4" s="1"/>
  <c r="O281" i="4"/>
  <c r="N281" i="4"/>
  <c r="M281" i="4"/>
  <c r="K281" i="4"/>
  <c r="J281" i="4"/>
  <c r="H281" i="4"/>
  <c r="G281" i="4"/>
  <c r="E281" i="4"/>
  <c r="D281" i="4"/>
  <c r="O280" i="4"/>
  <c r="L280" i="4"/>
  <c r="I280" i="4"/>
  <c r="F280" i="4"/>
  <c r="O279" i="4"/>
  <c r="L279" i="4"/>
  <c r="I279" i="4"/>
  <c r="F279" i="4"/>
  <c r="O278" i="4"/>
  <c r="L278" i="4"/>
  <c r="I278" i="4"/>
  <c r="F278" i="4"/>
  <c r="O277" i="4"/>
  <c r="O276" i="4" s="1"/>
  <c r="L277" i="4"/>
  <c r="I277" i="4"/>
  <c r="F277" i="4"/>
  <c r="F276" i="4" s="1"/>
  <c r="N276" i="4"/>
  <c r="M276" i="4"/>
  <c r="L276" i="4"/>
  <c r="K276" i="4"/>
  <c r="J276" i="4"/>
  <c r="H276" i="4"/>
  <c r="G276" i="4"/>
  <c r="E276" i="4"/>
  <c r="D276" i="4"/>
  <c r="O275" i="4"/>
  <c r="L275" i="4"/>
  <c r="I275" i="4"/>
  <c r="F275" i="4"/>
  <c r="O274" i="4"/>
  <c r="L274" i="4"/>
  <c r="I274" i="4"/>
  <c r="F274" i="4"/>
  <c r="O273" i="4"/>
  <c r="O272" i="4" s="1"/>
  <c r="L273" i="4"/>
  <c r="I273" i="4"/>
  <c r="I272" i="4" s="1"/>
  <c r="F273" i="4"/>
  <c r="F272" i="4" s="1"/>
  <c r="N272" i="4"/>
  <c r="M272" i="4"/>
  <c r="K272" i="4"/>
  <c r="J272" i="4"/>
  <c r="H272" i="4"/>
  <c r="G272" i="4"/>
  <c r="G270" i="4" s="1"/>
  <c r="E272" i="4"/>
  <c r="D272" i="4"/>
  <c r="O271" i="4"/>
  <c r="L271" i="4"/>
  <c r="I271" i="4"/>
  <c r="F271" i="4"/>
  <c r="K270" i="4"/>
  <c r="K269" i="4" s="1"/>
  <c r="O268" i="4"/>
  <c r="L268" i="4"/>
  <c r="I268" i="4"/>
  <c r="F268" i="4"/>
  <c r="O267" i="4"/>
  <c r="L267" i="4"/>
  <c r="I267" i="4"/>
  <c r="F267" i="4"/>
  <c r="O266" i="4"/>
  <c r="L266" i="4"/>
  <c r="I266" i="4"/>
  <c r="F266" i="4"/>
  <c r="O265" i="4"/>
  <c r="O264" i="4" s="1"/>
  <c r="L265" i="4"/>
  <c r="I265" i="4"/>
  <c r="F265" i="4"/>
  <c r="F264" i="4" s="1"/>
  <c r="N264" i="4"/>
  <c r="M264" i="4"/>
  <c r="K264" i="4"/>
  <c r="J264" i="4"/>
  <c r="H264" i="4"/>
  <c r="G264" i="4"/>
  <c r="E264" i="4"/>
  <c r="D264" i="4"/>
  <c r="O263" i="4"/>
  <c r="L263" i="4"/>
  <c r="I263" i="4"/>
  <c r="F263" i="4"/>
  <c r="O262" i="4"/>
  <c r="L262" i="4"/>
  <c r="I262" i="4"/>
  <c r="F262" i="4"/>
  <c r="O261" i="4"/>
  <c r="O260" i="4" s="1"/>
  <c r="L261" i="4"/>
  <c r="L260" i="4" s="1"/>
  <c r="I261" i="4"/>
  <c r="F261" i="4"/>
  <c r="F260" i="4" s="1"/>
  <c r="C261" i="4"/>
  <c r="N260" i="4"/>
  <c r="M260" i="4"/>
  <c r="M259" i="4" s="1"/>
  <c r="K260" i="4"/>
  <c r="K259" i="4" s="1"/>
  <c r="J260" i="4"/>
  <c r="J259" i="4" s="1"/>
  <c r="H260" i="4"/>
  <c r="G260" i="4"/>
  <c r="G259" i="4" s="1"/>
  <c r="E260" i="4"/>
  <c r="D260" i="4"/>
  <c r="E259" i="4"/>
  <c r="O258" i="4"/>
  <c r="L258" i="4"/>
  <c r="I258" i="4"/>
  <c r="F258" i="4"/>
  <c r="O257" i="4"/>
  <c r="L257" i="4"/>
  <c r="I257" i="4"/>
  <c r="F257" i="4"/>
  <c r="C257" i="4" s="1"/>
  <c r="O256" i="4"/>
  <c r="L256" i="4"/>
  <c r="I256" i="4"/>
  <c r="F256" i="4"/>
  <c r="O255" i="4"/>
  <c r="L255" i="4"/>
  <c r="I255" i="4"/>
  <c r="F255" i="4"/>
  <c r="O254" i="4"/>
  <c r="L254" i="4"/>
  <c r="I254" i="4"/>
  <c r="F254" i="4"/>
  <c r="O253" i="4"/>
  <c r="O252" i="4" s="1"/>
  <c r="O251" i="4" s="1"/>
  <c r="L253" i="4"/>
  <c r="I253" i="4"/>
  <c r="F253" i="4"/>
  <c r="F252" i="4" s="1"/>
  <c r="N252" i="4"/>
  <c r="M252" i="4"/>
  <c r="K252" i="4"/>
  <c r="J252" i="4"/>
  <c r="H252" i="4"/>
  <c r="H251" i="4" s="1"/>
  <c r="G252" i="4"/>
  <c r="G251" i="4" s="1"/>
  <c r="E252" i="4"/>
  <c r="E251" i="4" s="1"/>
  <c r="D252" i="4"/>
  <c r="D251" i="4" s="1"/>
  <c r="N251" i="4"/>
  <c r="M251" i="4"/>
  <c r="K251" i="4"/>
  <c r="J251" i="4"/>
  <c r="O250" i="4"/>
  <c r="L250" i="4"/>
  <c r="I250" i="4"/>
  <c r="F250" i="4"/>
  <c r="O249" i="4"/>
  <c r="L249" i="4"/>
  <c r="I249" i="4"/>
  <c r="F249" i="4"/>
  <c r="O248" i="4"/>
  <c r="L248" i="4"/>
  <c r="I248" i="4"/>
  <c r="F248" i="4"/>
  <c r="O247" i="4"/>
  <c r="L247" i="4"/>
  <c r="I247" i="4"/>
  <c r="F247" i="4"/>
  <c r="F246" i="4" s="1"/>
  <c r="N246" i="4"/>
  <c r="M246" i="4"/>
  <c r="K246" i="4"/>
  <c r="J246" i="4"/>
  <c r="H246" i="4"/>
  <c r="G246" i="4"/>
  <c r="E246" i="4"/>
  <c r="D246" i="4"/>
  <c r="O245" i="4"/>
  <c r="L245" i="4"/>
  <c r="I245" i="4"/>
  <c r="F245" i="4"/>
  <c r="O244" i="4"/>
  <c r="L244" i="4"/>
  <c r="I244" i="4"/>
  <c r="F244" i="4"/>
  <c r="O243" i="4"/>
  <c r="L243" i="4"/>
  <c r="I243" i="4"/>
  <c r="F243" i="4"/>
  <c r="O242" i="4"/>
  <c r="L242" i="4"/>
  <c r="I242" i="4"/>
  <c r="F242" i="4"/>
  <c r="O241" i="4"/>
  <c r="L241" i="4"/>
  <c r="C241" i="4" s="1"/>
  <c r="I241" i="4"/>
  <c r="F241" i="4"/>
  <c r="O240" i="4"/>
  <c r="L240" i="4"/>
  <c r="I240" i="4"/>
  <c r="F240" i="4"/>
  <c r="O239" i="4"/>
  <c r="L239" i="4"/>
  <c r="I239" i="4"/>
  <c r="F239" i="4"/>
  <c r="N238" i="4"/>
  <c r="M238" i="4"/>
  <c r="K238" i="4"/>
  <c r="J238" i="4"/>
  <c r="H238" i="4"/>
  <c r="G238" i="4"/>
  <c r="E238" i="4"/>
  <c r="D238" i="4"/>
  <c r="O237" i="4"/>
  <c r="L237" i="4"/>
  <c r="I237" i="4"/>
  <c r="F237" i="4"/>
  <c r="O236" i="4"/>
  <c r="L236" i="4"/>
  <c r="L235" i="4" s="1"/>
  <c r="I236" i="4"/>
  <c r="I235" i="4" s="1"/>
  <c r="F236" i="4"/>
  <c r="N235" i="4"/>
  <c r="M235" i="4"/>
  <c r="K235" i="4"/>
  <c r="J235" i="4"/>
  <c r="H235" i="4"/>
  <c r="G235" i="4"/>
  <c r="E235" i="4"/>
  <c r="D235" i="4"/>
  <c r="O234" i="4"/>
  <c r="L234" i="4"/>
  <c r="I234" i="4"/>
  <c r="I233" i="4" s="1"/>
  <c r="F234" i="4"/>
  <c r="F233" i="4" s="1"/>
  <c r="O233" i="4"/>
  <c r="N233" i="4"/>
  <c r="M233" i="4"/>
  <c r="K233" i="4"/>
  <c r="J233" i="4"/>
  <c r="H233" i="4"/>
  <c r="G233" i="4"/>
  <c r="E233" i="4"/>
  <c r="D233" i="4"/>
  <c r="O232" i="4"/>
  <c r="L232" i="4"/>
  <c r="I232" i="4"/>
  <c r="F232" i="4"/>
  <c r="O229" i="4"/>
  <c r="L229" i="4"/>
  <c r="I229" i="4"/>
  <c r="F229" i="4"/>
  <c r="O228" i="4"/>
  <c r="O227" i="4" s="1"/>
  <c r="L228" i="4"/>
  <c r="L227" i="4" s="1"/>
  <c r="I228" i="4"/>
  <c r="F228" i="4"/>
  <c r="N227" i="4"/>
  <c r="M227" i="4"/>
  <c r="K227" i="4"/>
  <c r="J227" i="4"/>
  <c r="I227" i="4"/>
  <c r="H227" i="4"/>
  <c r="G227" i="4"/>
  <c r="E227" i="4"/>
  <c r="D227" i="4"/>
  <c r="O226" i="4"/>
  <c r="L226" i="4"/>
  <c r="I226" i="4"/>
  <c r="F226" i="4"/>
  <c r="O225" i="4"/>
  <c r="L225" i="4"/>
  <c r="I225" i="4"/>
  <c r="F225" i="4"/>
  <c r="O224" i="4"/>
  <c r="L224" i="4"/>
  <c r="I224" i="4"/>
  <c r="F224" i="4"/>
  <c r="O223" i="4"/>
  <c r="L223" i="4"/>
  <c r="I223" i="4"/>
  <c r="F223" i="4"/>
  <c r="O222" i="4"/>
  <c r="L222" i="4"/>
  <c r="I222" i="4"/>
  <c r="F222" i="4"/>
  <c r="O221" i="4"/>
  <c r="L221" i="4"/>
  <c r="I221" i="4"/>
  <c r="F221" i="4"/>
  <c r="O220" i="4"/>
  <c r="L220" i="4"/>
  <c r="I220" i="4"/>
  <c r="F220" i="4"/>
  <c r="O219" i="4"/>
  <c r="L219" i="4"/>
  <c r="I219" i="4"/>
  <c r="F219" i="4"/>
  <c r="O218" i="4"/>
  <c r="L218" i="4"/>
  <c r="I218" i="4"/>
  <c r="F218" i="4"/>
  <c r="O217" i="4"/>
  <c r="L217" i="4"/>
  <c r="L216" i="4" s="1"/>
  <c r="I217" i="4"/>
  <c r="F217" i="4"/>
  <c r="N216" i="4"/>
  <c r="M216" i="4"/>
  <c r="K216" i="4"/>
  <c r="J216" i="4"/>
  <c r="H216" i="4"/>
  <c r="G216" i="4"/>
  <c r="E216" i="4"/>
  <c r="D216" i="4"/>
  <c r="O215" i="4"/>
  <c r="L215" i="4"/>
  <c r="I215" i="4"/>
  <c r="F215" i="4"/>
  <c r="O214" i="4"/>
  <c r="L214" i="4"/>
  <c r="I214" i="4"/>
  <c r="F214" i="4"/>
  <c r="O213" i="4"/>
  <c r="L213" i="4"/>
  <c r="I213" i="4"/>
  <c r="F213" i="4"/>
  <c r="O212" i="4"/>
  <c r="L212" i="4"/>
  <c r="I212" i="4"/>
  <c r="F212" i="4"/>
  <c r="O211" i="4"/>
  <c r="L211" i="4"/>
  <c r="I211" i="4"/>
  <c r="F211" i="4"/>
  <c r="O210" i="4"/>
  <c r="L210" i="4"/>
  <c r="I210" i="4"/>
  <c r="F210" i="4"/>
  <c r="O209" i="4"/>
  <c r="L209" i="4"/>
  <c r="I209" i="4"/>
  <c r="F209" i="4"/>
  <c r="O208" i="4"/>
  <c r="L208" i="4"/>
  <c r="I208" i="4"/>
  <c r="F208" i="4"/>
  <c r="O207" i="4"/>
  <c r="L207" i="4"/>
  <c r="I207" i="4"/>
  <c r="F207" i="4"/>
  <c r="O206" i="4"/>
  <c r="L206" i="4"/>
  <c r="I206" i="4"/>
  <c r="F206" i="4"/>
  <c r="N205" i="4"/>
  <c r="M205" i="4"/>
  <c r="K205" i="4"/>
  <c r="J205" i="4"/>
  <c r="J204" i="4" s="1"/>
  <c r="H205" i="4"/>
  <c r="G205" i="4"/>
  <c r="G204" i="4" s="1"/>
  <c r="E205" i="4"/>
  <c r="D205" i="4"/>
  <c r="O203" i="4"/>
  <c r="L203" i="4"/>
  <c r="I203" i="4"/>
  <c r="F203" i="4"/>
  <c r="O202" i="4"/>
  <c r="L202" i="4"/>
  <c r="I202" i="4"/>
  <c r="F202" i="4"/>
  <c r="O201" i="4"/>
  <c r="L201" i="4"/>
  <c r="I201" i="4"/>
  <c r="F201" i="4"/>
  <c r="O200" i="4"/>
  <c r="L200" i="4"/>
  <c r="I200" i="4"/>
  <c r="F200" i="4"/>
  <c r="O199" i="4"/>
  <c r="O198" i="4" s="1"/>
  <c r="L199" i="4"/>
  <c r="L198" i="4" s="1"/>
  <c r="I199" i="4"/>
  <c r="F199" i="4"/>
  <c r="F198" i="4" s="1"/>
  <c r="N198" i="4"/>
  <c r="N196" i="4" s="1"/>
  <c r="M198" i="4"/>
  <c r="M196" i="4" s="1"/>
  <c r="K198" i="4"/>
  <c r="J198" i="4"/>
  <c r="J196" i="4" s="1"/>
  <c r="H198" i="4"/>
  <c r="H196" i="4" s="1"/>
  <c r="G198" i="4"/>
  <c r="G196" i="4" s="1"/>
  <c r="E198" i="4"/>
  <c r="D198" i="4"/>
  <c r="O197" i="4"/>
  <c r="L197" i="4"/>
  <c r="I197" i="4"/>
  <c r="F197" i="4"/>
  <c r="K196" i="4"/>
  <c r="E196" i="4"/>
  <c r="D196" i="4"/>
  <c r="O193" i="4"/>
  <c r="O192" i="4" s="1"/>
  <c r="L193" i="4"/>
  <c r="L192" i="4" s="1"/>
  <c r="L191" i="4" s="1"/>
  <c r="I193" i="4"/>
  <c r="I192" i="4" s="1"/>
  <c r="I191" i="4" s="1"/>
  <c r="F193" i="4"/>
  <c r="N192" i="4"/>
  <c r="M192" i="4"/>
  <c r="M191" i="4" s="1"/>
  <c r="M187" i="4" s="1"/>
  <c r="K192" i="4"/>
  <c r="K191" i="4" s="1"/>
  <c r="J192" i="4"/>
  <c r="J191" i="4" s="1"/>
  <c r="H192" i="4"/>
  <c r="G192" i="4"/>
  <c r="G191" i="4" s="1"/>
  <c r="F192" i="4"/>
  <c r="F191" i="4" s="1"/>
  <c r="E192" i="4"/>
  <c r="D192" i="4"/>
  <c r="O191" i="4"/>
  <c r="N191" i="4"/>
  <c r="H191" i="4"/>
  <c r="E191" i="4"/>
  <c r="D191" i="4"/>
  <c r="O190" i="4"/>
  <c r="L190" i="4"/>
  <c r="I190" i="4"/>
  <c r="F190" i="4"/>
  <c r="O189" i="4"/>
  <c r="L189" i="4"/>
  <c r="L188" i="4" s="1"/>
  <c r="I189" i="4"/>
  <c r="I188" i="4" s="1"/>
  <c r="F189" i="4"/>
  <c r="O188" i="4"/>
  <c r="N188" i="4"/>
  <c r="M188" i="4"/>
  <c r="K188" i="4"/>
  <c r="J188" i="4"/>
  <c r="H188" i="4"/>
  <c r="G188" i="4"/>
  <c r="F188" i="4"/>
  <c r="E188" i="4"/>
  <c r="D188" i="4"/>
  <c r="O186" i="4"/>
  <c r="L186" i="4"/>
  <c r="I186" i="4"/>
  <c r="F186" i="4"/>
  <c r="O185" i="4"/>
  <c r="L185" i="4"/>
  <c r="L184" i="4" s="1"/>
  <c r="I185" i="4"/>
  <c r="I184" i="4" s="1"/>
  <c r="F185" i="4"/>
  <c r="O184" i="4"/>
  <c r="N184" i="4"/>
  <c r="M184" i="4"/>
  <c r="K184" i="4"/>
  <c r="J184" i="4"/>
  <c r="H184" i="4"/>
  <c r="G184" i="4"/>
  <c r="F184" i="4"/>
  <c r="E184" i="4"/>
  <c r="D184" i="4"/>
  <c r="O183" i="4"/>
  <c r="L183" i="4"/>
  <c r="I183" i="4"/>
  <c r="F183" i="4"/>
  <c r="O182" i="4"/>
  <c r="L182" i="4"/>
  <c r="I182" i="4"/>
  <c r="F182" i="4"/>
  <c r="O181" i="4"/>
  <c r="L181" i="4"/>
  <c r="I181" i="4"/>
  <c r="F181" i="4"/>
  <c r="O180" i="4"/>
  <c r="O179" i="4" s="1"/>
  <c r="L180" i="4"/>
  <c r="I180" i="4"/>
  <c r="F180" i="4"/>
  <c r="F179" i="4" s="1"/>
  <c r="N179" i="4"/>
  <c r="M179" i="4"/>
  <c r="K179" i="4"/>
  <c r="J179" i="4"/>
  <c r="H179" i="4"/>
  <c r="G179" i="4"/>
  <c r="E179" i="4"/>
  <c r="D179" i="4"/>
  <c r="O178" i="4"/>
  <c r="L178" i="4"/>
  <c r="I178" i="4"/>
  <c r="F178" i="4"/>
  <c r="O177" i="4"/>
  <c r="L177" i="4"/>
  <c r="I177" i="4"/>
  <c r="F177" i="4"/>
  <c r="O176" i="4"/>
  <c r="O175" i="4" s="1"/>
  <c r="L176" i="4"/>
  <c r="L175" i="4" s="1"/>
  <c r="I176" i="4"/>
  <c r="F176" i="4"/>
  <c r="F175" i="4" s="1"/>
  <c r="N175" i="4"/>
  <c r="M175" i="4"/>
  <c r="M174" i="4" s="1"/>
  <c r="M173" i="4" s="1"/>
  <c r="K175" i="4"/>
  <c r="J175" i="4"/>
  <c r="H175" i="4"/>
  <c r="H174" i="4" s="1"/>
  <c r="H173" i="4" s="1"/>
  <c r="G175" i="4"/>
  <c r="G174" i="4" s="1"/>
  <c r="G173" i="4" s="1"/>
  <c r="E175" i="4"/>
  <c r="E174" i="4" s="1"/>
  <c r="E173" i="4" s="1"/>
  <c r="D175" i="4"/>
  <c r="N174" i="4"/>
  <c r="N173" i="4" s="1"/>
  <c r="J174" i="4"/>
  <c r="J173" i="4" s="1"/>
  <c r="O172" i="4"/>
  <c r="L172" i="4"/>
  <c r="I172" i="4"/>
  <c r="F172" i="4"/>
  <c r="O171" i="4"/>
  <c r="L171" i="4"/>
  <c r="I171" i="4"/>
  <c r="F171" i="4"/>
  <c r="O170" i="4"/>
  <c r="L170" i="4"/>
  <c r="I170" i="4"/>
  <c r="F170" i="4"/>
  <c r="O169" i="4"/>
  <c r="L169" i="4"/>
  <c r="I169" i="4"/>
  <c r="F169" i="4"/>
  <c r="O168" i="4"/>
  <c r="L168" i="4"/>
  <c r="I168" i="4"/>
  <c r="F168" i="4"/>
  <c r="C168" i="4" s="1"/>
  <c r="O167" i="4"/>
  <c r="O166" i="4" s="1"/>
  <c r="O165" i="4" s="1"/>
  <c r="L167" i="4"/>
  <c r="I167" i="4"/>
  <c r="I166" i="4" s="1"/>
  <c r="I165" i="4" s="1"/>
  <c r="F167" i="4"/>
  <c r="N166" i="4"/>
  <c r="N165" i="4" s="1"/>
  <c r="M166" i="4"/>
  <c r="M165" i="4" s="1"/>
  <c r="K166" i="4"/>
  <c r="K165" i="4" s="1"/>
  <c r="J166" i="4"/>
  <c r="J165" i="4" s="1"/>
  <c r="H166" i="4"/>
  <c r="H165" i="4" s="1"/>
  <c r="G166" i="4"/>
  <c r="E166" i="4"/>
  <c r="E165" i="4" s="1"/>
  <c r="D166" i="4"/>
  <c r="D165" i="4" s="1"/>
  <c r="G165" i="4"/>
  <c r="O164" i="4"/>
  <c r="L164" i="4"/>
  <c r="I164" i="4"/>
  <c r="F164" i="4"/>
  <c r="O163" i="4"/>
  <c r="L163" i="4"/>
  <c r="I163" i="4"/>
  <c r="F163" i="4"/>
  <c r="O162" i="4"/>
  <c r="L162" i="4"/>
  <c r="I162" i="4"/>
  <c r="F162" i="4"/>
  <c r="O161" i="4"/>
  <c r="L161" i="4"/>
  <c r="L160" i="4" s="1"/>
  <c r="I161" i="4"/>
  <c r="I160" i="4" s="1"/>
  <c r="F161" i="4"/>
  <c r="O160" i="4"/>
  <c r="N160" i="4"/>
  <c r="M160" i="4"/>
  <c r="K160" i="4"/>
  <c r="J160" i="4"/>
  <c r="H160" i="4"/>
  <c r="G160" i="4"/>
  <c r="F160" i="4"/>
  <c r="E160" i="4"/>
  <c r="D160" i="4"/>
  <c r="O159" i="4"/>
  <c r="L159" i="4"/>
  <c r="I159" i="4"/>
  <c r="F159" i="4"/>
  <c r="O158" i="4"/>
  <c r="L158" i="4"/>
  <c r="I158" i="4"/>
  <c r="F158" i="4"/>
  <c r="O157" i="4"/>
  <c r="L157" i="4"/>
  <c r="I157" i="4"/>
  <c r="F157" i="4"/>
  <c r="O156" i="4"/>
  <c r="L156" i="4"/>
  <c r="I156" i="4"/>
  <c r="F156" i="4"/>
  <c r="O155" i="4"/>
  <c r="L155" i="4"/>
  <c r="I155" i="4"/>
  <c r="F155" i="4"/>
  <c r="O154" i="4"/>
  <c r="L154" i="4"/>
  <c r="I154" i="4"/>
  <c r="F154" i="4"/>
  <c r="O153" i="4"/>
  <c r="L153" i="4"/>
  <c r="I153" i="4"/>
  <c r="F153" i="4"/>
  <c r="O152" i="4"/>
  <c r="L152" i="4"/>
  <c r="I152" i="4"/>
  <c r="F152" i="4"/>
  <c r="F151" i="4" s="1"/>
  <c r="N151" i="4"/>
  <c r="M151" i="4"/>
  <c r="K151" i="4"/>
  <c r="J151" i="4"/>
  <c r="H151" i="4"/>
  <c r="G151" i="4"/>
  <c r="E151" i="4"/>
  <c r="D151" i="4"/>
  <c r="O150" i="4"/>
  <c r="L150" i="4"/>
  <c r="I150" i="4"/>
  <c r="F150" i="4"/>
  <c r="O149" i="4"/>
  <c r="L149" i="4"/>
  <c r="I149" i="4"/>
  <c r="F149" i="4"/>
  <c r="O148" i="4"/>
  <c r="L148" i="4"/>
  <c r="I148" i="4"/>
  <c r="F148" i="4"/>
  <c r="O147" i="4"/>
  <c r="L147" i="4"/>
  <c r="I147" i="4"/>
  <c r="F147" i="4"/>
  <c r="O146" i="4"/>
  <c r="L146" i="4"/>
  <c r="I146" i="4"/>
  <c r="F146" i="4"/>
  <c r="O145" i="4"/>
  <c r="L145" i="4"/>
  <c r="I145" i="4"/>
  <c r="F145" i="4"/>
  <c r="O144" i="4"/>
  <c r="N144" i="4"/>
  <c r="M144" i="4"/>
  <c r="K144" i="4"/>
  <c r="J144" i="4"/>
  <c r="H144" i="4"/>
  <c r="G144" i="4"/>
  <c r="E144" i="4"/>
  <c r="D144" i="4"/>
  <c r="O143" i="4"/>
  <c r="L143" i="4"/>
  <c r="I143" i="4"/>
  <c r="F143" i="4"/>
  <c r="O142" i="4"/>
  <c r="L142" i="4"/>
  <c r="L141" i="4" s="1"/>
  <c r="I142" i="4"/>
  <c r="I141" i="4" s="1"/>
  <c r="F142" i="4"/>
  <c r="F141" i="4" s="1"/>
  <c r="N141" i="4"/>
  <c r="M141" i="4"/>
  <c r="K141" i="4"/>
  <c r="J141" i="4"/>
  <c r="H141" i="4"/>
  <c r="G141" i="4"/>
  <c r="E141" i="4"/>
  <c r="D141" i="4"/>
  <c r="O140" i="4"/>
  <c r="L140" i="4"/>
  <c r="I140" i="4"/>
  <c r="F140" i="4"/>
  <c r="O139" i="4"/>
  <c r="L139" i="4"/>
  <c r="I139" i="4"/>
  <c r="F139" i="4"/>
  <c r="O138" i="4"/>
  <c r="L138" i="4"/>
  <c r="I138" i="4"/>
  <c r="F138" i="4"/>
  <c r="O137" i="4"/>
  <c r="L137" i="4"/>
  <c r="L136" i="4" s="1"/>
  <c r="I137" i="4"/>
  <c r="I136" i="4" s="1"/>
  <c r="F137" i="4"/>
  <c r="O136" i="4"/>
  <c r="N136" i="4"/>
  <c r="M136" i="4"/>
  <c r="K136" i="4"/>
  <c r="J136" i="4"/>
  <c r="H136" i="4"/>
  <c r="G136" i="4"/>
  <c r="E136" i="4"/>
  <c r="D136" i="4"/>
  <c r="O135" i="4"/>
  <c r="L135" i="4"/>
  <c r="I135" i="4"/>
  <c r="F135" i="4"/>
  <c r="O134" i="4"/>
  <c r="L134" i="4"/>
  <c r="I134" i="4"/>
  <c r="F134" i="4"/>
  <c r="O133" i="4"/>
  <c r="L133" i="4"/>
  <c r="I133" i="4"/>
  <c r="F133" i="4"/>
  <c r="O132" i="4"/>
  <c r="O131" i="4" s="1"/>
  <c r="L132" i="4"/>
  <c r="L131" i="4" s="1"/>
  <c r="I132" i="4"/>
  <c r="F132" i="4"/>
  <c r="F131" i="4" s="1"/>
  <c r="N131" i="4"/>
  <c r="M131" i="4"/>
  <c r="K131" i="4"/>
  <c r="J131" i="4"/>
  <c r="H131" i="4"/>
  <c r="G131" i="4"/>
  <c r="E131" i="4"/>
  <c r="D131" i="4"/>
  <c r="O129" i="4"/>
  <c r="L129" i="4"/>
  <c r="L128" i="4" s="1"/>
  <c r="I129" i="4"/>
  <c r="I128" i="4" s="1"/>
  <c r="F129" i="4"/>
  <c r="O128" i="4"/>
  <c r="N128" i="4"/>
  <c r="M128" i="4"/>
  <c r="K128" i="4"/>
  <c r="J128" i="4"/>
  <c r="H128" i="4"/>
  <c r="G128" i="4"/>
  <c r="F128" i="4"/>
  <c r="E128" i="4"/>
  <c r="D128" i="4"/>
  <c r="O127" i="4"/>
  <c r="L127" i="4"/>
  <c r="I127" i="4"/>
  <c r="F127" i="4"/>
  <c r="O126" i="4"/>
  <c r="L126" i="4"/>
  <c r="I126" i="4"/>
  <c r="F126" i="4"/>
  <c r="O125" i="4"/>
  <c r="L125" i="4"/>
  <c r="I125" i="4"/>
  <c r="F125" i="4"/>
  <c r="O124" i="4"/>
  <c r="L124" i="4"/>
  <c r="I124" i="4"/>
  <c r="F124" i="4"/>
  <c r="O123" i="4"/>
  <c r="L123" i="4"/>
  <c r="I123" i="4"/>
  <c r="F123" i="4"/>
  <c r="N122" i="4"/>
  <c r="M122" i="4"/>
  <c r="K122" i="4"/>
  <c r="J122" i="4"/>
  <c r="H122" i="4"/>
  <c r="G122" i="4"/>
  <c r="E122" i="4"/>
  <c r="D122" i="4"/>
  <c r="O121" i="4"/>
  <c r="L121" i="4"/>
  <c r="I121" i="4"/>
  <c r="F121" i="4"/>
  <c r="O120" i="4"/>
  <c r="L120" i="4"/>
  <c r="I120" i="4"/>
  <c r="F120" i="4"/>
  <c r="O119" i="4"/>
  <c r="L119" i="4"/>
  <c r="I119" i="4"/>
  <c r="F119" i="4"/>
  <c r="O118" i="4"/>
  <c r="L118" i="4"/>
  <c r="I118" i="4"/>
  <c r="F118" i="4"/>
  <c r="O117" i="4"/>
  <c r="L117" i="4"/>
  <c r="L116" i="4" s="1"/>
  <c r="I117" i="4"/>
  <c r="F117" i="4"/>
  <c r="N116" i="4"/>
  <c r="M116" i="4"/>
  <c r="K116" i="4"/>
  <c r="J116" i="4"/>
  <c r="H116" i="4"/>
  <c r="G116" i="4"/>
  <c r="E116" i="4"/>
  <c r="D116" i="4"/>
  <c r="O115" i="4"/>
  <c r="L115" i="4"/>
  <c r="I115" i="4"/>
  <c r="F115" i="4"/>
  <c r="O114" i="4"/>
  <c r="L114" i="4"/>
  <c r="I114" i="4"/>
  <c r="F114" i="4"/>
  <c r="O113" i="4"/>
  <c r="L113" i="4"/>
  <c r="L112" i="4" s="1"/>
  <c r="I113" i="4"/>
  <c r="I112" i="4" s="1"/>
  <c r="F113" i="4"/>
  <c r="O112" i="4"/>
  <c r="N112" i="4"/>
  <c r="M112" i="4"/>
  <c r="K112" i="4"/>
  <c r="J112" i="4"/>
  <c r="H112" i="4"/>
  <c r="G112" i="4"/>
  <c r="E112" i="4"/>
  <c r="D112" i="4"/>
  <c r="O111" i="4"/>
  <c r="L111" i="4"/>
  <c r="I111" i="4"/>
  <c r="F111" i="4"/>
  <c r="O110" i="4"/>
  <c r="L110" i="4"/>
  <c r="I110" i="4"/>
  <c r="F110" i="4"/>
  <c r="O109" i="4"/>
  <c r="L109" i="4"/>
  <c r="I109" i="4"/>
  <c r="F109" i="4"/>
  <c r="O108" i="4"/>
  <c r="L108" i="4"/>
  <c r="I108" i="4"/>
  <c r="F108" i="4"/>
  <c r="O107" i="4"/>
  <c r="L107" i="4"/>
  <c r="I107" i="4"/>
  <c r="F107" i="4"/>
  <c r="O106" i="4"/>
  <c r="L106" i="4"/>
  <c r="I106" i="4"/>
  <c r="F106" i="4"/>
  <c r="O105" i="4"/>
  <c r="L105" i="4"/>
  <c r="I105" i="4"/>
  <c r="F105" i="4"/>
  <c r="O104" i="4"/>
  <c r="L104" i="4"/>
  <c r="I104" i="4"/>
  <c r="F104" i="4"/>
  <c r="N103" i="4"/>
  <c r="M103" i="4"/>
  <c r="K103" i="4"/>
  <c r="J103" i="4"/>
  <c r="H103" i="4"/>
  <c r="G103" i="4"/>
  <c r="E103" i="4"/>
  <c r="D103" i="4"/>
  <c r="O102" i="4"/>
  <c r="L102" i="4"/>
  <c r="I102" i="4"/>
  <c r="F102" i="4"/>
  <c r="O101" i="4"/>
  <c r="L101" i="4"/>
  <c r="I101" i="4"/>
  <c r="F101" i="4"/>
  <c r="O100" i="4"/>
  <c r="L100" i="4"/>
  <c r="I100" i="4"/>
  <c r="F100" i="4"/>
  <c r="O99" i="4"/>
  <c r="L99" i="4"/>
  <c r="I99" i="4"/>
  <c r="F99" i="4"/>
  <c r="O98" i="4"/>
  <c r="L98" i="4"/>
  <c r="I98" i="4"/>
  <c r="F98" i="4"/>
  <c r="O97" i="4"/>
  <c r="L97" i="4"/>
  <c r="I97" i="4"/>
  <c r="F97" i="4"/>
  <c r="O96" i="4"/>
  <c r="L96" i="4"/>
  <c r="L95" i="4" s="1"/>
  <c r="I96" i="4"/>
  <c r="F96" i="4"/>
  <c r="N95" i="4"/>
  <c r="M95" i="4"/>
  <c r="K95" i="4"/>
  <c r="J95" i="4"/>
  <c r="H95" i="4"/>
  <c r="G95" i="4"/>
  <c r="E95" i="4"/>
  <c r="D95" i="4"/>
  <c r="O94" i="4"/>
  <c r="L94" i="4"/>
  <c r="I94" i="4"/>
  <c r="F94" i="4"/>
  <c r="O93" i="4"/>
  <c r="L93" i="4"/>
  <c r="I93" i="4"/>
  <c r="F93" i="4"/>
  <c r="O92" i="4"/>
  <c r="L92" i="4"/>
  <c r="I92" i="4"/>
  <c r="F92" i="4"/>
  <c r="O91" i="4"/>
  <c r="L91" i="4"/>
  <c r="I91" i="4"/>
  <c r="F91" i="4"/>
  <c r="O90" i="4"/>
  <c r="L90" i="4"/>
  <c r="I90" i="4"/>
  <c r="I89" i="4" s="1"/>
  <c r="F90" i="4"/>
  <c r="N89" i="4"/>
  <c r="M89" i="4"/>
  <c r="K89" i="4"/>
  <c r="J89" i="4"/>
  <c r="H89" i="4"/>
  <c r="G89" i="4"/>
  <c r="E89" i="4"/>
  <c r="D89" i="4"/>
  <c r="O88" i="4"/>
  <c r="L88" i="4"/>
  <c r="I88" i="4"/>
  <c r="F88" i="4"/>
  <c r="O87" i="4"/>
  <c r="L87" i="4"/>
  <c r="I87" i="4"/>
  <c r="F87" i="4"/>
  <c r="O86" i="4"/>
  <c r="L86" i="4"/>
  <c r="I86" i="4"/>
  <c r="F86" i="4"/>
  <c r="O85" i="4"/>
  <c r="L85" i="4"/>
  <c r="I85" i="4"/>
  <c r="F85" i="4"/>
  <c r="N84" i="4"/>
  <c r="M84" i="4"/>
  <c r="K84" i="4"/>
  <c r="J84" i="4"/>
  <c r="H84" i="4"/>
  <c r="G84" i="4"/>
  <c r="G83" i="4" s="1"/>
  <c r="E84" i="4"/>
  <c r="D84" i="4"/>
  <c r="O82" i="4"/>
  <c r="L82" i="4"/>
  <c r="I82" i="4"/>
  <c r="F82" i="4"/>
  <c r="O81" i="4"/>
  <c r="O80" i="4" s="1"/>
  <c r="L81" i="4"/>
  <c r="L80" i="4" s="1"/>
  <c r="I81" i="4"/>
  <c r="I80" i="4" s="1"/>
  <c r="F81" i="4"/>
  <c r="N80" i="4"/>
  <c r="M80" i="4"/>
  <c r="K80" i="4"/>
  <c r="J80" i="4"/>
  <c r="H80" i="4"/>
  <c r="G80" i="4"/>
  <c r="E80" i="4"/>
  <c r="D80" i="4"/>
  <c r="O79" i="4"/>
  <c r="L79" i="4"/>
  <c r="I79" i="4"/>
  <c r="F79" i="4"/>
  <c r="O78" i="4"/>
  <c r="O77" i="4" s="1"/>
  <c r="L78" i="4"/>
  <c r="L77" i="4" s="1"/>
  <c r="I78" i="4"/>
  <c r="F78" i="4"/>
  <c r="F77" i="4" s="1"/>
  <c r="N77" i="4"/>
  <c r="M77" i="4"/>
  <c r="M76" i="4" s="1"/>
  <c r="K77" i="4"/>
  <c r="K76" i="4" s="1"/>
  <c r="J77" i="4"/>
  <c r="J76" i="4" s="1"/>
  <c r="H77" i="4"/>
  <c r="G77" i="4"/>
  <c r="E77" i="4"/>
  <c r="E76" i="4" s="1"/>
  <c r="D77" i="4"/>
  <c r="D76" i="4" s="1"/>
  <c r="O74" i="4"/>
  <c r="L74" i="4"/>
  <c r="I74" i="4"/>
  <c r="F74" i="4"/>
  <c r="O73" i="4"/>
  <c r="L73" i="4"/>
  <c r="I73" i="4"/>
  <c r="F73" i="4"/>
  <c r="O72" i="4"/>
  <c r="L72" i="4"/>
  <c r="I72" i="4"/>
  <c r="F72" i="4"/>
  <c r="O71" i="4"/>
  <c r="L71" i="4"/>
  <c r="I71" i="4"/>
  <c r="F71" i="4"/>
  <c r="O70" i="4"/>
  <c r="L70" i="4"/>
  <c r="I70" i="4"/>
  <c r="F70" i="4"/>
  <c r="N69" i="4"/>
  <c r="N67" i="4" s="1"/>
  <c r="M69" i="4"/>
  <c r="M67" i="4" s="1"/>
  <c r="K69" i="4"/>
  <c r="K67" i="4" s="1"/>
  <c r="J69" i="4"/>
  <c r="J67" i="4" s="1"/>
  <c r="H69" i="4"/>
  <c r="G69" i="4"/>
  <c r="G67" i="4" s="1"/>
  <c r="E69" i="4"/>
  <c r="D69" i="4"/>
  <c r="D67" i="4" s="1"/>
  <c r="O68" i="4"/>
  <c r="L68" i="4"/>
  <c r="I68" i="4"/>
  <c r="F68" i="4"/>
  <c r="H67" i="4"/>
  <c r="E67" i="4"/>
  <c r="O66" i="4"/>
  <c r="L66" i="4"/>
  <c r="I66" i="4"/>
  <c r="F66" i="4"/>
  <c r="O65" i="4"/>
  <c r="L65" i="4"/>
  <c r="I65" i="4"/>
  <c r="C65" i="4" s="1"/>
  <c r="F65" i="4"/>
  <c r="O64" i="4"/>
  <c r="L64" i="4"/>
  <c r="I64" i="4"/>
  <c r="F64" i="4"/>
  <c r="O63" i="4"/>
  <c r="L63" i="4"/>
  <c r="I63" i="4"/>
  <c r="F63" i="4"/>
  <c r="O62" i="4"/>
  <c r="L62" i="4"/>
  <c r="I62" i="4"/>
  <c r="F62" i="4"/>
  <c r="O61" i="4"/>
  <c r="L61" i="4"/>
  <c r="I61" i="4"/>
  <c r="F61" i="4"/>
  <c r="O60" i="4"/>
  <c r="L60" i="4"/>
  <c r="I60" i="4"/>
  <c r="F60" i="4"/>
  <c r="O59" i="4"/>
  <c r="L59" i="4"/>
  <c r="I59" i="4"/>
  <c r="F59" i="4"/>
  <c r="F58" i="4" s="1"/>
  <c r="N58" i="4"/>
  <c r="M58" i="4"/>
  <c r="K58" i="4"/>
  <c r="J58" i="4"/>
  <c r="H58" i="4"/>
  <c r="G58" i="4"/>
  <c r="E58" i="4"/>
  <c r="D58" i="4"/>
  <c r="O57" i="4"/>
  <c r="L57" i="4"/>
  <c r="I57" i="4"/>
  <c r="F57" i="4"/>
  <c r="O56" i="4"/>
  <c r="L56" i="4"/>
  <c r="L55" i="4" s="1"/>
  <c r="I56" i="4"/>
  <c r="I55" i="4" s="1"/>
  <c r="F56" i="4"/>
  <c r="N55" i="4"/>
  <c r="M55" i="4"/>
  <c r="M54" i="4" s="1"/>
  <c r="K55" i="4"/>
  <c r="K54" i="4" s="1"/>
  <c r="J55" i="4"/>
  <c r="H55" i="4"/>
  <c r="G55" i="4"/>
  <c r="G54" i="4" s="1"/>
  <c r="E55" i="4"/>
  <c r="E54" i="4" s="1"/>
  <c r="D55" i="4"/>
  <c r="H54" i="4"/>
  <c r="H53" i="4" s="1"/>
  <c r="O47" i="4"/>
  <c r="C47" i="4" s="1"/>
  <c r="O46" i="4"/>
  <c r="C46" i="4" s="1"/>
  <c r="N45" i="4"/>
  <c r="M45" i="4"/>
  <c r="L44" i="4"/>
  <c r="L43" i="4" s="1"/>
  <c r="I44" i="4"/>
  <c r="I43" i="4" s="1"/>
  <c r="F44" i="4"/>
  <c r="K43" i="4"/>
  <c r="J43" i="4"/>
  <c r="H43" i="4"/>
  <c r="G43" i="4"/>
  <c r="F43" i="4"/>
  <c r="E43" i="4"/>
  <c r="D43" i="4"/>
  <c r="F42" i="4"/>
  <c r="C42" i="4" s="1"/>
  <c r="E41" i="4"/>
  <c r="D41" i="4"/>
  <c r="L40" i="4"/>
  <c r="C40" i="4" s="1"/>
  <c r="L39" i="4"/>
  <c r="C39" i="4" s="1"/>
  <c r="L38" i="4"/>
  <c r="C38" i="4" s="1"/>
  <c r="L37" i="4"/>
  <c r="C37" i="4" s="1"/>
  <c r="K36" i="4"/>
  <c r="J36" i="4"/>
  <c r="L35" i="4"/>
  <c r="C35" i="4" s="1"/>
  <c r="L34" i="4"/>
  <c r="C34" i="4" s="1"/>
  <c r="K33" i="4"/>
  <c r="J33" i="4"/>
  <c r="L32" i="4"/>
  <c r="K31" i="4"/>
  <c r="J31" i="4"/>
  <c r="L30" i="4"/>
  <c r="C30" i="4" s="1"/>
  <c r="L29" i="4"/>
  <c r="C29" i="4" s="1"/>
  <c r="L28" i="4"/>
  <c r="C28" i="4" s="1"/>
  <c r="K27" i="4"/>
  <c r="J27" i="4"/>
  <c r="F25" i="4"/>
  <c r="C25" i="4" s="1"/>
  <c r="I24" i="4"/>
  <c r="F24" i="4"/>
  <c r="O23" i="4"/>
  <c r="L23" i="4"/>
  <c r="I23" i="4"/>
  <c r="F23" i="4"/>
  <c r="O22" i="4"/>
  <c r="O21" i="4" s="1"/>
  <c r="O292" i="4" s="1"/>
  <c r="L22" i="4"/>
  <c r="L21" i="4" s="1"/>
  <c r="I22" i="4"/>
  <c r="I21" i="4" s="1"/>
  <c r="I292" i="4" s="1"/>
  <c r="F22" i="4"/>
  <c r="N21" i="4"/>
  <c r="M21" i="4"/>
  <c r="M292" i="4" s="1"/>
  <c r="K21" i="4"/>
  <c r="K292" i="4" s="1"/>
  <c r="K291" i="4" s="1"/>
  <c r="J21" i="4"/>
  <c r="H21" i="4"/>
  <c r="G21" i="4"/>
  <c r="G292" i="4" s="1"/>
  <c r="E21" i="4"/>
  <c r="E292" i="4" s="1"/>
  <c r="E291" i="4" s="1"/>
  <c r="D21" i="4"/>
  <c r="D83" i="4" l="1"/>
  <c r="C124" i="4"/>
  <c r="C127" i="4"/>
  <c r="C128" i="4"/>
  <c r="C197" i="4"/>
  <c r="E231" i="4"/>
  <c r="L76" i="4"/>
  <c r="J270" i="4"/>
  <c r="J269" i="4" s="1"/>
  <c r="N270" i="4"/>
  <c r="C24" i="4"/>
  <c r="N76" i="4"/>
  <c r="C152" i="4"/>
  <c r="C162" i="4"/>
  <c r="C163" i="4"/>
  <c r="C108" i="4"/>
  <c r="H231" i="4"/>
  <c r="N259" i="4"/>
  <c r="C301" i="4"/>
  <c r="M130" i="4"/>
  <c r="L151" i="4"/>
  <c r="M291" i="4"/>
  <c r="E20" i="4"/>
  <c r="G53" i="4"/>
  <c r="C61" i="4"/>
  <c r="C81" i="4"/>
  <c r="C120" i="4"/>
  <c r="C121" i="4"/>
  <c r="C148" i="4"/>
  <c r="C172" i="4"/>
  <c r="N187" i="4"/>
  <c r="C201" i="4"/>
  <c r="N204" i="4"/>
  <c r="C229" i="4"/>
  <c r="C237" i="4"/>
  <c r="J231" i="4"/>
  <c r="J230" i="4" s="1"/>
  <c r="O238" i="4"/>
  <c r="C253" i="4"/>
  <c r="G187" i="4"/>
  <c r="G20" i="4"/>
  <c r="F41" i="4"/>
  <c r="C41" i="4" s="1"/>
  <c r="N54" i="4"/>
  <c r="N53" i="4" s="1"/>
  <c r="C73" i="4"/>
  <c r="C92" i="4"/>
  <c r="C100" i="4"/>
  <c r="C104" i="4"/>
  <c r="C107" i="4"/>
  <c r="H83" i="4"/>
  <c r="E130" i="4"/>
  <c r="C156" i="4"/>
  <c r="L166" i="4"/>
  <c r="L165" i="4" s="1"/>
  <c r="C183" i="4"/>
  <c r="C184" i="4"/>
  <c r="E187" i="4"/>
  <c r="O187" i="4"/>
  <c r="C191" i="4"/>
  <c r="C203" i="4"/>
  <c r="C213" i="4"/>
  <c r="D204" i="4"/>
  <c r="D195" i="4" s="1"/>
  <c r="C221" i="4"/>
  <c r="C225" i="4"/>
  <c r="C245" i="4"/>
  <c r="D270" i="4"/>
  <c r="D269" i="4" s="1"/>
  <c r="C277" i="4"/>
  <c r="I276" i="4"/>
  <c r="I187" i="4"/>
  <c r="G195" i="4"/>
  <c r="O235" i="4"/>
  <c r="K26" i="4"/>
  <c r="K20" i="4" s="1"/>
  <c r="C57" i="4"/>
  <c r="D54" i="4"/>
  <c r="D53" i="4" s="1"/>
  <c r="H76" i="4"/>
  <c r="C88" i="4"/>
  <c r="E83" i="4"/>
  <c r="C101" i="4"/>
  <c r="O116" i="4"/>
  <c r="C140" i="4"/>
  <c r="C176" i="4"/>
  <c r="C177" i="4"/>
  <c r="K187" i="4"/>
  <c r="L196" i="4"/>
  <c r="K204" i="4"/>
  <c r="C209" i="4"/>
  <c r="C211" i="4"/>
  <c r="D231" i="4"/>
  <c r="C249" i="4"/>
  <c r="C266" i="4"/>
  <c r="E270" i="4"/>
  <c r="E269" i="4" s="1"/>
  <c r="C273" i="4"/>
  <c r="O270" i="4"/>
  <c r="O269" i="4" s="1"/>
  <c r="C297" i="4"/>
  <c r="L58" i="4"/>
  <c r="L54" i="4" s="1"/>
  <c r="I20" i="4"/>
  <c r="L27" i="4"/>
  <c r="C27" i="4" s="1"/>
  <c r="J26" i="4"/>
  <c r="J20" i="4" s="1"/>
  <c r="M53" i="4"/>
  <c r="J54" i="4"/>
  <c r="J53" i="4" s="1"/>
  <c r="C60" i="4"/>
  <c r="E75" i="4"/>
  <c r="C93" i="4"/>
  <c r="C96" i="4"/>
  <c r="C105" i="4"/>
  <c r="C110" i="4"/>
  <c r="C111" i="4"/>
  <c r="C125" i="4"/>
  <c r="I122" i="4"/>
  <c r="C132" i="4"/>
  <c r="C143" i="4"/>
  <c r="C154" i="4"/>
  <c r="C155" i="4"/>
  <c r="C181" i="4"/>
  <c r="J187" i="4"/>
  <c r="C193" i="4"/>
  <c r="J195" i="4"/>
  <c r="N195" i="4"/>
  <c r="C215" i="4"/>
  <c r="C217" i="4"/>
  <c r="E204" i="4"/>
  <c r="E195" i="4" s="1"/>
  <c r="M231" i="4"/>
  <c r="M230" i="4" s="1"/>
  <c r="C244" i="4"/>
  <c r="L246" i="4"/>
  <c r="C254" i="4"/>
  <c r="C265" i="4"/>
  <c r="C278" i="4"/>
  <c r="M204" i="4"/>
  <c r="M195" i="4" s="1"/>
  <c r="C23" i="4"/>
  <c r="L33" i="4"/>
  <c r="C33" i="4" s="1"/>
  <c r="C62" i="4"/>
  <c r="C64" i="4"/>
  <c r="G76" i="4"/>
  <c r="J83" i="4"/>
  <c r="O84" i="4"/>
  <c r="C98" i="4"/>
  <c r="C99" i="4"/>
  <c r="C114" i="4"/>
  <c r="C118" i="4"/>
  <c r="L122" i="4"/>
  <c r="C135" i="4"/>
  <c r="J130" i="4"/>
  <c r="C159" i="4"/>
  <c r="C160" i="4"/>
  <c r="C170" i="4"/>
  <c r="C171" i="4"/>
  <c r="K174" i="4"/>
  <c r="K173" i="4" s="1"/>
  <c r="L179" i="4"/>
  <c r="C186" i="4"/>
  <c r="F187" i="4"/>
  <c r="C190" i="4"/>
  <c r="D187" i="4"/>
  <c r="H187" i="4"/>
  <c r="C200" i="4"/>
  <c r="C206" i="4"/>
  <c r="O205" i="4"/>
  <c r="C218" i="4"/>
  <c r="G231" i="4"/>
  <c r="G230" i="4" s="1"/>
  <c r="K231" i="4"/>
  <c r="K230" i="4" s="1"/>
  <c r="C243" i="4"/>
  <c r="C250" i="4"/>
  <c r="C258" i="4"/>
  <c r="H259" i="4"/>
  <c r="H230" i="4" s="1"/>
  <c r="I260" i="4"/>
  <c r="C267" i="4"/>
  <c r="C268" i="4"/>
  <c r="N269" i="4"/>
  <c r="M270" i="4"/>
  <c r="M269" i="4" s="1"/>
  <c r="C275" i="4"/>
  <c r="G269" i="4"/>
  <c r="C288" i="4"/>
  <c r="C298" i="4"/>
  <c r="K53" i="4"/>
  <c r="O141" i="4"/>
  <c r="C141" i="4" s="1"/>
  <c r="M20" i="4"/>
  <c r="G291" i="4"/>
  <c r="O45" i="4"/>
  <c r="O20" i="4" s="1"/>
  <c r="E53" i="4"/>
  <c r="O55" i="4"/>
  <c r="C63" i="4"/>
  <c r="F69" i="4"/>
  <c r="C72" i="4"/>
  <c r="O69" i="4"/>
  <c r="O67" i="4" s="1"/>
  <c r="F80" i="4"/>
  <c r="F76" i="4" s="1"/>
  <c r="O103" i="4"/>
  <c r="L103" i="4"/>
  <c r="I116" i="4"/>
  <c r="H130" i="4"/>
  <c r="H75" i="4" s="1"/>
  <c r="H52" i="4" s="1"/>
  <c r="C133" i="4"/>
  <c r="I144" i="4"/>
  <c r="C150" i="4"/>
  <c r="C157" i="4"/>
  <c r="C164" i="4"/>
  <c r="C180" i="4"/>
  <c r="K195" i="4"/>
  <c r="K194" i="4" s="1"/>
  <c r="C212" i="4"/>
  <c r="H204" i="4"/>
  <c r="C223" i="4"/>
  <c r="C224" i="4"/>
  <c r="N231" i="4"/>
  <c r="N230" i="4" s="1"/>
  <c r="C242" i="4"/>
  <c r="C248" i="4"/>
  <c r="O246" i="4"/>
  <c r="O231" i="4" s="1"/>
  <c r="C256" i="4"/>
  <c r="C262" i="4"/>
  <c r="I264" i="4"/>
  <c r="C274" i="4"/>
  <c r="F270" i="4"/>
  <c r="F269" i="4" s="1"/>
  <c r="C280" i="4"/>
  <c r="C285" i="4"/>
  <c r="C43" i="4"/>
  <c r="I58" i="4"/>
  <c r="I54" i="4" s="1"/>
  <c r="C59" i="4"/>
  <c r="C79" i="4"/>
  <c r="I77" i="4"/>
  <c r="I76" i="4" s="1"/>
  <c r="J292" i="4"/>
  <c r="J291" i="4" s="1"/>
  <c r="C32" i="4"/>
  <c r="L31" i="4"/>
  <c r="C56" i="4"/>
  <c r="F55" i="4"/>
  <c r="C66" i="4"/>
  <c r="C71" i="4"/>
  <c r="I69" i="4"/>
  <c r="I67" i="4" s="1"/>
  <c r="C74" i="4"/>
  <c r="C87" i="4"/>
  <c r="F84" i="4"/>
  <c r="D292" i="4"/>
  <c r="D291" i="4" s="1"/>
  <c r="D20" i="4"/>
  <c r="H292" i="4"/>
  <c r="H291" i="4" s="1"/>
  <c r="H20" i="4"/>
  <c r="N292" i="4"/>
  <c r="N291" i="4" s="1"/>
  <c r="N20" i="4"/>
  <c r="L36" i="4"/>
  <c r="C36" i="4" s="1"/>
  <c r="F21" i="4"/>
  <c r="C22" i="4"/>
  <c r="C44" i="4"/>
  <c r="O58" i="4"/>
  <c r="C68" i="4"/>
  <c r="F67" i="4"/>
  <c r="L69" i="4"/>
  <c r="L67" i="4" s="1"/>
  <c r="O76" i="4"/>
  <c r="K83" i="4"/>
  <c r="I84" i="4"/>
  <c r="C85" i="4"/>
  <c r="C91" i="4"/>
  <c r="F89" i="4"/>
  <c r="C119" i="4"/>
  <c r="F116" i="4"/>
  <c r="C116" i="4" s="1"/>
  <c r="L187" i="4"/>
  <c r="L292" i="4"/>
  <c r="C45" i="4"/>
  <c r="C294" i="4"/>
  <c r="L293" i="4"/>
  <c r="C70" i="4"/>
  <c r="C78" i="4"/>
  <c r="C82" i="4"/>
  <c r="N83" i="4"/>
  <c r="L84" i="4"/>
  <c r="M83" i="4"/>
  <c r="M75" i="4" s="1"/>
  <c r="L89" i="4"/>
  <c r="C94" i="4"/>
  <c r="C97" i="4"/>
  <c r="C102" i="4"/>
  <c r="C109" i="4"/>
  <c r="O122" i="4"/>
  <c r="D130" i="4"/>
  <c r="D75" i="4" s="1"/>
  <c r="C138" i="4"/>
  <c r="C139" i="4"/>
  <c r="F136" i="4"/>
  <c r="C136" i="4" s="1"/>
  <c r="C146" i="4"/>
  <c r="C147" i="4"/>
  <c r="F144" i="4"/>
  <c r="C153" i="4"/>
  <c r="C158" i="4"/>
  <c r="C169" i="4"/>
  <c r="D174" i="4"/>
  <c r="D173" i="4" s="1"/>
  <c r="C182" i="4"/>
  <c r="C188" i="4"/>
  <c r="J194" i="4"/>
  <c r="C115" i="4"/>
  <c r="F112" i="4"/>
  <c r="C112" i="4" s="1"/>
  <c r="C123" i="4"/>
  <c r="F122" i="4"/>
  <c r="K130" i="4"/>
  <c r="O174" i="4"/>
  <c r="O173" i="4" s="1"/>
  <c r="F196" i="4"/>
  <c r="C240" i="4"/>
  <c r="F238" i="4"/>
  <c r="I246" i="4"/>
  <c r="C246" i="4" s="1"/>
  <c r="C247" i="4"/>
  <c r="C86" i="4"/>
  <c r="C90" i="4"/>
  <c r="O89" i="4"/>
  <c r="O95" i="4"/>
  <c r="C106" i="4"/>
  <c r="C126" i="4"/>
  <c r="G130" i="4"/>
  <c r="G75" i="4" s="1"/>
  <c r="C134" i="4"/>
  <c r="N130" i="4"/>
  <c r="C142" i="4"/>
  <c r="L144" i="4"/>
  <c r="L130" i="4" s="1"/>
  <c r="C149" i="4"/>
  <c r="O151" i="4"/>
  <c r="O130" i="4" s="1"/>
  <c r="C167" i="4"/>
  <c r="F166" i="4"/>
  <c r="L174" i="4"/>
  <c r="L173" i="4" s="1"/>
  <c r="F174" i="4"/>
  <c r="C178" i="4"/>
  <c r="C208" i="4"/>
  <c r="F205" i="4"/>
  <c r="C220" i="4"/>
  <c r="F216" i="4"/>
  <c r="I95" i="4"/>
  <c r="I103" i="4"/>
  <c r="C113" i="4"/>
  <c r="C117" i="4"/>
  <c r="C129" i="4"/>
  <c r="I131" i="4"/>
  <c r="C137" i="4"/>
  <c r="C145" i="4"/>
  <c r="I151" i="4"/>
  <c r="C161" i="4"/>
  <c r="I175" i="4"/>
  <c r="I174" i="4" s="1"/>
  <c r="I173" i="4" s="1"/>
  <c r="I179" i="4"/>
  <c r="C179" i="4" s="1"/>
  <c r="C185" i="4"/>
  <c r="C189" i="4"/>
  <c r="H195" i="4"/>
  <c r="O196" i="4"/>
  <c r="I198" i="4"/>
  <c r="I196" i="4" s="1"/>
  <c r="C199" i="4"/>
  <c r="C202" i="4"/>
  <c r="C207" i="4"/>
  <c r="I205" i="4"/>
  <c r="C210" i="4"/>
  <c r="C219" i="4"/>
  <c r="I216" i="4"/>
  <c r="C222" i="4"/>
  <c r="C228" i="4"/>
  <c r="F227" i="4"/>
  <c r="C227" i="4" s="1"/>
  <c r="I238" i="4"/>
  <c r="I231" i="4" s="1"/>
  <c r="C239" i="4"/>
  <c r="L252" i="4"/>
  <c r="L251" i="4" s="1"/>
  <c r="F251" i="4"/>
  <c r="D259" i="4"/>
  <c r="D230" i="4" s="1"/>
  <c r="L264" i="4"/>
  <c r="L259" i="4" s="1"/>
  <c r="H270" i="4"/>
  <c r="H269" i="4" s="1"/>
  <c r="L272" i="4"/>
  <c r="C272" i="4" s="1"/>
  <c r="C282" i="4"/>
  <c r="L281" i="4"/>
  <c r="C281" i="4" s="1"/>
  <c r="C284" i="4"/>
  <c r="F283" i="4"/>
  <c r="C283" i="4" s="1"/>
  <c r="F95" i="4"/>
  <c r="F103" i="4"/>
  <c r="C192" i="4"/>
  <c r="L205" i="4"/>
  <c r="L204" i="4" s="1"/>
  <c r="L195" i="4" s="1"/>
  <c r="C214" i="4"/>
  <c r="C226" i="4"/>
  <c r="E230" i="4"/>
  <c r="C232" i="4"/>
  <c r="C236" i="4"/>
  <c r="F235" i="4"/>
  <c r="C235" i="4" s="1"/>
  <c r="L238" i="4"/>
  <c r="C255" i="4"/>
  <c r="I252" i="4"/>
  <c r="I251" i="4" s="1"/>
  <c r="O259" i="4"/>
  <c r="C295" i="4"/>
  <c r="C296" i="4"/>
  <c r="F293" i="4"/>
  <c r="O216" i="4"/>
  <c r="O204" i="4" s="1"/>
  <c r="C234" i="4"/>
  <c r="L233" i="4"/>
  <c r="C233" i="4" s="1"/>
  <c r="C260" i="4"/>
  <c r="F259" i="4"/>
  <c r="C263" i="4"/>
  <c r="I270" i="4"/>
  <c r="I269" i="4" s="1"/>
  <c r="C271" i="4"/>
  <c r="C276" i="4"/>
  <c r="C279" i="4"/>
  <c r="C286" i="4"/>
  <c r="C287" i="4"/>
  <c r="I293" i="4"/>
  <c r="I291" i="4" s="1"/>
  <c r="C299" i="4"/>
  <c r="C300" i="4"/>
  <c r="O291" i="4"/>
  <c r="O83" i="4" l="1"/>
  <c r="G194" i="4"/>
  <c r="K75" i="4"/>
  <c r="C80" i="4"/>
  <c r="C264" i="4"/>
  <c r="E194" i="4"/>
  <c r="J75" i="4"/>
  <c r="J289" i="4" s="1"/>
  <c r="E52" i="4"/>
  <c r="E51" i="4" s="1"/>
  <c r="C151" i="4"/>
  <c r="I53" i="4"/>
  <c r="I259" i="4"/>
  <c r="M194" i="4"/>
  <c r="L231" i="4"/>
  <c r="L230" i="4" s="1"/>
  <c r="C187" i="4"/>
  <c r="E289" i="4"/>
  <c r="C76" i="4"/>
  <c r="D52" i="4"/>
  <c r="L83" i="4"/>
  <c r="L75" i="4" s="1"/>
  <c r="C103" i="4"/>
  <c r="I204" i="4"/>
  <c r="C216" i="4"/>
  <c r="N75" i="4"/>
  <c r="N52" i="4" s="1"/>
  <c r="N194" i="4"/>
  <c r="J52" i="4"/>
  <c r="J51" i="4" s="1"/>
  <c r="L53" i="4"/>
  <c r="C95" i="4"/>
  <c r="I130" i="4"/>
  <c r="C122" i="4"/>
  <c r="O54" i="4"/>
  <c r="O53" i="4" s="1"/>
  <c r="D289" i="4"/>
  <c r="G289" i="4"/>
  <c r="G52" i="4"/>
  <c r="G51" i="4" s="1"/>
  <c r="K52" i="4"/>
  <c r="K51" i="4" s="1"/>
  <c r="K289" i="4"/>
  <c r="M52" i="4"/>
  <c r="M289" i="4"/>
  <c r="C238" i="4"/>
  <c r="C69" i="4"/>
  <c r="C259" i="4"/>
  <c r="D194" i="4"/>
  <c r="D51" i="4" s="1"/>
  <c r="H289" i="4"/>
  <c r="C251" i="4"/>
  <c r="I230" i="4"/>
  <c r="I195" i="4"/>
  <c r="C166" i="4"/>
  <c r="F165" i="4"/>
  <c r="C165" i="4" s="1"/>
  <c r="F130" i="4"/>
  <c r="C130" i="4" s="1"/>
  <c r="C144" i="4"/>
  <c r="C58" i="4"/>
  <c r="L291" i="4"/>
  <c r="O75" i="4"/>
  <c r="C55" i="4"/>
  <c r="F54" i="4"/>
  <c r="C293" i="4"/>
  <c r="C252" i="4"/>
  <c r="O195" i="4"/>
  <c r="C174" i="4"/>
  <c r="F173" i="4"/>
  <c r="C173" i="4" s="1"/>
  <c r="C131" i="4"/>
  <c r="C198" i="4"/>
  <c r="L270" i="4"/>
  <c r="L269" i="4" s="1"/>
  <c r="L194" i="4" s="1"/>
  <c r="I83" i="4"/>
  <c r="I75" i="4" s="1"/>
  <c r="I52" i="4" s="1"/>
  <c r="C67" i="4"/>
  <c r="C77" i="4"/>
  <c r="F231" i="4"/>
  <c r="H194" i="4"/>
  <c r="H51" i="4" s="1"/>
  <c r="O230" i="4"/>
  <c r="F204" i="4"/>
  <c r="C205" i="4"/>
  <c r="C175" i="4"/>
  <c r="C270" i="4"/>
  <c r="C196" i="4"/>
  <c r="C89" i="4"/>
  <c r="F292" i="4"/>
  <c r="F20" i="4"/>
  <c r="C21" i="4"/>
  <c r="F83" i="4"/>
  <c r="C84" i="4"/>
  <c r="C31" i="4"/>
  <c r="L26" i="4"/>
  <c r="N51" i="4" l="1"/>
  <c r="O52" i="4"/>
  <c r="I289" i="4"/>
  <c r="M51" i="4"/>
  <c r="M50" i="4" s="1"/>
  <c r="C204" i="4"/>
  <c r="J50" i="4"/>
  <c r="J290" i="4"/>
  <c r="N289" i="4"/>
  <c r="L52" i="4"/>
  <c r="L51" i="4" s="1"/>
  <c r="L50" i="4" s="1"/>
  <c r="L289" i="4"/>
  <c r="O194" i="4"/>
  <c r="C269" i="4"/>
  <c r="D290" i="4"/>
  <c r="D50" i="4"/>
  <c r="N50" i="4"/>
  <c r="N290" i="4"/>
  <c r="C292" i="4"/>
  <c r="F291" i="4"/>
  <c r="C291" i="4" s="1"/>
  <c r="O289" i="4"/>
  <c r="C83" i="4"/>
  <c r="F75" i="4"/>
  <c r="C75" i="4" s="1"/>
  <c r="H290" i="4"/>
  <c r="H50" i="4"/>
  <c r="E290" i="4"/>
  <c r="E50" i="4"/>
  <c r="F53" i="4"/>
  <c r="C54" i="4"/>
  <c r="M290" i="4"/>
  <c r="K50" i="4"/>
  <c r="K290" i="4"/>
  <c r="C26" i="4"/>
  <c r="L20" i="4"/>
  <c r="C20" i="4" s="1"/>
  <c r="F195" i="4"/>
  <c r="C231" i="4"/>
  <c r="F230" i="4"/>
  <c r="I194" i="4"/>
  <c r="I51" i="4" s="1"/>
  <c r="G290" i="4"/>
  <c r="G50" i="4"/>
  <c r="O51" i="4" l="1"/>
  <c r="O50" i="4" s="1"/>
  <c r="L290" i="4"/>
  <c r="C195" i="4"/>
  <c r="F194" i="4"/>
  <c r="C194" i="4" s="1"/>
  <c r="F52" i="4"/>
  <c r="C53" i="4"/>
  <c r="C230" i="4"/>
  <c r="F289" i="4"/>
  <c r="C289" i="4" s="1"/>
  <c r="I290" i="4"/>
  <c r="I50" i="4"/>
  <c r="O290" i="4" l="1"/>
  <c r="C52" i="4"/>
  <c r="F51" i="4"/>
  <c r="F290" i="4" l="1"/>
  <c r="C290" i="4" s="1"/>
  <c r="C51" i="4"/>
  <c r="F50" i="4"/>
  <c r="C50" i="4" s="1"/>
  <c r="O301" i="3" l="1"/>
  <c r="L301" i="3"/>
  <c r="I301" i="3"/>
  <c r="F301" i="3"/>
  <c r="O300" i="3"/>
  <c r="L300" i="3"/>
  <c r="I300" i="3"/>
  <c r="F300" i="3"/>
  <c r="O299" i="3"/>
  <c r="L299" i="3"/>
  <c r="I299" i="3"/>
  <c r="F299" i="3"/>
  <c r="O298" i="3"/>
  <c r="L298" i="3"/>
  <c r="I298" i="3"/>
  <c r="F298" i="3"/>
  <c r="C298" i="3" s="1"/>
  <c r="O297" i="3"/>
  <c r="L297" i="3"/>
  <c r="I297" i="3"/>
  <c r="F297" i="3"/>
  <c r="O296" i="3"/>
  <c r="L296" i="3"/>
  <c r="I296" i="3"/>
  <c r="F296" i="3"/>
  <c r="O295" i="3"/>
  <c r="L295" i="3"/>
  <c r="I295" i="3"/>
  <c r="F295" i="3"/>
  <c r="O294" i="3"/>
  <c r="L294" i="3"/>
  <c r="I294" i="3"/>
  <c r="F294" i="3"/>
  <c r="N293" i="3"/>
  <c r="M293" i="3"/>
  <c r="K293" i="3"/>
  <c r="J293" i="3"/>
  <c r="H293" i="3"/>
  <c r="G293" i="3"/>
  <c r="E293" i="3"/>
  <c r="D293" i="3"/>
  <c r="O288" i="3"/>
  <c r="L288" i="3"/>
  <c r="I288" i="3"/>
  <c r="F288" i="3"/>
  <c r="O287" i="3"/>
  <c r="L287" i="3"/>
  <c r="L286" i="3" s="1"/>
  <c r="I287" i="3"/>
  <c r="I286" i="3" s="1"/>
  <c r="F287" i="3"/>
  <c r="O286" i="3"/>
  <c r="N286" i="3"/>
  <c r="M286" i="3"/>
  <c r="K286" i="3"/>
  <c r="J286" i="3"/>
  <c r="H286" i="3"/>
  <c r="G286" i="3"/>
  <c r="E286" i="3"/>
  <c r="D286" i="3"/>
  <c r="O285" i="3"/>
  <c r="O284" i="3" s="1"/>
  <c r="O283" i="3" s="1"/>
  <c r="L285" i="3"/>
  <c r="L284" i="3" s="1"/>
  <c r="L283" i="3" s="1"/>
  <c r="I285" i="3"/>
  <c r="I284" i="3" s="1"/>
  <c r="I283" i="3" s="1"/>
  <c r="F285" i="3"/>
  <c r="N284" i="3"/>
  <c r="N283" i="3" s="1"/>
  <c r="M284" i="3"/>
  <c r="M283" i="3" s="1"/>
  <c r="K284" i="3"/>
  <c r="K283" i="3" s="1"/>
  <c r="J284" i="3"/>
  <c r="J283" i="3" s="1"/>
  <c r="H284" i="3"/>
  <c r="H283" i="3" s="1"/>
  <c r="G284" i="3"/>
  <c r="G283" i="3" s="1"/>
  <c r="E284" i="3"/>
  <c r="E283" i="3" s="1"/>
  <c r="D284" i="3"/>
  <c r="D283" i="3" s="1"/>
  <c r="O282" i="3"/>
  <c r="O281" i="3" s="1"/>
  <c r="L282" i="3"/>
  <c r="L281" i="3" s="1"/>
  <c r="I282" i="3"/>
  <c r="I281" i="3" s="1"/>
  <c r="F282" i="3"/>
  <c r="N281" i="3"/>
  <c r="M281" i="3"/>
  <c r="K281" i="3"/>
  <c r="J281" i="3"/>
  <c r="H281" i="3"/>
  <c r="G281" i="3"/>
  <c r="E281" i="3"/>
  <c r="D281" i="3"/>
  <c r="O280" i="3"/>
  <c r="L280" i="3"/>
  <c r="I280" i="3"/>
  <c r="F280" i="3"/>
  <c r="O279" i="3"/>
  <c r="L279" i="3"/>
  <c r="I279" i="3"/>
  <c r="F279" i="3"/>
  <c r="O278" i="3"/>
  <c r="L278" i="3"/>
  <c r="I278" i="3"/>
  <c r="F278" i="3"/>
  <c r="O277" i="3"/>
  <c r="O276" i="3" s="1"/>
  <c r="L277" i="3"/>
  <c r="L276" i="3" s="1"/>
  <c r="I277" i="3"/>
  <c r="F277" i="3"/>
  <c r="N276" i="3"/>
  <c r="M276" i="3"/>
  <c r="K276" i="3"/>
  <c r="J276" i="3"/>
  <c r="H276" i="3"/>
  <c r="G276" i="3"/>
  <c r="E276" i="3"/>
  <c r="D276" i="3"/>
  <c r="O275" i="3"/>
  <c r="L275" i="3"/>
  <c r="I275" i="3"/>
  <c r="F275" i="3"/>
  <c r="O274" i="3"/>
  <c r="L274" i="3"/>
  <c r="I274" i="3"/>
  <c r="F274" i="3"/>
  <c r="O273" i="3"/>
  <c r="L273" i="3"/>
  <c r="I273" i="3"/>
  <c r="F273" i="3"/>
  <c r="N272" i="3"/>
  <c r="N270" i="3" s="1"/>
  <c r="M272" i="3"/>
  <c r="K272" i="3"/>
  <c r="J272" i="3"/>
  <c r="H272" i="3"/>
  <c r="H270" i="3" s="1"/>
  <c r="G272" i="3"/>
  <c r="G270" i="3" s="1"/>
  <c r="G269" i="3" s="1"/>
  <c r="E272" i="3"/>
  <c r="D272" i="3"/>
  <c r="O271" i="3"/>
  <c r="L271" i="3"/>
  <c r="I271" i="3"/>
  <c r="F271" i="3"/>
  <c r="D270" i="3"/>
  <c r="D269" i="3" s="1"/>
  <c r="O268" i="3"/>
  <c r="L268" i="3"/>
  <c r="I268" i="3"/>
  <c r="F268" i="3"/>
  <c r="O267" i="3"/>
  <c r="L267" i="3"/>
  <c r="I267" i="3"/>
  <c r="F267" i="3"/>
  <c r="O266" i="3"/>
  <c r="L266" i="3"/>
  <c r="I266" i="3"/>
  <c r="F266" i="3"/>
  <c r="O265" i="3"/>
  <c r="O264" i="3" s="1"/>
  <c r="L265" i="3"/>
  <c r="I265" i="3"/>
  <c r="F265" i="3"/>
  <c r="N264" i="3"/>
  <c r="M264" i="3"/>
  <c r="K264" i="3"/>
  <c r="J264" i="3"/>
  <c r="H264" i="3"/>
  <c r="G264" i="3"/>
  <c r="E264" i="3"/>
  <c r="D264" i="3"/>
  <c r="O263" i="3"/>
  <c r="L263" i="3"/>
  <c r="I263" i="3"/>
  <c r="F263" i="3"/>
  <c r="O262" i="3"/>
  <c r="L262" i="3"/>
  <c r="I262" i="3"/>
  <c r="F262" i="3"/>
  <c r="O261" i="3"/>
  <c r="O260" i="3" s="1"/>
  <c r="O259" i="3" s="1"/>
  <c r="L261" i="3"/>
  <c r="L260" i="3" s="1"/>
  <c r="I261" i="3"/>
  <c r="F261" i="3"/>
  <c r="C261" i="3" s="1"/>
  <c r="N260" i="3"/>
  <c r="M260" i="3"/>
  <c r="M259" i="3" s="1"/>
  <c r="K260" i="3"/>
  <c r="K259" i="3" s="1"/>
  <c r="J260" i="3"/>
  <c r="H260" i="3"/>
  <c r="G260" i="3"/>
  <c r="G259" i="3" s="1"/>
  <c r="E260" i="3"/>
  <c r="D260" i="3"/>
  <c r="O258" i="3"/>
  <c r="L258" i="3"/>
  <c r="I258" i="3"/>
  <c r="C258" i="3" s="1"/>
  <c r="F258" i="3"/>
  <c r="O257" i="3"/>
  <c r="L257" i="3"/>
  <c r="I257" i="3"/>
  <c r="F257" i="3"/>
  <c r="O256" i="3"/>
  <c r="L256" i="3"/>
  <c r="I256" i="3"/>
  <c r="F256" i="3"/>
  <c r="O255" i="3"/>
  <c r="L255" i="3"/>
  <c r="I255" i="3"/>
  <c r="F255" i="3"/>
  <c r="O254" i="3"/>
  <c r="L254" i="3"/>
  <c r="I254" i="3"/>
  <c r="F254" i="3"/>
  <c r="O253" i="3"/>
  <c r="O252" i="3" s="1"/>
  <c r="L253" i="3"/>
  <c r="I253" i="3"/>
  <c r="F253" i="3"/>
  <c r="N252" i="3"/>
  <c r="N251" i="3" s="1"/>
  <c r="M252" i="3"/>
  <c r="M251" i="3" s="1"/>
  <c r="K252" i="3"/>
  <c r="K251" i="3" s="1"/>
  <c r="J252" i="3"/>
  <c r="J251" i="3" s="1"/>
  <c r="H252" i="3"/>
  <c r="G252" i="3"/>
  <c r="E252" i="3"/>
  <c r="E251" i="3" s="1"/>
  <c r="D252" i="3"/>
  <c r="D251" i="3" s="1"/>
  <c r="H251" i="3"/>
  <c r="G251" i="3"/>
  <c r="O250" i="3"/>
  <c r="L250" i="3"/>
  <c r="I250" i="3"/>
  <c r="F250" i="3"/>
  <c r="O249" i="3"/>
  <c r="L249" i="3"/>
  <c r="I249" i="3"/>
  <c r="F249" i="3"/>
  <c r="O248" i="3"/>
  <c r="L248" i="3"/>
  <c r="I248" i="3"/>
  <c r="F248" i="3"/>
  <c r="O247" i="3"/>
  <c r="L247" i="3"/>
  <c r="I247" i="3"/>
  <c r="F247" i="3"/>
  <c r="N246" i="3"/>
  <c r="M246" i="3"/>
  <c r="K246" i="3"/>
  <c r="J246" i="3"/>
  <c r="H246" i="3"/>
  <c r="G246" i="3"/>
  <c r="E246" i="3"/>
  <c r="D246" i="3"/>
  <c r="O245" i="3"/>
  <c r="L245" i="3"/>
  <c r="I245" i="3"/>
  <c r="F245" i="3"/>
  <c r="O244" i="3"/>
  <c r="L244" i="3"/>
  <c r="I244" i="3"/>
  <c r="F244" i="3"/>
  <c r="O243" i="3"/>
  <c r="L243" i="3"/>
  <c r="I243" i="3"/>
  <c r="F243" i="3"/>
  <c r="O242" i="3"/>
  <c r="L242" i="3"/>
  <c r="I242" i="3"/>
  <c r="F242" i="3"/>
  <c r="O241" i="3"/>
  <c r="L241" i="3"/>
  <c r="I241" i="3"/>
  <c r="F241" i="3"/>
  <c r="O240" i="3"/>
  <c r="L240" i="3"/>
  <c r="I240" i="3"/>
  <c r="F240" i="3"/>
  <c r="O239" i="3"/>
  <c r="L239" i="3"/>
  <c r="I239" i="3"/>
  <c r="I238" i="3" s="1"/>
  <c r="F239" i="3"/>
  <c r="N238" i="3"/>
  <c r="M238" i="3"/>
  <c r="K238" i="3"/>
  <c r="J238" i="3"/>
  <c r="H238" i="3"/>
  <c r="G238" i="3"/>
  <c r="E238" i="3"/>
  <c r="D238" i="3"/>
  <c r="O237" i="3"/>
  <c r="L237" i="3"/>
  <c r="I237" i="3"/>
  <c r="F237" i="3"/>
  <c r="O236" i="3"/>
  <c r="L236" i="3"/>
  <c r="L235" i="3" s="1"/>
  <c r="I236" i="3"/>
  <c r="I235" i="3" s="1"/>
  <c r="F236" i="3"/>
  <c r="F235" i="3" s="1"/>
  <c r="N235" i="3"/>
  <c r="M235" i="3"/>
  <c r="K235" i="3"/>
  <c r="J235" i="3"/>
  <c r="H235" i="3"/>
  <c r="G235" i="3"/>
  <c r="E235" i="3"/>
  <c r="D235" i="3"/>
  <c r="O234" i="3"/>
  <c r="L234" i="3"/>
  <c r="L233" i="3" s="1"/>
  <c r="I234" i="3"/>
  <c r="I233" i="3" s="1"/>
  <c r="F234" i="3"/>
  <c r="O233" i="3"/>
  <c r="N233" i="3"/>
  <c r="M233" i="3"/>
  <c r="M231" i="3" s="1"/>
  <c r="K233" i="3"/>
  <c r="J233" i="3"/>
  <c r="H233" i="3"/>
  <c r="G233" i="3"/>
  <c r="E233" i="3"/>
  <c r="D233" i="3"/>
  <c r="O232" i="3"/>
  <c r="L232" i="3"/>
  <c r="I232" i="3"/>
  <c r="F232" i="3"/>
  <c r="O229" i="3"/>
  <c r="L229" i="3"/>
  <c r="I229" i="3"/>
  <c r="F229" i="3"/>
  <c r="O228" i="3"/>
  <c r="L228" i="3"/>
  <c r="L227" i="3" s="1"/>
  <c r="I228" i="3"/>
  <c r="I227" i="3" s="1"/>
  <c r="F228" i="3"/>
  <c r="F227" i="3" s="1"/>
  <c r="O227" i="3"/>
  <c r="N227" i="3"/>
  <c r="M227" i="3"/>
  <c r="K227" i="3"/>
  <c r="J227" i="3"/>
  <c r="H227" i="3"/>
  <c r="G227" i="3"/>
  <c r="E227" i="3"/>
  <c r="D227" i="3"/>
  <c r="O226" i="3"/>
  <c r="L226" i="3"/>
  <c r="I226" i="3"/>
  <c r="F226" i="3"/>
  <c r="C226" i="3" s="1"/>
  <c r="O225" i="3"/>
  <c r="L225" i="3"/>
  <c r="I225" i="3"/>
  <c r="F225" i="3"/>
  <c r="O224" i="3"/>
  <c r="L224" i="3"/>
  <c r="I224" i="3"/>
  <c r="F224" i="3"/>
  <c r="O223" i="3"/>
  <c r="L223" i="3"/>
  <c r="I223" i="3"/>
  <c r="F223" i="3"/>
  <c r="O222" i="3"/>
  <c r="L222" i="3"/>
  <c r="I222" i="3"/>
  <c r="F222" i="3"/>
  <c r="O221" i="3"/>
  <c r="L221" i="3"/>
  <c r="I221" i="3"/>
  <c r="F221" i="3"/>
  <c r="O220" i="3"/>
  <c r="L220" i="3"/>
  <c r="I220" i="3"/>
  <c r="F220" i="3"/>
  <c r="O219" i="3"/>
  <c r="L219" i="3"/>
  <c r="I219" i="3"/>
  <c r="F219" i="3"/>
  <c r="O218" i="3"/>
  <c r="L218" i="3"/>
  <c r="I218" i="3"/>
  <c r="F218" i="3"/>
  <c r="O217" i="3"/>
  <c r="L217" i="3"/>
  <c r="I217" i="3"/>
  <c r="F217" i="3"/>
  <c r="N216" i="3"/>
  <c r="M216" i="3"/>
  <c r="K216" i="3"/>
  <c r="J216" i="3"/>
  <c r="H216" i="3"/>
  <c r="G216" i="3"/>
  <c r="E216" i="3"/>
  <c r="D216" i="3"/>
  <c r="O215" i="3"/>
  <c r="L215" i="3"/>
  <c r="I215" i="3"/>
  <c r="F215" i="3"/>
  <c r="C215" i="3" s="1"/>
  <c r="O214" i="3"/>
  <c r="L214" i="3"/>
  <c r="I214" i="3"/>
  <c r="F214" i="3"/>
  <c r="O213" i="3"/>
  <c r="L213" i="3"/>
  <c r="I213" i="3"/>
  <c r="F213" i="3"/>
  <c r="O212" i="3"/>
  <c r="L212" i="3"/>
  <c r="I212" i="3"/>
  <c r="F212" i="3"/>
  <c r="O211" i="3"/>
  <c r="L211" i="3"/>
  <c r="I211" i="3"/>
  <c r="F211" i="3"/>
  <c r="O210" i="3"/>
  <c r="L210" i="3"/>
  <c r="I210" i="3"/>
  <c r="F210" i="3"/>
  <c r="O209" i="3"/>
  <c r="L209" i="3"/>
  <c r="I209" i="3"/>
  <c r="F209" i="3"/>
  <c r="O208" i="3"/>
  <c r="L208" i="3"/>
  <c r="I208" i="3"/>
  <c r="F208" i="3"/>
  <c r="O207" i="3"/>
  <c r="L207" i="3"/>
  <c r="I207" i="3"/>
  <c r="F207" i="3"/>
  <c r="O206" i="3"/>
  <c r="O205" i="3" s="1"/>
  <c r="L206" i="3"/>
  <c r="I206" i="3"/>
  <c r="F206" i="3"/>
  <c r="N205" i="3"/>
  <c r="M205" i="3"/>
  <c r="M204" i="3" s="1"/>
  <c r="K205" i="3"/>
  <c r="J205" i="3"/>
  <c r="H205" i="3"/>
  <c r="G205" i="3"/>
  <c r="E205" i="3"/>
  <c r="D205" i="3"/>
  <c r="E204" i="3"/>
  <c r="O203" i="3"/>
  <c r="L203" i="3"/>
  <c r="I203" i="3"/>
  <c r="F203" i="3"/>
  <c r="O202" i="3"/>
  <c r="L202" i="3"/>
  <c r="I202" i="3"/>
  <c r="F202" i="3"/>
  <c r="O201" i="3"/>
  <c r="L201" i="3"/>
  <c r="I201" i="3"/>
  <c r="F201" i="3"/>
  <c r="O200" i="3"/>
  <c r="L200" i="3"/>
  <c r="I200" i="3"/>
  <c r="F200" i="3"/>
  <c r="C200" i="3" s="1"/>
  <c r="O199" i="3"/>
  <c r="L199" i="3"/>
  <c r="L198" i="3" s="1"/>
  <c r="I199" i="3"/>
  <c r="I198" i="3" s="1"/>
  <c r="F199" i="3"/>
  <c r="F198" i="3" s="1"/>
  <c r="O198" i="3"/>
  <c r="N198" i="3"/>
  <c r="N196" i="3" s="1"/>
  <c r="M198" i="3"/>
  <c r="K198" i="3"/>
  <c r="K196" i="3" s="1"/>
  <c r="J198" i="3"/>
  <c r="H198" i="3"/>
  <c r="H196" i="3" s="1"/>
  <c r="G198" i="3"/>
  <c r="G196" i="3" s="1"/>
  <c r="E198" i="3"/>
  <c r="E196" i="3" s="1"/>
  <c r="D198" i="3"/>
  <c r="O197" i="3"/>
  <c r="L197" i="3"/>
  <c r="I197" i="3"/>
  <c r="F197" i="3"/>
  <c r="M196" i="3"/>
  <c r="D196" i="3"/>
  <c r="O193" i="3"/>
  <c r="L193" i="3"/>
  <c r="I193" i="3"/>
  <c r="I192" i="3" s="1"/>
  <c r="I191" i="3" s="1"/>
  <c r="F193" i="3"/>
  <c r="F192" i="3" s="1"/>
  <c r="F191" i="3" s="1"/>
  <c r="O192" i="3"/>
  <c r="O191" i="3" s="1"/>
  <c r="N192" i="3"/>
  <c r="M192" i="3"/>
  <c r="M191" i="3" s="1"/>
  <c r="L192" i="3"/>
  <c r="L191" i="3" s="1"/>
  <c r="K192" i="3"/>
  <c r="K191" i="3" s="1"/>
  <c r="J192" i="3"/>
  <c r="H192" i="3"/>
  <c r="H191" i="3" s="1"/>
  <c r="G192" i="3"/>
  <c r="G191" i="3" s="1"/>
  <c r="E192" i="3"/>
  <c r="D192" i="3"/>
  <c r="D191" i="3" s="1"/>
  <c r="N191" i="3"/>
  <c r="J191" i="3"/>
  <c r="E191" i="3"/>
  <c r="O190" i="3"/>
  <c r="L190" i="3"/>
  <c r="I190" i="3"/>
  <c r="F190" i="3"/>
  <c r="O189" i="3"/>
  <c r="L189" i="3"/>
  <c r="I189" i="3"/>
  <c r="F189" i="3"/>
  <c r="O188" i="3"/>
  <c r="N188" i="3"/>
  <c r="M188" i="3"/>
  <c r="L188" i="3"/>
  <c r="K188" i="3"/>
  <c r="J188" i="3"/>
  <c r="H188" i="3"/>
  <c r="G188" i="3"/>
  <c r="E188" i="3"/>
  <c r="D188" i="3"/>
  <c r="M187" i="3"/>
  <c r="J187" i="3"/>
  <c r="O186" i="3"/>
  <c r="L186" i="3"/>
  <c r="I186" i="3"/>
  <c r="F186" i="3"/>
  <c r="O185" i="3"/>
  <c r="L185" i="3"/>
  <c r="L184" i="3" s="1"/>
  <c r="I185" i="3"/>
  <c r="F185" i="3"/>
  <c r="O184" i="3"/>
  <c r="N184" i="3"/>
  <c r="M184" i="3"/>
  <c r="K184" i="3"/>
  <c r="J184" i="3"/>
  <c r="H184" i="3"/>
  <c r="G184" i="3"/>
  <c r="E184" i="3"/>
  <c r="D184" i="3"/>
  <c r="O183" i="3"/>
  <c r="L183" i="3"/>
  <c r="I183" i="3"/>
  <c r="F183" i="3"/>
  <c r="O182" i="3"/>
  <c r="L182" i="3"/>
  <c r="I182" i="3"/>
  <c r="F182" i="3"/>
  <c r="O181" i="3"/>
  <c r="L181" i="3"/>
  <c r="I181" i="3"/>
  <c r="F181" i="3"/>
  <c r="O180" i="3"/>
  <c r="O179" i="3" s="1"/>
  <c r="L180" i="3"/>
  <c r="L179" i="3" s="1"/>
  <c r="I180" i="3"/>
  <c r="F180" i="3"/>
  <c r="N179" i="3"/>
  <c r="M179" i="3"/>
  <c r="K179" i="3"/>
  <c r="J179" i="3"/>
  <c r="H179" i="3"/>
  <c r="G179" i="3"/>
  <c r="E179" i="3"/>
  <c r="D179" i="3"/>
  <c r="O178" i="3"/>
  <c r="L178" i="3"/>
  <c r="I178" i="3"/>
  <c r="F178" i="3"/>
  <c r="O177" i="3"/>
  <c r="L177" i="3"/>
  <c r="I177" i="3"/>
  <c r="F177" i="3"/>
  <c r="O176" i="3"/>
  <c r="O175" i="3" s="1"/>
  <c r="L176" i="3"/>
  <c r="L175" i="3" s="1"/>
  <c r="L174" i="3" s="1"/>
  <c r="I176" i="3"/>
  <c r="F176" i="3"/>
  <c r="N175" i="3"/>
  <c r="N174" i="3" s="1"/>
  <c r="M175" i="3"/>
  <c r="M174" i="3" s="1"/>
  <c r="M173" i="3" s="1"/>
  <c r="K175" i="3"/>
  <c r="J175" i="3"/>
  <c r="H175" i="3"/>
  <c r="H174" i="3" s="1"/>
  <c r="H173" i="3" s="1"/>
  <c r="G175" i="3"/>
  <c r="G174" i="3" s="1"/>
  <c r="E175" i="3"/>
  <c r="E174" i="3" s="1"/>
  <c r="E173" i="3" s="1"/>
  <c r="D175" i="3"/>
  <c r="D174" i="3"/>
  <c r="O172" i="3"/>
  <c r="L172" i="3"/>
  <c r="I172" i="3"/>
  <c r="F172" i="3"/>
  <c r="O171" i="3"/>
  <c r="L171" i="3"/>
  <c r="I171" i="3"/>
  <c r="F171" i="3"/>
  <c r="O170" i="3"/>
  <c r="L170" i="3"/>
  <c r="I170" i="3"/>
  <c r="F170" i="3"/>
  <c r="O169" i="3"/>
  <c r="L169" i="3"/>
  <c r="I169" i="3"/>
  <c r="F169" i="3"/>
  <c r="O168" i="3"/>
  <c r="L168" i="3"/>
  <c r="I168" i="3"/>
  <c r="F168" i="3"/>
  <c r="O167" i="3"/>
  <c r="L167" i="3"/>
  <c r="I167" i="3"/>
  <c r="F167" i="3"/>
  <c r="N166" i="3"/>
  <c r="N165" i="3" s="1"/>
  <c r="M166" i="3"/>
  <c r="M165" i="3" s="1"/>
  <c r="K166" i="3"/>
  <c r="K165" i="3" s="1"/>
  <c r="J166" i="3"/>
  <c r="J165" i="3" s="1"/>
  <c r="H166" i="3"/>
  <c r="H165" i="3" s="1"/>
  <c r="G166" i="3"/>
  <c r="E166" i="3"/>
  <c r="E165" i="3" s="1"/>
  <c r="D166" i="3"/>
  <c r="D165" i="3" s="1"/>
  <c r="G165" i="3"/>
  <c r="O164" i="3"/>
  <c r="L164" i="3"/>
  <c r="I164" i="3"/>
  <c r="F164" i="3"/>
  <c r="O163" i="3"/>
  <c r="L163" i="3"/>
  <c r="I163" i="3"/>
  <c r="F163" i="3"/>
  <c r="O162" i="3"/>
  <c r="L162" i="3"/>
  <c r="I162" i="3"/>
  <c r="F162" i="3"/>
  <c r="O161" i="3"/>
  <c r="L161" i="3"/>
  <c r="L160" i="3" s="1"/>
  <c r="I161" i="3"/>
  <c r="I160" i="3" s="1"/>
  <c r="F161" i="3"/>
  <c r="O160" i="3"/>
  <c r="N160" i="3"/>
  <c r="M160" i="3"/>
  <c r="K160" i="3"/>
  <c r="J160" i="3"/>
  <c r="H160" i="3"/>
  <c r="G160" i="3"/>
  <c r="E160" i="3"/>
  <c r="D160" i="3"/>
  <c r="O159" i="3"/>
  <c r="L159" i="3"/>
  <c r="I159" i="3"/>
  <c r="F159" i="3"/>
  <c r="O158" i="3"/>
  <c r="L158" i="3"/>
  <c r="I158" i="3"/>
  <c r="F158" i="3"/>
  <c r="O157" i="3"/>
  <c r="L157" i="3"/>
  <c r="I157" i="3"/>
  <c r="F157" i="3"/>
  <c r="O156" i="3"/>
  <c r="L156" i="3"/>
  <c r="I156" i="3"/>
  <c r="F156" i="3"/>
  <c r="O155" i="3"/>
  <c r="L155" i="3"/>
  <c r="I155" i="3"/>
  <c r="F155" i="3"/>
  <c r="O154" i="3"/>
  <c r="L154" i="3"/>
  <c r="I154" i="3"/>
  <c r="F154" i="3"/>
  <c r="O153" i="3"/>
  <c r="L153" i="3"/>
  <c r="I153" i="3"/>
  <c r="F153" i="3"/>
  <c r="O152" i="3"/>
  <c r="L152" i="3"/>
  <c r="I152" i="3"/>
  <c r="F152" i="3"/>
  <c r="N151" i="3"/>
  <c r="M151" i="3"/>
  <c r="K151" i="3"/>
  <c r="J151" i="3"/>
  <c r="H151" i="3"/>
  <c r="G151" i="3"/>
  <c r="E151" i="3"/>
  <c r="D151" i="3"/>
  <c r="O150" i="3"/>
  <c r="L150" i="3"/>
  <c r="I150" i="3"/>
  <c r="F150" i="3"/>
  <c r="O149" i="3"/>
  <c r="L149" i="3"/>
  <c r="I149" i="3"/>
  <c r="F149" i="3"/>
  <c r="O148" i="3"/>
  <c r="L148" i="3"/>
  <c r="I148" i="3"/>
  <c r="F148" i="3"/>
  <c r="O147" i="3"/>
  <c r="L147" i="3"/>
  <c r="I147" i="3"/>
  <c r="F147" i="3"/>
  <c r="O146" i="3"/>
  <c r="L146" i="3"/>
  <c r="I146" i="3"/>
  <c r="F146" i="3"/>
  <c r="O145" i="3"/>
  <c r="L145" i="3"/>
  <c r="I145" i="3"/>
  <c r="F145" i="3"/>
  <c r="O144" i="3"/>
  <c r="N144" i="3"/>
  <c r="M144" i="3"/>
  <c r="K144" i="3"/>
  <c r="J144" i="3"/>
  <c r="H144" i="3"/>
  <c r="G144" i="3"/>
  <c r="E144" i="3"/>
  <c r="D144" i="3"/>
  <c r="O143" i="3"/>
  <c r="L143" i="3"/>
  <c r="I143" i="3"/>
  <c r="F143" i="3"/>
  <c r="O142" i="3"/>
  <c r="L142" i="3"/>
  <c r="L141" i="3" s="1"/>
  <c r="I142" i="3"/>
  <c r="I141" i="3" s="1"/>
  <c r="F142" i="3"/>
  <c r="N141" i="3"/>
  <c r="M141" i="3"/>
  <c r="K141" i="3"/>
  <c r="J141" i="3"/>
  <c r="H141" i="3"/>
  <c r="G141" i="3"/>
  <c r="E141" i="3"/>
  <c r="D141" i="3"/>
  <c r="O140" i="3"/>
  <c r="L140" i="3"/>
  <c r="I140" i="3"/>
  <c r="F140" i="3"/>
  <c r="O139" i="3"/>
  <c r="L139" i="3"/>
  <c r="I139" i="3"/>
  <c r="F139" i="3"/>
  <c r="O138" i="3"/>
  <c r="L138" i="3"/>
  <c r="I138" i="3"/>
  <c r="F138" i="3"/>
  <c r="O137" i="3"/>
  <c r="L137" i="3"/>
  <c r="I137" i="3"/>
  <c r="F137" i="3"/>
  <c r="O136" i="3"/>
  <c r="N136" i="3"/>
  <c r="M136" i="3"/>
  <c r="K136" i="3"/>
  <c r="J136" i="3"/>
  <c r="H136" i="3"/>
  <c r="G136" i="3"/>
  <c r="E136" i="3"/>
  <c r="D136" i="3"/>
  <c r="O135" i="3"/>
  <c r="L135" i="3"/>
  <c r="I135" i="3"/>
  <c r="F135" i="3"/>
  <c r="O134" i="3"/>
  <c r="L134" i="3"/>
  <c r="I134" i="3"/>
  <c r="F134" i="3"/>
  <c r="O133" i="3"/>
  <c r="L133" i="3"/>
  <c r="I133" i="3"/>
  <c r="F133" i="3"/>
  <c r="O132" i="3"/>
  <c r="O131" i="3" s="1"/>
  <c r="L132" i="3"/>
  <c r="I132" i="3"/>
  <c r="F132" i="3"/>
  <c r="C132" i="3"/>
  <c r="N131" i="3"/>
  <c r="M131" i="3"/>
  <c r="K131" i="3"/>
  <c r="J131" i="3"/>
  <c r="H131" i="3"/>
  <c r="G131" i="3"/>
  <c r="F131" i="3"/>
  <c r="E131" i="3"/>
  <c r="E130" i="3" s="1"/>
  <c r="D131" i="3"/>
  <c r="O129" i="3"/>
  <c r="L129" i="3"/>
  <c r="L128" i="3" s="1"/>
  <c r="I129" i="3"/>
  <c r="I128" i="3" s="1"/>
  <c r="F129" i="3"/>
  <c r="O128" i="3"/>
  <c r="N128" i="3"/>
  <c r="M128" i="3"/>
  <c r="K128" i="3"/>
  <c r="J128" i="3"/>
  <c r="H128" i="3"/>
  <c r="G128" i="3"/>
  <c r="E128" i="3"/>
  <c r="D128" i="3"/>
  <c r="O127" i="3"/>
  <c r="L127" i="3"/>
  <c r="I127" i="3"/>
  <c r="F127" i="3"/>
  <c r="O126" i="3"/>
  <c r="L126" i="3"/>
  <c r="I126" i="3"/>
  <c r="F126" i="3"/>
  <c r="O125" i="3"/>
  <c r="L125" i="3"/>
  <c r="I125" i="3"/>
  <c r="F125" i="3"/>
  <c r="O124" i="3"/>
  <c r="L124" i="3"/>
  <c r="I124" i="3"/>
  <c r="F124" i="3"/>
  <c r="O123" i="3"/>
  <c r="L123" i="3"/>
  <c r="I123" i="3"/>
  <c r="I122" i="3" s="1"/>
  <c r="F123" i="3"/>
  <c r="N122" i="3"/>
  <c r="M122" i="3"/>
  <c r="K122" i="3"/>
  <c r="J122" i="3"/>
  <c r="H122" i="3"/>
  <c r="G122" i="3"/>
  <c r="E122" i="3"/>
  <c r="D122" i="3"/>
  <c r="O121" i="3"/>
  <c r="L121" i="3"/>
  <c r="I121" i="3"/>
  <c r="F121" i="3"/>
  <c r="O120" i="3"/>
  <c r="L120" i="3"/>
  <c r="C120" i="3" s="1"/>
  <c r="I120" i="3"/>
  <c r="F120" i="3"/>
  <c r="O119" i="3"/>
  <c r="L119" i="3"/>
  <c r="I119" i="3"/>
  <c r="F119" i="3"/>
  <c r="O118" i="3"/>
  <c r="L118" i="3"/>
  <c r="I118" i="3"/>
  <c r="F118" i="3"/>
  <c r="O117" i="3"/>
  <c r="L117" i="3"/>
  <c r="I117" i="3"/>
  <c r="F117" i="3"/>
  <c r="O116" i="3"/>
  <c r="N116" i="3"/>
  <c r="M116" i="3"/>
  <c r="K116" i="3"/>
  <c r="J116" i="3"/>
  <c r="H116" i="3"/>
  <c r="G116" i="3"/>
  <c r="E116" i="3"/>
  <c r="D116" i="3"/>
  <c r="O115" i="3"/>
  <c r="L115" i="3"/>
  <c r="I115" i="3"/>
  <c r="F115" i="3"/>
  <c r="O114" i="3"/>
  <c r="L114" i="3"/>
  <c r="I114" i="3"/>
  <c r="F114" i="3"/>
  <c r="O113" i="3"/>
  <c r="L113" i="3"/>
  <c r="I113" i="3"/>
  <c r="F113" i="3"/>
  <c r="O112" i="3"/>
  <c r="N112" i="3"/>
  <c r="M112" i="3"/>
  <c r="K112" i="3"/>
  <c r="J112" i="3"/>
  <c r="H112" i="3"/>
  <c r="G112" i="3"/>
  <c r="E112" i="3"/>
  <c r="D112" i="3"/>
  <c r="O111" i="3"/>
  <c r="L111" i="3"/>
  <c r="I111" i="3"/>
  <c r="F111" i="3"/>
  <c r="O110" i="3"/>
  <c r="L110" i="3"/>
  <c r="I110" i="3"/>
  <c r="F110" i="3"/>
  <c r="O109" i="3"/>
  <c r="L109" i="3"/>
  <c r="I109" i="3"/>
  <c r="F109" i="3"/>
  <c r="O108" i="3"/>
  <c r="L108" i="3"/>
  <c r="I108" i="3"/>
  <c r="F108" i="3"/>
  <c r="O107" i="3"/>
  <c r="L107" i="3"/>
  <c r="I107" i="3"/>
  <c r="F107" i="3"/>
  <c r="O106" i="3"/>
  <c r="L106" i="3"/>
  <c r="I106" i="3"/>
  <c r="F106" i="3"/>
  <c r="O105" i="3"/>
  <c r="L105" i="3"/>
  <c r="I105" i="3"/>
  <c r="F105" i="3"/>
  <c r="O104" i="3"/>
  <c r="O103" i="3" s="1"/>
  <c r="L104" i="3"/>
  <c r="I104" i="3"/>
  <c r="F104" i="3"/>
  <c r="N103" i="3"/>
  <c r="M103" i="3"/>
  <c r="K103" i="3"/>
  <c r="J103" i="3"/>
  <c r="H103" i="3"/>
  <c r="G103" i="3"/>
  <c r="E103" i="3"/>
  <c r="D103" i="3"/>
  <c r="O102" i="3"/>
  <c r="L102" i="3"/>
  <c r="I102" i="3"/>
  <c r="F102" i="3"/>
  <c r="O101" i="3"/>
  <c r="L101" i="3"/>
  <c r="I101" i="3"/>
  <c r="F101" i="3"/>
  <c r="O100" i="3"/>
  <c r="L100" i="3"/>
  <c r="I100" i="3"/>
  <c r="F100" i="3"/>
  <c r="O99" i="3"/>
  <c r="L99" i="3"/>
  <c r="I99" i="3"/>
  <c r="F99" i="3"/>
  <c r="O98" i="3"/>
  <c r="L98" i="3"/>
  <c r="I98" i="3"/>
  <c r="F98" i="3"/>
  <c r="O97" i="3"/>
  <c r="L97" i="3"/>
  <c r="I97" i="3"/>
  <c r="F97" i="3"/>
  <c r="O96" i="3"/>
  <c r="L96" i="3"/>
  <c r="I96" i="3"/>
  <c r="F96" i="3"/>
  <c r="O95" i="3"/>
  <c r="N95" i="3"/>
  <c r="M95" i="3"/>
  <c r="K95" i="3"/>
  <c r="J95" i="3"/>
  <c r="H95" i="3"/>
  <c r="G95" i="3"/>
  <c r="F95" i="3"/>
  <c r="E95" i="3"/>
  <c r="D95" i="3"/>
  <c r="O94" i="3"/>
  <c r="L94" i="3"/>
  <c r="I94" i="3"/>
  <c r="F94" i="3"/>
  <c r="O93" i="3"/>
  <c r="L93" i="3"/>
  <c r="I93" i="3"/>
  <c r="F93" i="3"/>
  <c r="O92" i="3"/>
  <c r="L92" i="3"/>
  <c r="I92" i="3"/>
  <c r="F92" i="3"/>
  <c r="O91" i="3"/>
  <c r="L91" i="3"/>
  <c r="I91" i="3"/>
  <c r="F91" i="3"/>
  <c r="O90" i="3"/>
  <c r="L90" i="3"/>
  <c r="I90" i="3"/>
  <c r="F90" i="3"/>
  <c r="N89" i="3"/>
  <c r="M89" i="3"/>
  <c r="K89" i="3"/>
  <c r="J89" i="3"/>
  <c r="H89" i="3"/>
  <c r="G89" i="3"/>
  <c r="E89" i="3"/>
  <c r="D89" i="3"/>
  <c r="O88" i="3"/>
  <c r="L88" i="3"/>
  <c r="I88" i="3"/>
  <c r="F88" i="3"/>
  <c r="O87" i="3"/>
  <c r="L87" i="3"/>
  <c r="I87" i="3"/>
  <c r="F87" i="3"/>
  <c r="O86" i="3"/>
  <c r="L86" i="3"/>
  <c r="I86" i="3"/>
  <c r="F86" i="3"/>
  <c r="O85" i="3"/>
  <c r="O84" i="3" s="1"/>
  <c r="L85" i="3"/>
  <c r="L84" i="3" s="1"/>
  <c r="I85" i="3"/>
  <c r="F85" i="3"/>
  <c r="N84" i="3"/>
  <c r="M84" i="3"/>
  <c r="K84" i="3"/>
  <c r="J84" i="3"/>
  <c r="H84" i="3"/>
  <c r="G84" i="3"/>
  <c r="F84" i="3"/>
  <c r="E84" i="3"/>
  <c r="D84" i="3"/>
  <c r="D83" i="3" s="1"/>
  <c r="O82" i="3"/>
  <c r="L82" i="3"/>
  <c r="I82" i="3"/>
  <c r="F82" i="3"/>
  <c r="O81" i="3"/>
  <c r="O80" i="3" s="1"/>
  <c r="L81" i="3"/>
  <c r="L80" i="3" s="1"/>
  <c r="I81" i="3"/>
  <c r="I80" i="3" s="1"/>
  <c r="F81" i="3"/>
  <c r="N80" i="3"/>
  <c r="M80" i="3"/>
  <c r="K80" i="3"/>
  <c r="J80" i="3"/>
  <c r="H80" i="3"/>
  <c r="G80" i="3"/>
  <c r="E80" i="3"/>
  <c r="D80" i="3"/>
  <c r="O79" i="3"/>
  <c r="L79" i="3"/>
  <c r="I79" i="3"/>
  <c r="F79" i="3"/>
  <c r="O78" i="3"/>
  <c r="L78" i="3"/>
  <c r="L77" i="3" s="1"/>
  <c r="I78" i="3"/>
  <c r="F78" i="3"/>
  <c r="O77" i="3"/>
  <c r="N77" i="3"/>
  <c r="N76" i="3" s="1"/>
  <c r="M77" i="3"/>
  <c r="K77" i="3"/>
  <c r="K76" i="3" s="1"/>
  <c r="J77" i="3"/>
  <c r="J76" i="3" s="1"/>
  <c r="H77" i="3"/>
  <c r="G77" i="3"/>
  <c r="E77" i="3"/>
  <c r="E76" i="3" s="1"/>
  <c r="D77" i="3"/>
  <c r="M76" i="3"/>
  <c r="O74" i="3"/>
  <c r="L74" i="3"/>
  <c r="I74" i="3"/>
  <c r="F74" i="3"/>
  <c r="O73" i="3"/>
  <c r="L73" i="3"/>
  <c r="I73" i="3"/>
  <c r="F73" i="3"/>
  <c r="O72" i="3"/>
  <c r="L72" i="3"/>
  <c r="I72" i="3"/>
  <c r="F72" i="3"/>
  <c r="O71" i="3"/>
  <c r="L71" i="3"/>
  <c r="I71" i="3"/>
  <c r="F71" i="3"/>
  <c r="O70" i="3"/>
  <c r="L70" i="3"/>
  <c r="I70" i="3"/>
  <c r="F70" i="3"/>
  <c r="O69" i="3"/>
  <c r="N69" i="3"/>
  <c r="N67" i="3" s="1"/>
  <c r="M69" i="3"/>
  <c r="M67" i="3" s="1"/>
  <c r="K69" i="3"/>
  <c r="K67" i="3" s="1"/>
  <c r="J69" i="3"/>
  <c r="H69" i="3"/>
  <c r="H67" i="3" s="1"/>
  <c r="G69" i="3"/>
  <c r="G67" i="3" s="1"/>
  <c r="E69" i="3"/>
  <c r="D69" i="3"/>
  <c r="D67" i="3" s="1"/>
  <c r="O68" i="3"/>
  <c r="L68" i="3"/>
  <c r="I68" i="3"/>
  <c r="F68" i="3"/>
  <c r="E67" i="3"/>
  <c r="O66" i="3"/>
  <c r="L66" i="3"/>
  <c r="I66" i="3"/>
  <c r="F66" i="3"/>
  <c r="O65" i="3"/>
  <c r="L65" i="3"/>
  <c r="I65" i="3"/>
  <c r="F65" i="3"/>
  <c r="O64" i="3"/>
  <c r="L64" i="3"/>
  <c r="I64" i="3"/>
  <c r="F64" i="3"/>
  <c r="O63" i="3"/>
  <c r="L63" i="3"/>
  <c r="I63" i="3"/>
  <c r="F63" i="3"/>
  <c r="O62" i="3"/>
  <c r="L62" i="3"/>
  <c r="I62" i="3"/>
  <c r="F62" i="3"/>
  <c r="O61" i="3"/>
  <c r="L61" i="3"/>
  <c r="I61" i="3"/>
  <c r="F61" i="3"/>
  <c r="O60" i="3"/>
  <c r="L60" i="3"/>
  <c r="I60" i="3"/>
  <c r="F60" i="3"/>
  <c r="O59" i="3"/>
  <c r="L59" i="3"/>
  <c r="L58" i="3" s="1"/>
  <c r="I59" i="3"/>
  <c r="I58" i="3" s="1"/>
  <c r="F59" i="3"/>
  <c r="N58" i="3"/>
  <c r="M58" i="3"/>
  <c r="K58" i="3"/>
  <c r="J58" i="3"/>
  <c r="H58" i="3"/>
  <c r="G58" i="3"/>
  <c r="E58" i="3"/>
  <c r="D58" i="3"/>
  <c r="O57" i="3"/>
  <c r="L57" i="3"/>
  <c r="I57" i="3"/>
  <c r="F57" i="3"/>
  <c r="O56" i="3"/>
  <c r="L56" i="3"/>
  <c r="L55" i="3" s="1"/>
  <c r="L54" i="3" s="1"/>
  <c r="I56" i="3"/>
  <c r="F56" i="3"/>
  <c r="N55" i="3"/>
  <c r="M55" i="3"/>
  <c r="M54" i="3" s="1"/>
  <c r="K55" i="3"/>
  <c r="K54" i="3" s="1"/>
  <c r="J55" i="3"/>
  <c r="J54" i="3" s="1"/>
  <c r="H55" i="3"/>
  <c r="H54" i="3" s="1"/>
  <c r="H53" i="3" s="1"/>
  <c r="G55" i="3"/>
  <c r="E55" i="3"/>
  <c r="D55" i="3"/>
  <c r="D54" i="3" s="1"/>
  <c r="N54" i="3"/>
  <c r="G54" i="3"/>
  <c r="O47" i="3"/>
  <c r="C47" i="3" s="1"/>
  <c r="O46" i="3"/>
  <c r="C46" i="3" s="1"/>
  <c r="N45" i="3"/>
  <c r="M45" i="3"/>
  <c r="L44" i="3"/>
  <c r="L43" i="3" s="1"/>
  <c r="I44" i="3"/>
  <c r="I43" i="3" s="1"/>
  <c r="F44" i="3"/>
  <c r="K43" i="3"/>
  <c r="J43" i="3"/>
  <c r="H43" i="3"/>
  <c r="G43" i="3"/>
  <c r="E43" i="3"/>
  <c r="D43" i="3"/>
  <c r="F42" i="3"/>
  <c r="C42" i="3" s="1"/>
  <c r="E41" i="3"/>
  <c r="D41" i="3"/>
  <c r="L40" i="3"/>
  <c r="C40" i="3" s="1"/>
  <c r="L39" i="3"/>
  <c r="C39" i="3" s="1"/>
  <c r="L38" i="3"/>
  <c r="C38" i="3" s="1"/>
  <c r="L37" i="3"/>
  <c r="K36" i="3"/>
  <c r="J36" i="3"/>
  <c r="L35" i="3"/>
  <c r="C35" i="3" s="1"/>
  <c r="L34" i="3"/>
  <c r="C34" i="3" s="1"/>
  <c r="K33" i="3"/>
  <c r="J33" i="3"/>
  <c r="L32" i="3"/>
  <c r="C32" i="3" s="1"/>
  <c r="K31" i="3"/>
  <c r="J31" i="3"/>
  <c r="L30" i="3"/>
  <c r="C30" i="3" s="1"/>
  <c r="L29" i="3"/>
  <c r="C29" i="3" s="1"/>
  <c r="L28" i="3"/>
  <c r="C28" i="3" s="1"/>
  <c r="K27" i="3"/>
  <c r="K26" i="3" s="1"/>
  <c r="J27" i="3"/>
  <c r="F25" i="3"/>
  <c r="C25" i="3" s="1"/>
  <c r="I24" i="3"/>
  <c r="F24" i="3"/>
  <c r="C24" i="3" s="1"/>
  <c r="O23" i="3"/>
  <c r="L23" i="3"/>
  <c r="I23" i="3"/>
  <c r="F23" i="3"/>
  <c r="O22" i="3"/>
  <c r="O21" i="3" s="1"/>
  <c r="L22" i="3"/>
  <c r="L21" i="3" s="1"/>
  <c r="I22" i="3"/>
  <c r="F22" i="3"/>
  <c r="C22" i="3" s="1"/>
  <c r="N21" i="3"/>
  <c r="N292" i="3" s="1"/>
  <c r="N291" i="3" s="1"/>
  <c r="M21" i="3"/>
  <c r="M292" i="3" s="1"/>
  <c r="M291" i="3" s="1"/>
  <c r="K21" i="3"/>
  <c r="J21" i="3"/>
  <c r="J292" i="3" s="1"/>
  <c r="I21" i="3"/>
  <c r="I292" i="3" s="1"/>
  <c r="H21" i="3"/>
  <c r="H292" i="3" s="1"/>
  <c r="H291" i="3" s="1"/>
  <c r="G21" i="3"/>
  <c r="G292" i="3" s="1"/>
  <c r="G291" i="3" s="1"/>
  <c r="E21" i="3"/>
  <c r="E292" i="3" s="1"/>
  <c r="E291" i="3" s="1"/>
  <c r="D21" i="3"/>
  <c r="D292" i="3" s="1"/>
  <c r="M20" i="3"/>
  <c r="D76" i="3" l="1"/>
  <c r="C229" i="3"/>
  <c r="O238" i="3"/>
  <c r="H259" i="3"/>
  <c r="E83" i="3"/>
  <c r="D259" i="3"/>
  <c r="C172" i="3"/>
  <c r="F260" i="3"/>
  <c r="C277" i="3"/>
  <c r="H130" i="3"/>
  <c r="J204" i="3"/>
  <c r="C253" i="3"/>
  <c r="C255" i="3"/>
  <c r="K270" i="3"/>
  <c r="K269" i="3" s="1"/>
  <c r="C294" i="3"/>
  <c r="C296" i="3"/>
  <c r="C241" i="3"/>
  <c r="E20" i="3"/>
  <c r="K292" i="3"/>
  <c r="K291" i="3" s="1"/>
  <c r="C85" i="3"/>
  <c r="O89" i="3"/>
  <c r="C168" i="3"/>
  <c r="C202" i="3"/>
  <c r="N269" i="3"/>
  <c r="L31" i="3"/>
  <c r="C31" i="3" s="1"/>
  <c r="M53" i="3"/>
  <c r="C68" i="3"/>
  <c r="O67" i="3"/>
  <c r="C73" i="3"/>
  <c r="C124" i="3"/>
  <c r="C126" i="3"/>
  <c r="C140" i="3"/>
  <c r="L173" i="3"/>
  <c r="N187" i="3"/>
  <c r="I196" i="3"/>
  <c r="E195" i="3"/>
  <c r="C211" i="3"/>
  <c r="C265" i="3"/>
  <c r="C274" i="3"/>
  <c r="F276" i="3"/>
  <c r="J26" i="3"/>
  <c r="C65" i="3"/>
  <c r="H76" i="3"/>
  <c r="C92" i="3"/>
  <c r="C156" i="3"/>
  <c r="C157" i="3"/>
  <c r="C176" i="3"/>
  <c r="C180" i="3"/>
  <c r="C181" i="3"/>
  <c r="E187" i="3"/>
  <c r="O196" i="3"/>
  <c r="K204" i="3"/>
  <c r="K195" i="3" s="1"/>
  <c r="C206" i="3"/>
  <c r="C209" i="3"/>
  <c r="D204" i="3"/>
  <c r="D195" i="3" s="1"/>
  <c r="C222" i="3"/>
  <c r="C224" i="3"/>
  <c r="C250" i="3"/>
  <c r="E259" i="3"/>
  <c r="J259" i="3"/>
  <c r="I272" i="3"/>
  <c r="C56" i="3"/>
  <c r="I55" i="3"/>
  <c r="I54" i="3" s="1"/>
  <c r="I20" i="3"/>
  <c r="F21" i="3"/>
  <c r="C21" i="3" s="1"/>
  <c r="O45" i="3"/>
  <c r="C45" i="3" s="1"/>
  <c r="N53" i="3"/>
  <c r="L69" i="3"/>
  <c r="G76" i="3"/>
  <c r="C78" i="3"/>
  <c r="C79" i="3"/>
  <c r="C81" i="3"/>
  <c r="F80" i="3"/>
  <c r="C80" i="3" s="1"/>
  <c r="C82" i="3"/>
  <c r="C93" i="3"/>
  <c r="C111" i="3"/>
  <c r="O141" i="3"/>
  <c r="C164" i="3"/>
  <c r="I175" i="3"/>
  <c r="G187" i="3"/>
  <c r="L187" i="3"/>
  <c r="I205" i="3"/>
  <c r="H269" i="3"/>
  <c r="E75" i="3"/>
  <c r="C23" i="3"/>
  <c r="O58" i="3"/>
  <c r="I89" i="3"/>
  <c r="D173" i="3"/>
  <c r="G204" i="3"/>
  <c r="C218" i="3"/>
  <c r="I216" i="3"/>
  <c r="E231" i="3"/>
  <c r="C37" i="3"/>
  <c r="L36" i="3"/>
  <c r="C36" i="3" s="1"/>
  <c r="C57" i="3"/>
  <c r="F55" i="3"/>
  <c r="C59" i="3"/>
  <c r="C62" i="3"/>
  <c r="C63" i="3"/>
  <c r="C66" i="3"/>
  <c r="H83" i="3"/>
  <c r="N83" i="3"/>
  <c r="G83" i="3"/>
  <c r="M83" i="3"/>
  <c r="L89" i="3"/>
  <c r="C107" i="3"/>
  <c r="C135" i="3"/>
  <c r="M130" i="3"/>
  <c r="C148" i="3"/>
  <c r="C152" i="3"/>
  <c r="C153" i="3"/>
  <c r="C163" i="3"/>
  <c r="C285" i="3"/>
  <c r="F284" i="3"/>
  <c r="N173" i="3"/>
  <c r="I179" i="3"/>
  <c r="C198" i="3"/>
  <c r="C203" i="3"/>
  <c r="C213" i="3"/>
  <c r="N204" i="3"/>
  <c r="N195" i="3" s="1"/>
  <c r="C221" i="3"/>
  <c r="H204" i="3"/>
  <c r="H195" i="3" s="1"/>
  <c r="N231" i="3"/>
  <c r="C242" i="3"/>
  <c r="C243" i="3"/>
  <c r="I252" i="3"/>
  <c r="I251" i="3" s="1"/>
  <c r="C262" i="3"/>
  <c r="E270" i="3"/>
  <c r="E269" i="3" s="1"/>
  <c r="C278" i="3"/>
  <c r="C280" i="3"/>
  <c r="C299" i="3"/>
  <c r="L27" i="3"/>
  <c r="C27" i="3" s="1"/>
  <c r="H20" i="3"/>
  <c r="E54" i="3"/>
  <c r="E53" i="3" s="1"/>
  <c r="O55" i="3"/>
  <c r="C60" i="3"/>
  <c r="C64" i="3"/>
  <c r="K53" i="3"/>
  <c r="C70" i="3"/>
  <c r="C71" i="3"/>
  <c r="C74" i="3"/>
  <c r="I77" i="3"/>
  <c r="I76" i="3" s="1"/>
  <c r="L76" i="3"/>
  <c r="C86" i="3"/>
  <c r="C87" i="3"/>
  <c r="C96" i="3"/>
  <c r="C97" i="3"/>
  <c r="C98" i="3"/>
  <c r="C100" i="3"/>
  <c r="C101" i="3"/>
  <c r="C104" i="3"/>
  <c r="C106" i="3"/>
  <c r="C121" i="3"/>
  <c r="O122" i="3"/>
  <c r="O83" i="3" s="1"/>
  <c r="C127" i="3"/>
  <c r="K130" i="3"/>
  <c r="C133" i="3"/>
  <c r="D130" i="3"/>
  <c r="D75" i="3" s="1"/>
  <c r="L151" i="3"/>
  <c r="C155" i="3"/>
  <c r="I166" i="3"/>
  <c r="I165" i="3" s="1"/>
  <c r="O174" i="3"/>
  <c r="O173" i="3" s="1"/>
  <c r="C183" i="3"/>
  <c r="D187" i="3"/>
  <c r="G195" i="3"/>
  <c r="C199" i="3"/>
  <c r="C214" i="3"/>
  <c r="C225" i="3"/>
  <c r="K231" i="3"/>
  <c r="K230" i="3" s="1"/>
  <c r="L238" i="3"/>
  <c r="C257" i="3"/>
  <c r="I260" i="3"/>
  <c r="C267" i="3"/>
  <c r="F272" i="3"/>
  <c r="F270" i="3" s="1"/>
  <c r="J270" i="3"/>
  <c r="J269" i="3" s="1"/>
  <c r="I276" i="3"/>
  <c r="C276" i="3" s="1"/>
  <c r="C288" i="3"/>
  <c r="C297" i="3"/>
  <c r="D20" i="3"/>
  <c r="C44" i="3"/>
  <c r="L67" i="3"/>
  <c r="L53" i="3" s="1"/>
  <c r="G53" i="3"/>
  <c r="I69" i="3"/>
  <c r="I67" i="3" s="1"/>
  <c r="C72" i="3"/>
  <c r="I84" i="3"/>
  <c r="C88" i="3"/>
  <c r="K83" i="3"/>
  <c r="C90" i="3"/>
  <c r="C91" i="3"/>
  <c r="I95" i="3"/>
  <c r="C95" i="3" s="1"/>
  <c r="I103" i="3"/>
  <c r="C108" i="3"/>
  <c r="C109" i="3"/>
  <c r="G130" i="3"/>
  <c r="C143" i="3"/>
  <c r="I144" i="3"/>
  <c r="C149" i="3"/>
  <c r="C159" i="3"/>
  <c r="C162" i="3"/>
  <c r="O166" i="3"/>
  <c r="O165" i="3" s="1"/>
  <c r="C171" i="3"/>
  <c r="K174" i="3"/>
  <c r="K173" i="3" s="1"/>
  <c r="C177" i="3"/>
  <c r="C201" i="3"/>
  <c r="F205" i="3"/>
  <c r="C208" i="3"/>
  <c r="C234" i="3"/>
  <c r="O235" i="3"/>
  <c r="H231" i="3"/>
  <c r="H230" i="3" s="1"/>
  <c r="C245" i="3"/>
  <c r="C249" i="3"/>
  <c r="O251" i="3"/>
  <c r="I264" i="3"/>
  <c r="O293" i="3"/>
  <c r="C301" i="3"/>
  <c r="O54" i="3"/>
  <c r="O53" i="3" s="1"/>
  <c r="C84" i="3"/>
  <c r="O292" i="3"/>
  <c r="L292" i="3"/>
  <c r="O76" i="3"/>
  <c r="C113" i="3"/>
  <c r="F112" i="3"/>
  <c r="C185" i="3"/>
  <c r="F184" i="3"/>
  <c r="C189" i="3"/>
  <c r="F188" i="3"/>
  <c r="J20" i="3"/>
  <c r="N20" i="3"/>
  <c r="D53" i="3"/>
  <c r="J67" i="3"/>
  <c r="J83" i="3"/>
  <c r="L95" i="3"/>
  <c r="I112" i="3"/>
  <c r="I116" i="3"/>
  <c r="N130" i="3"/>
  <c r="N75" i="3" s="1"/>
  <c r="L131" i="3"/>
  <c r="C137" i="3"/>
  <c r="F136" i="3"/>
  <c r="C142" i="3"/>
  <c r="C146" i="3"/>
  <c r="C147" i="3"/>
  <c r="L144" i="3"/>
  <c r="O151" i="3"/>
  <c r="I151" i="3"/>
  <c r="L166" i="3"/>
  <c r="L165" i="3" s="1"/>
  <c r="C167" i="3"/>
  <c r="F175" i="3"/>
  <c r="C178" i="3"/>
  <c r="F179" i="3"/>
  <c r="C182" i="3"/>
  <c r="I184" i="3"/>
  <c r="H187" i="3"/>
  <c r="I188" i="3"/>
  <c r="I187" i="3" s="1"/>
  <c r="C191" i="3"/>
  <c r="C192" i="3"/>
  <c r="L196" i="3"/>
  <c r="L272" i="3"/>
  <c r="L270" i="3" s="1"/>
  <c r="L269" i="3" s="1"/>
  <c r="C273" i="3"/>
  <c r="L33" i="3"/>
  <c r="C33" i="3" s="1"/>
  <c r="F41" i="3"/>
  <c r="C41" i="3" s="1"/>
  <c r="C61" i="3"/>
  <c r="C117" i="3"/>
  <c r="F116" i="3"/>
  <c r="C169" i="3"/>
  <c r="F166" i="3"/>
  <c r="J174" i="3"/>
  <c r="G20" i="3"/>
  <c r="K20" i="3"/>
  <c r="D291" i="3"/>
  <c r="F43" i="3"/>
  <c r="C43" i="3" s="1"/>
  <c r="F58" i="3"/>
  <c r="C99" i="3"/>
  <c r="C102" i="3"/>
  <c r="L103" i="3"/>
  <c r="C105" i="3"/>
  <c r="C110" i="3"/>
  <c r="C114" i="3"/>
  <c r="C115" i="3"/>
  <c r="L112" i="3"/>
  <c r="C118" i="3"/>
  <c r="C119" i="3"/>
  <c r="L116" i="3"/>
  <c r="C125" i="3"/>
  <c r="F122" i="3"/>
  <c r="J130" i="3"/>
  <c r="J75" i="3" s="1"/>
  <c r="O130" i="3"/>
  <c r="I131" i="3"/>
  <c r="I136" i="3"/>
  <c r="C150" i="3"/>
  <c r="F151" i="3"/>
  <c r="C151" i="3" s="1"/>
  <c r="C154" i="3"/>
  <c r="C161" i="3"/>
  <c r="F160" i="3"/>
  <c r="C160" i="3" s="1"/>
  <c r="C170" i="3"/>
  <c r="G173" i="3"/>
  <c r="C186" i="3"/>
  <c r="C190" i="3"/>
  <c r="F281" i="3"/>
  <c r="C281" i="3" s="1"/>
  <c r="C282" i="3"/>
  <c r="J291" i="3"/>
  <c r="C237" i="3"/>
  <c r="F69" i="3"/>
  <c r="F77" i="3"/>
  <c r="F89" i="3"/>
  <c r="C94" i="3"/>
  <c r="F103" i="3"/>
  <c r="L122" i="3"/>
  <c r="C123" i="3"/>
  <c r="C129" i="3"/>
  <c r="F128" i="3"/>
  <c r="C128" i="3" s="1"/>
  <c r="C134" i="3"/>
  <c r="C138" i="3"/>
  <c r="C139" i="3"/>
  <c r="L136" i="3"/>
  <c r="C145" i="3"/>
  <c r="F144" i="3"/>
  <c r="C158" i="3"/>
  <c r="K187" i="3"/>
  <c r="O187" i="3"/>
  <c r="J196" i="3"/>
  <c r="D231" i="3"/>
  <c r="C239" i="3"/>
  <c r="F238" i="3"/>
  <c r="C271" i="3"/>
  <c r="F141" i="3"/>
  <c r="C141" i="3" s="1"/>
  <c r="C210" i="3"/>
  <c r="C219" i="3"/>
  <c r="F216" i="3"/>
  <c r="M230" i="3"/>
  <c r="L246" i="3"/>
  <c r="C247" i="3"/>
  <c r="F246" i="3"/>
  <c r="O246" i="3"/>
  <c r="O231" i="3" s="1"/>
  <c r="O230" i="3" s="1"/>
  <c r="C254" i="3"/>
  <c r="F252" i="3"/>
  <c r="C256" i="3"/>
  <c r="C266" i="3"/>
  <c r="F264" i="3"/>
  <c r="C268" i="3"/>
  <c r="F293" i="3"/>
  <c r="C193" i="3"/>
  <c r="M195" i="3"/>
  <c r="C197" i="3"/>
  <c r="F196" i="3"/>
  <c r="C207" i="3"/>
  <c r="C212" i="3"/>
  <c r="C232" i="3"/>
  <c r="F233" i="3"/>
  <c r="J231" i="3"/>
  <c r="C235" i="3"/>
  <c r="C244" i="3"/>
  <c r="C260" i="3"/>
  <c r="C275" i="3"/>
  <c r="L216" i="3"/>
  <c r="G231" i="3"/>
  <c r="G230" i="3" s="1"/>
  <c r="C240" i="3"/>
  <c r="I246" i="3"/>
  <c r="I231" i="3" s="1"/>
  <c r="O272" i="3"/>
  <c r="O270" i="3" s="1"/>
  <c r="O269" i="3" s="1"/>
  <c r="I293" i="3"/>
  <c r="I291" i="3" s="1"/>
  <c r="L205" i="3"/>
  <c r="C217" i="3"/>
  <c r="O216" i="3"/>
  <c r="O204" i="3" s="1"/>
  <c r="C220" i="3"/>
  <c r="C223" i="3"/>
  <c r="C227" i="3"/>
  <c r="C228" i="3"/>
  <c r="C236" i="3"/>
  <c r="C248" i="3"/>
  <c r="L252" i="3"/>
  <c r="L251" i="3" s="1"/>
  <c r="N259" i="3"/>
  <c r="N230" i="3" s="1"/>
  <c r="C263" i="3"/>
  <c r="L264" i="3"/>
  <c r="L259" i="3" s="1"/>
  <c r="M270" i="3"/>
  <c r="M269" i="3" s="1"/>
  <c r="C279" i="3"/>
  <c r="C284" i="3"/>
  <c r="F283" i="3"/>
  <c r="C283" i="3" s="1"/>
  <c r="C287" i="3"/>
  <c r="F286" i="3"/>
  <c r="L293" i="3"/>
  <c r="C295" i="3"/>
  <c r="C300" i="3"/>
  <c r="N52" i="3" l="1"/>
  <c r="I53" i="3"/>
  <c r="H75" i="3"/>
  <c r="L204" i="3"/>
  <c r="K194" i="3"/>
  <c r="O195" i="3"/>
  <c r="C144" i="3"/>
  <c r="I83" i="3"/>
  <c r="C89" i="3"/>
  <c r="M75" i="3"/>
  <c r="M52" i="3" s="1"/>
  <c r="C55" i="3"/>
  <c r="I204" i="3"/>
  <c r="I195" i="3" s="1"/>
  <c r="I270" i="3"/>
  <c r="I269" i="3" s="1"/>
  <c r="G194" i="3"/>
  <c r="H52" i="3"/>
  <c r="O20" i="3"/>
  <c r="K75" i="3"/>
  <c r="K289" i="3" s="1"/>
  <c r="C264" i="3"/>
  <c r="C184" i="3"/>
  <c r="O291" i="3"/>
  <c r="E52" i="3"/>
  <c r="H194" i="3"/>
  <c r="E230" i="3"/>
  <c r="E194" i="3" s="1"/>
  <c r="I174" i="3"/>
  <c r="I173" i="3" s="1"/>
  <c r="C293" i="3"/>
  <c r="C246" i="3"/>
  <c r="C238" i="3"/>
  <c r="L83" i="3"/>
  <c r="L291" i="3"/>
  <c r="C272" i="3"/>
  <c r="C122" i="3"/>
  <c r="L26" i="3"/>
  <c r="L20" i="3" s="1"/>
  <c r="I259" i="3"/>
  <c r="I230" i="3" s="1"/>
  <c r="G75" i="3"/>
  <c r="C216" i="3"/>
  <c r="E289" i="3"/>
  <c r="L231" i="3"/>
  <c r="C103" i="3"/>
  <c r="G52" i="3"/>
  <c r="G51" i="3" s="1"/>
  <c r="I130" i="3"/>
  <c r="I75" i="3" s="1"/>
  <c r="I52" i="3" s="1"/>
  <c r="C179" i="3"/>
  <c r="O194" i="3"/>
  <c r="L230" i="3"/>
  <c r="N194" i="3"/>
  <c r="N51" i="3" s="1"/>
  <c r="N289" i="3"/>
  <c r="F231" i="3"/>
  <c r="C233" i="3"/>
  <c r="J173" i="3"/>
  <c r="H289" i="3"/>
  <c r="F259" i="3"/>
  <c r="C252" i="3"/>
  <c r="F251" i="3"/>
  <c r="C251" i="3" s="1"/>
  <c r="F269" i="3"/>
  <c r="F130" i="3"/>
  <c r="C58" i="3"/>
  <c r="F54" i="3"/>
  <c r="G289" i="3"/>
  <c r="C116" i="3"/>
  <c r="L130" i="3"/>
  <c r="J53" i="3"/>
  <c r="F20" i="3"/>
  <c r="C188" i="3"/>
  <c r="F187" i="3"/>
  <c r="C187" i="3" s="1"/>
  <c r="C112" i="3"/>
  <c r="C196" i="3"/>
  <c r="F67" i="3"/>
  <c r="C67" i="3" s="1"/>
  <c r="C69" i="3"/>
  <c r="L195" i="3"/>
  <c r="C205" i="3"/>
  <c r="C286" i="3"/>
  <c r="J230" i="3"/>
  <c r="M194" i="3"/>
  <c r="M51" i="3" s="1"/>
  <c r="D230" i="3"/>
  <c r="D194" i="3" s="1"/>
  <c r="J195" i="3"/>
  <c r="C131" i="3"/>
  <c r="C77" i="3"/>
  <c r="F76" i="3"/>
  <c r="C175" i="3"/>
  <c r="F174" i="3"/>
  <c r="D52" i="3"/>
  <c r="C166" i="3"/>
  <c r="F165" i="3"/>
  <c r="C165" i="3" s="1"/>
  <c r="C136" i="3"/>
  <c r="F83" i="3"/>
  <c r="C83" i="3" s="1"/>
  <c r="F204" i="3"/>
  <c r="C204" i="3" s="1"/>
  <c r="F292" i="3"/>
  <c r="O75" i="3"/>
  <c r="O52" i="3" s="1"/>
  <c r="C26" i="3"/>
  <c r="E51" i="3" l="1"/>
  <c r="O289" i="3"/>
  <c r="H51" i="3"/>
  <c r="H290" i="3" s="1"/>
  <c r="H50" i="3"/>
  <c r="C130" i="3"/>
  <c r="K52" i="3"/>
  <c r="K51" i="3" s="1"/>
  <c r="K50" i="3" s="1"/>
  <c r="C270" i="3"/>
  <c r="M289" i="3"/>
  <c r="C269" i="3"/>
  <c r="L75" i="3"/>
  <c r="L52" i="3" s="1"/>
  <c r="I194" i="3"/>
  <c r="I51" i="3" s="1"/>
  <c r="I289" i="3"/>
  <c r="O51" i="3"/>
  <c r="O290" i="3" s="1"/>
  <c r="L194" i="3"/>
  <c r="L51" i="3" s="1"/>
  <c r="C20" i="3"/>
  <c r="C259" i="3"/>
  <c r="E50" i="3"/>
  <c r="E290" i="3"/>
  <c r="O50" i="3"/>
  <c r="J52" i="3"/>
  <c r="D51" i="3"/>
  <c r="J194" i="3"/>
  <c r="M50" i="3"/>
  <c r="M290" i="3"/>
  <c r="G290" i="3"/>
  <c r="G50" i="3"/>
  <c r="C54" i="3"/>
  <c r="F53" i="3"/>
  <c r="C231" i="3"/>
  <c r="F230" i="3"/>
  <c r="C292" i="3"/>
  <c r="F291" i="3"/>
  <c r="C291" i="3" s="1"/>
  <c r="C174" i="3"/>
  <c r="F173" i="3"/>
  <c r="C173" i="3" s="1"/>
  <c r="C76" i="3"/>
  <c r="F75" i="3"/>
  <c r="C75" i="3" s="1"/>
  <c r="N50" i="3"/>
  <c r="N290" i="3"/>
  <c r="K290" i="3"/>
  <c r="D289" i="3"/>
  <c r="J289" i="3"/>
  <c r="F195" i="3"/>
  <c r="L289" i="3" l="1"/>
  <c r="I50" i="3"/>
  <c r="I290" i="3"/>
  <c r="L50" i="3"/>
  <c r="L290" i="3"/>
  <c r="C230" i="3"/>
  <c r="F289" i="3"/>
  <c r="C289" i="3" s="1"/>
  <c r="D290" i="3"/>
  <c r="D50" i="3"/>
  <c r="F194" i="3"/>
  <c r="C194" i="3" s="1"/>
  <c r="C195" i="3"/>
  <c r="C53" i="3"/>
  <c r="F52" i="3"/>
  <c r="J51" i="3"/>
  <c r="C52" i="3" l="1"/>
  <c r="F51" i="3"/>
  <c r="J50" i="3"/>
  <c r="J290" i="3"/>
  <c r="F290" i="3" l="1"/>
  <c r="C290" i="3" s="1"/>
  <c r="C51" i="3"/>
  <c r="F50" i="3"/>
  <c r="C50" i="3" s="1"/>
  <c r="H254" i="2" l="1"/>
  <c r="H253" i="2"/>
  <c r="H252" i="2"/>
  <c r="G251" i="2"/>
  <c r="F251" i="2"/>
  <c r="E251" i="2"/>
  <c r="D251" i="2"/>
  <c r="I250" i="2"/>
  <c r="H250" i="2"/>
  <c r="I249" i="2"/>
  <c r="H249" i="2"/>
  <c r="I248" i="2"/>
  <c r="H248" i="2"/>
  <c r="I247" i="2"/>
  <c r="H247" i="2"/>
  <c r="I246" i="2"/>
  <c r="H246" i="2"/>
  <c r="G245" i="2"/>
  <c r="F245" i="2"/>
  <c r="E245" i="2"/>
  <c r="D245" i="2"/>
  <c r="I244" i="2"/>
  <c r="H244" i="2"/>
  <c r="I243" i="2"/>
  <c r="H243" i="2"/>
  <c r="I242" i="2"/>
  <c r="H242" i="2"/>
  <c r="I241" i="2"/>
  <c r="H241" i="2"/>
  <c r="G240" i="2"/>
  <c r="F240" i="2"/>
  <c r="F229" i="2" s="1"/>
  <c r="E240" i="2"/>
  <c r="D240" i="2"/>
  <c r="D239" i="2" s="1"/>
  <c r="I238" i="2"/>
  <c r="H238" i="2"/>
  <c r="I237" i="2"/>
  <c r="H237" i="2"/>
  <c r="I236" i="2"/>
  <c r="H236" i="2"/>
  <c r="G235" i="2"/>
  <c r="F235" i="2"/>
  <c r="E235" i="2"/>
  <c r="D235" i="2"/>
  <c r="I234" i="2"/>
  <c r="H234" i="2"/>
  <c r="I233" i="2"/>
  <c r="H233" i="2"/>
  <c r="I232" i="2"/>
  <c r="H232" i="2"/>
  <c r="I231" i="2"/>
  <c r="H231" i="2"/>
  <c r="H230" i="2" s="1"/>
  <c r="G230" i="2"/>
  <c r="F230" i="2"/>
  <c r="E230" i="2"/>
  <c r="D230" i="2"/>
  <c r="G229" i="2"/>
  <c r="I228" i="2"/>
  <c r="H228" i="2"/>
  <c r="I227" i="2"/>
  <c r="H227" i="2"/>
  <c r="I226" i="2"/>
  <c r="H226" i="2"/>
  <c r="G225" i="2"/>
  <c r="F225" i="2"/>
  <c r="E225" i="2"/>
  <c r="D225" i="2"/>
  <c r="I224" i="2"/>
  <c r="H224" i="2"/>
  <c r="I223" i="2"/>
  <c r="H223" i="2"/>
  <c r="I222" i="2"/>
  <c r="H222" i="2"/>
  <c r="I221" i="2"/>
  <c r="H221" i="2"/>
  <c r="I220" i="2"/>
  <c r="I219" i="2" s="1"/>
  <c r="H220" i="2"/>
  <c r="G219" i="2"/>
  <c r="F219" i="2"/>
  <c r="E219" i="2"/>
  <c r="D219" i="2"/>
  <c r="I218" i="2"/>
  <c r="I217" i="2" s="1"/>
  <c r="H218" i="2"/>
  <c r="H217" i="2" s="1"/>
  <c r="G217" i="2"/>
  <c r="G216" i="2" s="1"/>
  <c r="F217" i="2"/>
  <c r="E217" i="2"/>
  <c r="D217" i="2"/>
  <c r="D216" i="2" s="1"/>
  <c r="E216" i="2"/>
  <c r="I215" i="2"/>
  <c r="H215" i="2"/>
  <c r="I214" i="2"/>
  <c r="H214" i="2"/>
  <c r="I213" i="2"/>
  <c r="H213" i="2"/>
  <c r="I212" i="2"/>
  <c r="G212" i="2"/>
  <c r="F212" i="2"/>
  <c r="E212" i="2"/>
  <c r="D212" i="2"/>
  <c r="I211" i="2"/>
  <c r="H211" i="2"/>
  <c r="I210" i="2"/>
  <c r="H210" i="2"/>
  <c r="I209" i="2"/>
  <c r="H209" i="2"/>
  <c r="I208" i="2"/>
  <c r="H208" i="2"/>
  <c r="G207" i="2"/>
  <c r="F207" i="2"/>
  <c r="E207" i="2"/>
  <c r="D207" i="2"/>
  <c r="I205" i="2"/>
  <c r="H205" i="2"/>
  <c r="I204" i="2"/>
  <c r="H204" i="2"/>
  <c r="I203" i="2"/>
  <c r="H203" i="2"/>
  <c r="I202" i="2"/>
  <c r="H202" i="2"/>
  <c r="G201" i="2"/>
  <c r="G200" i="2" s="1"/>
  <c r="F201" i="2"/>
  <c r="F200" i="2" s="1"/>
  <c r="E201" i="2"/>
  <c r="D201" i="2"/>
  <c r="D200" i="2" s="1"/>
  <c r="E200" i="2"/>
  <c r="I199" i="2"/>
  <c r="H199" i="2"/>
  <c r="I198" i="2"/>
  <c r="H198" i="2"/>
  <c r="I197" i="2"/>
  <c r="I196" i="2" s="1"/>
  <c r="H197" i="2"/>
  <c r="G196" i="2"/>
  <c r="F196" i="2"/>
  <c r="E196" i="2"/>
  <c r="D196" i="2"/>
  <c r="I195" i="2"/>
  <c r="H195" i="2"/>
  <c r="I194" i="2"/>
  <c r="I192" i="2" s="1"/>
  <c r="H194" i="2"/>
  <c r="I193" i="2"/>
  <c r="H193" i="2"/>
  <c r="H192" i="2" s="1"/>
  <c r="G192" i="2"/>
  <c r="F192" i="2"/>
  <c r="E192" i="2"/>
  <c r="D192" i="2"/>
  <c r="H190" i="2"/>
  <c r="H189" i="2"/>
  <c r="H188" i="2"/>
  <c r="H187" i="2"/>
  <c r="G186" i="2"/>
  <c r="F186" i="2"/>
  <c r="E186" i="2"/>
  <c r="D186" i="2"/>
  <c r="I185" i="2"/>
  <c r="H185" i="2"/>
  <c r="I184" i="2"/>
  <c r="H184" i="2"/>
  <c r="H182" i="2" s="1"/>
  <c r="I183" i="2"/>
  <c r="H183" i="2"/>
  <c r="G182" i="2"/>
  <c r="F182" i="2"/>
  <c r="E182" i="2"/>
  <c r="D182" i="2"/>
  <c r="I181" i="2"/>
  <c r="H181" i="2"/>
  <c r="I180" i="2"/>
  <c r="H180" i="2"/>
  <c r="H178" i="2" s="1"/>
  <c r="I179" i="2"/>
  <c r="H179" i="2"/>
  <c r="G178" i="2"/>
  <c r="F178" i="2"/>
  <c r="E178" i="2"/>
  <c r="D178" i="2"/>
  <c r="I177" i="2"/>
  <c r="H177" i="2"/>
  <c r="I176" i="2"/>
  <c r="H176" i="2"/>
  <c r="I175" i="2"/>
  <c r="H175" i="2"/>
  <c r="I174" i="2"/>
  <c r="H174" i="2"/>
  <c r="I173" i="2"/>
  <c r="H173" i="2"/>
  <c r="I172" i="2"/>
  <c r="I171" i="2" s="1"/>
  <c r="H172" i="2"/>
  <c r="G171" i="2"/>
  <c r="F171" i="2"/>
  <c r="E171" i="2"/>
  <c r="E170" i="2" s="1"/>
  <c r="D171" i="2"/>
  <c r="I169" i="2"/>
  <c r="H169" i="2"/>
  <c r="I168" i="2"/>
  <c r="H168" i="2"/>
  <c r="I167" i="2"/>
  <c r="I166" i="2" s="1"/>
  <c r="H167" i="2"/>
  <c r="G166" i="2"/>
  <c r="F166" i="2"/>
  <c r="E166" i="2"/>
  <c r="D166" i="2"/>
  <c r="I165" i="2"/>
  <c r="H165" i="2"/>
  <c r="I164" i="2"/>
  <c r="H164" i="2"/>
  <c r="I163" i="2"/>
  <c r="H163" i="2"/>
  <c r="I162" i="2"/>
  <c r="I161" i="2" s="1"/>
  <c r="H162" i="2"/>
  <c r="G161" i="2"/>
  <c r="F161" i="2"/>
  <c r="E161" i="2"/>
  <c r="E160" i="2" s="1"/>
  <c r="D161" i="2"/>
  <c r="I159" i="2"/>
  <c r="H159" i="2"/>
  <c r="I158" i="2"/>
  <c r="H158" i="2"/>
  <c r="I157" i="2"/>
  <c r="H157" i="2"/>
  <c r="I156" i="2"/>
  <c r="I155" i="2" s="1"/>
  <c r="H156" i="2"/>
  <c r="G155" i="2"/>
  <c r="F155" i="2"/>
  <c r="E155" i="2"/>
  <c r="D155" i="2"/>
  <c r="I154" i="2"/>
  <c r="H154" i="2"/>
  <c r="I153" i="2"/>
  <c r="H153" i="2"/>
  <c r="G152" i="2"/>
  <c r="G151" i="2" s="1"/>
  <c r="F152" i="2"/>
  <c r="F151" i="2" s="1"/>
  <c r="E152" i="2"/>
  <c r="E151" i="2" s="1"/>
  <c r="D152" i="2"/>
  <c r="I150" i="2"/>
  <c r="H150" i="2"/>
  <c r="I149" i="2"/>
  <c r="H149" i="2"/>
  <c r="I148" i="2"/>
  <c r="H148" i="2"/>
  <c r="G147" i="2"/>
  <c r="F147" i="2"/>
  <c r="E147" i="2"/>
  <c r="D147" i="2"/>
  <c r="I146" i="2"/>
  <c r="H146" i="2"/>
  <c r="I145" i="2"/>
  <c r="H145" i="2"/>
  <c r="I144" i="2"/>
  <c r="H144" i="2"/>
  <c r="I143" i="2"/>
  <c r="H143" i="2"/>
  <c r="G142" i="2"/>
  <c r="G141" i="2" s="1"/>
  <c r="F142" i="2"/>
  <c r="E142" i="2"/>
  <c r="D142" i="2"/>
  <c r="I140" i="2"/>
  <c r="H140" i="2"/>
  <c r="I139" i="2"/>
  <c r="H139" i="2"/>
  <c r="I138" i="2"/>
  <c r="H138" i="2"/>
  <c r="I137" i="2"/>
  <c r="H137" i="2"/>
  <c r="I136" i="2"/>
  <c r="H136" i="2"/>
  <c r="G135" i="2"/>
  <c r="F135" i="2"/>
  <c r="E135" i="2"/>
  <c r="D135" i="2"/>
  <c r="I134" i="2"/>
  <c r="I133" i="2" s="1"/>
  <c r="H134" i="2"/>
  <c r="H133" i="2" s="1"/>
  <c r="G133" i="2"/>
  <c r="G132" i="2" s="1"/>
  <c r="F133" i="2"/>
  <c r="E133" i="2"/>
  <c r="D133" i="2"/>
  <c r="D132" i="2" s="1"/>
  <c r="I131" i="2"/>
  <c r="H131" i="2"/>
  <c r="I130" i="2"/>
  <c r="H130" i="2"/>
  <c r="I129" i="2"/>
  <c r="H129" i="2"/>
  <c r="G128" i="2"/>
  <c r="F128" i="2"/>
  <c r="E128" i="2"/>
  <c r="D128" i="2"/>
  <c r="I127" i="2"/>
  <c r="H127" i="2"/>
  <c r="I126" i="2"/>
  <c r="H126" i="2"/>
  <c r="I125" i="2"/>
  <c r="H125" i="2"/>
  <c r="G124" i="2"/>
  <c r="F124" i="2"/>
  <c r="E124" i="2"/>
  <c r="D124" i="2"/>
  <c r="H122" i="2"/>
  <c r="H121" i="2"/>
  <c r="H120" i="2"/>
  <c r="H119" i="2"/>
  <c r="F118" i="2"/>
  <c r="D118" i="2"/>
  <c r="H117" i="2"/>
  <c r="H116" i="2" s="1"/>
  <c r="D116" i="2"/>
  <c r="I115" i="2"/>
  <c r="H115" i="2"/>
  <c r="I114" i="2"/>
  <c r="H114" i="2"/>
  <c r="I113" i="2"/>
  <c r="H113" i="2"/>
  <c r="G112" i="2"/>
  <c r="F112" i="2"/>
  <c r="E112" i="2"/>
  <c r="D112" i="2"/>
  <c r="I111" i="2"/>
  <c r="H111" i="2"/>
  <c r="I110" i="2"/>
  <c r="H110" i="2"/>
  <c r="I109" i="2"/>
  <c r="H109" i="2"/>
  <c r="I108" i="2"/>
  <c r="H108" i="2"/>
  <c r="G107" i="2"/>
  <c r="G106" i="2" s="1"/>
  <c r="F107" i="2"/>
  <c r="F106" i="2" s="1"/>
  <c r="E107" i="2"/>
  <c r="D107" i="2"/>
  <c r="D106" i="2"/>
  <c r="I105" i="2"/>
  <c r="H105" i="2"/>
  <c r="I104" i="2"/>
  <c r="H104" i="2"/>
  <c r="I103" i="2"/>
  <c r="H103" i="2"/>
  <c r="I102" i="2"/>
  <c r="H102" i="2"/>
  <c r="G101" i="2"/>
  <c r="F101" i="2"/>
  <c r="E101" i="2"/>
  <c r="D101" i="2"/>
  <c r="I100" i="2"/>
  <c r="H100" i="2"/>
  <c r="I99" i="2"/>
  <c r="H99" i="2"/>
  <c r="I98" i="2"/>
  <c r="I97" i="2" s="1"/>
  <c r="H98" i="2"/>
  <c r="G97" i="2"/>
  <c r="F97" i="2"/>
  <c r="E97" i="2"/>
  <c r="D97" i="2"/>
  <c r="I95" i="2"/>
  <c r="H95" i="2"/>
  <c r="I94" i="2"/>
  <c r="H94" i="2"/>
  <c r="I93" i="2"/>
  <c r="H93" i="2"/>
  <c r="H92" i="2"/>
  <c r="H91" i="2"/>
  <c r="H90" i="2"/>
  <c r="I89" i="2"/>
  <c r="G89" i="2"/>
  <c r="F89" i="2"/>
  <c r="E89" i="2"/>
  <c r="D89" i="2"/>
  <c r="I88" i="2"/>
  <c r="H88" i="2"/>
  <c r="I87" i="2"/>
  <c r="H87" i="2"/>
  <c r="I86" i="2"/>
  <c r="H86" i="2"/>
  <c r="I85" i="2"/>
  <c r="H85" i="2"/>
  <c r="G84" i="2"/>
  <c r="F84" i="2"/>
  <c r="E84" i="2"/>
  <c r="D84" i="2"/>
  <c r="I82" i="2"/>
  <c r="I80" i="2" s="1"/>
  <c r="H82" i="2"/>
  <c r="H81" i="2"/>
  <c r="H80" i="2" s="1"/>
  <c r="G80" i="2"/>
  <c r="F80" i="2"/>
  <c r="E80" i="2"/>
  <c r="D80" i="2"/>
  <c r="H79" i="2"/>
  <c r="I78" i="2"/>
  <c r="I76" i="2" s="1"/>
  <c r="H78" i="2"/>
  <c r="H77" i="2"/>
  <c r="G76" i="2"/>
  <c r="F76" i="2"/>
  <c r="E76" i="2"/>
  <c r="E75" i="2" s="1"/>
  <c r="D76" i="2"/>
  <c r="D75" i="2" s="1"/>
  <c r="I74" i="2"/>
  <c r="H74" i="2"/>
  <c r="I73" i="2"/>
  <c r="H73" i="2"/>
  <c r="I72" i="2"/>
  <c r="G72" i="2"/>
  <c r="F72" i="2"/>
  <c r="E72" i="2"/>
  <c r="D72" i="2"/>
  <c r="H71" i="2"/>
  <c r="I70" i="2"/>
  <c r="H70" i="2"/>
  <c r="I69" i="2"/>
  <c r="H69" i="2"/>
  <c r="H68" i="2" s="1"/>
  <c r="G68" i="2"/>
  <c r="F68" i="2"/>
  <c r="E68" i="2"/>
  <c r="D68" i="2"/>
  <c r="I67" i="2"/>
  <c r="H67" i="2"/>
  <c r="I66" i="2"/>
  <c r="I65" i="2" s="1"/>
  <c r="H66" i="2"/>
  <c r="G65" i="2"/>
  <c r="F65" i="2"/>
  <c r="F64" i="2" s="1"/>
  <c r="E65" i="2"/>
  <c r="E64" i="2" s="1"/>
  <c r="D65" i="2"/>
  <c r="D64" i="2" s="1"/>
  <c r="I63" i="2"/>
  <c r="H63" i="2"/>
  <c r="I62" i="2"/>
  <c r="H62" i="2"/>
  <c r="I61" i="2"/>
  <c r="H61" i="2"/>
  <c r="G60" i="2"/>
  <c r="F60" i="2"/>
  <c r="E60" i="2"/>
  <c r="D60" i="2"/>
  <c r="I59" i="2"/>
  <c r="H59" i="2"/>
  <c r="I58" i="2"/>
  <c r="H58" i="2"/>
  <c r="I57" i="2"/>
  <c r="I56" i="2" s="1"/>
  <c r="H57" i="2"/>
  <c r="G56" i="2"/>
  <c r="F56" i="2"/>
  <c r="E56" i="2"/>
  <c r="D56" i="2"/>
  <c r="H55" i="2"/>
  <c r="H54" i="2"/>
  <c r="H53" i="2"/>
  <c r="H52" i="2"/>
  <c r="H51" i="2"/>
  <c r="D50" i="2"/>
  <c r="I49" i="2"/>
  <c r="H49" i="2"/>
  <c r="I48" i="2"/>
  <c r="H48" i="2"/>
  <c r="I47" i="2"/>
  <c r="H47" i="2"/>
  <c r="G46" i="2"/>
  <c r="F46" i="2"/>
  <c r="E46" i="2"/>
  <c r="D46" i="2"/>
  <c r="G44" i="2"/>
  <c r="F44" i="2"/>
  <c r="I43" i="2"/>
  <c r="H43" i="2"/>
  <c r="I42" i="2"/>
  <c r="H42" i="2"/>
  <c r="I41" i="2"/>
  <c r="H41" i="2"/>
  <c r="I40" i="2"/>
  <c r="H40" i="2"/>
  <c r="I39" i="2"/>
  <c r="H39" i="2"/>
  <c r="I38" i="2"/>
  <c r="I37" i="2" s="1"/>
  <c r="H38" i="2"/>
  <c r="G37" i="2"/>
  <c r="F37" i="2"/>
  <c r="E37" i="2"/>
  <c r="D37" i="2"/>
  <c r="I36" i="2"/>
  <c r="I35" i="2" s="1"/>
  <c r="I34" i="2" s="1"/>
  <c r="H36" i="2"/>
  <c r="H35" i="2" s="1"/>
  <c r="G35" i="2"/>
  <c r="F35" i="2"/>
  <c r="E35" i="2"/>
  <c r="E34" i="2" s="1"/>
  <c r="D35" i="2"/>
  <c r="I33" i="2"/>
  <c r="H33" i="2"/>
  <c r="I32" i="2"/>
  <c r="H32" i="2"/>
  <c r="I31" i="2"/>
  <c r="H31" i="2"/>
  <c r="G30" i="2"/>
  <c r="F30" i="2"/>
  <c r="E30" i="2"/>
  <c r="D30" i="2"/>
  <c r="I29" i="2"/>
  <c r="H29" i="2"/>
  <c r="I28" i="2"/>
  <c r="H28" i="2"/>
  <c r="I27" i="2"/>
  <c r="H27" i="2"/>
  <c r="I26" i="2"/>
  <c r="H26" i="2"/>
  <c r="I25" i="2"/>
  <c r="H25" i="2"/>
  <c r="I24" i="2"/>
  <c r="H24" i="2"/>
  <c r="I23" i="2"/>
  <c r="H23" i="2"/>
  <c r="I22" i="2"/>
  <c r="H22" i="2"/>
  <c r="I21" i="2"/>
  <c r="H21" i="2"/>
  <c r="H20" i="2"/>
  <c r="G20" i="2"/>
  <c r="F20" i="2"/>
  <c r="E20" i="2"/>
  <c r="D20" i="2"/>
  <c r="I19" i="2"/>
  <c r="H19" i="2"/>
  <c r="I18" i="2"/>
  <c r="H18" i="2"/>
  <c r="I17" i="2"/>
  <c r="H17" i="2"/>
  <c r="I16" i="2"/>
  <c r="I15" i="2" s="1"/>
  <c r="H16" i="2"/>
  <c r="H15" i="2" s="1"/>
  <c r="G15" i="2"/>
  <c r="F15" i="2"/>
  <c r="F14" i="2" s="1"/>
  <c r="E15" i="2"/>
  <c r="E14" i="2" s="1"/>
  <c r="D15" i="2"/>
  <c r="G14" i="2"/>
  <c r="D34" i="2" l="1"/>
  <c r="H46" i="2"/>
  <c r="I84" i="2"/>
  <c r="H101" i="2"/>
  <c r="I124" i="2"/>
  <c r="D96" i="2"/>
  <c r="I101" i="2"/>
  <c r="I96" i="2" s="1"/>
  <c r="I83" i="2" s="1"/>
  <c r="H112" i="2"/>
  <c r="H225" i="2"/>
  <c r="I230" i="2"/>
  <c r="E206" i="2"/>
  <c r="I207" i="2"/>
  <c r="H212" i="2"/>
  <c r="H240" i="2"/>
  <c r="H239" i="2" s="1"/>
  <c r="D14" i="2"/>
  <c r="I30" i="2"/>
  <c r="H30" i="2"/>
  <c r="G75" i="2"/>
  <c r="H97" i="2"/>
  <c r="H124" i="2"/>
  <c r="I135" i="2"/>
  <c r="I132" i="2" s="1"/>
  <c r="I147" i="2"/>
  <c r="D170" i="2"/>
  <c r="D160" i="2" s="1"/>
  <c r="G170" i="2"/>
  <c r="G160" i="2" s="1"/>
  <c r="G191" i="2"/>
  <c r="I235" i="2"/>
  <c r="H56" i="2"/>
  <c r="H60" i="2"/>
  <c r="H84" i="2"/>
  <c r="G96" i="2"/>
  <c r="G83" i="2" s="1"/>
  <c r="I107" i="2"/>
  <c r="I112" i="2"/>
  <c r="F132" i="2"/>
  <c r="H142" i="2"/>
  <c r="H152" i="2"/>
  <c r="H171" i="2"/>
  <c r="H201" i="2"/>
  <c r="H200" i="2" s="1"/>
  <c r="D206" i="2"/>
  <c r="H207" i="2"/>
  <c r="F216" i="2"/>
  <c r="H219" i="2"/>
  <c r="G34" i="2"/>
  <c r="G13" i="2" s="1"/>
  <c r="F75" i="2"/>
  <c r="H128" i="2"/>
  <c r="E141" i="2"/>
  <c r="I152" i="2"/>
  <c r="H155" i="2"/>
  <c r="H161" i="2"/>
  <c r="H186" i="2"/>
  <c r="H196" i="2"/>
  <c r="F141" i="2"/>
  <c r="E13" i="2"/>
  <c r="D191" i="2"/>
  <c r="H191" i="2"/>
  <c r="H50" i="2"/>
  <c r="H45" i="2" s="1"/>
  <c r="H76" i="2"/>
  <c r="H75" i="2" s="1"/>
  <c r="E96" i="2"/>
  <c r="E191" i="2"/>
  <c r="D229" i="2"/>
  <c r="H251" i="2"/>
  <c r="F123" i="2"/>
  <c r="I245" i="2"/>
  <c r="F34" i="2"/>
  <c r="F13" i="2" s="1"/>
  <c r="H89" i="2"/>
  <c r="G123" i="2"/>
  <c r="I151" i="2"/>
  <c r="H170" i="2"/>
  <c r="I20" i="2"/>
  <c r="D45" i="2"/>
  <c r="I60" i="2"/>
  <c r="G64" i="2"/>
  <c r="H72" i="2"/>
  <c r="D83" i="2"/>
  <c r="F96" i="2"/>
  <c r="F83" i="2" s="1"/>
  <c r="H118" i="2"/>
  <c r="D123" i="2"/>
  <c r="H135" i="2"/>
  <c r="H166" i="2"/>
  <c r="H160" i="2" s="1"/>
  <c r="F170" i="2"/>
  <c r="F160" i="2" s="1"/>
  <c r="I182" i="2"/>
  <c r="I201" i="2"/>
  <c r="I200" i="2" s="1"/>
  <c r="I191" i="2" s="1"/>
  <c r="I225" i="2"/>
  <c r="I216" i="2" s="1"/>
  <c r="I206" i="2" s="1"/>
  <c r="E229" i="2"/>
  <c r="I240" i="2"/>
  <c r="D13" i="2"/>
  <c r="D12" i="2" s="1"/>
  <c r="H37" i="2"/>
  <c r="H34" i="2" s="1"/>
  <c r="H13" i="2" s="1"/>
  <c r="D44" i="2"/>
  <c r="I46" i="2"/>
  <c r="E44" i="2"/>
  <c r="H65" i="2"/>
  <c r="H64" i="2" s="1"/>
  <c r="I68" i="2"/>
  <c r="I64" i="2" s="1"/>
  <c r="E83" i="2"/>
  <c r="E106" i="2"/>
  <c r="H107" i="2"/>
  <c r="H106" i="2" s="1"/>
  <c r="I128" i="2"/>
  <c r="E132" i="2"/>
  <c r="E123" i="2" s="1"/>
  <c r="H132" i="2"/>
  <c r="I142" i="2"/>
  <c r="H147" i="2"/>
  <c r="D151" i="2"/>
  <c r="I178" i="2"/>
  <c r="I170" i="2" s="1"/>
  <c r="I160" i="2" s="1"/>
  <c r="F191" i="2"/>
  <c r="H235" i="2"/>
  <c r="H245" i="2"/>
  <c r="H14" i="2"/>
  <c r="H96" i="2"/>
  <c r="F206" i="2"/>
  <c r="H216" i="2"/>
  <c r="H229" i="2"/>
  <c r="I75" i="2"/>
  <c r="I106" i="2"/>
  <c r="D141" i="2"/>
  <c r="G206" i="2"/>
  <c r="I229" i="2"/>
  <c r="H206" i="2"/>
  <c r="H123" i="2" l="1"/>
  <c r="I123" i="2"/>
  <c r="I13" i="2"/>
  <c r="E12" i="2"/>
  <c r="I141" i="2"/>
  <c r="H44" i="2"/>
  <c r="H151" i="2"/>
  <c r="H141" i="2" s="1"/>
  <c r="F12" i="2"/>
  <c r="G12" i="2"/>
  <c r="H83" i="2"/>
  <c r="I44" i="2"/>
  <c r="I12" i="2" s="1"/>
  <c r="I14" i="2"/>
  <c r="H12" i="2" l="1"/>
  <c r="O301" i="1"/>
  <c r="L301" i="1"/>
  <c r="I301" i="1"/>
  <c r="F301" i="1"/>
  <c r="O300" i="1"/>
  <c r="L300" i="1"/>
  <c r="I300" i="1"/>
  <c r="F300" i="1"/>
  <c r="O299" i="1"/>
  <c r="L299" i="1"/>
  <c r="I299" i="1"/>
  <c r="F299" i="1"/>
  <c r="O298" i="1"/>
  <c r="L298" i="1"/>
  <c r="I298" i="1"/>
  <c r="F298" i="1"/>
  <c r="O297" i="1"/>
  <c r="L297" i="1"/>
  <c r="I297" i="1"/>
  <c r="F297" i="1"/>
  <c r="O296" i="1"/>
  <c r="L296" i="1"/>
  <c r="I296" i="1"/>
  <c r="F296" i="1"/>
  <c r="O295" i="1"/>
  <c r="L295" i="1"/>
  <c r="I295" i="1"/>
  <c r="F295" i="1"/>
  <c r="O294" i="1"/>
  <c r="L294" i="1"/>
  <c r="L293" i="1" s="1"/>
  <c r="I294" i="1"/>
  <c r="F294" i="1"/>
  <c r="F293" i="1" s="1"/>
  <c r="N293" i="1"/>
  <c r="M293" i="1"/>
  <c r="K293" i="1"/>
  <c r="J293" i="1"/>
  <c r="H293" i="1"/>
  <c r="G293" i="1"/>
  <c r="E293" i="1"/>
  <c r="D293" i="1"/>
  <c r="O288" i="1"/>
  <c r="L288" i="1"/>
  <c r="I288" i="1"/>
  <c r="F288" i="1"/>
  <c r="O287" i="1"/>
  <c r="O286" i="1" s="1"/>
  <c r="L287" i="1"/>
  <c r="L286" i="1" s="1"/>
  <c r="I287" i="1"/>
  <c r="F287" i="1"/>
  <c r="F286" i="1" s="1"/>
  <c r="N286" i="1"/>
  <c r="M286" i="1"/>
  <c r="K286" i="1"/>
  <c r="J286" i="1"/>
  <c r="H286" i="1"/>
  <c r="G286" i="1"/>
  <c r="E286" i="1"/>
  <c r="D286" i="1"/>
  <c r="O285" i="1"/>
  <c r="O284" i="1" s="1"/>
  <c r="O283" i="1" s="1"/>
  <c r="L285" i="1"/>
  <c r="I285" i="1"/>
  <c r="I284" i="1" s="1"/>
  <c r="I283" i="1" s="1"/>
  <c r="F285" i="1"/>
  <c r="N284" i="1"/>
  <c r="N283" i="1" s="1"/>
  <c r="M284" i="1"/>
  <c r="L284" i="1"/>
  <c r="L283" i="1" s="1"/>
  <c r="K284" i="1"/>
  <c r="J284" i="1"/>
  <c r="J283" i="1" s="1"/>
  <c r="H284" i="1"/>
  <c r="H283" i="1" s="1"/>
  <c r="G284" i="1"/>
  <c r="G283" i="1" s="1"/>
  <c r="E284" i="1"/>
  <c r="D284" i="1"/>
  <c r="D283" i="1" s="1"/>
  <c r="M283" i="1"/>
  <c r="K283" i="1"/>
  <c r="E283" i="1"/>
  <c r="O282" i="1"/>
  <c r="L282" i="1"/>
  <c r="L281" i="1" s="1"/>
  <c r="I282" i="1"/>
  <c r="I281" i="1" s="1"/>
  <c r="F282" i="1"/>
  <c r="F281" i="1" s="1"/>
  <c r="O281" i="1"/>
  <c r="N281" i="1"/>
  <c r="M281" i="1"/>
  <c r="K281" i="1"/>
  <c r="J281" i="1"/>
  <c r="H281" i="1"/>
  <c r="G281" i="1"/>
  <c r="E281" i="1"/>
  <c r="D281" i="1"/>
  <c r="O280" i="1"/>
  <c r="L280" i="1"/>
  <c r="I280" i="1"/>
  <c r="F280" i="1"/>
  <c r="O279" i="1"/>
  <c r="L279" i="1"/>
  <c r="I279" i="1"/>
  <c r="F279" i="1"/>
  <c r="O278" i="1"/>
  <c r="L278" i="1"/>
  <c r="I278" i="1"/>
  <c r="F278" i="1"/>
  <c r="O277" i="1"/>
  <c r="O276" i="1" s="1"/>
  <c r="L277" i="1"/>
  <c r="I277" i="1"/>
  <c r="I276" i="1" s="1"/>
  <c r="F277" i="1"/>
  <c r="N276" i="1"/>
  <c r="M276" i="1"/>
  <c r="K276" i="1"/>
  <c r="J276" i="1"/>
  <c r="H276" i="1"/>
  <c r="G276" i="1"/>
  <c r="F276" i="1"/>
  <c r="E276" i="1"/>
  <c r="D276" i="1"/>
  <c r="O275" i="1"/>
  <c r="L275" i="1"/>
  <c r="I275" i="1"/>
  <c r="F275" i="1"/>
  <c r="O274" i="1"/>
  <c r="L274" i="1"/>
  <c r="I274" i="1"/>
  <c r="F274" i="1"/>
  <c r="O273" i="1"/>
  <c r="O272" i="1" s="1"/>
  <c r="L273" i="1"/>
  <c r="L272" i="1" s="1"/>
  <c r="I273" i="1"/>
  <c r="F273" i="1"/>
  <c r="N272" i="1"/>
  <c r="N270" i="1" s="1"/>
  <c r="N269" i="1" s="1"/>
  <c r="M272" i="1"/>
  <c r="K272" i="1"/>
  <c r="J272" i="1"/>
  <c r="H272" i="1"/>
  <c r="H270" i="1" s="1"/>
  <c r="H269" i="1" s="1"/>
  <c r="G272" i="1"/>
  <c r="F272" i="1"/>
  <c r="E272" i="1"/>
  <c r="D272" i="1"/>
  <c r="D270" i="1" s="1"/>
  <c r="D269" i="1" s="1"/>
  <c r="O271" i="1"/>
  <c r="L271" i="1"/>
  <c r="I271" i="1"/>
  <c r="F271" i="1"/>
  <c r="F270" i="1" s="1"/>
  <c r="K270" i="1"/>
  <c r="K269" i="1" s="1"/>
  <c r="J270" i="1"/>
  <c r="J269" i="1" s="1"/>
  <c r="O268" i="1"/>
  <c r="L268" i="1"/>
  <c r="I268" i="1"/>
  <c r="F268" i="1"/>
  <c r="O267" i="1"/>
  <c r="L267" i="1"/>
  <c r="I267" i="1"/>
  <c r="F267" i="1"/>
  <c r="O266" i="1"/>
  <c r="L266" i="1"/>
  <c r="I266" i="1"/>
  <c r="F266" i="1"/>
  <c r="O265" i="1"/>
  <c r="O264" i="1" s="1"/>
  <c r="L265" i="1"/>
  <c r="L264" i="1" s="1"/>
  <c r="I265" i="1"/>
  <c r="I264" i="1" s="1"/>
  <c r="F265" i="1"/>
  <c r="N264" i="1"/>
  <c r="M264" i="1"/>
  <c r="K264" i="1"/>
  <c r="J264" i="1"/>
  <c r="H264" i="1"/>
  <c r="G264" i="1"/>
  <c r="E264" i="1"/>
  <c r="D264" i="1"/>
  <c r="O263" i="1"/>
  <c r="L263" i="1"/>
  <c r="I263" i="1"/>
  <c r="F263" i="1"/>
  <c r="O262" i="1"/>
  <c r="L262" i="1"/>
  <c r="I262" i="1"/>
  <c r="F262" i="1"/>
  <c r="O261" i="1"/>
  <c r="O260" i="1" s="1"/>
  <c r="L261" i="1"/>
  <c r="I261" i="1"/>
  <c r="F261" i="1"/>
  <c r="F260" i="1" s="1"/>
  <c r="N260" i="1"/>
  <c r="M260" i="1"/>
  <c r="M259" i="1" s="1"/>
  <c r="K260" i="1"/>
  <c r="J260" i="1"/>
  <c r="J259" i="1" s="1"/>
  <c r="H260" i="1"/>
  <c r="H259" i="1" s="1"/>
  <c r="G260" i="1"/>
  <c r="G259" i="1" s="1"/>
  <c r="E260" i="1"/>
  <c r="D260" i="1"/>
  <c r="O258" i="1"/>
  <c r="L258" i="1"/>
  <c r="I258" i="1"/>
  <c r="F258" i="1"/>
  <c r="O257" i="1"/>
  <c r="L257" i="1"/>
  <c r="I257" i="1"/>
  <c r="F257" i="1"/>
  <c r="O256" i="1"/>
  <c r="L256" i="1"/>
  <c r="I256" i="1"/>
  <c r="F256" i="1"/>
  <c r="O255" i="1"/>
  <c r="L255" i="1"/>
  <c r="I255" i="1"/>
  <c r="F255" i="1"/>
  <c r="O254" i="1"/>
  <c r="L254" i="1"/>
  <c r="I254" i="1"/>
  <c r="F254" i="1"/>
  <c r="O253" i="1"/>
  <c r="O252" i="1" s="1"/>
  <c r="L253" i="1"/>
  <c r="I253" i="1"/>
  <c r="F253" i="1"/>
  <c r="N252" i="1"/>
  <c r="M252" i="1"/>
  <c r="K252" i="1"/>
  <c r="J252" i="1"/>
  <c r="H252" i="1"/>
  <c r="H251" i="1" s="1"/>
  <c r="G252" i="1"/>
  <c r="G251" i="1" s="1"/>
  <c r="E252" i="1"/>
  <c r="E251" i="1" s="1"/>
  <c r="D252" i="1"/>
  <c r="D251" i="1" s="1"/>
  <c r="N251" i="1"/>
  <c r="M251" i="1"/>
  <c r="K251" i="1"/>
  <c r="J251" i="1"/>
  <c r="O250" i="1"/>
  <c r="L250" i="1"/>
  <c r="I250" i="1"/>
  <c r="F250" i="1"/>
  <c r="O249" i="1"/>
  <c r="O246" i="1" s="1"/>
  <c r="L249" i="1"/>
  <c r="I249" i="1"/>
  <c r="F249" i="1"/>
  <c r="C249" i="1"/>
  <c r="O248" i="1"/>
  <c r="L248" i="1"/>
  <c r="I248" i="1"/>
  <c r="F248" i="1"/>
  <c r="C248" i="1" s="1"/>
  <c r="O247" i="1"/>
  <c r="L247" i="1"/>
  <c r="I247" i="1"/>
  <c r="F247" i="1"/>
  <c r="N246" i="1"/>
  <c r="M246" i="1"/>
  <c r="K246" i="1"/>
  <c r="J246" i="1"/>
  <c r="H246" i="1"/>
  <c r="G246" i="1"/>
  <c r="E246" i="1"/>
  <c r="D246" i="1"/>
  <c r="O245" i="1"/>
  <c r="L245" i="1"/>
  <c r="I245" i="1"/>
  <c r="F245" i="1"/>
  <c r="C245" i="1" s="1"/>
  <c r="O244" i="1"/>
  <c r="L244" i="1"/>
  <c r="I244" i="1"/>
  <c r="F244" i="1"/>
  <c r="O243" i="1"/>
  <c r="L243" i="1"/>
  <c r="I243" i="1"/>
  <c r="F243" i="1"/>
  <c r="O242" i="1"/>
  <c r="L242" i="1"/>
  <c r="I242" i="1"/>
  <c r="F242" i="1"/>
  <c r="O241" i="1"/>
  <c r="L241" i="1"/>
  <c r="I241" i="1"/>
  <c r="F241" i="1"/>
  <c r="O240" i="1"/>
  <c r="L240" i="1"/>
  <c r="I240" i="1"/>
  <c r="F240" i="1"/>
  <c r="O239" i="1"/>
  <c r="L239" i="1"/>
  <c r="I239" i="1"/>
  <c r="F239" i="1"/>
  <c r="N238" i="1"/>
  <c r="M238" i="1"/>
  <c r="K238" i="1"/>
  <c r="J238" i="1"/>
  <c r="H238" i="1"/>
  <c r="G238" i="1"/>
  <c r="E238" i="1"/>
  <c r="D238" i="1"/>
  <c r="O237" i="1"/>
  <c r="L237" i="1"/>
  <c r="I237" i="1"/>
  <c r="F237" i="1"/>
  <c r="O236" i="1"/>
  <c r="L236" i="1"/>
  <c r="I236" i="1"/>
  <c r="I235" i="1" s="1"/>
  <c r="F236" i="1"/>
  <c r="N235" i="1"/>
  <c r="M235" i="1"/>
  <c r="K235" i="1"/>
  <c r="J235" i="1"/>
  <c r="H235" i="1"/>
  <c r="G235" i="1"/>
  <c r="E235" i="1"/>
  <c r="D235" i="1"/>
  <c r="O234" i="1"/>
  <c r="L234" i="1"/>
  <c r="L233" i="1" s="1"/>
  <c r="I234" i="1"/>
  <c r="I233" i="1" s="1"/>
  <c r="F234" i="1"/>
  <c r="O233" i="1"/>
  <c r="N233" i="1"/>
  <c r="M233" i="1"/>
  <c r="K233" i="1"/>
  <c r="J233" i="1"/>
  <c r="H233" i="1"/>
  <c r="H231" i="1" s="1"/>
  <c r="G233" i="1"/>
  <c r="F233" i="1"/>
  <c r="E233" i="1"/>
  <c r="D233" i="1"/>
  <c r="O232" i="1"/>
  <c r="L232" i="1"/>
  <c r="I232" i="1"/>
  <c r="F232" i="1"/>
  <c r="O229" i="1"/>
  <c r="L229" i="1"/>
  <c r="I229" i="1"/>
  <c r="F229" i="1"/>
  <c r="O228" i="1"/>
  <c r="L228" i="1"/>
  <c r="L227" i="1" s="1"/>
  <c r="I228" i="1"/>
  <c r="F228" i="1"/>
  <c r="O227" i="1"/>
  <c r="N227" i="1"/>
  <c r="M227" i="1"/>
  <c r="K227" i="1"/>
  <c r="J227" i="1"/>
  <c r="I227" i="1"/>
  <c r="H227" i="1"/>
  <c r="G227" i="1"/>
  <c r="E227" i="1"/>
  <c r="D227" i="1"/>
  <c r="O226" i="1"/>
  <c r="L226" i="1"/>
  <c r="I226" i="1"/>
  <c r="F226" i="1"/>
  <c r="O225" i="1"/>
  <c r="L225" i="1"/>
  <c r="I225" i="1"/>
  <c r="F225" i="1"/>
  <c r="O224" i="1"/>
  <c r="L224" i="1"/>
  <c r="I224" i="1"/>
  <c r="F224" i="1"/>
  <c r="O223" i="1"/>
  <c r="L223" i="1"/>
  <c r="I223" i="1"/>
  <c r="F223" i="1"/>
  <c r="O222" i="1"/>
  <c r="L222" i="1"/>
  <c r="I222" i="1"/>
  <c r="F222" i="1"/>
  <c r="O221" i="1"/>
  <c r="L221" i="1"/>
  <c r="I221" i="1"/>
  <c r="F221" i="1"/>
  <c r="O220" i="1"/>
  <c r="L220" i="1"/>
  <c r="I220" i="1"/>
  <c r="F220" i="1"/>
  <c r="O219" i="1"/>
  <c r="L219" i="1"/>
  <c r="I219" i="1"/>
  <c r="F219" i="1"/>
  <c r="O218" i="1"/>
  <c r="L218" i="1"/>
  <c r="I218" i="1"/>
  <c r="F218" i="1"/>
  <c r="O217" i="1"/>
  <c r="L217" i="1"/>
  <c r="I217" i="1"/>
  <c r="F217" i="1"/>
  <c r="N216" i="1"/>
  <c r="M216" i="1"/>
  <c r="K216" i="1"/>
  <c r="J216" i="1"/>
  <c r="H216" i="1"/>
  <c r="G216" i="1"/>
  <c r="E216" i="1"/>
  <c r="D216" i="1"/>
  <c r="O215" i="1"/>
  <c r="L215" i="1"/>
  <c r="I215" i="1"/>
  <c r="F215" i="1"/>
  <c r="O214" i="1"/>
  <c r="L214" i="1"/>
  <c r="I214" i="1"/>
  <c r="F214" i="1"/>
  <c r="O213" i="1"/>
  <c r="L213" i="1"/>
  <c r="I213" i="1"/>
  <c r="F213" i="1"/>
  <c r="O212" i="1"/>
  <c r="L212" i="1"/>
  <c r="I212" i="1"/>
  <c r="F212" i="1"/>
  <c r="O211" i="1"/>
  <c r="L211" i="1"/>
  <c r="I211" i="1"/>
  <c r="F211" i="1"/>
  <c r="O210" i="1"/>
  <c r="L210" i="1"/>
  <c r="I210" i="1"/>
  <c r="F210" i="1"/>
  <c r="O209" i="1"/>
  <c r="L209" i="1"/>
  <c r="I209" i="1"/>
  <c r="F209" i="1"/>
  <c r="O208" i="1"/>
  <c r="L208" i="1"/>
  <c r="I208" i="1"/>
  <c r="F208" i="1"/>
  <c r="O207" i="1"/>
  <c r="L207" i="1"/>
  <c r="I207" i="1"/>
  <c r="F207" i="1"/>
  <c r="O206" i="1"/>
  <c r="L206" i="1"/>
  <c r="I206" i="1"/>
  <c r="F206" i="1"/>
  <c r="N205" i="1"/>
  <c r="M205" i="1"/>
  <c r="K205" i="1"/>
  <c r="J205" i="1"/>
  <c r="J204" i="1" s="1"/>
  <c r="H205" i="1"/>
  <c r="G205" i="1"/>
  <c r="E205" i="1"/>
  <c r="D205" i="1"/>
  <c r="O203" i="1"/>
  <c r="L203" i="1"/>
  <c r="I203" i="1"/>
  <c r="F203" i="1"/>
  <c r="O202" i="1"/>
  <c r="L202" i="1"/>
  <c r="I202" i="1"/>
  <c r="F202" i="1"/>
  <c r="O201" i="1"/>
  <c r="L201" i="1"/>
  <c r="I201" i="1"/>
  <c r="F201" i="1"/>
  <c r="O200" i="1"/>
  <c r="L200" i="1"/>
  <c r="I200" i="1"/>
  <c r="F200" i="1"/>
  <c r="O199" i="1"/>
  <c r="L199" i="1"/>
  <c r="L198" i="1" s="1"/>
  <c r="I199" i="1"/>
  <c r="F199" i="1"/>
  <c r="O198" i="1"/>
  <c r="N198" i="1"/>
  <c r="N196" i="1" s="1"/>
  <c r="M198" i="1"/>
  <c r="K198" i="1"/>
  <c r="K196" i="1" s="1"/>
  <c r="J198" i="1"/>
  <c r="J196" i="1" s="1"/>
  <c r="H198" i="1"/>
  <c r="H196" i="1" s="1"/>
  <c r="G198" i="1"/>
  <c r="G196" i="1" s="1"/>
  <c r="E198" i="1"/>
  <c r="E196" i="1" s="1"/>
  <c r="D198" i="1"/>
  <c r="O197" i="1"/>
  <c r="L197" i="1"/>
  <c r="I197" i="1"/>
  <c r="F197" i="1"/>
  <c r="M196" i="1"/>
  <c r="D196" i="1"/>
  <c r="O193" i="1"/>
  <c r="O192" i="1" s="1"/>
  <c r="O191" i="1" s="1"/>
  <c r="L193" i="1"/>
  <c r="L192" i="1" s="1"/>
  <c r="I193" i="1"/>
  <c r="F193" i="1"/>
  <c r="F192" i="1" s="1"/>
  <c r="F191" i="1" s="1"/>
  <c r="N192" i="1"/>
  <c r="M192" i="1"/>
  <c r="M191" i="1" s="1"/>
  <c r="K192" i="1"/>
  <c r="K191" i="1" s="1"/>
  <c r="K187" i="1" s="1"/>
  <c r="J192" i="1"/>
  <c r="I192" i="1"/>
  <c r="I191" i="1" s="1"/>
  <c r="H192" i="1"/>
  <c r="H191" i="1" s="1"/>
  <c r="G192" i="1"/>
  <c r="G191" i="1" s="1"/>
  <c r="E192" i="1"/>
  <c r="E191" i="1" s="1"/>
  <c r="D192" i="1"/>
  <c r="D191" i="1" s="1"/>
  <c r="N191" i="1"/>
  <c r="J191" i="1"/>
  <c r="O190" i="1"/>
  <c r="L190" i="1"/>
  <c r="I190" i="1"/>
  <c r="F190" i="1"/>
  <c r="O189" i="1"/>
  <c r="L189" i="1"/>
  <c r="I189" i="1"/>
  <c r="F189" i="1"/>
  <c r="O188" i="1"/>
  <c r="N188" i="1"/>
  <c r="M188" i="1"/>
  <c r="K188" i="1"/>
  <c r="J188" i="1"/>
  <c r="H188" i="1"/>
  <c r="G188" i="1"/>
  <c r="F188" i="1"/>
  <c r="E188" i="1"/>
  <c r="E187" i="1" s="1"/>
  <c r="D188" i="1"/>
  <c r="D187" i="1" s="1"/>
  <c r="O186" i="1"/>
  <c r="L186" i="1"/>
  <c r="I186" i="1"/>
  <c r="F186" i="1"/>
  <c r="O185" i="1"/>
  <c r="O184" i="1" s="1"/>
  <c r="L185" i="1"/>
  <c r="L184" i="1" s="1"/>
  <c r="I185" i="1"/>
  <c r="F185" i="1"/>
  <c r="N184" i="1"/>
  <c r="M184" i="1"/>
  <c r="K184" i="1"/>
  <c r="J184" i="1"/>
  <c r="H184" i="1"/>
  <c r="G184" i="1"/>
  <c r="F184" i="1"/>
  <c r="E184" i="1"/>
  <c r="D184" i="1"/>
  <c r="O183" i="1"/>
  <c r="L183" i="1"/>
  <c r="I183" i="1"/>
  <c r="F183" i="1"/>
  <c r="O182" i="1"/>
  <c r="L182" i="1"/>
  <c r="I182" i="1"/>
  <c r="F182" i="1"/>
  <c r="O181" i="1"/>
  <c r="L181" i="1"/>
  <c r="I181" i="1"/>
  <c r="F181" i="1"/>
  <c r="O180" i="1"/>
  <c r="L180" i="1"/>
  <c r="I180" i="1"/>
  <c r="F180" i="1"/>
  <c r="F179" i="1" s="1"/>
  <c r="O179" i="1"/>
  <c r="N179" i="1"/>
  <c r="M179" i="1"/>
  <c r="K179" i="1"/>
  <c r="J179" i="1"/>
  <c r="H179" i="1"/>
  <c r="G179" i="1"/>
  <c r="E179" i="1"/>
  <c r="D179" i="1"/>
  <c r="O178" i="1"/>
  <c r="L178" i="1"/>
  <c r="I178" i="1"/>
  <c r="F178" i="1"/>
  <c r="O177" i="1"/>
  <c r="L177" i="1"/>
  <c r="I177" i="1"/>
  <c r="F177" i="1"/>
  <c r="O176" i="1"/>
  <c r="L176" i="1"/>
  <c r="L175" i="1" s="1"/>
  <c r="I176" i="1"/>
  <c r="I175" i="1" s="1"/>
  <c r="F176" i="1"/>
  <c r="O175" i="1"/>
  <c r="N175" i="1"/>
  <c r="M175" i="1"/>
  <c r="K175" i="1"/>
  <c r="J175" i="1"/>
  <c r="H175" i="1"/>
  <c r="H174" i="1" s="1"/>
  <c r="H173" i="1" s="1"/>
  <c r="G175" i="1"/>
  <c r="E175" i="1"/>
  <c r="D175" i="1"/>
  <c r="N174" i="1"/>
  <c r="N173" i="1" s="1"/>
  <c r="O172" i="1"/>
  <c r="L172" i="1"/>
  <c r="I172" i="1"/>
  <c r="F172" i="1"/>
  <c r="C172" i="1" s="1"/>
  <c r="O171" i="1"/>
  <c r="L171" i="1"/>
  <c r="I171" i="1"/>
  <c r="F171" i="1"/>
  <c r="O170" i="1"/>
  <c r="L170" i="1"/>
  <c r="I170" i="1"/>
  <c r="F170" i="1"/>
  <c r="C170" i="1" s="1"/>
  <c r="O169" i="1"/>
  <c r="L169" i="1"/>
  <c r="I169" i="1"/>
  <c r="F169" i="1"/>
  <c r="C169" i="1" s="1"/>
  <c r="O168" i="1"/>
  <c r="L168" i="1"/>
  <c r="I168" i="1"/>
  <c r="F168" i="1"/>
  <c r="O167" i="1"/>
  <c r="L167" i="1"/>
  <c r="I167" i="1"/>
  <c r="F167" i="1"/>
  <c r="N166" i="1"/>
  <c r="N165" i="1" s="1"/>
  <c r="M166" i="1"/>
  <c r="M165" i="1" s="1"/>
  <c r="K166" i="1"/>
  <c r="K165" i="1" s="1"/>
  <c r="J166" i="1"/>
  <c r="J165" i="1" s="1"/>
  <c r="H166" i="1"/>
  <c r="H165" i="1" s="1"/>
  <c r="G166" i="1"/>
  <c r="E166" i="1"/>
  <c r="E165" i="1" s="1"/>
  <c r="D166" i="1"/>
  <c r="D165" i="1" s="1"/>
  <c r="G165" i="1"/>
  <c r="O164" i="1"/>
  <c r="L164" i="1"/>
  <c r="I164" i="1"/>
  <c r="F164" i="1"/>
  <c r="O163" i="1"/>
  <c r="L163" i="1"/>
  <c r="I163" i="1"/>
  <c r="F163" i="1"/>
  <c r="O162" i="1"/>
  <c r="L162" i="1"/>
  <c r="I162" i="1"/>
  <c r="F162" i="1"/>
  <c r="O161" i="1"/>
  <c r="O160" i="1" s="1"/>
  <c r="L161" i="1"/>
  <c r="I161" i="1"/>
  <c r="I160" i="1" s="1"/>
  <c r="F161" i="1"/>
  <c r="N160" i="1"/>
  <c r="M160" i="1"/>
  <c r="L160" i="1"/>
  <c r="K160" i="1"/>
  <c r="J160" i="1"/>
  <c r="H160" i="1"/>
  <c r="G160" i="1"/>
  <c r="E160" i="1"/>
  <c r="D160" i="1"/>
  <c r="O159" i="1"/>
  <c r="L159" i="1"/>
  <c r="I159" i="1"/>
  <c r="F159" i="1"/>
  <c r="O158" i="1"/>
  <c r="L158" i="1"/>
  <c r="I158" i="1"/>
  <c r="F158" i="1"/>
  <c r="O157" i="1"/>
  <c r="L157" i="1"/>
  <c r="I157" i="1"/>
  <c r="F157" i="1"/>
  <c r="O156" i="1"/>
  <c r="L156" i="1"/>
  <c r="I156" i="1"/>
  <c r="F156" i="1"/>
  <c r="O155" i="1"/>
  <c r="L155" i="1"/>
  <c r="I155" i="1"/>
  <c r="F155" i="1"/>
  <c r="O154" i="1"/>
  <c r="L154" i="1"/>
  <c r="I154" i="1"/>
  <c r="F154" i="1"/>
  <c r="O153" i="1"/>
  <c r="L153" i="1"/>
  <c r="I153" i="1"/>
  <c r="F153" i="1"/>
  <c r="O152" i="1"/>
  <c r="L152" i="1"/>
  <c r="I152" i="1"/>
  <c r="I151" i="1" s="1"/>
  <c r="F152" i="1"/>
  <c r="N151" i="1"/>
  <c r="M151" i="1"/>
  <c r="K151" i="1"/>
  <c r="J151" i="1"/>
  <c r="H151" i="1"/>
  <c r="G151" i="1"/>
  <c r="E151" i="1"/>
  <c r="D151" i="1"/>
  <c r="O150" i="1"/>
  <c r="L150" i="1"/>
  <c r="I150" i="1"/>
  <c r="F150" i="1"/>
  <c r="O149" i="1"/>
  <c r="L149" i="1"/>
  <c r="C149" i="1" s="1"/>
  <c r="I149" i="1"/>
  <c r="F149" i="1"/>
  <c r="O148" i="1"/>
  <c r="L148" i="1"/>
  <c r="I148" i="1"/>
  <c r="F148" i="1"/>
  <c r="O147" i="1"/>
  <c r="L147" i="1"/>
  <c r="I147" i="1"/>
  <c r="F147" i="1"/>
  <c r="O146" i="1"/>
  <c r="L146" i="1"/>
  <c r="I146" i="1"/>
  <c r="F146" i="1"/>
  <c r="O145" i="1"/>
  <c r="O144" i="1" s="1"/>
  <c r="L145" i="1"/>
  <c r="I145" i="1"/>
  <c r="I144" i="1" s="1"/>
  <c r="F145" i="1"/>
  <c r="N144" i="1"/>
  <c r="M144" i="1"/>
  <c r="K144" i="1"/>
  <c r="J144" i="1"/>
  <c r="H144" i="1"/>
  <c r="G144" i="1"/>
  <c r="E144" i="1"/>
  <c r="D144" i="1"/>
  <c r="O143" i="1"/>
  <c r="L143" i="1"/>
  <c r="I143" i="1"/>
  <c r="F143" i="1"/>
  <c r="O142" i="1"/>
  <c r="L142" i="1"/>
  <c r="L141" i="1" s="1"/>
  <c r="I142" i="1"/>
  <c r="F142" i="1"/>
  <c r="F141" i="1" s="1"/>
  <c r="O141" i="1"/>
  <c r="N141" i="1"/>
  <c r="M141" i="1"/>
  <c r="K141" i="1"/>
  <c r="J141" i="1"/>
  <c r="H141" i="1"/>
  <c r="G141" i="1"/>
  <c r="E141" i="1"/>
  <c r="D141" i="1"/>
  <c r="O140" i="1"/>
  <c r="L140" i="1"/>
  <c r="I140" i="1"/>
  <c r="F140" i="1"/>
  <c r="O139" i="1"/>
  <c r="L139" i="1"/>
  <c r="I139" i="1"/>
  <c r="F139" i="1"/>
  <c r="O138" i="1"/>
  <c r="L138" i="1"/>
  <c r="I138" i="1"/>
  <c r="F138" i="1"/>
  <c r="O137" i="1"/>
  <c r="L137" i="1"/>
  <c r="L136" i="1" s="1"/>
  <c r="I137" i="1"/>
  <c r="F137" i="1"/>
  <c r="N136" i="1"/>
  <c r="M136" i="1"/>
  <c r="K136" i="1"/>
  <c r="J136" i="1"/>
  <c r="H136" i="1"/>
  <c r="H130" i="1" s="1"/>
  <c r="G136" i="1"/>
  <c r="E136" i="1"/>
  <c r="D136" i="1"/>
  <c r="O135" i="1"/>
  <c r="L135" i="1"/>
  <c r="I135" i="1"/>
  <c r="F135" i="1"/>
  <c r="O134" i="1"/>
  <c r="L134" i="1"/>
  <c r="I134" i="1"/>
  <c r="F134" i="1"/>
  <c r="O133" i="1"/>
  <c r="L133" i="1"/>
  <c r="I133" i="1"/>
  <c r="F133" i="1"/>
  <c r="O132" i="1"/>
  <c r="L132" i="1"/>
  <c r="L131" i="1" s="1"/>
  <c r="I132" i="1"/>
  <c r="F132" i="1"/>
  <c r="N131" i="1"/>
  <c r="M131" i="1"/>
  <c r="K131" i="1"/>
  <c r="J131" i="1"/>
  <c r="J130" i="1" s="1"/>
  <c r="I131" i="1"/>
  <c r="H131" i="1"/>
  <c r="G131" i="1"/>
  <c r="E131" i="1"/>
  <c r="D131" i="1"/>
  <c r="O129" i="1"/>
  <c r="O128" i="1" s="1"/>
  <c r="L129" i="1"/>
  <c r="L128" i="1" s="1"/>
  <c r="I129" i="1"/>
  <c r="I128" i="1" s="1"/>
  <c r="F129" i="1"/>
  <c r="N128" i="1"/>
  <c r="M128" i="1"/>
  <c r="K128" i="1"/>
  <c r="J128" i="1"/>
  <c r="H128" i="1"/>
  <c r="G128" i="1"/>
  <c r="F128" i="1"/>
  <c r="E128" i="1"/>
  <c r="D128" i="1"/>
  <c r="O127" i="1"/>
  <c r="L127" i="1"/>
  <c r="I127" i="1"/>
  <c r="F127" i="1"/>
  <c r="O126" i="1"/>
  <c r="L126" i="1"/>
  <c r="I126" i="1"/>
  <c r="F126" i="1"/>
  <c r="O125" i="1"/>
  <c r="L125" i="1"/>
  <c r="I125" i="1"/>
  <c r="F125" i="1"/>
  <c r="O124" i="1"/>
  <c r="L124" i="1"/>
  <c r="I124" i="1"/>
  <c r="F124" i="1"/>
  <c r="O123" i="1"/>
  <c r="O122" i="1" s="1"/>
  <c r="L123" i="1"/>
  <c r="I123" i="1"/>
  <c r="F123" i="1"/>
  <c r="N122" i="1"/>
  <c r="M122" i="1"/>
  <c r="K122" i="1"/>
  <c r="J122" i="1"/>
  <c r="H122" i="1"/>
  <c r="G122" i="1"/>
  <c r="F122" i="1"/>
  <c r="E122" i="1"/>
  <c r="D122" i="1"/>
  <c r="O121" i="1"/>
  <c r="L121" i="1"/>
  <c r="I121" i="1"/>
  <c r="F121" i="1"/>
  <c r="O120" i="1"/>
  <c r="L120" i="1"/>
  <c r="I120" i="1"/>
  <c r="F120" i="1"/>
  <c r="O119" i="1"/>
  <c r="L119" i="1"/>
  <c r="I119" i="1"/>
  <c r="F119" i="1"/>
  <c r="O118" i="1"/>
  <c r="L118" i="1"/>
  <c r="I118" i="1"/>
  <c r="F118" i="1"/>
  <c r="O117" i="1"/>
  <c r="L117" i="1"/>
  <c r="I117" i="1"/>
  <c r="F117" i="1"/>
  <c r="N116" i="1"/>
  <c r="M116" i="1"/>
  <c r="K116" i="1"/>
  <c r="J116" i="1"/>
  <c r="H116" i="1"/>
  <c r="G116" i="1"/>
  <c r="E116" i="1"/>
  <c r="D116" i="1"/>
  <c r="O115" i="1"/>
  <c r="L115" i="1"/>
  <c r="I115" i="1"/>
  <c r="F115" i="1"/>
  <c r="O114" i="1"/>
  <c r="L114" i="1"/>
  <c r="I114" i="1"/>
  <c r="F114" i="1"/>
  <c r="O113" i="1"/>
  <c r="L113" i="1"/>
  <c r="L112" i="1" s="1"/>
  <c r="I113" i="1"/>
  <c r="I112" i="1" s="1"/>
  <c r="F113" i="1"/>
  <c r="N112" i="1"/>
  <c r="M112" i="1"/>
  <c r="K112" i="1"/>
  <c r="J112" i="1"/>
  <c r="H112" i="1"/>
  <c r="G112" i="1"/>
  <c r="E112" i="1"/>
  <c r="D112" i="1"/>
  <c r="O111" i="1"/>
  <c r="L111" i="1"/>
  <c r="I111" i="1"/>
  <c r="F111" i="1"/>
  <c r="O110" i="1"/>
  <c r="L110" i="1"/>
  <c r="I110" i="1"/>
  <c r="F110" i="1"/>
  <c r="O109" i="1"/>
  <c r="L109" i="1"/>
  <c r="I109" i="1"/>
  <c r="F109" i="1"/>
  <c r="O108" i="1"/>
  <c r="L108" i="1"/>
  <c r="I108" i="1"/>
  <c r="F108" i="1"/>
  <c r="O107" i="1"/>
  <c r="L107" i="1"/>
  <c r="I107" i="1"/>
  <c r="F107" i="1"/>
  <c r="O106" i="1"/>
  <c r="L106" i="1"/>
  <c r="I106" i="1"/>
  <c r="F106" i="1"/>
  <c r="O105" i="1"/>
  <c r="L105" i="1"/>
  <c r="I105" i="1"/>
  <c r="F105" i="1"/>
  <c r="O104" i="1"/>
  <c r="O103" i="1" s="1"/>
  <c r="L104" i="1"/>
  <c r="I104" i="1"/>
  <c r="F104" i="1"/>
  <c r="N103" i="1"/>
  <c r="M103" i="1"/>
  <c r="K103" i="1"/>
  <c r="J103" i="1"/>
  <c r="H103" i="1"/>
  <c r="G103" i="1"/>
  <c r="E103" i="1"/>
  <c r="D103" i="1"/>
  <c r="O102" i="1"/>
  <c r="L102" i="1"/>
  <c r="I102" i="1"/>
  <c r="F102" i="1"/>
  <c r="O101" i="1"/>
  <c r="L101" i="1"/>
  <c r="I101" i="1"/>
  <c r="F101" i="1"/>
  <c r="O100" i="1"/>
  <c r="L100" i="1"/>
  <c r="I100" i="1"/>
  <c r="F100" i="1"/>
  <c r="O99" i="1"/>
  <c r="L99" i="1"/>
  <c r="I99" i="1"/>
  <c r="F99" i="1"/>
  <c r="O98" i="1"/>
  <c r="L98" i="1"/>
  <c r="I98" i="1"/>
  <c r="F98" i="1"/>
  <c r="O97" i="1"/>
  <c r="L97" i="1"/>
  <c r="I97" i="1"/>
  <c r="F97" i="1"/>
  <c r="O96" i="1"/>
  <c r="O95" i="1" s="1"/>
  <c r="L96" i="1"/>
  <c r="I96" i="1"/>
  <c r="I95" i="1" s="1"/>
  <c r="F96" i="1"/>
  <c r="N95" i="1"/>
  <c r="M95" i="1"/>
  <c r="K95" i="1"/>
  <c r="J95" i="1"/>
  <c r="H95" i="1"/>
  <c r="G95" i="1"/>
  <c r="E95" i="1"/>
  <c r="D95" i="1"/>
  <c r="O94" i="1"/>
  <c r="L94" i="1"/>
  <c r="I94" i="1"/>
  <c r="F94" i="1"/>
  <c r="O93" i="1"/>
  <c r="L93" i="1"/>
  <c r="I93" i="1"/>
  <c r="F93" i="1"/>
  <c r="O92" i="1"/>
  <c r="L92" i="1"/>
  <c r="I92" i="1"/>
  <c r="F92" i="1"/>
  <c r="O91" i="1"/>
  <c r="L91" i="1"/>
  <c r="I91" i="1"/>
  <c r="F91" i="1"/>
  <c r="O90" i="1"/>
  <c r="L90" i="1"/>
  <c r="I90" i="1"/>
  <c r="I89" i="1" s="1"/>
  <c r="F90" i="1"/>
  <c r="N89" i="1"/>
  <c r="M89" i="1"/>
  <c r="K89" i="1"/>
  <c r="J89" i="1"/>
  <c r="H89" i="1"/>
  <c r="G89" i="1"/>
  <c r="E89" i="1"/>
  <c r="D89" i="1"/>
  <c r="O88" i="1"/>
  <c r="L88" i="1"/>
  <c r="I88" i="1"/>
  <c r="F88" i="1"/>
  <c r="O87" i="1"/>
  <c r="L87" i="1"/>
  <c r="I87" i="1"/>
  <c r="F87" i="1"/>
  <c r="O86" i="1"/>
  <c r="L86" i="1"/>
  <c r="I86" i="1"/>
  <c r="F86" i="1"/>
  <c r="O85" i="1"/>
  <c r="L85" i="1"/>
  <c r="I85" i="1"/>
  <c r="F85" i="1"/>
  <c r="O84" i="1"/>
  <c r="N84" i="1"/>
  <c r="M84" i="1"/>
  <c r="K84" i="1"/>
  <c r="J84" i="1"/>
  <c r="H84" i="1"/>
  <c r="G84" i="1"/>
  <c r="F84" i="1"/>
  <c r="E84" i="1"/>
  <c r="D84" i="1"/>
  <c r="D83" i="1" s="1"/>
  <c r="O82" i="1"/>
  <c r="L82" i="1"/>
  <c r="I82" i="1"/>
  <c r="F82" i="1"/>
  <c r="O81" i="1"/>
  <c r="L81" i="1"/>
  <c r="L80" i="1" s="1"/>
  <c r="I81" i="1"/>
  <c r="I80" i="1" s="1"/>
  <c r="F81" i="1"/>
  <c r="O80" i="1"/>
  <c r="N80" i="1"/>
  <c r="M80" i="1"/>
  <c r="K80" i="1"/>
  <c r="J80" i="1"/>
  <c r="H80" i="1"/>
  <c r="G80" i="1"/>
  <c r="F80" i="1"/>
  <c r="E80" i="1"/>
  <c r="D80" i="1"/>
  <c r="O79" i="1"/>
  <c r="L79" i="1"/>
  <c r="I79" i="1"/>
  <c r="F79" i="1"/>
  <c r="O78" i="1"/>
  <c r="O77" i="1" s="1"/>
  <c r="L78" i="1"/>
  <c r="L77" i="1" s="1"/>
  <c r="I78" i="1"/>
  <c r="I77" i="1" s="1"/>
  <c r="I76" i="1" s="1"/>
  <c r="F78" i="1"/>
  <c r="N77" i="1"/>
  <c r="M77" i="1"/>
  <c r="M76" i="1" s="1"/>
  <c r="K77" i="1"/>
  <c r="J77" i="1"/>
  <c r="J76" i="1" s="1"/>
  <c r="H77" i="1"/>
  <c r="G77" i="1"/>
  <c r="E77" i="1"/>
  <c r="D77" i="1"/>
  <c r="D76" i="1" s="1"/>
  <c r="G76" i="1"/>
  <c r="O74" i="1"/>
  <c r="L74" i="1"/>
  <c r="I74" i="1"/>
  <c r="F74" i="1"/>
  <c r="O73" i="1"/>
  <c r="L73" i="1"/>
  <c r="I73" i="1"/>
  <c r="F73" i="1"/>
  <c r="O72" i="1"/>
  <c r="L72" i="1"/>
  <c r="I72" i="1"/>
  <c r="F72" i="1"/>
  <c r="O71" i="1"/>
  <c r="L71" i="1"/>
  <c r="I71" i="1"/>
  <c r="F71" i="1"/>
  <c r="O70" i="1"/>
  <c r="O69" i="1" s="1"/>
  <c r="L70" i="1"/>
  <c r="I70" i="1"/>
  <c r="I69" i="1" s="1"/>
  <c r="F70" i="1"/>
  <c r="N69" i="1"/>
  <c r="N67" i="1" s="1"/>
  <c r="M69" i="1"/>
  <c r="M67" i="1" s="1"/>
  <c r="K69" i="1"/>
  <c r="K67" i="1" s="1"/>
  <c r="J69" i="1"/>
  <c r="J67" i="1" s="1"/>
  <c r="H69" i="1"/>
  <c r="G69" i="1"/>
  <c r="G67" i="1" s="1"/>
  <c r="E69" i="1"/>
  <c r="E67" i="1" s="1"/>
  <c r="D69" i="1"/>
  <c r="D67" i="1" s="1"/>
  <c r="O68" i="1"/>
  <c r="L68" i="1"/>
  <c r="I68" i="1"/>
  <c r="F68" i="1"/>
  <c r="H67" i="1"/>
  <c r="O66" i="1"/>
  <c r="L66" i="1"/>
  <c r="I66" i="1"/>
  <c r="F66" i="1"/>
  <c r="O65" i="1"/>
  <c r="L65" i="1"/>
  <c r="I65" i="1"/>
  <c r="F65" i="1"/>
  <c r="O64" i="1"/>
  <c r="L64" i="1"/>
  <c r="I64" i="1"/>
  <c r="F64" i="1"/>
  <c r="O63" i="1"/>
  <c r="L63" i="1"/>
  <c r="I63" i="1"/>
  <c r="F63" i="1"/>
  <c r="O62" i="1"/>
  <c r="L62" i="1"/>
  <c r="I62" i="1"/>
  <c r="F62" i="1"/>
  <c r="O61" i="1"/>
  <c r="L61" i="1"/>
  <c r="I61" i="1"/>
  <c r="F61" i="1"/>
  <c r="O60" i="1"/>
  <c r="L60" i="1"/>
  <c r="I60" i="1"/>
  <c r="F60" i="1"/>
  <c r="O59" i="1"/>
  <c r="O58" i="1" s="1"/>
  <c r="L59" i="1"/>
  <c r="I59" i="1"/>
  <c r="F59" i="1"/>
  <c r="F58" i="1" s="1"/>
  <c r="C59" i="1"/>
  <c r="N58" i="1"/>
  <c r="M58" i="1"/>
  <c r="K58" i="1"/>
  <c r="J58" i="1"/>
  <c r="H58" i="1"/>
  <c r="G58" i="1"/>
  <c r="E58" i="1"/>
  <c r="D58" i="1"/>
  <c r="D54" i="1" s="1"/>
  <c r="O57" i="1"/>
  <c r="L57" i="1"/>
  <c r="I57" i="1"/>
  <c r="F57" i="1"/>
  <c r="O56" i="1"/>
  <c r="L56" i="1"/>
  <c r="I56" i="1"/>
  <c r="F56" i="1"/>
  <c r="O55" i="1"/>
  <c r="N55" i="1"/>
  <c r="M55" i="1"/>
  <c r="K55" i="1"/>
  <c r="K54" i="1" s="1"/>
  <c r="J55" i="1"/>
  <c r="H55" i="1"/>
  <c r="G55" i="1"/>
  <c r="G54" i="1" s="1"/>
  <c r="F55" i="1"/>
  <c r="E55" i="1"/>
  <c r="D55" i="1"/>
  <c r="M54" i="1"/>
  <c r="E54" i="1"/>
  <c r="E53" i="1" s="1"/>
  <c r="O47" i="1"/>
  <c r="C47" i="1" s="1"/>
  <c r="O46" i="1"/>
  <c r="N45" i="1"/>
  <c r="M45" i="1"/>
  <c r="L44" i="1"/>
  <c r="I44" i="1"/>
  <c r="I43" i="1" s="1"/>
  <c r="F44" i="1"/>
  <c r="F43" i="1" s="1"/>
  <c r="L43" i="1"/>
  <c r="K43" i="1"/>
  <c r="J43" i="1"/>
  <c r="H43" i="1"/>
  <c r="G43" i="1"/>
  <c r="E43" i="1"/>
  <c r="D43" i="1"/>
  <c r="F42" i="1"/>
  <c r="E41" i="1"/>
  <c r="D41" i="1"/>
  <c r="L40" i="1"/>
  <c r="C40" i="1" s="1"/>
  <c r="L39" i="1"/>
  <c r="C39" i="1" s="1"/>
  <c r="L38" i="1"/>
  <c r="C38" i="1" s="1"/>
  <c r="L37" i="1"/>
  <c r="K36" i="1"/>
  <c r="J36" i="1"/>
  <c r="L35" i="1"/>
  <c r="C35" i="1" s="1"/>
  <c r="L34" i="1"/>
  <c r="K33" i="1"/>
  <c r="J33" i="1"/>
  <c r="L32" i="1"/>
  <c r="L31" i="1" s="1"/>
  <c r="C31" i="1" s="1"/>
  <c r="K31" i="1"/>
  <c r="J31" i="1"/>
  <c r="L30" i="1"/>
  <c r="C30" i="1" s="1"/>
  <c r="L29" i="1"/>
  <c r="C29" i="1" s="1"/>
  <c r="L28" i="1"/>
  <c r="K27" i="1"/>
  <c r="J27" i="1"/>
  <c r="J26" i="1" s="1"/>
  <c r="F25" i="1"/>
  <c r="C25" i="1" s="1"/>
  <c r="I24" i="1"/>
  <c r="F24" i="1"/>
  <c r="O23" i="1"/>
  <c r="L23" i="1"/>
  <c r="I23" i="1"/>
  <c r="F23" i="1"/>
  <c r="O22" i="1"/>
  <c r="O21" i="1" s="1"/>
  <c r="L22" i="1"/>
  <c r="L21" i="1" s="1"/>
  <c r="I22" i="1"/>
  <c r="C22" i="1" s="1"/>
  <c r="F22" i="1"/>
  <c r="F21" i="1" s="1"/>
  <c r="N21" i="1"/>
  <c r="N20" i="1" s="1"/>
  <c r="M21" i="1"/>
  <c r="K21" i="1"/>
  <c r="J21" i="1"/>
  <c r="H21" i="1"/>
  <c r="H20" i="1" s="1"/>
  <c r="G21" i="1"/>
  <c r="E21" i="1"/>
  <c r="D21" i="1"/>
  <c r="D20" i="1" s="1"/>
  <c r="L76" i="1" l="1"/>
  <c r="K76" i="1"/>
  <c r="C81" i="1"/>
  <c r="C123" i="1"/>
  <c r="G187" i="1"/>
  <c r="C209" i="1"/>
  <c r="C217" i="1"/>
  <c r="N204" i="1"/>
  <c r="G270" i="1"/>
  <c r="G269" i="1" s="1"/>
  <c r="H76" i="1"/>
  <c r="N76" i="1"/>
  <c r="N187" i="1"/>
  <c r="H187" i="1"/>
  <c r="C213" i="1"/>
  <c r="C257" i="1"/>
  <c r="C134" i="1"/>
  <c r="C201" i="1"/>
  <c r="C265" i="1"/>
  <c r="E270" i="1"/>
  <c r="E269" i="1" s="1"/>
  <c r="C104" i="1"/>
  <c r="K174" i="1"/>
  <c r="K173" i="1" s="1"/>
  <c r="D174" i="1"/>
  <c r="D173" i="1" s="1"/>
  <c r="O205" i="1"/>
  <c r="E231" i="1"/>
  <c r="C301" i="1"/>
  <c r="M53" i="1"/>
  <c r="O76" i="1"/>
  <c r="C91" i="1"/>
  <c r="C92" i="1"/>
  <c r="C125" i="1"/>
  <c r="C128" i="1"/>
  <c r="C129" i="1"/>
  <c r="C139" i="1"/>
  <c r="C145" i="1"/>
  <c r="C183" i="1"/>
  <c r="C186" i="1"/>
  <c r="M187" i="1"/>
  <c r="C197" i="1"/>
  <c r="C225" i="1"/>
  <c r="E204" i="1"/>
  <c r="E195" i="1" s="1"/>
  <c r="M231" i="1"/>
  <c r="M230" i="1" s="1"/>
  <c r="C241" i="1"/>
  <c r="C243" i="1"/>
  <c r="C253" i="1"/>
  <c r="C263" i="1"/>
  <c r="E259" i="1"/>
  <c r="K259" i="1"/>
  <c r="C297" i="1"/>
  <c r="C299" i="1"/>
  <c r="D53" i="1"/>
  <c r="E292" i="1"/>
  <c r="E291" i="1" s="1"/>
  <c r="F292" i="1"/>
  <c r="C24" i="1"/>
  <c r="N54" i="1"/>
  <c r="N53" i="1" s="1"/>
  <c r="E76" i="1"/>
  <c r="C111" i="1"/>
  <c r="C121" i="1"/>
  <c r="C157" i="1"/>
  <c r="C176" i="1"/>
  <c r="C178" i="1"/>
  <c r="J174" i="1"/>
  <c r="J173" i="1" s="1"/>
  <c r="D204" i="1"/>
  <c r="D195" i="1" s="1"/>
  <c r="C221" i="1"/>
  <c r="C222" i="1"/>
  <c r="D231" i="1"/>
  <c r="C275" i="1"/>
  <c r="C32" i="1"/>
  <c r="K26" i="1"/>
  <c r="M20" i="1"/>
  <c r="C63" i="1"/>
  <c r="C64" i="1"/>
  <c r="C97" i="1"/>
  <c r="C98" i="1"/>
  <c r="C100" i="1"/>
  <c r="C102" i="1"/>
  <c r="L116" i="1"/>
  <c r="N130" i="1"/>
  <c r="C155" i="1"/>
  <c r="C162" i="1"/>
  <c r="C164" i="1"/>
  <c r="G174" i="1"/>
  <c r="G173" i="1" s="1"/>
  <c r="M174" i="1"/>
  <c r="M173" i="1" s="1"/>
  <c r="C193" i="1"/>
  <c r="E230" i="1"/>
  <c r="D259" i="1"/>
  <c r="N259" i="1"/>
  <c r="M270" i="1"/>
  <c r="M269" i="1" s="1"/>
  <c r="I260" i="1"/>
  <c r="I259" i="1" s="1"/>
  <c r="C261" i="1"/>
  <c r="L276" i="1"/>
  <c r="C277" i="1"/>
  <c r="C101" i="1"/>
  <c r="C110" i="1"/>
  <c r="L122" i="1"/>
  <c r="C161" i="1"/>
  <c r="F160" i="1"/>
  <c r="C160" i="1" s="1"/>
  <c r="C177" i="1"/>
  <c r="C182" i="1"/>
  <c r="C185" i="1"/>
  <c r="J187" i="1"/>
  <c r="O187" i="1"/>
  <c r="L235" i="1"/>
  <c r="C237" i="1"/>
  <c r="E83" i="1"/>
  <c r="C124" i="1"/>
  <c r="C143" i="1"/>
  <c r="C163" i="1"/>
  <c r="L196" i="1"/>
  <c r="C200" i="1"/>
  <c r="C226" i="1"/>
  <c r="I272" i="1"/>
  <c r="I270" i="1" s="1"/>
  <c r="I269" i="1" s="1"/>
  <c r="C273" i="1"/>
  <c r="L292" i="1"/>
  <c r="L291" i="1" s="1"/>
  <c r="G53" i="1"/>
  <c r="C62" i="1"/>
  <c r="C71" i="1"/>
  <c r="C73" i="1"/>
  <c r="C74" i="1"/>
  <c r="C79" i="1"/>
  <c r="K83" i="1"/>
  <c r="C87" i="1"/>
  <c r="C88" i="1"/>
  <c r="O89" i="1"/>
  <c r="C115" i="1"/>
  <c r="C119" i="1"/>
  <c r="C135" i="1"/>
  <c r="C153" i="1"/>
  <c r="C154" i="1"/>
  <c r="C156" i="1"/>
  <c r="C214" i="1"/>
  <c r="L216" i="1"/>
  <c r="C219" i="1"/>
  <c r="C229" i="1"/>
  <c r="C281" i="1"/>
  <c r="C285" i="1"/>
  <c r="F284" i="1"/>
  <c r="N231" i="1"/>
  <c r="N230" i="1" s="1"/>
  <c r="L238" i="1"/>
  <c r="L260" i="1"/>
  <c r="L259" i="1" s="1"/>
  <c r="C266" i="1"/>
  <c r="H292" i="1"/>
  <c r="H291" i="1" s="1"/>
  <c r="M292" i="1"/>
  <c r="M291" i="1" s="1"/>
  <c r="C23" i="1"/>
  <c r="I58" i="1"/>
  <c r="C65" i="1"/>
  <c r="C66" i="1"/>
  <c r="O67" i="1"/>
  <c r="G83" i="1"/>
  <c r="L95" i="1"/>
  <c r="C109" i="1"/>
  <c r="I116" i="1"/>
  <c r="C120" i="1"/>
  <c r="C133" i="1"/>
  <c r="C147" i="1"/>
  <c r="C159" i="1"/>
  <c r="C171" i="1"/>
  <c r="C181" i="1"/>
  <c r="C190" i="1"/>
  <c r="O196" i="1"/>
  <c r="C202" i="1"/>
  <c r="K204" i="1"/>
  <c r="K195" i="1" s="1"/>
  <c r="C210" i="1"/>
  <c r="C212" i="1"/>
  <c r="H204" i="1"/>
  <c r="I216" i="1"/>
  <c r="C223" i="1"/>
  <c r="C224" i="1"/>
  <c r="C240" i="1"/>
  <c r="O238" i="1"/>
  <c r="L252" i="1"/>
  <c r="L251" i="1" s="1"/>
  <c r="C267" i="1"/>
  <c r="C278" i="1"/>
  <c r="C280" i="1"/>
  <c r="C288" i="1"/>
  <c r="C296" i="1"/>
  <c r="O293" i="1"/>
  <c r="O235" i="1"/>
  <c r="O231" i="1" s="1"/>
  <c r="C250" i="1"/>
  <c r="D292" i="1"/>
  <c r="D291" i="1" s="1"/>
  <c r="J292" i="1"/>
  <c r="J291" i="1" s="1"/>
  <c r="N292" i="1"/>
  <c r="N291" i="1" s="1"/>
  <c r="C43" i="1"/>
  <c r="J54" i="1"/>
  <c r="J53" i="1" s="1"/>
  <c r="O54" i="1"/>
  <c r="H54" i="1"/>
  <c r="H53" i="1" s="1"/>
  <c r="C60" i="1"/>
  <c r="C93" i="1"/>
  <c r="C99" i="1"/>
  <c r="H83" i="1"/>
  <c r="H75" i="1" s="1"/>
  <c r="C105" i="1"/>
  <c r="C127" i="1"/>
  <c r="M130" i="1"/>
  <c r="I136" i="1"/>
  <c r="C140" i="1"/>
  <c r="L144" i="1"/>
  <c r="O151" i="1"/>
  <c r="L166" i="1"/>
  <c r="L165" i="1" s="1"/>
  <c r="E174" i="1"/>
  <c r="E173" i="1" s="1"/>
  <c r="O174" i="1"/>
  <c r="O173" i="1" s="1"/>
  <c r="C180" i="1"/>
  <c r="C189" i="1"/>
  <c r="J195" i="1"/>
  <c r="N195" i="1"/>
  <c r="C203" i="1"/>
  <c r="G204" i="1"/>
  <c r="G195" i="1" s="1"/>
  <c r="C211" i="1"/>
  <c r="C215" i="1"/>
  <c r="C218" i="1"/>
  <c r="M204" i="1"/>
  <c r="M195" i="1" s="1"/>
  <c r="G231" i="1"/>
  <c r="G230" i="1" s="1"/>
  <c r="K231" i="1"/>
  <c r="K230" i="1" s="1"/>
  <c r="C234" i="1"/>
  <c r="C244" i="1"/>
  <c r="L246" i="1"/>
  <c r="D230" i="1"/>
  <c r="O251" i="1"/>
  <c r="C274" i="1"/>
  <c r="C279" i="1"/>
  <c r="C298" i="1"/>
  <c r="O292" i="1"/>
  <c r="C46" i="1"/>
  <c r="O45" i="1"/>
  <c r="C168" i="1"/>
  <c r="F166" i="1"/>
  <c r="G292" i="1"/>
  <c r="G291" i="1" s="1"/>
  <c r="G20" i="1"/>
  <c r="K292" i="1"/>
  <c r="K291" i="1" s="1"/>
  <c r="K20" i="1"/>
  <c r="C37" i="1"/>
  <c r="L36" i="1"/>
  <c r="C36" i="1" s="1"/>
  <c r="C42" i="1"/>
  <c r="F41" i="1"/>
  <c r="C41" i="1" s="1"/>
  <c r="F54" i="1"/>
  <c r="K53" i="1"/>
  <c r="C57" i="1"/>
  <c r="C90" i="1"/>
  <c r="F89" i="1"/>
  <c r="C114" i="1"/>
  <c r="F112" i="1"/>
  <c r="D130" i="1"/>
  <c r="D75" i="1" s="1"/>
  <c r="J20" i="1"/>
  <c r="L69" i="1"/>
  <c r="L67" i="1" s="1"/>
  <c r="C72" i="1"/>
  <c r="C80" i="1"/>
  <c r="C138" i="1"/>
  <c r="F136" i="1"/>
  <c r="C28" i="1"/>
  <c r="L27" i="1"/>
  <c r="C34" i="1"/>
  <c r="L33" i="1"/>
  <c r="C33" i="1" s="1"/>
  <c r="O53" i="1"/>
  <c r="C68" i="1"/>
  <c r="C107" i="1"/>
  <c r="I103" i="1"/>
  <c r="E20" i="1"/>
  <c r="I55" i="1"/>
  <c r="L84" i="1"/>
  <c r="C85" i="1"/>
  <c r="I21" i="1"/>
  <c r="C44" i="1"/>
  <c r="C56" i="1"/>
  <c r="L55" i="1"/>
  <c r="L58" i="1"/>
  <c r="C61" i="1"/>
  <c r="I67" i="1"/>
  <c r="C70" i="1"/>
  <c r="F69" i="1"/>
  <c r="C78" i="1"/>
  <c r="F77" i="1"/>
  <c r="M83" i="1"/>
  <c r="M75" i="1" s="1"/>
  <c r="M289" i="1" s="1"/>
  <c r="F95" i="1"/>
  <c r="C96" i="1"/>
  <c r="L103" i="1"/>
  <c r="C118" i="1"/>
  <c r="F116" i="1"/>
  <c r="O131" i="1"/>
  <c r="C152" i="1"/>
  <c r="F151" i="1"/>
  <c r="I166" i="1"/>
  <c r="I165" i="1" s="1"/>
  <c r="C167" i="1"/>
  <c r="F103" i="1"/>
  <c r="C86" i="1"/>
  <c r="L89" i="1"/>
  <c r="C106" i="1"/>
  <c r="I122" i="1"/>
  <c r="C122" i="1" s="1"/>
  <c r="C126" i="1"/>
  <c r="E130" i="1"/>
  <c r="E75" i="1" s="1"/>
  <c r="I141" i="1"/>
  <c r="C141" i="1" s="1"/>
  <c r="C146" i="1"/>
  <c r="C148" i="1"/>
  <c r="F144" i="1"/>
  <c r="L151" i="1"/>
  <c r="C158" i="1"/>
  <c r="C82" i="1"/>
  <c r="J83" i="1"/>
  <c r="J75" i="1" s="1"/>
  <c r="N83" i="1"/>
  <c r="N75" i="1" s="1"/>
  <c r="I84" i="1"/>
  <c r="C94" i="1"/>
  <c r="C108" i="1"/>
  <c r="C113" i="1"/>
  <c r="O112" i="1"/>
  <c r="C117" i="1"/>
  <c r="O116" i="1"/>
  <c r="G130" i="1"/>
  <c r="G75" i="1" s="1"/>
  <c r="G52" i="1" s="1"/>
  <c r="K130" i="1"/>
  <c r="K75" i="1" s="1"/>
  <c r="K289" i="1" s="1"/>
  <c r="C132" i="1"/>
  <c r="F131" i="1"/>
  <c r="C137" i="1"/>
  <c r="O136" i="1"/>
  <c r="C150" i="1"/>
  <c r="O166" i="1"/>
  <c r="O165" i="1" s="1"/>
  <c r="C142" i="1"/>
  <c r="F175" i="1"/>
  <c r="I184" i="1"/>
  <c r="C184" i="1" s="1"/>
  <c r="F187" i="1"/>
  <c r="I188" i="1"/>
  <c r="I187" i="1" s="1"/>
  <c r="C192" i="1"/>
  <c r="L191" i="1"/>
  <c r="C191" i="1" s="1"/>
  <c r="F198" i="1"/>
  <c r="O216" i="1"/>
  <c r="O204" i="1" s="1"/>
  <c r="O195" i="1" s="1"/>
  <c r="F238" i="1"/>
  <c r="I238" i="1"/>
  <c r="C239" i="1"/>
  <c r="C242" i="1"/>
  <c r="C254" i="1"/>
  <c r="C256" i="1"/>
  <c r="F252" i="1"/>
  <c r="C260" i="1"/>
  <c r="O259" i="1"/>
  <c r="C284" i="1"/>
  <c r="I286" i="1"/>
  <c r="C286" i="1" s="1"/>
  <c r="C287" i="1"/>
  <c r="H195" i="1"/>
  <c r="C208" i="1"/>
  <c r="F205" i="1"/>
  <c r="C220" i="1"/>
  <c r="F216" i="1"/>
  <c r="C236" i="1"/>
  <c r="F235" i="1"/>
  <c r="H230" i="1"/>
  <c r="C255" i="1"/>
  <c r="I252" i="1"/>
  <c r="I251" i="1" s="1"/>
  <c r="C258" i="1"/>
  <c r="C262" i="1"/>
  <c r="C271" i="1"/>
  <c r="C276" i="1"/>
  <c r="L179" i="1"/>
  <c r="L174" i="1" s="1"/>
  <c r="L173" i="1" s="1"/>
  <c r="I198" i="1"/>
  <c r="I196" i="1" s="1"/>
  <c r="C199" i="1"/>
  <c r="C207" i="1"/>
  <c r="I205" i="1"/>
  <c r="C228" i="1"/>
  <c r="F227" i="1"/>
  <c r="C227" i="1" s="1"/>
  <c r="F269" i="1"/>
  <c r="I179" i="1"/>
  <c r="C179" i="1" s="1"/>
  <c r="L188" i="1"/>
  <c r="L187" i="1" s="1"/>
  <c r="C206" i="1"/>
  <c r="L205" i="1"/>
  <c r="L204" i="1" s="1"/>
  <c r="C232" i="1"/>
  <c r="C233" i="1"/>
  <c r="J231" i="1"/>
  <c r="J230" i="1" s="1"/>
  <c r="J194" i="1" s="1"/>
  <c r="F246" i="1"/>
  <c r="I246" i="1"/>
  <c r="C247" i="1"/>
  <c r="C268" i="1"/>
  <c r="F264" i="1"/>
  <c r="C264" i="1" s="1"/>
  <c r="O270" i="1"/>
  <c r="O269" i="1" s="1"/>
  <c r="L270" i="1"/>
  <c r="L269" i="1" s="1"/>
  <c r="C295" i="1"/>
  <c r="I293" i="1"/>
  <c r="C300" i="1"/>
  <c r="F291" i="1"/>
  <c r="O291" i="1"/>
  <c r="F259" i="1"/>
  <c r="C282" i="1"/>
  <c r="F283" i="1"/>
  <c r="C283" i="1" s="1"/>
  <c r="C294" i="1"/>
  <c r="E194" i="1" l="1"/>
  <c r="L54" i="1"/>
  <c r="D194" i="1"/>
  <c r="C259" i="1"/>
  <c r="L195" i="1"/>
  <c r="C235" i="1"/>
  <c r="C58" i="1"/>
  <c r="M194" i="1"/>
  <c r="G194" i="1"/>
  <c r="O83" i="1"/>
  <c r="L53" i="1"/>
  <c r="E289" i="1"/>
  <c r="L231" i="1"/>
  <c r="L230" i="1" s="1"/>
  <c r="K194" i="1"/>
  <c r="N194" i="1"/>
  <c r="L83" i="1"/>
  <c r="C136" i="1"/>
  <c r="C112" i="1"/>
  <c r="C272" i="1"/>
  <c r="I204" i="1"/>
  <c r="J52" i="1"/>
  <c r="J51" i="1" s="1"/>
  <c r="C144" i="1"/>
  <c r="L130" i="1"/>
  <c r="O130" i="1"/>
  <c r="O75" i="1" s="1"/>
  <c r="O52" i="1" s="1"/>
  <c r="C293" i="1"/>
  <c r="C246" i="1"/>
  <c r="L194" i="1"/>
  <c r="H289" i="1"/>
  <c r="H194" i="1"/>
  <c r="O230" i="1"/>
  <c r="C238" i="1"/>
  <c r="C95" i="1"/>
  <c r="H52" i="1"/>
  <c r="D289" i="1"/>
  <c r="D52" i="1"/>
  <c r="D51" i="1" s="1"/>
  <c r="L75" i="1"/>
  <c r="L289" i="1" s="1"/>
  <c r="N52" i="1"/>
  <c r="N289" i="1"/>
  <c r="J50" i="1"/>
  <c r="J290" i="1"/>
  <c r="C269" i="1"/>
  <c r="I174" i="1"/>
  <c r="I173" i="1" s="1"/>
  <c r="I292" i="1"/>
  <c r="C21" i="1"/>
  <c r="I20" i="1"/>
  <c r="M52" i="1"/>
  <c r="F204" i="1"/>
  <c r="C204" i="1" s="1"/>
  <c r="C205" i="1"/>
  <c r="C252" i="1"/>
  <c r="F251" i="1"/>
  <c r="C251" i="1" s="1"/>
  <c r="F196" i="1"/>
  <c r="C198" i="1"/>
  <c r="I83" i="1"/>
  <c r="I130" i="1"/>
  <c r="C188" i="1"/>
  <c r="C151" i="1"/>
  <c r="C116" i="1"/>
  <c r="F67" i="1"/>
  <c r="C67" i="1" s="1"/>
  <c r="C69" i="1"/>
  <c r="E52" i="1"/>
  <c r="E51" i="1" s="1"/>
  <c r="C175" i="1"/>
  <c r="F174" i="1"/>
  <c r="K52" i="1"/>
  <c r="K51" i="1" s="1"/>
  <c r="F165" i="1"/>
  <c r="C165" i="1" s="1"/>
  <c r="C166" i="1"/>
  <c r="F231" i="1"/>
  <c r="J289" i="1"/>
  <c r="I231" i="1"/>
  <c r="I230" i="1" s="1"/>
  <c r="C187" i="1"/>
  <c r="G51" i="1"/>
  <c r="G289" i="1"/>
  <c r="C103" i="1"/>
  <c r="F20" i="1"/>
  <c r="I54" i="1"/>
  <c r="I53" i="1" s="1"/>
  <c r="C55" i="1"/>
  <c r="C84" i="1"/>
  <c r="C27" i="1"/>
  <c r="L26" i="1"/>
  <c r="C89" i="1"/>
  <c r="C45" i="1"/>
  <c r="O20" i="1"/>
  <c r="C270" i="1"/>
  <c r="I195" i="1"/>
  <c r="C216" i="1"/>
  <c r="F130" i="1"/>
  <c r="C131" i="1"/>
  <c r="C77" i="1"/>
  <c r="F76" i="1"/>
  <c r="F83" i="1"/>
  <c r="I194" i="1" l="1"/>
  <c r="M51" i="1"/>
  <c r="O289" i="1"/>
  <c r="N51" i="1"/>
  <c r="N290" i="1" s="1"/>
  <c r="H51" i="1"/>
  <c r="I75" i="1"/>
  <c r="I289" i="1" s="1"/>
  <c r="O194" i="1"/>
  <c r="O51" i="1" s="1"/>
  <c r="I52" i="1"/>
  <c r="I51" i="1" s="1"/>
  <c r="I290" i="1" s="1"/>
  <c r="F53" i="1"/>
  <c r="C26" i="1"/>
  <c r="L20" i="1"/>
  <c r="C20" i="1" s="1"/>
  <c r="C231" i="1"/>
  <c r="F230" i="1"/>
  <c r="G290" i="1"/>
  <c r="G50" i="1"/>
  <c r="C53" i="1"/>
  <c r="C83" i="1"/>
  <c r="F173" i="1"/>
  <c r="C173" i="1" s="1"/>
  <c r="C174" i="1"/>
  <c r="C54" i="1"/>
  <c r="L52" i="1"/>
  <c r="L51" i="1" s="1"/>
  <c r="L50" i="1" s="1"/>
  <c r="C130" i="1"/>
  <c r="C196" i="1"/>
  <c r="F195" i="1"/>
  <c r="I291" i="1"/>
  <c r="C291" i="1" s="1"/>
  <c r="C292" i="1"/>
  <c r="D290" i="1"/>
  <c r="D50" i="1"/>
  <c r="K50" i="1"/>
  <c r="K290" i="1"/>
  <c r="F75" i="1"/>
  <c r="C75" i="1" s="1"/>
  <c r="C76" i="1"/>
  <c r="E290" i="1"/>
  <c r="E50" i="1"/>
  <c r="M50" i="1"/>
  <c r="M290" i="1"/>
  <c r="O50" i="1" l="1"/>
  <c r="O290" i="1"/>
  <c r="N50" i="1"/>
  <c r="H50" i="1"/>
  <c r="H290" i="1"/>
  <c r="I50" i="1"/>
  <c r="C195" i="1"/>
  <c r="F194" i="1"/>
  <c r="C194" i="1" s="1"/>
  <c r="F52" i="1"/>
  <c r="C230" i="1"/>
  <c r="F289" i="1"/>
  <c r="C289" i="1" s="1"/>
  <c r="L290" i="1"/>
  <c r="F51" i="1" l="1"/>
  <c r="C52" i="1"/>
  <c r="F290" i="1" l="1"/>
  <c r="C290" i="1" s="1"/>
  <c r="F50" i="1"/>
  <c r="C50" i="1" s="1"/>
  <c r="C51" i="1"/>
</calcChain>
</file>

<file path=xl/comments1.xml><?xml version="1.0" encoding="utf-8"?>
<comments xmlns="http://schemas.openxmlformats.org/spreadsheetml/2006/main">
  <authors>
    <author>Vita Madjare</author>
  </authors>
  <commentList>
    <comment ref="C100" authorId="0" shapeId="0">
      <text>
        <r>
          <rPr>
            <b/>
            <sz val="9"/>
            <color indexed="81"/>
            <rFont val="Tahoma"/>
            <family val="2"/>
            <charset val="186"/>
          </rPr>
          <t>Vita Madjare:</t>
        </r>
        <r>
          <rPr>
            <sz val="9"/>
            <color indexed="81"/>
            <rFont val="Tahoma"/>
            <family val="2"/>
            <charset val="186"/>
          </rPr>
          <t xml:space="preserve">
Saskaņā ar 13.05.2016. grozījumiem</t>
        </r>
      </text>
    </comment>
  </commentList>
</comments>
</file>

<file path=xl/sharedStrings.xml><?xml version="1.0" encoding="utf-8"?>
<sst xmlns="http://schemas.openxmlformats.org/spreadsheetml/2006/main" count="3339" uniqueCount="804">
  <si>
    <t>Tāme Nr.09.29.2.</t>
  </si>
  <si>
    <t>IEŅĒMUMU UN IZDEVUMU TĀME 2019.GADAM</t>
  </si>
  <si>
    <t>Budžeta finansēta institūcija</t>
  </si>
  <si>
    <t>Jūrmalas Sporta skola</t>
  </si>
  <si>
    <t>Reģistrācijas Nr.</t>
  </si>
  <si>
    <t>90009249367</t>
  </si>
  <si>
    <t>Adrese</t>
  </si>
  <si>
    <t>Nometņu iela 2B, Jūrmala</t>
  </si>
  <si>
    <t>Funkcionālās klasifikācijas kods</t>
  </si>
  <si>
    <t>09.510</t>
  </si>
  <si>
    <t>Programma</t>
  </si>
  <si>
    <t>Sporta skolas pasākumi</t>
  </si>
  <si>
    <t>Konta Nr.</t>
  </si>
  <si>
    <t>pamatbudžetam</t>
  </si>
  <si>
    <t>LV96PARX0002484572076</t>
  </si>
  <si>
    <t>Valsts budžeta transfertiem</t>
  </si>
  <si>
    <t>projektiem</t>
  </si>
  <si>
    <t>maksas pakalpojumiem</t>
  </si>
  <si>
    <t>LV73PARX0002484577049</t>
  </si>
  <si>
    <t>ziedojumiem, dāvinājumiem</t>
  </si>
  <si>
    <t>Budžeta klasifikācijas                                                         kods</t>
  </si>
  <si>
    <t>Rādītāju nosaukumi</t>
  </si>
  <si>
    <t>Izdevumu tāme 2019.gadam</t>
  </si>
  <si>
    <t>Kopā</t>
  </si>
  <si>
    <t>Pamatbudžets pirms priekšlikumiem</t>
  </si>
  <si>
    <t>Priekšlikumi izmaiņām pamatbudž. (+/-)</t>
  </si>
  <si>
    <t>Pamatbudžets</t>
  </si>
  <si>
    <t>Valsts un citu pašvaldību (iestāžu) budžeta transferti pirms priekšlikumiem</t>
  </si>
  <si>
    <t>Priekšlikumi izmaiņām Valsts u.c. pašvaldību (iestāžu) budž.transf. (+/-)</t>
  </si>
  <si>
    <t>Valsts un citu pašvaldību (iestāžu) budžeta transferti</t>
  </si>
  <si>
    <t>Maksas pakalpojumi pirms priekšlikumiem</t>
  </si>
  <si>
    <t>Priekšlikumi izmaiņām maksas pakalpojumi (+/-)</t>
  </si>
  <si>
    <t>Maksas pakalpojumi</t>
  </si>
  <si>
    <t>Ziedojumi, dāvinājumi pirms priekšlikumiem</t>
  </si>
  <si>
    <t>Priekšlikumi izmaiņām ziedojumi, dāvinājumi (+/-)</t>
  </si>
  <si>
    <t>Ziedojumi, dāvinājumi</t>
  </si>
  <si>
    <t>Finanšu līdzekļu nepieciešamības pamatojums, aprēķini, atšifrējumi, ekonomijas vai samazinājuma iemesli</t>
  </si>
  <si>
    <t>1</t>
  </si>
  <si>
    <t xml:space="preserve">  I   IEŅĒMUMI</t>
  </si>
  <si>
    <t>Ieņēmumi pavisam kopā, t.sk.:</t>
  </si>
  <si>
    <t>Atlikums gada sākumā, t.sk:</t>
  </si>
  <si>
    <t>F21010000   kasē</t>
  </si>
  <si>
    <t>F22010000 bankā</t>
  </si>
  <si>
    <t>Pašvaldības un tās iestāžu savstarpējie transferti</t>
  </si>
  <si>
    <t>X</t>
  </si>
  <si>
    <t xml:space="preserve">Nepieciešams papildus finansējums dalībai handbola starptautiskajās sacensībās Tallinā </t>
  </si>
  <si>
    <t>Ieņēmumi no citiem avotiem saskaņā ar noslēgtajiem līgumiem</t>
  </si>
  <si>
    <t>Ieņēmumi no iestāžu sniegtajiem maksas pakalpojumiem un citi pašu ieņēmumi</t>
  </si>
  <si>
    <t>Maksa par izglītības pakalpojumiem</t>
  </si>
  <si>
    <t>Mācību maksa</t>
  </si>
  <si>
    <t>Ieņēmumi no vecāku maksām</t>
  </si>
  <si>
    <t>Pārējie ieņēmumi par izglītības pakalpojumiem</t>
  </si>
  <si>
    <t>Ieņēmumi par dokumentu izsniegšanu un kancelejas pakalpojumiem</t>
  </si>
  <si>
    <t>Ieņēmumi par pārējo dokumentu izsniegšanu un pārēejiem kancelejas pakalpojumiem</t>
  </si>
  <si>
    <t>Ieņēmumi par nomu un īri</t>
  </si>
  <si>
    <t>Ieņēmumi par telpu nomu</t>
  </si>
  <si>
    <t>Ieņēmumi no kustamā īpašuma iznomāšanas</t>
  </si>
  <si>
    <t>Ieņēmumi par pārējiem sniegtajiem maksas pakalpojumiem</t>
  </si>
  <si>
    <t>Maksa par personu uzturēšanos sociālās aprūpes iestādēs</t>
  </si>
  <si>
    <t>Ieņēmumi par biļešu realizāciju</t>
  </si>
  <si>
    <t>Ieņēmumi par projektu realizāciju</t>
  </si>
  <si>
    <t>Citi ieņēmumi par maksas pakalpojumiem</t>
  </si>
  <si>
    <t>Pārējie šajā klasifikācijā iepriekš neklasificētie ieņēmumi</t>
  </si>
  <si>
    <t>Pārējie iepriekš neklasificētie īpašiem mērķiem noteiktie ieņēmumi</t>
  </si>
  <si>
    <t>Citi iepriekš neklasificētie pašu ieņēmumi</t>
  </si>
  <si>
    <t>Pārējie iepriekš neklasificētie pašu ieņēmumi</t>
  </si>
  <si>
    <t>Saņemtie ziedojumi un dāvinājumi</t>
  </si>
  <si>
    <t>Juridisku personu ziedojumi un dāvinājumi naudā</t>
  </si>
  <si>
    <t>Fizisko personu ziedojumi un dāvinājumi naudā</t>
  </si>
  <si>
    <t xml:space="preserve">  I I     IZDEVUMI</t>
  </si>
  <si>
    <t>Izdevumi pavisam kopā, t.sk.</t>
  </si>
  <si>
    <t>Izdevumi (uzturēšanas izdevumi+izdevumi kapitālieguldījumiem)</t>
  </si>
  <si>
    <t>Uzturēšanas izdevumi kopā (1000; 2000; 3000; 4000)</t>
  </si>
  <si>
    <t>Atlīdzība</t>
  </si>
  <si>
    <t xml:space="preserve">Atalgojums  </t>
  </si>
  <si>
    <t>Mēnešalga</t>
  </si>
  <si>
    <t>Deputātu mēnešalga</t>
  </si>
  <si>
    <t>Pārējo darbinieku mēnešalga (darba alga)</t>
  </si>
  <si>
    <t>Piemaksas, prēmijas un naudas balvas</t>
  </si>
  <si>
    <t>Piemaksa par nakts darbu</t>
  </si>
  <si>
    <t>Samaksa par virsstundu darbu un darbu svētku dienās</t>
  </si>
  <si>
    <t>Piemaksa par darbu īpašos apstākļos, speciālās piemaksas</t>
  </si>
  <si>
    <t>Piemaksa par personisko darba ieguldījumu un darba kvalitāti</t>
  </si>
  <si>
    <t>Piemaksa par papildu darbu</t>
  </si>
  <si>
    <t>Prēmijas un naudas balvas</t>
  </si>
  <si>
    <t>Citas normatīvajos aktos noteiktās piemaksas, kas nav iepriekš klasificētas</t>
  </si>
  <si>
    <t>Atalgojums fiziskajām personām uz tiesiskās attiecības regulējošu dokumentu pamata</t>
  </si>
  <si>
    <t>Darba devēja valsts soc. apdroš. obl. iemaksas, pabalsti un kompensācijas</t>
  </si>
  <si>
    <t>Darba devēja valsts sociālās apdrošin. obligātās iemaksas</t>
  </si>
  <si>
    <t>Darba devēja pabalsti, kompensācijas un citi maksājumi</t>
  </si>
  <si>
    <t>Darba devēja pabalsti un kompensācijas, no kuriem aprēķina iedzīvotāju ienākuma nodokli un valsts soc. apdroš. obl. iemaksas</t>
  </si>
  <si>
    <t>Mācību maksas kompensācija</t>
  </si>
  <si>
    <t>Darba devēja uzturdevas kompensācija</t>
  </si>
  <si>
    <t>Darba devēja izdevumi veselības, dzīvības un nelaimes gadījumu apdrošināšanai</t>
  </si>
  <si>
    <t>Darba devēja pabalsti un kompensācijas, no kā neaprēķina iedzīvotāju ienākuma nodokli un valsts soc. apdroš. obl. Iemaksas</t>
  </si>
  <si>
    <t>Preces un pakalpojumi</t>
  </si>
  <si>
    <t>Mācību, darba un dienesta komandējumi, darba braucieni</t>
  </si>
  <si>
    <t>Iekšzemes mācību, darba un dienesta komandējumi, darba braucieni</t>
  </si>
  <si>
    <t>Dienas nauda</t>
  </si>
  <si>
    <t>Pārējie komandējumu un darba braucienu izdevumi</t>
  </si>
  <si>
    <t xml:space="preserve">Ārvalstu mācību, darba un dienesta komandējumi, darba braucieni </t>
  </si>
  <si>
    <t>Dienas nauda trenerim 4 dienas x 29 EUR = 116 EUR</t>
  </si>
  <si>
    <t>Hadbola starptautiskās sacensības Tallinā , trenera uzturēšanās izdevumi 49 EUR</t>
  </si>
  <si>
    <t>Pakalpojumi</t>
  </si>
  <si>
    <t>Izdevumi par sakaru pakalpojumiem</t>
  </si>
  <si>
    <t>Valsts nozīmes datu pārraides tīkla pakalpojumi</t>
  </si>
  <si>
    <t>Telefona abonēšanas maksa, vietējo un tālsarunu apmaksa, interneta pakalpojumu sniedzēju apmaksa</t>
  </si>
  <si>
    <t>Mobilā telefona abonēšanas maksas un sarunu apmaksa</t>
  </si>
  <si>
    <t>Pārējie sakaru pakalpojumi</t>
  </si>
  <si>
    <t>Izdevumi par komunālajiem pakalpojumiem</t>
  </si>
  <si>
    <t>Izdevumi par siltumenerģiju, tai skaitā apkuri</t>
  </si>
  <si>
    <t>Izdevumi par ūdeni un kanalizāciju</t>
  </si>
  <si>
    <t>Izdevumi par elektroenerģiju</t>
  </si>
  <si>
    <t>Izdevumi par atkritumu savākšanu, izvešanu no apdzīvotām vietām un teritorijām ārpus apdzīvotām vietām un atkritumu utilizāciju</t>
  </si>
  <si>
    <t>Izdevumi par pārējiem komunālajiem pakalpojumiem</t>
  </si>
  <si>
    <t>Iestādes administratīvie izdevumi un ar iestādes darbības nodrošināšanu saistītie izdevumi</t>
  </si>
  <si>
    <t>Administratīvie izdevumi un sabiedriskās attiecības</t>
  </si>
  <si>
    <t>Auditoru, tulku pakalpojumi, izdevumi par iestāžu pasūtītajiem pētījumiem</t>
  </si>
  <si>
    <t>Izdevumi par transporta pakalpojumiem</t>
  </si>
  <si>
    <t>Normatīvajos aktos noteiktie darba devēja veselības izdevumi darba ņēmējiem</t>
  </si>
  <si>
    <t>Izdevumi par saņemtajiem mācību pakalpojumiem</t>
  </si>
  <si>
    <t>Maksājumu pakalpojumi un komisijas</t>
  </si>
  <si>
    <t xml:space="preserve">Pārējie iestādes administratīvie izdevumi </t>
  </si>
  <si>
    <t>Remontdarbi un iestāžu uzturēšanas pakalpojumi (izņemot kapitālo remontu)</t>
  </si>
  <si>
    <t>Ēku, būvju un telpu kārtējais remonts</t>
  </si>
  <si>
    <t>Transportlīdzekļu uzturēšana un remonts</t>
  </si>
  <si>
    <t>Iekārtas, inventāra un aparatūras remonts, tehniskā apkalpošana</t>
  </si>
  <si>
    <t>Nekustamā īpašuma uzturēšana</t>
  </si>
  <si>
    <t>Autoceļu un ielu pārvaldīšana un uzturēšana</t>
  </si>
  <si>
    <t>Apdrošināšanas izdevumi</t>
  </si>
  <si>
    <t>Profesionālās darbības civiltiesiskās atbildības apdrošināšanas izdevumi</t>
  </si>
  <si>
    <t>Pārējie remontdarbu un iestāžu uzturēšanas pakalpojumi</t>
  </si>
  <si>
    <t>Informācijas tehnoloģijas pakalpojumi</t>
  </si>
  <si>
    <t>Informācijas sistēmas uzturēšana</t>
  </si>
  <si>
    <t>Informācijas sistēmas licenču nomas izdevumi</t>
  </si>
  <si>
    <t>Pārējie informācijas tehnoloģiju pakalpojumi</t>
  </si>
  <si>
    <t>Īre un noma</t>
  </si>
  <si>
    <t>Ēku, telpu īre un noma</t>
  </si>
  <si>
    <t>Transportlīdzekļu noma</t>
  </si>
  <si>
    <t>Hadbola starptautiskās sacensības Tallinā, trasporta pakalpojumi Jūrmala-Tallina-Jūrmala 860 EUR</t>
  </si>
  <si>
    <t>Zemes noma</t>
  </si>
  <si>
    <t>Iekārtu, aparatūras un inventāra īre un noma</t>
  </si>
  <si>
    <t>Pārējā noma</t>
  </si>
  <si>
    <t>Citi pakalpojumi</t>
  </si>
  <si>
    <t>Izdevumi par tiesvedības darbiem</t>
  </si>
  <si>
    <t>Ar brīvprātīgā darba veikšanu saistītie izdevumi</t>
  </si>
  <si>
    <t>Pašvaldību līdzekļi neparedzētiem gadījumiem</t>
  </si>
  <si>
    <t>Izdevumi juridiskās palīdzības sniedzējiem un zvērinātiem tiesu izpildītājiem</t>
  </si>
  <si>
    <t>Pārējie iepriekš neklasificētie pakalpojumu veidi</t>
  </si>
  <si>
    <t>Hadbola starptautiskās sacensības Tallinā, dalības maksa 115 EUR, sportistu uzturēšanās izdevumi 735 EUR, sportistu apdrošināšana 150 EUR</t>
  </si>
  <si>
    <t>Maksājumi par parāda apkalpošanu un komisijas maksas par izmantotajiem atsavinātajiem finanšu instrumentiem</t>
  </si>
  <si>
    <t>Maksājumi par pašvaldību parāda apkalpošanu</t>
  </si>
  <si>
    <t>Krājumi, materiāli, energoresursi, preces, biroja preces un inventārs, kurus neuzskaita kodā 5000</t>
  </si>
  <si>
    <t>Izdevumi par precēm iestādes darbības nodrošināšanai</t>
  </si>
  <si>
    <t xml:space="preserve">Biroja preces </t>
  </si>
  <si>
    <t>Inventārs</t>
  </si>
  <si>
    <t>Spectērpi</t>
  </si>
  <si>
    <t>Izdevumi par precēm iestādes administratīvās darbības nodrošināšanai un sabiedrisko attiecību īstenošanai</t>
  </si>
  <si>
    <t>Kurināmais un enerģētiskie  materiāli</t>
  </si>
  <si>
    <t>Kurināmais</t>
  </si>
  <si>
    <t>Degviela</t>
  </si>
  <si>
    <t>Pārējie enerģētiskie materiāli</t>
  </si>
  <si>
    <t>Materiāli un izejvielas palīgražošanai</t>
  </si>
  <si>
    <t>Zāles, ķimikālijas, laboratorijas preces, medicīniskās ierīces, medicīniskie instrumenti, laboratorijas dzīvnieki un to uzturēšana</t>
  </si>
  <si>
    <t>Zāles, ķimikālijas, laboratorijas preces</t>
  </si>
  <si>
    <t>Medicīnas instrumenti, laboratorijas dzīvnieki un to uzturēšana</t>
  </si>
  <si>
    <t>Kārtējā remonta un iestāžu uzturēšanas materiāli</t>
  </si>
  <si>
    <t>Remontmateriāli</t>
  </si>
  <si>
    <t>Saimniecības materiāli</t>
  </si>
  <si>
    <t>Elektroiekārtu remonta un uzturēšanas materiāli</t>
  </si>
  <si>
    <t>Transportlīdzekļu uzturēšana un remontmateriāli</t>
  </si>
  <si>
    <t>Datortehnikas remonta un uzturēšanas materiāli</t>
  </si>
  <si>
    <t>Pārējās kārtējo remontu materiālu izmaksas</t>
  </si>
  <si>
    <t>Valsts un pašvaldību aprūpē un apgādē esošo personu uzturēšana</t>
  </si>
  <si>
    <t>Mīkstais inventārs</t>
  </si>
  <si>
    <t>Virtuves inventārs, trauki un galda piederumi</t>
  </si>
  <si>
    <t>Ēdināšanas izdevumi</t>
  </si>
  <si>
    <t>Formas tērpi un speciālais apģērbs</t>
  </si>
  <si>
    <t>Uzturdevas kompensācija</t>
  </si>
  <si>
    <t>Apdrošināšanas izdevumi veselības, dzīvības un nelaimes gadījumu apdrošināšanai</t>
  </si>
  <si>
    <t>Pārējie valsts un pašvaldību aprūpē un apgādē esošo personu uzturēšanas izdevumi, kuri nav minēti citos koda 2360 apakškodos</t>
  </si>
  <si>
    <t>Mācību līdzekļi un materiāli</t>
  </si>
  <si>
    <t>Specifiskie materiāli un inventārs</t>
  </si>
  <si>
    <t>Munīcija un sprāgstvielas</t>
  </si>
  <si>
    <t>Pārējie specifiskas lietošanas materiāli un inventārs</t>
  </si>
  <si>
    <t>Pārējās preces</t>
  </si>
  <si>
    <t>Izdevumi periodikas iegādei</t>
  </si>
  <si>
    <t>Budžeta iestāžu nodokļu, nodevu un sankciju maksājumi</t>
  </si>
  <si>
    <t>Budžeta iestāžu nodokļu un nodevu maksājumi</t>
  </si>
  <si>
    <t>Budžeta iestāžu pievienotās vērtības nodokļa maksājumi</t>
  </si>
  <si>
    <t>Budžeta iestāžu nekustamā īpašuma nodokļa (t.sk. zemes nodokļa parāda) maksājumi budžetā</t>
  </si>
  <si>
    <t>Budžeta iestāžu dabas resursu nodokļa maksājumi</t>
  </si>
  <si>
    <t>Pārējie budžeta iestāžu pārskaitītie nodokļi un nodevas</t>
  </si>
  <si>
    <t>Maksājumi par budžeta iestādēm piemērotajām sankcijām</t>
  </si>
  <si>
    <t>Pakalpojumi, kurus budžeta iestādes apmaksā noteikto funkciju ietvaros, kas nav iestādes administratīvie izdevumi</t>
  </si>
  <si>
    <t>Subsīdijas un dotācijas</t>
  </si>
  <si>
    <t>Subsīdijas un dotācijas komersantiem, biedrībām un nodibinājumiem</t>
  </si>
  <si>
    <t>Valsts un pašvaldību budžeta dotācija komersantiem, biedrībām un nodibinājumiem un fiziskām personām</t>
  </si>
  <si>
    <t>Valsts un pašvaldību budžeta dotācija valsts un pašvaldību komersantiem</t>
  </si>
  <si>
    <t>Valsts un pašvaldību budžeta dotācija komersantiem, ostām un speciālajām ekonomiskajām zonām</t>
  </si>
  <si>
    <t>Valsts un pašvaldību budžeta dotācija biedrībām un nodibinājumiem</t>
  </si>
  <si>
    <t>Subsīdijas un dotācijas komersantiem, biedrībām un nodibinājumiem, ostām un speciālajām ekonomiskajām zonām Eiropas Savienības politiku instrumentu un pārējās ārvalstu finanšu palīdzības līdzfinansēto projektu un (vai) pasākumu ietvaros</t>
  </si>
  <si>
    <t>Subsīdijas un dotācijas biedrībām un nodibinājumiem Eiropas Savienības politiku instrumentu un pārējās ārvalstu finanšu palīdzības līdzfinansētajiem projektiem (pasākumiem)</t>
  </si>
  <si>
    <t>Subsīdijas un dotācijas komersantiem, ostām un speciālajām ekonomiskajām zonām Eiropas Savienības politiku instrumentu un pārējās ārvalstu finanšu palīdzības līdzfinansētajiem projektiem (pasākumiem)</t>
  </si>
  <si>
    <t>Atmaksa komersantiem, ostām un speciālajām ekonomiskajām zonām par Eiropas Savienības politiku instrumentu un pārējās ārvalstu finanšu palīdzības projektu (pasākumu) īstenošanu</t>
  </si>
  <si>
    <t>Atmaksa biedrībām un nodibinājumiem par Eiropas Savienības politiku instrumentu un pārējās ārvalstu finanšu palīdzības projektu (pasākumu) īstenošanu</t>
  </si>
  <si>
    <t>Subsīdijas komersantiem sabiedriskā transporta pakalpojumu nodrošināšanai (par pasažieru regulārajiem pārvadājumiem)</t>
  </si>
  <si>
    <t>Produktu supsīdijas komersantiem sabiedriskā transporta pakalpojumu nodrošināšanai (par pasažieru regulārajiem pārvadājumiem)</t>
  </si>
  <si>
    <t>Citas ražošanas subsīdijas komersantiem sabiedriskā transporta pakalpojumu nodrošināšanai (par pasažieru regulārajiem pārvadājumiem)</t>
  </si>
  <si>
    <t>Procentu izdevumi</t>
  </si>
  <si>
    <t>Procentu maksājumi iekšzemes kredītiestādēm</t>
  </si>
  <si>
    <t>Procentu maksājumi iekšzemes finanšu institūcijām par aizņēmumiem un vērtspapīriem</t>
  </si>
  <si>
    <t>Budžeta iestāžu līzinga procentu maksājumi</t>
  </si>
  <si>
    <t>Pārējie procentu maksājumi</t>
  </si>
  <si>
    <t>Budžeta iestāžu procentu maksājumi Valsts kasei</t>
  </si>
  <si>
    <t>Budžeta iestāžu procenta maksājumi Valsts kasei, izņemot valsts sociālās apdrošināšanas speciālo budžetu</t>
  </si>
  <si>
    <t>Izdevumi kapitālieguldījumiem - kopā</t>
  </si>
  <si>
    <t>Pamatkapitāla veidošana</t>
  </si>
  <si>
    <t>Nemateriālie ieguldījumi</t>
  </si>
  <si>
    <t>Attīstības pasākumi un programmas</t>
  </si>
  <si>
    <t>Licences, koncesijas un patenti, preču zīmes un līdzīgas tiesības</t>
  </si>
  <si>
    <t>Datorprogrammas</t>
  </si>
  <si>
    <t>Pārējās licences, koncesijas un patenti, preču zīmes un tamlīdzīgas tiesības</t>
  </si>
  <si>
    <t>Pārējie nemateriālie ieguldījumi</t>
  </si>
  <si>
    <t>Nemateriālo ieguldījumu izveidošana</t>
  </si>
  <si>
    <t>Kapitālsabiedrību iegādes rezultātā iegūtā nemateriālā vērtība</t>
  </si>
  <si>
    <t>Pamatlīdzekļi</t>
  </si>
  <si>
    <t>Zeme un būves</t>
  </si>
  <si>
    <t>Dzīvojamās ēkas</t>
  </si>
  <si>
    <t>Nedzīvojamās ēkas</t>
  </si>
  <si>
    <t>Transporta būves</t>
  </si>
  <si>
    <t>Zeme zem būvēm</t>
  </si>
  <si>
    <t>Kultivētā zeme</t>
  </si>
  <si>
    <t>Atpūtai un izklaidei izmantojamā zeme</t>
  </si>
  <si>
    <t>Pārējā zeme</t>
  </si>
  <si>
    <t>Inženierbūves</t>
  </si>
  <si>
    <t>Pārējais nekustamais īpašums</t>
  </si>
  <si>
    <t>Tehnoloģiskās iekārtas un mašīnas</t>
  </si>
  <si>
    <t>Pārējie pamatlīdzekļi</t>
  </si>
  <si>
    <t>Transportlīdzekļi</t>
  </si>
  <si>
    <t>Saimniecības pamatlīdzekļi</t>
  </si>
  <si>
    <t>Bibliotēku krājumi</t>
  </si>
  <si>
    <t>Izklaides, literārie un mākslas oriģināldarbi</t>
  </si>
  <si>
    <t>Antīkie un citi mākslas priekšmeti</t>
  </si>
  <si>
    <t>Citas vērtslietas</t>
  </si>
  <si>
    <t>Datortehnika, sakaru un cita biroja tehnika</t>
  </si>
  <si>
    <t>Pārējie iepriekš neklasificētie pamatlīdzekļi</t>
  </si>
  <si>
    <t>Pamatlīdzekļu izveidošana un nepabeigtā būvniecība</t>
  </si>
  <si>
    <t>Kapitālais remonts un rekonstrukcija</t>
  </si>
  <si>
    <t>Bioloģiskie un pazemes aktīvi</t>
  </si>
  <si>
    <t>Pārējie bioloģiskie un lauksaimniecības aktīvi</t>
  </si>
  <si>
    <t>Ilgtermiņa ieguldījumi nomātajos pamatlīdzekļos</t>
  </si>
  <si>
    <t>Sociālie pabalsti</t>
  </si>
  <si>
    <t>Pensijas un sociālie pabalsti naudā</t>
  </si>
  <si>
    <t>Valsts sociālās apdrošināšanas pabalsti naudā</t>
  </si>
  <si>
    <t>Valsts sociālie pabalsti naudā</t>
  </si>
  <si>
    <t>Pārējie valsts pabalsti un kompensācijas</t>
  </si>
  <si>
    <t>Valsts un pašvaldību nodarbinātības pabalsti naudā</t>
  </si>
  <si>
    <t>Bezdarbnieku pabalsts</t>
  </si>
  <si>
    <t>Bezdarbnieku stipendija</t>
  </si>
  <si>
    <t>Pašvaldību sociālā palīdzība iedzīvotājiem naudā</t>
  </si>
  <si>
    <t>Pabalsti veselības aprūpei naudā</t>
  </si>
  <si>
    <t>Pabalsti ēdināšanai naudā</t>
  </si>
  <si>
    <t>Pašvaldību pabalsti naudā krīzes situācijā</t>
  </si>
  <si>
    <t>Sociālās garantijas bāreņiem un audžuģimenēm naudā</t>
  </si>
  <si>
    <t>Pārējā sociālā palīdzība  naudā</t>
  </si>
  <si>
    <t>Pabalsts garantētā minimālā ienākumu līmeņa nodrošināšanai naudā</t>
  </si>
  <si>
    <t>Dzīvokļa pabalsti naudā</t>
  </si>
  <si>
    <t>Valsts un pašvaldību budžeta maksājumi</t>
  </si>
  <si>
    <t>Stipendijas</t>
  </si>
  <si>
    <t>Transporta izdevumu kompensācijas</t>
  </si>
  <si>
    <t>Ilgstošas sociālās aprūpes un sociālās rehabilitācijas institūciju veiktie maksājumi klientiem personiskiem izdevumiem no normatīvajos aktos noteiktajiem klientu ienākumiem, kas izmaksāti no valsts budžeta līdzekļiem</t>
  </si>
  <si>
    <t>Pārējie klasifikācijā neminētie no valsts un pašvaldību budžeta veiktie maksājumi iedzīvotājiem naudā</t>
  </si>
  <si>
    <t>Sociālie pabalsti natūrā</t>
  </si>
  <si>
    <t>Pašvaldību sociālā palīdzība iedzīvotājiem natūrā</t>
  </si>
  <si>
    <t>Pabalsti ēdināšanai natūrā</t>
  </si>
  <si>
    <t>Pašvaldības pabalsti natūrā krīzes situācijā</t>
  </si>
  <si>
    <t>Sociālās garantijas bāreņiem un audžuģimenēm natūrā</t>
  </si>
  <si>
    <t>Pārējā sociālā palīdzība  natūrā</t>
  </si>
  <si>
    <t>Atbalsta pasākumi un kompensācijas natūrā</t>
  </si>
  <si>
    <t>Dzīvokļa pabalsti natūrā</t>
  </si>
  <si>
    <t>Pārējie klasifikācijā neminētie maksājumi iedzīvotājiem natūrā un kompensācijas</t>
  </si>
  <si>
    <t>Pašvaldības pirktie sociālie pakalpojumi  iedzīvotājiem</t>
  </si>
  <si>
    <t>Samaksa par aprūpi mājās</t>
  </si>
  <si>
    <t>Samaksa par ilgstošas sociālās aprūpes un sociālās rehabilitācijas institūciju sniegtajiem pakalpojumiem</t>
  </si>
  <si>
    <t>Samaksa par pārējiem sociālajiem pakalpojumiem saskaņā ar pašvaldību saistošajiem noteikumiem</t>
  </si>
  <si>
    <t>Izdevumi par piešķīrumiem iedzīvotājiem natūrā, naudas balvas, izdevumi pašvaldību brīvprātīgo iniciatīvu izpildei</t>
  </si>
  <si>
    <t>Izdevumi par piešķīrumiem iedzīvotājiem natūrā brīvprātīgo iniciatīvu izpildei</t>
  </si>
  <si>
    <t>Naudas balvas</t>
  </si>
  <si>
    <t>Izdevumi brīvprātīgo iniciatīvu izpildei</t>
  </si>
  <si>
    <t>Izsoles nodrošinājuma un citu maksājumu, kas saistīti ar dalību izsolēs, atmaksa</t>
  </si>
  <si>
    <t>Transferti, uzturēšanas izdevumu transferti, pašu resursu maksājumi, starptautiskā sadarbība</t>
  </si>
  <si>
    <t>Pašvaldību transferti un uzturēšanas izdevumu transferti</t>
  </si>
  <si>
    <t>Pašvaldību  uzturēšanas izdevumu transferti citām pašvaldībām</t>
  </si>
  <si>
    <t>Pašvaldību izdevumu iekšējie tranferti starp pašvaldības budžeta veidiem</t>
  </si>
  <si>
    <t>Pašvaldības pamatbudžeta uzturēšanas izdevumu transferts uz pašvaldības speciālo budžetu</t>
  </si>
  <si>
    <t>Pašvaldības speciālā budžeta uzturēšanas izdevumu transferts uz pašvaldības pamatbudžetu</t>
  </si>
  <si>
    <t>Pašvaldības un tās iestāžu savstarpējie uzturēšanas izdevumu transferti</t>
  </si>
  <si>
    <t>Pašvaldības  uzturēšanas izdevumu transferti uz valsts budžetu</t>
  </si>
  <si>
    <t>Pašvaldību atmaksa valsts budžetam par iepriekšējos gados saņemto, bet neizlietoto valsts budžeta transfertu uzturēšanas izdevumiem</t>
  </si>
  <si>
    <t>Pašvaldību atmaksa valsts budžetam par iepriekšējos gados saņemtajiem valsts budžeta transfertiem uzturēšanas izdevumiem Eiropas Savienības politiku instrumentu un pārējās ārvalstu finanšu palīdzības līdzfinansētajos projektos (pasākumos)</t>
  </si>
  <si>
    <t>Pašvaldību uzturēšanas izdevumu transferti (izņemot atmaksas) uz valsts budžetu</t>
  </si>
  <si>
    <t>Pašvaldības iemaksa pašvaldību finanšu izlīdzināšanas fondā</t>
  </si>
  <si>
    <t>Starptautiskā sadarbība</t>
  </si>
  <si>
    <t>Pārējie pārskaitījumi ārvalstīm</t>
  </si>
  <si>
    <t>Kapitālo izdevumu transferti</t>
  </si>
  <si>
    <t>Pašvaldību kapitālo izdevumu transferti</t>
  </si>
  <si>
    <t>Pašvaldību kapitālo izdevumu transferti citām pašvaldībām</t>
  </si>
  <si>
    <t>Atlikums perioda beigās bankā, t.sk</t>
  </si>
  <si>
    <t>F22 01 00 00</t>
  </si>
  <si>
    <t>kases apgrozības līdzekļi</t>
  </si>
  <si>
    <t>F22 01 00 20</t>
  </si>
  <si>
    <t>atgriežamie līdzekļi pašvaldības budžetam</t>
  </si>
  <si>
    <t>Kontrolsumma</t>
  </si>
  <si>
    <t>Ieņēmumu pārsniegums (+) vai deficīts (-)</t>
  </si>
  <si>
    <t>Finansēšana</t>
  </si>
  <si>
    <t>F21 01 00 00</t>
  </si>
  <si>
    <t>Naudas līdzekļi</t>
  </si>
  <si>
    <t>F40 02 00 00</t>
  </si>
  <si>
    <t>Aizņēmumi</t>
  </si>
  <si>
    <t>F40 12 00 10</t>
  </si>
  <si>
    <t>Saņemtie īstermiņa aizņēmumi</t>
  </si>
  <si>
    <t>F40 12 00 20</t>
  </si>
  <si>
    <t>Saņemto īstermiņu aizņēmumu atmaksa</t>
  </si>
  <si>
    <t>F40 22 00 10</t>
  </si>
  <si>
    <t>Saņemtie vidēja termiņa aizņēmumi</t>
  </si>
  <si>
    <t>F40 22 00 20</t>
  </si>
  <si>
    <t>Saņemto vidēja termiņa aizņēmumu atmaksa</t>
  </si>
  <si>
    <t>F40 32 00 10</t>
  </si>
  <si>
    <t>Saņemtie ilgtermiņa aizņēmumi</t>
  </si>
  <si>
    <t>F40 32 00 20</t>
  </si>
  <si>
    <t>Saņemto ilgtermiņa aizņēmumu atmaksa</t>
  </si>
  <si>
    <t>F40 01 00 00</t>
  </si>
  <si>
    <t>Aizdevumi</t>
  </si>
  <si>
    <t>F55 01 00 00</t>
  </si>
  <si>
    <t>Akcijas un cita līdzdalība komersantu pašu kapitālā neskaitot kopieguldījuma fonda akcijas</t>
  </si>
  <si>
    <r>
      <rPr>
        <b/>
        <sz val="9"/>
        <rFont val="Times New Roman"/>
        <family val="1"/>
        <charset val="186"/>
      </rPr>
      <t>28.pielikums</t>
    </r>
    <r>
      <rPr>
        <sz val="9"/>
        <rFont val="Times New Roman"/>
        <family val="1"/>
        <charset val="186"/>
      </rPr>
      <t xml:space="preserve"> Jūrmalas pilsētas domes</t>
    </r>
  </si>
  <si>
    <t>2018.gada 18.decembra saistošajiem noteikumiem Nr.44</t>
  </si>
  <si>
    <t>Budžeta finansēta institūcija: Jūrmalas Sporta skola</t>
  </si>
  <si>
    <t>Reģistrācijas Nr.: 90009249367</t>
  </si>
  <si>
    <t>2019.gada budžeta atšifrējums pa programmām</t>
  </si>
  <si>
    <r>
      <t xml:space="preserve">Struktūrvienība: </t>
    </r>
    <r>
      <rPr>
        <b/>
        <i/>
        <sz val="12"/>
        <rFont val="Times New Roman"/>
        <family val="1"/>
        <charset val="186"/>
      </rPr>
      <t>Jūrmalas Sporta skola</t>
    </r>
  </si>
  <si>
    <t>Programma: Sporta skolas pasākumi</t>
  </si>
  <si>
    <r>
      <t xml:space="preserve">Funkcionālās klasifikācijas kods: </t>
    </r>
    <r>
      <rPr>
        <b/>
        <sz val="9"/>
        <rFont val="Times New Roman"/>
        <family val="1"/>
        <charset val="186"/>
      </rPr>
      <t>09.510</t>
    </r>
  </si>
  <si>
    <t>Nr.</t>
  </si>
  <si>
    <t>Pasākums/ aktivitāte/ projekts/ pakalpojuma nosaukums/ objekts</t>
  </si>
  <si>
    <t>Ekonomiskās klasifikācijas kodi</t>
  </si>
  <si>
    <t>2019.gada budžets pirms priekšlikumiem</t>
  </si>
  <si>
    <t>Priekšlikumi izmaiņām (+/-)</t>
  </si>
  <si>
    <t>2019.gada budžets apstiprināts pēc izmaiņām</t>
  </si>
  <si>
    <t xml:space="preserve">Attīstības plānošanas dokumenta nosaukums/ Rīcības virziens un aktiv.numurs* </t>
  </si>
  <si>
    <t>pamatbudžets</t>
  </si>
  <si>
    <t>maksas pakalpojumi</t>
  </si>
  <si>
    <t>KOPĀ:</t>
  </si>
  <si>
    <t>Basketbols</t>
  </si>
  <si>
    <t>Dalība čempionātos</t>
  </si>
  <si>
    <t>1.1.1.</t>
  </si>
  <si>
    <t>Dalība LJBL</t>
  </si>
  <si>
    <t>JPAP_R3.2.4._174  JPSAAS_3_3.3.</t>
  </si>
  <si>
    <t>1.1.2.</t>
  </si>
  <si>
    <t>Atklātais turnīrs "Fēnikss kauss"</t>
  </si>
  <si>
    <t>JPAP_R3.2.4._170</t>
  </si>
  <si>
    <t>Basketbola programmas īstenošanas nodrošināšana</t>
  </si>
  <si>
    <t>JPAP_R3.2.4._173</t>
  </si>
  <si>
    <t>1.3.</t>
  </si>
  <si>
    <t>Nometnes</t>
  </si>
  <si>
    <t>1.3.1.</t>
  </si>
  <si>
    <t>Dienas nometnes</t>
  </si>
  <si>
    <t>JPAP_R3.2.4._184 JPSAAS_3_3.3.</t>
  </si>
  <si>
    <t>1.3.2.</t>
  </si>
  <si>
    <t>Izbraukuma nometnes</t>
  </si>
  <si>
    <t>Burāšana</t>
  </si>
  <si>
    <t>2.1.</t>
  </si>
  <si>
    <t>Dalība sacensībās</t>
  </si>
  <si>
    <t>2.1.1.</t>
  </si>
  <si>
    <t>Dalība Latvijas čempionātos</t>
  </si>
  <si>
    <t>2.1.2.</t>
  </si>
  <si>
    <t>40. Starptautiskā Spinaker regate, Tallina</t>
  </si>
  <si>
    <t>Burāšanas programmas īstenošanas nodrošināšana</t>
  </si>
  <si>
    <t>JPAP_R3.2.4._173  JPSAAS_1_1.3.</t>
  </si>
  <si>
    <t>Jūrmalas Sporta skolas bilancē esošās motorlaivas un piekābes (laivu pārvadāšanai un sacensībām) izmantošanas izmaksas</t>
  </si>
  <si>
    <t xml:space="preserve">Daiļslidošana </t>
  </si>
  <si>
    <t>Daiļslidošanas programmas īstenošanas nodrošināšana</t>
  </si>
  <si>
    <t>Dienas nometne</t>
  </si>
  <si>
    <t>Džudo</t>
  </si>
  <si>
    <t>Dalība Latvijas čempionātos un sacensībās</t>
  </si>
  <si>
    <t>Džudo programmas īstenošanas nodrošināšana</t>
  </si>
  <si>
    <t>Futbols</t>
  </si>
  <si>
    <t>Futbola programmas īstenošanas nodrošināšana</t>
  </si>
  <si>
    <t>5.3.</t>
  </si>
  <si>
    <t>5.3.1.</t>
  </si>
  <si>
    <t xml:space="preserve">Dienas nometnes </t>
  </si>
  <si>
    <t>5.3.2.</t>
  </si>
  <si>
    <t xml:space="preserve">Handbols </t>
  </si>
  <si>
    <t>Handbola programmas īstenošanas nodrošināšana</t>
  </si>
  <si>
    <t>6.3.</t>
  </si>
  <si>
    <t>6.3.1.</t>
  </si>
  <si>
    <t>6.4.</t>
  </si>
  <si>
    <t>Starptautiskās sacensības Tallinā 08.06.2019-10.06.2019</t>
  </si>
  <si>
    <t>JPAP_R3.2.4._170  JPAP_R3.2.4._184 JPSAAS_3_3.3.</t>
  </si>
  <si>
    <t>Trenera uzturēšanās izdevumi Tallinā 49 EUR</t>
  </si>
  <si>
    <t>Transporta pakalpojumi maršrutā Jūrmala-Tallina-Jūrmala 860 EUR</t>
  </si>
  <si>
    <t>Turnīra dalības maksa 115 EUR, sportistu uzturēšanas pakalpojumi 15 cilv. x 49 EUR=735 EUR, sportistu apdrošināšana sacensību periodā 15 cilv. x 10 EUR=150 EUR</t>
  </si>
  <si>
    <t xml:space="preserve">Hokejs  </t>
  </si>
  <si>
    <t>Hokeja programmas īstenošanas nodrošināšana</t>
  </si>
  <si>
    <t>7.3.</t>
  </si>
  <si>
    <t>7.3.1.</t>
  </si>
  <si>
    <t>7.3.2.</t>
  </si>
  <si>
    <t>Mākslas vingrošana</t>
  </si>
  <si>
    <t>Mākslas vingrošanas programmas īstenošanas nodrošināšana</t>
  </si>
  <si>
    <t>8.3.</t>
  </si>
  <si>
    <t>8.3.1.</t>
  </si>
  <si>
    <t>8.3.2.</t>
  </si>
  <si>
    <t xml:space="preserve">Peldēšana </t>
  </si>
  <si>
    <t>Peldēšanas programmas īstenošanas nodrošināšana</t>
  </si>
  <si>
    <t>9.3.</t>
  </si>
  <si>
    <t>9.3.1.</t>
  </si>
  <si>
    <t>Izbraukuma nometne, Elektiņai, Lietuva</t>
  </si>
  <si>
    <t>9.3.2.</t>
  </si>
  <si>
    <t>Dienas nometne, Jūnijs</t>
  </si>
  <si>
    <t>9.3.3.</t>
  </si>
  <si>
    <t>Dienas nometne, Augusts</t>
  </si>
  <si>
    <t>9.3.4.</t>
  </si>
  <si>
    <t>Izbraukuma nometne, Baltkrievija</t>
  </si>
  <si>
    <t xml:space="preserve">Regbijs </t>
  </si>
  <si>
    <t>Regbijas programmas īstenošanas nodrošināšana</t>
  </si>
  <si>
    <t>10.3.</t>
  </si>
  <si>
    <t>10.3.1.</t>
  </si>
  <si>
    <t>Vieglatlētika</t>
  </si>
  <si>
    <t>Vieglatlētikas programmas īstenošanas nodrošināšana</t>
  </si>
  <si>
    <t>11.3.</t>
  </si>
  <si>
    <t>11.3.1.</t>
  </si>
  <si>
    <t>11.3.2.</t>
  </si>
  <si>
    <t>11.3.3.</t>
  </si>
  <si>
    <t>Izbraukuma nometne, Spānija</t>
  </si>
  <si>
    <t>JPAP_R3.2.4._170 JPSAAS_3_3.3.</t>
  </si>
  <si>
    <t xml:space="preserve">Volejbols </t>
  </si>
  <si>
    <t>Volejbola programmas īstenošanas nodrošināšana</t>
  </si>
  <si>
    <t>12.3.</t>
  </si>
  <si>
    <t>12.3.1.</t>
  </si>
  <si>
    <t xml:space="preserve">Līdzfinansējums sportistei A.Baikovai (arī viņas trenerei) </t>
  </si>
  <si>
    <t>JPAP_R3.2.4._170 JPSAAS_3_3.5.</t>
  </si>
  <si>
    <t>Atbalsts Milanai Filatovai un trenerei Olgai Timofejevai</t>
  </si>
  <si>
    <t>* Informatīvi -Attīstības plānošanas dokumenta nosaukums un rīcības virzienu atšifrējums.</t>
  </si>
  <si>
    <t xml:space="preserve">JPAP - Jūrmalas pilsētas attīstības programma 2014.-2020.gadam </t>
  </si>
  <si>
    <t>prioritāte P3.2. "Kvalitatīva un sociāli pieejama izglītība"</t>
  </si>
  <si>
    <t>rīcības virziens R3.2.4. "Profesionālās ievirzes un interešu izglītības pakalpojumi"</t>
  </si>
  <si>
    <t>aktivitāte Nr.170 "Starptautiskās sadarbības attīstība"</t>
  </si>
  <si>
    <t>aktivitāte Nr.173 "Profesionālās ievirzes un interešu izglītības iestāžu mācību vides uzlabošana"</t>
  </si>
  <si>
    <t>aktivitāte Nr.174 "Jūrmalas skolu un valsts mēroga sacensību rīkošana izglītojamajiem"</t>
  </si>
  <si>
    <t>aktivitāte Nr.184 "Brīvā laika pavadīšanas iespējas pilsētā, izmantojot esošās un radot jaunas"</t>
  </si>
  <si>
    <t>JPSAAS - Jūrmalas pilsētas sporta un aktīvās atpūtas attīstības stratēģija 2008.-2020.gadam</t>
  </si>
  <si>
    <t>1.mērķis "Sporta un aktīvās atpūtas infrastruktūras pilnveide un pieejamības veicināšana"</t>
  </si>
  <si>
    <t>1.1.uzdevums "Sporta bāžu attīstība esošiem un jauniem sporta veidiem, sporta infrastruktūras pilnveide izglītības iestādēs, t.sk., pielāgojot to personām ar kustību traucējumiem"</t>
  </si>
  <si>
    <t>1.3.uzdevums "Pasākumu veikšana drošības uzlabošanai sporta veidiem uz ūdens Jūrmalas pilsētas teritorijā esošajās ūdenskrātuvēs"</t>
  </si>
  <si>
    <t>3.mērķis "3. Sadarbības veicināšana starp sporta un aktīvās atpūtas nodrošināšanā iesaistītajām institūcijām"</t>
  </si>
  <si>
    <t>3.3. uzdevums "Pašvaldību, sporta klubu un uzņēmēju sadarbības sekmēšana sporta un aktīvās atpūtas infrastruktūras attīstībā un sporta sacensību finansēšanā"</t>
  </si>
  <si>
    <t>3.5.apakšuzdevums “Sportistu sasniegumu sekmēšana (stipendiju nodrošināšana).</t>
  </si>
  <si>
    <t>S. Bērziņš</t>
  </si>
  <si>
    <t>I. Kundziņa</t>
  </si>
  <si>
    <t>Tāme Nr. 03.2.1.</t>
  </si>
  <si>
    <t>Jūrmalas pilsētas pašvaldības policija</t>
  </si>
  <si>
    <t>90000056554</t>
  </si>
  <si>
    <t>Dubultu prospekts 2, Jūrmala, LV - 2015</t>
  </si>
  <si>
    <t>03.110</t>
  </si>
  <si>
    <t>Iestādes uzturēšana un sabiedriskās kārtības nodrošināšana</t>
  </si>
  <si>
    <t>LV30PARX0002484572003</t>
  </si>
  <si>
    <t>LV54PARX0002484577003</t>
  </si>
  <si>
    <t>Nepieciešams papildus finansējums EUR 1162.00 apmērā  Dzintaru glābšanas stacijas (konteineru) uzstādīšanai (piegāde 351.00, montāža 109.00, demontāža 109.00, aizvešana 351.00, pamatnes sagatavošana 242.00) = 1162.00 un papildus finansējums EUR 12.00 apmērā Dubultu glābšanas stacijas konteinera uzstādīšanai saistībā ar cenu izmaiņām konteineru montāžā/ demontāžā (viena konteintera montāžas/ demontāžas izmaksas ir EUR 218.00 līdzšinējo EUR 206.00 vietā).</t>
  </si>
  <si>
    <t>Nepieciešams papildus finansējums Dzintaru glābšanas stacijas (konteinera veida) nomai no 15.05.18.-15.09.18. – EUR 1694.00. Ietaupījums EUR 112.00 apmērā saistībā ar cenu izmaiņām konteinera nomas piedāvājumā (Dubultu glābšanas stacijas konteinera nomai 2019. gada budžetā piešķirts  EUR 1806.00, SIA Modul cenu piedāvājums - EUR 1694.00)</t>
  </si>
  <si>
    <t>Tāme Nr.06.3.1.</t>
  </si>
  <si>
    <t>Jūrmalas pilsētas pašvaldības iestāde "Jūrmalas kapi"</t>
  </si>
  <si>
    <t>90010691331</t>
  </si>
  <si>
    <t>E. Veidenbauma iela 1, Jūrmala</t>
  </si>
  <si>
    <t>06.600</t>
  </si>
  <si>
    <t>Kapsētu teritoriju apsaimniekošana</t>
  </si>
  <si>
    <t>LV06PARX0002484572144</t>
  </si>
  <si>
    <t>LV08PARX0002484577055</t>
  </si>
  <si>
    <t>Saskaņā ar 21.03.2019 saistošiem noteikumiem Nr.10 "Jūrmalas pilsētas pašvaldības kapsētu darbības un
uzturēšanas saistošie noteikumi " ir jāaprēķina maksa par kapa vietu nomu par periodu 01.01.2019-05.03.2019 par kopējo summu aptuveni 16564 EUR ar PVN. Uz doto brīdi tiek plānots, ka tiks saņemta no  nomniekiem maksa par kapa vietu nomu 2875 EUR apmērā.</t>
  </si>
  <si>
    <t>Maksa par kapa vietu nomu par periodu 01.01.2019-05.03.2019 tiks aprēķināta par kopējo summu aptuveni 13 689 EUR (nomas līgumi ir par kopējo platību 94080 kv.m, par periodu 01.01.2019-05.03.2019 jāmaksā 0.1455 EUR = 94080x0.1455= 13689 EUR), un no šīs summas ir jāaprēķina un jāsamaksā PVN 21% = 13689 EUR x 21%=2874.69 EUR</t>
  </si>
  <si>
    <r>
      <t>25</t>
    </r>
    <r>
      <rPr>
        <b/>
        <sz val="9"/>
        <rFont val="Times New Roman"/>
        <family val="1"/>
        <charset val="186"/>
      </rPr>
      <t>.pielikums</t>
    </r>
    <r>
      <rPr>
        <sz val="9"/>
        <rFont val="Times New Roman"/>
        <family val="1"/>
        <charset val="186"/>
      </rPr>
      <t xml:space="preserve"> Jūrmalas pilsētas domes</t>
    </r>
  </si>
  <si>
    <t>Jūrmalas pilsētas dome</t>
  </si>
  <si>
    <t xml:space="preserve">2019.gada budžeta atšifrējums pa programmām </t>
  </si>
  <si>
    <t>Struktūrvienība</t>
  </si>
  <si>
    <t>Jūrmalas Sporta servisa centrs</t>
  </si>
  <si>
    <t>Programma:</t>
  </si>
  <si>
    <t>Sporta pasākumi</t>
  </si>
  <si>
    <t>Funkcionālās klasifikācijas kods:</t>
  </si>
  <si>
    <t>08.100</t>
  </si>
  <si>
    <t>KOPĀ</t>
  </si>
  <si>
    <t>JPAP_MI_P1.6_R1.6.3_41                                           JPSAAS                            Mērķi Nr.1,Nr.3, Nr.4</t>
  </si>
  <si>
    <t>Jūrmalas čempionāts basketbolā vīriešiem</t>
  </si>
  <si>
    <t>Jūrmalas atklātais amatieru čempionāts  hokejā</t>
  </si>
  <si>
    <t>Jūrmalas domes kauss pludmales futbolā</t>
  </si>
  <si>
    <t>Jūrmalas čempionāts pludmales volejbolā</t>
  </si>
  <si>
    <t xml:space="preserve">Jūrmalas gada balva sportā </t>
  </si>
  <si>
    <t>CEV/FIVB starptautiskās pludmales volejbola sacensības</t>
  </si>
  <si>
    <t>Jūrmalas skriešanas svētki</t>
  </si>
  <si>
    <t>Neatkarības dienas velobrauciens</t>
  </si>
  <si>
    <t>Jūrmalas velomaratons</t>
  </si>
  <si>
    <t>Jūrmalas krāsu skrējiens</t>
  </si>
  <si>
    <t>Electric Run Jūrmala</t>
  </si>
  <si>
    <t>Jūrmalas MTB velomaratons</t>
  </si>
  <si>
    <t>Latvijas čempionāts pludmales volejbolā</t>
  </si>
  <si>
    <t>Pasaules kausa posms ielu vingrošanā</t>
  </si>
  <si>
    <t>Ielu dejošanas pasākums "Ghetto dance"</t>
  </si>
  <si>
    <t>24. starptautiskās sacensības mākslas vingrošanā "Mazā un lielā grācija"</t>
  </si>
  <si>
    <t>"Jurmala Cup" ūdens motosporta sacensības</t>
  </si>
  <si>
    <t>Jāņa Roviča kauss boksā</t>
  </si>
  <si>
    <t>Starptautiskais pludmales handbola turnīrs "Jūrmala"</t>
  </si>
  <si>
    <t>Latvijas senioru atklātais čempionāts tenisā</t>
  </si>
  <si>
    <t>Starptautiskās karatē sacensības "Jūrmalas kauss "</t>
  </si>
  <si>
    <t>LAF organizētās sacensības airēšanā</t>
  </si>
  <si>
    <t>Jūrmalas Rogainings</t>
  </si>
  <si>
    <t xml:space="preserve">Jūrmalas domes atklātais futbola kauss </t>
  </si>
  <si>
    <t>Džudo turnīrs "Young Stars Jurmala"</t>
  </si>
  <si>
    <t>Jūrmalas kauss Pludmales Regbijā-5</t>
  </si>
  <si>
    <t>Skriešanas seriāls "Dzintaru apļi"</t>
  </si>
  <si>
    <t>Orientēšanās spēles "Ķemeri 181/41"</t>
  </si>
  <si>
    <t>Starptautiskais bērnu un jauniešu šaha turnīrs Rudaga-Kaissa vasara/ziema</t>
  </si>
  <si>
    <t>Projektu konkurss sporta pasākumiem</t>
  </si>
  <si>
    <t>Latvijas čempionāts zolīte - A fināls</t>
  </si>
  <si>
    <t>4. maija Sporta svētki Jūrmalā</t>
  </si>
  <si>
    <t>Lai nodrošinātu  pasākumu organizēšanu</t>
  </si>
  <si>
    <t>Sporta veidu attīstība</t>
  </si>
  <si>
    <t>Līdzfinansējums biedrībai "Jūrmalai un sportam"</t>
  </si>
  <si>
    <t>JPAP_M3_P3.3_R3.3.3. 207 JPAP_M3_P3.1_R3.1.3. 133 JPAP_M1_P1.6._R1.6.3._41  JPSAAAS Mērķi Nr 1;Nr.4.</t>
  </si>
  <si>
    <t>Biedrība "Jūrmalas Sports" handbola komandas līdzfinansēšana</t>
  </si>
  <si>
    <t>Aleksandra Samoilova atbalstam</t>
  </si>
  <si>
    <t>Pludmales volejbolistes Tīnas Lauras Graudiņas atbalstam</t>
  </si>
  <si>
    <t>Gargabalnieces Jeļenas Čelnovas - Prokopčukas attīstībai</t>
  </si>
  <si>
    <t>Ratiņtenisistes Žanetes Vasaraudzes - Gailītes attīstībai</t>
  </si>
  <si>
    <t xml:space="preserve">Alvila Branta atbalstam Pasaules kausā parabobslejā </t>
  </si>
  <si>
    <t>Mihaila Samoilova atbalstam</t>
  </si>
  <si>
    <t>Karatistes Marijas Luīzes Muižnieces atbalstam</t>
  </si>
  <si>
    <t>Loka šāvējas Anetes Kreicbergas atbalstam</t>
  </si>
  <si>
    <t>Dambretista Gunta Valnera atbalstam</t>
  </si>
  <si>
    <t>Biedrības PAPA'S sacīkšu komandas atbalstam</t>
  </si>
  <si>
    <t>Jurmala Racing Team</t>
  </si>
  <si>
    <t>Biedrība "Skolas sporta klubs "Neguss""</t>
  </si>
  <si>
    <t>Jāņa Roviča boksa klubs</t>
  </si>
  <si>
    <t>Florbola klubs Jūrmala</t>
  </si>
  <si>
    <t>Karatista Leonīda Vorožeikina atbalstam</t>
  </si>
  <si>
    <t>Airētāja Ģirta Sokolova atbalstam</t>
  </si>
  <si>
    <t>Airētājas Jelizavetes Simačevas atbalstam</t>
  </si>
  <si>
    <t>Airētājas Zanes Putniņas atbalstam</t>
  </si>
  <si>
    <t>Airētāja Oskara Anša Ruģeļa atbalstam</t>
  </si>
  <si>
    <t>Airētāja Markusa Imanta Saulītes atbalstam</t>
  </si>
  <si>
    <t>Airētāja Valtera Dirnēna atbalstam</t>
  </si>
  <si>
    <t>Airētāja Krišjāņa Strautiņa atbalstam</t>
  </si>
  <si>
    <t>Airētāja Krista Tomasa Krūmiņa atbalstam</t>
  </si>
  <si>
    <t>Par burāšanas sporta vienības fonda "Collatis viribus" līdzfinansēšanu</t>
  </si>
  <si>
    <t>Olivera Ritenieka atbalstam</t>
  </si>
  <si>
    <t xml:space="preserve">Veterānu futbola kluba "Devro Jūrmala" atbalstam </t>
  </si>
  <si>
    <t>Senioru sporta biedrības Jūrmala galda tenisistu atbalstam</t>
  </si>
  <si>
    <t>Pašvaldības atzinības izteikšana par īpašiem sasniegumiem un rezultātiem</t>
  </si>
  <si>
    <t>Jūrmalas komandas dalība Latvijas Jaunatnes Olimpiādē</t>
  </si>
  <si>
    <t>Sporta attīstības un publicitātes pasākumi</t>
  </si>
  <si>
    <t>08.620</t>
  </si>
  <si>
    <t>Grāmata''Jūrmalas sporta vēsture''</t>
  </si>
  <si>
    <t>JPAP_P1.6._R1.6.3._41</t>
  </si>
  <si>
    <t>* Informatīvi -</t>
  </si>
  <si>
    <t>Attīstības plānošanas dokumenta nosaukums un rīcības virzienu atšifrējums.</t>
  </si>
  <si>
    <t>Jūrmalas pilsētas attīstības programma 2014. – 2020.gadam (JPAP)</t>
  </si>
  <si>
    <t>Prioritāte 1.6. Aktīvā un dabas tūrisma attīstība</t>
  </si>
  <si>
    <t>Rīcības virziens: R.1.6.3. Sporta pasākumu un pakalpojumu attīstība</t>
  </si>
  <si>
    <t>Aktivitāte 41 Sporta infrastruktūras un pasākumu un pakalpojumu attīstība</t>
  </si>
  <si>
    <t>Prioritāte 3.1. Uz nākotni orientēta pilsētas pārvaldība, kas atbalsta pilsonisko iniciatīvu</t>
  </si>
  <si>
    <t>Rīcības virziens: R.3.1.3. Nevalstiskā sektora attīstības atbalsts</t>
  </si>
  <si>
    <t>Aktivitāte 133 Sadarbība ar nevalstiskajām organizācijām</t>
  </si>
  <si>
    <t>Prioritāte 3.3. Daudzveidīga kultūras un sporta vide</t>
  </si>
  <si>
    <t>Rīcības virziens: R.3.3.3.: Sporta sektora attīstība</t>
  </si>
  <si>
    <t>Aktivitāte 207 Valsts vadošo sporta speciālistu piesaiste</t>
  </si>
  <si>
    <t>Mērķi no JPAAAS - Jūrmalas pilsētas aktīvās atpūtas attīstības stratēģija</t>
  </si>
  <si>
    <t>Mērķis Nr. 1 Fiziskās aktivitātēs iesaistīto Jūrmalas pilsētas iedzīvotāju, īpaši bērnu un jauniešu skaita pieaugums.</t>
  </si>
  <si>
    <t>Mērķis Nr.2 Cilvēku ar invaliditāti dalības sporta un aktīvās atpūtas aktivitātēs pieaugums</t>
  </si>
  <si>
    <t>Mērķis Nr. 3 Starptautiska, nacionāla un vietēja mēroga sporta sacensību un aktīvās atpūtas norišu skaita pieaugums.</t>
  </si>
  <si>
    <t>Mērķis Nr. 4 .Jūrmalas pilsētas iedzīvotāju veselības rādītāju uzlabošanās.</t>
  </si>
  <si>
    <r>
      <rPr>
        <b/>
        <sz val="9"/>
        <rFont val="Times New Roman"/>
        <family val="1"/>
        <charset val="186"/>
      </rPr>
      <t>35.pielikums</t>
    </r>
    <r>
      <rPr>
        <sz val="9"/>
        <rFont val="Times New Roman"/>
        <family val="1"/>
        <charset val="186"/>
      </rPr>
      <t xml:space="preserve"> Jūrmalas pilsētas domes</t>
    </r>
  </si>
  <si>
    <t>Jūrmalas pilsētas pašvaldības saistības (EUR)</t>
  </si>
  <si>
    <t>Aizņēmuma apjoms</t>
  </si>
  <si>
    <t>Aizņēmuma paņemšanas gads</t>
  </si>
  <si>
    <t xml:space="preserve">Projekts/Aizņēmuma atdošanas maksajuma gads </t>
  </si>
  <si>
    <t>2033 un turpmākie gadi</t>
  </si>
  <si>
    <t xml:space="preserve"> KOPĀ SAISTĪBU APJOMS</t>
  </si>
  <si>
    <t>Saistību apjoms % no pamatbudžeta ieņēmumiem, t.sk.,</t>
  </si>
  <si>
    <t xml:space="preserve"> saistību apjoms bez galvojumiem</t>
  </si>
  <si>
    <t xml:space="preserve">           esošo saistību apjoms</t>
  </si>
  <si>
    <t xml:space="preserve">           plānoto saistību apjoms</t>
  </si>
  <si>
    <t xml:space="preserve">Pamatbudžeta ieņēmumi bez mērķdotācijas un iemaksām PFIF </t>
  </si>
  <si>
    <t>Plānojamās saistības</t>
  </si>
  <si>
    <r>
      <t>2019-202</t>
    </r>
    <r>
      <rPr>
        <b/>
        <sz val="12"/>
        <rFont val="Times New Roman"/>
        <family val="1"/>
        <charset val="186"/>
      </rPr>
      <t>2</t>
    </r>
  </si>
  <si>
    <t>Daudzfunkcionāla dabas tūrisma centra jaunbūve un  meža parka  labiekārtojums Ķemeros (ITI SAM 5.6.2.)</t>
  </si>
  <si>
    <t>Kredīta % atmaksa 2,7%</t>
  </si>
  <si>
    <t>2019-2021</t>
  </si>
  <si>
    <t>Ķemeru parka pārbūve un restaurācija
 (ITI SAM 5.6.2.)</t>
  </si>
  <si>
    <t>2019-2020</t>
  </si>
  <si>
    <t>Ceļu infrastruktūras atjaunošana un autostāvvietas izbūve Ķemeros 
(ITI SAM 5.6.2.)</t>
  </si>
  <si>
    <t>Jūrmalas ūdenstūrisma pakalpojuma infrastruktūras attīstība atbilstoši pilsētas ekonomiskajai specializācijai (ITI SAM 3.3.1.)</t>
  </si>
  <si>
    <t>2020-2022</t>
  </si>
  <si>
    <t>Pilsētas atpūtas parka un jauniešu mājas izveide Kauguros 
(ITI SAM 3.3.1.)</t>
  </si>
  <si>
    <t>Jūrmalas pilsētas Ķemeru pamatskolas ēkas pārbūve un energoefektivitātes paaugstināšana (ITI SAM 4.2.2.)</t>
  </si>
  <si>
    <t>Jūrmalas pilsētas Kauguru vidusskolas ēkas energoefektivitātes paaugstināšana 
(ITI SAM 4.2.2.)</t>
  </si>
  <si>
    <t>Jūrmalas pilsētas vispārējās vidējās izglītības iestāžu infrastruktūras pilnveide
 (ITI SAM 8.1.2.)</t>
  </si>
  <si>
    <t>Kredīta % atmaksas 2.7%</t>
  </si>
  <si>
    <t>Jūrmalas sporta skolas peldbaseina ēkas pārbūve un energoefektivitātes paaugstināšana (ITI SAM 4.2.2.)</t>
  </si>
  <si>
    <t>2020-2021</t>
  </si>
  <si>
    <t>Pašvaldības ēkas Raiņa ielā 62, Jūrmalā pārbūve un energoefektivitātes paaugstināšana (ITI SAM 4.2.2.)</t>
  </si>
  <si>
    <t>Infrastruktūras pilnveide sabiedrībā balstītu sociālo pakalpojumu nodrošināšanai Jūrmalā (ITI SAM 9.3.1.)</t>
  </si>
  <si>
    <t>2019-2022</t>
  </si>
  <si>
    <t>Lielupes radīto plūdu un krasta erozijas risku apdraudējumu novēršanas pasākumi Dubultos - Majoros - Dzintaros (SAM 5.1.1.)</t>
  </si>
  <si>
    <t>2019 - 2020</t>
  </si>
  <si>
    <t>Jaunu dabas un kultūras tūrisma pakalpojumu radīšana Rīgas jūras līča rietumu piekrastē - Mellužu estrāes un Ķemeru ūdenstorņa pārbūve un restaurācija (SAM 5.5.1.)</t>
  </si>
  <si>
    <t>Pirmsskolas izglītības iestāde "Bitīte" pārbūve</t>
  </si>
  <si>
    <t>(Kredīta % atmaksa 2,7%)</t>
  </si>
  <si>
    <t>Lielupes pamatskolas pārbūve un sporta zāles piebūve</t>
  </si>
  <si>
    <t>Jūrmalas veselības veicināšanas un sociālo pakalpojumu centra ēku pārbūve un energoefektivitātes paaugstināšana (alternatīva ITI SAM 4.2.2.)</t>
  </si>
  <si>
    <t>Ceļu un to kompleksa investīciju projektu īstenošanai (2019)</t>
  </si>
  <si>
    <t>Dzintaru koncertzāles attīstība</t>
  </si>
  <si>
    <t>Daudzfunkcionāla dabas tūrisma centra pastāvīgās ekspozīcijas izveide (1.kārta), centra teritorijas un funkcionālās meža parka teritorijas  labiekārtošana</t>
  </si>
  <si>
    <t>2020; …</t>
  </si>
  <si>
    <t>Plānojamās kredītsaistības, t.sk. Ceļu investīciju projektiem</t>
  </si>
  <si>
    <t>Aizņēmumu atmaksa</t>
  </si>
  <si>
    <t>2012, 2013</t>
  </si>
  <si>
    <t>Ēkas rekonstrukcijai ar funkcijas maiņu par sociālās aprūpes ēku ar publiski pieejamām telpām 1.stāvā Skolas ielā 44</t>
  </si>
  <si>
    <t>Kredīta % atmaksa 1,833%</t>
  </si>
  <si>
    <t>2012, 2013, 2014</t>
  </si>
  <si>
    <t>Aspazijas mājas Nr.002 restaurācija un ēkas Nr.001 rekonstrukcija, saglabājot funkciju muzejs Z.Meirovica prospektā 18/20, Jūrmalā</t>
  </si>
  <si>
    <t>Kredīta % atmaksa (2,7%)</t>
  </si>
  <si>
    <t>2012, 2013, 2014, 2015</t>
  </si>
  <si>
    <t>Dzintaru koncertzāles slēgtās zāles rekonstrukcija/restaurācija Turaidas ielā 1, Jūrmalā</t>
  </si>
  <si>
    <t>Kredīta % atmaksa 2,7%)</t>
  </si>
  <si>
    <t>2013, 2014</t>
  </si>
  <si>
    <t xml:space="preserve">Bērnudārza jaunbūvei Tukuma ielā 9, Jūrmalā </t>
  </si>
  <si>
    <t>Kredīta % atmaksa (2,7%01.14)</t>
  </si>
  <si>
    <t>Mācību korpusa lit.002 rekonstrukcija bez apjoma palielināšanas Dūņu ceļš 2, Jūrmalā</t>
  </si>
  <si>
    <t>Kredīta % atmaksa 0,55%</t>
  </si>
  <si>
    <t>2013, 2014, 2015</t>
  </si>
  <si>
    <t>Ēkas lit.002 rekontrukcijas par Mākslas skolu Strēlnieku prospektā 30 un Jāņa Poruka prospekta izbūve posmā no Friča Brīvzemnieka ielas līdz sporta zālei "Taurenītis" Jūrmalā</t>
  </si>
  <si>
    <t>2014, 2015</t>
  </si>
  <si>
    <t>Jūrmalas Valsts ģimnāzijas un sākumskolas "Atvase" daudzfunkcionālās sporta halles projektēšana un celtniecība (atmaksa 10 gados)</t>
  </si>
  <si>
    <t>Ielu asfalta seguma kapitālais remonts</t>
  </si>
  <si>
    <t>Jūrmalas ūdenssaimniecības attīstības projekta II kārta (ar sadārdzinājumu) (atmaksa 10 gados)</t>
  </si>
  <si>
    <t>Kredīta atmaksa 2,7%</t>
  </si>
  <si>
    <t>Kompleksi risinājumi siltumnīcefekta gāzu emisiju samazināšanai Jūrmalas pilsētas Mežmalas vidusskolā (atmaksa 5 gados)</t>
  </si>
  <si>
    <t>Jūrmalas pilsētas tranzītielas P128 (Talsu šoseja/Kolkas iela) izbūve (atmaksa 10 gados)</t>
  </si>
  <si>
    <t>Ielu asfalta seguma kapitālais remonts (atmaksa 10 gados)</t>
  </si>
  <si>
    <t>2016;2017;
2018</t>
  </si>
  <si>
    <t>Dubultu kultūras un izglītības centra Strēlnieku prospektā 30, Jūrmalā būvniecība  (atmaksa 10 gados)</t>
  </si>
  <si>
    <t>Ceļu un to kompleksa investīciju projektu īstenošanai (2016)</t>
  </si>
  <si>
    <t>Ceļu un to kompleksa investīciju projektu īstenošanai (2017)</t>
  </si>
  <si>
    <t>Ceļu un to kompleksa investīciju projektu īstenošanai (2018)</t>
  </si>
  <si>
    <t>Jaunu dabas un kultūras tūrisma pakalpojumu radīšana Rīgas jūras līča rietumu piekrastē - Mellužu estrādes ēkas restaurācija un bāra ēkas pārbūve, teritorijas labiekārtojums</t>
  </si>
  <si>
    <t>2018-2019</t>
  </si>
  <si>
    <t>Administratīvās ēkas pārbūve sociālo funkciju nodrošināšanai</t>
  </si>
  <si>
    <t>Jūrmalas pilsētas Jaundubultu vidusskolas ēkas energoefektivitātes paaugstināšana (ITI SAM 4.2.2.)</t>
  </si>
  <si>
    <t>Jūrmalas ūdenssaimniecības attīstības projekta trešā kārta (atmaksa 20 gados)</t>
  </si>
  <si>
    <t>Galvojumi un ilgtermiņa saistības</t>
  </si>
  <si>
    <t>Galvojums Ūdenssaimn.NEFCO</t>
  </si>
  <si>
    <t>Kredīta % atmaksa 3%</t>
  </si>
  <si>
    <t>2008, 2009</t>
  </si>
  <si>
    <t>Galvojums projektā "Piejūra" (20 gadi)</t>
  </si>
  <si>
    <t>Studējošā kredīta galvojums Konstantīnam Ņedošivinam</t>
  </si>
  <si>
    <t>Kredīta %atmaksa, 6 mēn. euribor</t>
  </si>
  <si>
    <t>Studiju kredīta galvojums Konstantīnam Ņedošivinam</t>
  </si>
  <si>
    <t xml:space="preserve">Kredīta %atmaksa, </t>
  </si>
  <si>
    <t>2020-2039</t>
  </si>
  <si>
    <t>Galvojums SIA "Jūrmalas ūdens" aizņēmumam projekta "Jūrmalas ūdenssaimniecības attīstības projekts IV kārta" īstenošanai</t>
  </si>
  <si>
    <t>2007, 2011</t>
  </si>
  <si>
    <t>Ilgtermiņa saistības</t>
  </si>
  <si>
    <t>Saistības pavisam kopā:</t>
  </si>
  <si>
    <t>Atmaksājamā pamatsumma</t>
  </si>
  <si>
    <t>Kredītprocenti</t>
  </si>
  <si>
    <t>2017. gadā veiktā pamatsummas atmaksa</t>
  </si>
  <si>
    <t>Tāme Nr.01.1.2.</t>
  </si>
  <si>
    <t>90000056357</t>
  </si>
  <si>
    <t>Jūrmala, Jomas iela 1/5</t>
  </si>
  <si>
    <t>01.110.</t>
  </si>
  <si>
    <t>Centralizētie pasākumi</t>
  </si>
  <si>
    <t>LV84PARX0002484572001</t>
  </si>
  <si>
    <t>Tāme Nr.04.1.10</t>
  </si>
  <si>
    <t>Informācijas un komunikācijas tehnoloģiju uzturēšana, atjaunošana un uzlabošana</t>
  </si>
  <si>
    <r>
      <rPr>
        <b/>
        <sz val="9"/>
        <rFont val="Times New Roman"/>
        <family val="1"/>
        <charset val="186"/>
      </rPr>
      <t>15.pielikums</t>
    </r>
    <r>
      <rPr>
        <sz val="9"/>
        <rFont val="Times New Roman"/>
        <family val="1"/>
        <charset val="186"/>
      </rPr>
      <t xml:space="preserve"> Jūrmalas pilsētas domes</t>
    </r>
  </si>
  <si>
    <t>2019.gada budžeta atšifrējums pa programmām un budžeta veidiem</t>
  </si>
  <si>
    <t>Struktūrvienība:</t>
  </si>
  <si>
    <t>Informācijas un komunikācijas tehhnoloģiju pārvalde</t>
  </si>
  <si>
    <t>Iebraukšanas nodevas iekasēšanas nodrošinājums</t>
  </si>
  <si>
    <t>03.600</t>
  </si>
  <si>
    <t>Tīkla telefons un internets</t>
  </si>
  <si>
    <t>JPAP_P3.1._R.3.1.2._120</t>
  </si>
  <si>
    <t>Elektrība</t>
  </si>
  <si>
    <t>JPAP_P2.1._R.2.1.1._63
JPAP_P2.1._R.2.1.1._65
JPAP_P3.4._R3.4.1._209
IKTRP_R2.1.3._10</t>
  </si>
  <si>
    <t>Naudas maiņas un caurlaižu aparātu remonts</t>
  </si>
  <si>
    <t>JPAP_P2.1._R.2.1.1._63
JPAP_P2.1._R.2.1.1._65
IKTRP_R2.1.3._10</t>
  </si>
  <si>
    <t>Apsaimniekošana</t>
  </si>
  <si>
    <t>JPAP_P2.1._R.2.1.1._65
IKTRP_R2.1.3._10</t>
  </si>
  <si>
    <t>Informācijas tehnoloģiju pakalpojumi</t>
  </si>
  <si>
    <t>Vienreizējo čeku iegāde</t>
  </si>
  <si>
    <t>Kancelejas preces</t>
  </si>
  <si>
    <t>Pievienotās vērtības nodoklis</t>
  </si>
  <si>
    <t>JPAP_P2.1._R.2.1.1._65
IKTRP_R2.1.3._10
JPAP_P3.1._R3.1.2._121</t>
  </si>
  <si>
    <t>Datortehnika</t>
  </si>
  <si>
    <t>Detaļu iegāde caurlaižu aparātiem</t>
  </si>
  <si>
    <t>Pamatlīdzekļu izveidošana</t>
  </si>
  <si>
    <t>Piemaksas par virstundu darbu</t>
  </si>
  <si>
    <t xml:space="preserve">Ārštata līgumi </t>
  </si>
  <si>
    <t>Sociālais nodoklis</t>
  </si>
  <si>
    <t>04.900</t>
  </si>
  <si>
    <t>Interneta pakalpojumi - interneta pieslēgumi domes nodaļām</t>
  </si>
  <si>
    <t>JPAP_P2.6._R2.6.3._90
JPAP_P3.1._R3.1.2._120</t>
  </si>
  <si>
    <t xml:space="preserve">Maksa par elektroenerģiju    </t>
  </si>
  <si>
    <t>JPAP_P3.4._R3.4.1._209
IKTRP_R3.4.1._5
IKTRP_R3.4.1._6</t>
  </si>
  <si>
    <t xml:space="preserve">Iekārtu, invent. un aparat. remonts, tehniskā apkalpošana     </t>
  </si>
  <si>
    <t>JPAP_P2.6._R2.6.3._92
JPAP_P3.4._R3.4.1._209
IKTRP_R3.4.1._5
IKTRP_R3.4.1._6</t>
  </si>
  <si>
    <t>JPAP_P2.8._R2.8.1._112 JPAP_P3.1._R3.1.2._123
JPAP_P3.1._R3.1.2._124 JPAP_P3.1._R3.1.5._144
JPAP_P3.5._R3.5.1._218
IKTRP_3.5.1._8
IKTRP_2.8.1._13 IKTRP_R3.1.5._18 IKTRP_R3.1.2._19
IKTRP_R3.1.2._20</t>
  </si>
  <si>
    <t>JPAP_P2.8._R2.8.1._112
JPAP_P3.5._R3.5.1._218
IKTRP_3.5.1._8
IKTRP_2.8.1._13 IKTRP_R3.1.5._35</t>
  </si>
  <si>
    <t>JPAP_P3.1._R3.1.2. JPAP_P1.9._R1.9.2._54 JPAP_P3.1._R3.1.5._140 JPAP_P3.4._R3.4.1._208
JPAP_P3.4._R3.4.1._210 
IKTRP_R1.9.2._15 IKTRP_R3.1.5._35 IKTRP_R3.4.1._44
IKTRP_R3.4.1._45</t>
  </si>
  <si>
    <t>Biroja preces</t>
  </si>
  <si>
    <t>JPAP_P3.1._R3.1.5._139
IKRRP_R3.1.5._4</t>
  </si>
  <si>
    <t>Datortehnikas remonts un uzturēšana</t>
  </si>
  <si>
    <t>JPAP_P2.8._R2.8.1._112 JPAP_P2.8._R2.8.2._114 JPAP_P3.1._R3.1.2._122 JPAP_P3.1._R3.1.2._123
JPAP_P3.1._R3.1.2._124 JPAP_P3.1._R3.1.2._128 JPAP_P3.1._R3.1.5._141 JPAP_P3.1._R3.1.5._142 JPAP_P3.1._R3.1.5._144 JPAP_P3.4._R3.4.1._208
JPAP_P3.4._R3.4.1._210
JPAP_P3.5._R3.5.1._218
 IKTRP_R1.1.1._1 IKTRP_3.5.1._8
IKTRP_2.8.1._13 IKTRP_R3.1.5._18  IKTRP_R3.1.2._19
IKTRP_R3.1.2._20 IKTRP_R3.1.5._25 IKTRP_R3.1.5._27 IKTRP_R3.4.1._44
IKTRP_R3.4.1._45</t>
  </si>
  <si>
    <t>JPAP_P2.1._R2.1.1._64
JPAP_P2.1._R2.1.1._65
JPAP_P2.1._R2.1.3._69
JPAP_P2.6._R2.6.3._92
JPAP_P2.6._R2.6.3._93
JPAP_P3.1._R3.1.2._120
JPAP_P3.1._R3.1.2._127
JPAP_P3.4._R3.4.1._208
JPAP_P3.4._R3.4.1._209
JPAP_P3.4._R3.4.1._210 
IKTRP_R3.1.5._29
IKTRP_R2.6.3._31
IKTRP_R3.1.2._34
IKTRP_R3.4.1._44
IKTRP_R3.4.1._45</t>
  </si>
  <si>
    <t>Jūrmalas pilsētas attīstības programma 2014.-2020.gadam (JPAP)</t>
  </si>
  <si>
    <t>P1.9. Kūrorta un tikšanās vietas tēla veidošana</t>
  </si>
  <si>
    <t>R1.9.2. Informācijas pieejamības nodrošināšana</t>
  </si>
  <si>
    <t>Aktivitāte Nr.54 Ģeogrāfijas informācijas sistēmas ieviešana</t>
  </si>
  <si>
    <t>P2.1. Ceļu un ielu, to apgaismojuma kvalitātes uzlabošana, satiksmes drošības uzlabojumi, veloceliņu un gājēju celiņu attīstība</t>
  </si>
  <si>
    <t>R2.1.1. Ielu un ceļu rekonstrukcija, satiksmes drošības uzlabošana</t>
  </si>
  <si>
    <t>Aktivitāte Nr.63 Jūrmalas ielu kompleksa, to apgaismojuma uzturēšana, drošības un kvalitātes uzlabošana, t.sk., izstrādājot un īstenojot plānu viedā apgaismojuma uzstādīšanai pilsētas ielās</t>
  </si>
  <si>
    <t>Aktivitāte Nr.64 Pilsētas ielu apgaismojuma informācijas sistēmas ieviešana</t>
  </si>
  <si>
    <t>Aktivitāte Nr.65 Iebraukšanas caurlaižu informācijas sistēmas ieviešana</t>
  </si>
  <si>
    <t>R2.1.3. Elektrotransporta infrastruktūras attīstība</t>
  </si>
  <si>
    <t>Aktivitāte Nr.69 Transporta vadības informācijas sistēmas ieviešana</t>
  </si>
  <si>
    <t>P2.6. Energoapgādes un sakaru attīstība</t>
  </si>
  <si>
    <t>R2.6.3. Sakaru un komunikācijas sistēmu attīstība</t>
  </si>
  <si>
    <t>Aktivitāte Nr.90 Interneta pieejamības nodrošināšana</t>
  </si>
  <si>
    <t>Aktivitāte Nr.92 Pašvaldības platjoslas optiskā datu pārraides tīkla izveide</t>
  </si>
  <si>
    <t>Aktivitāte Nr.93 Pašvaldības brīvpiekļuves publiskā bezvadu tīkla izveide</t>
  </si>
  <si>
    <t>P2.8. Publiskās telpas labiekārtošana</t>
  </si>
  <si>
    <t>R2.8.1. Publiskās telpas pilnveide</t>
  </si>
  <si>
    <t>Aktivitāte Nr.112 Nekustamā īpašuma uzskaites un nodokļu administrēšanas sistēmas funkcionalitātes paplašināšana</t>
  </si>
  <si>
    <t>R2.8.2. Kapsētu un to infrastruktūras labiekārtošana</t>
  </si>
  <si>
    <t>Aktivitāte Nr.114 Kapsētu paplašināšana un jaunu kapsētu izveide un to apsaimniekošana</t>
  </si>
  <si>
    <t>P.3.1. Uz nākotni orientēta pilsētas pārvaldība, kas atbalsta pilsonisko iniciatīvu</t>
  </si>
  <si>
    <t>R.3.1.2. Pašvaldības pārvaldes kapacitātes celšana</t>
  </si>
  <si>
    <t xml:space="preserve">Aktivitāte Nr.120 Ātrgaitas interneta nodrošinājums Jūrmalas pašvaldības iestādēs </t>
  </si>
  <si>
    <t>Aktivitāte Nr.121 Pašvaldības e-pakalpojumu platformas ieviešana</t>
  </si>
  <si>
    <t>Aktivitāte Nr.122 Jaunu e-pakalpojumu ieviešana</t>
  </si>
  <si>
    <t>Aktivitāte Nr.123 Grāmatvedības informācijas sistēmas uzlabošana</t>
  </si>
  <si>
    <t xml:space="preserve">Aktivitāte Nr.124 Personālvadības informācijas sistēmas ieviešana </t>
  </si>
  <si>
    <t>Aktivitāte Nr.127 Bezvadu datu pārraides tīkla risinājuma ieviešana Pašvaldības iestādēs</t>
  </si>
  <si>
    <t>Aktivitāte Nr.128 Budžeta plānošanas, formēšanas un izpildes kontroles informācijas sistēmas ieviešana</t>
  </si>
  <si>
    <t>R3.1.5. Pilsētas pārvaldības infrastruktūras pilnveide</t>
  </si>
  <si>
    <t>Aktivitāte Nr.139 Jūrmalas kartes ieviešana</t>
  </si>
  <si>
    <t>Aktivitāte Nr.140 Centralizētas infrastruktūras pārvaldības un rezerves kopēšanas risinājuma ieviešana</t>
  </si>
  <si>
    <t>Aktivitāte Nr.141 Centralizēta drošības informācijas un notikumu pārvaldības sistēmas (SIEM) ieviešana</t>
  </si>
  <si>
    <t>Aktivitāte Nr.142 Tīkla ielaušanās noteikšanas un novēršanas sistēmas (IDS/IPS) ieviešana</t>
  </si>
  <si>
    <t>Aktivitāte Nr.144 Dokumentu vadības sistēmas ieviešana</t>
  </si>
  <si>
    <t>P3.4. Droša dzīves vide</t>
  </si>
  <si>
    <t>R3.4.1. Sabiedriskās kārtības un iedzīvotāju drošības nodrošināšana</t>
  </si>
  <si>
    <t>Aktivitāte Nr.208 Vides monitoringa informācijas sistēmas ieviešana un dažādu vides monitoringu veikšana</t>
  </si>
  <si>
    <t>Aktivitāte Nr.209 Videonovērošanas sistēmas un videonovērošanas tīkla ieviešana</t>
  </si>
  <si>
    <t>Aktivitāte Nr.210 Pašvaldības civilās aizsardzības preventīvo un glābšanas pasākumu efektivitātes uzlabošana</t>
  </si>
  <si>
    <t>P3.5. Kvalitatīvs sociālais atbalsts</t>
  </si>
  <si>
    <t>R3.5.1. Sociālo pakalpojumu attīstība</t>
  </si>
  <si>
    <t>Aktivitāte Nr.218 Sociālās palīdzības administrēšanas lietojumprogrammas funkcionalitātes paplašināšana</t>
  </si>
  <si>
    <t>Jūrmalas pilsētas informācijas un komunikācijas tehnoloģiju rīcības plāns 2015.-2020.gadam (IKTRP)</t>
  </si>
  <si>
    <t>R.1.1.1. Kūrortu tiesiskās sistēmas un organizāciju izveides veicināšana</t>
  </si>
  <si>
    <t>Aktivitāte Nr.1 Datu noliktavas un datu analīzes rīka ieviešana</t>
  </si>
  <si>
    <t>R1.9.1. Jūrmalas kā kūrorta un tikšanās vietas tēla veidošana</t>
  </si>
  <si>
    <t>Aktivitāte Nr.2 Digitālo informācijas stendu informācijas sistēmas  ieviešana</t>
  </si>
  <si>
    <t>Aktivitāte Nr.3 Jūrmalas pilsētas portāla funkcionalitātes paplašināšana (ārējais portāls, mobilā aplikācija, Domes sēžu videotranslēšana un iekšējais portāls )</t>
  </si>
  <si>
    <t>R1.9.2 Jūrmalas kartogrāfiskās informācijas attīstība</t>
  </si>
  <si>
    <t>Aktivitāte Nr.15 Ģeogrāfijas informācijas sistēmas ieviešana</t>
  </si>
  <si>
    <t>R2.1.3. Sabiedriskā transporta attīstība Jūrmalā</t>
  </si>
  <si>
    <t>Aktivitāte Nr.10 Iebraukšanas caurlaižu informācijas sistēmas ieviešana</t>
  </si>
  <si>
    <t>R2.6.3. Mobilo sakaru un interneta pieejamības nodrošināšana</t>
  </si>
  <si>
    <t>Aktivitāte Nr.31 Pašvaldības platjoslas optiskā datu pārraides tīkla izveide</t>
  </si>
  <si>
    <t>R2.8.1 Publiskās telpas pilnveide</t>
  </si>
  <si>
    <t>Aktivitāte Nr.13 Nekustamā īpašuma uzskaites un nodokļu administrēšanas sistēmas funkcionalitātes paplašināšana</t>
  </si>
  <si>
    <t>R3.1.2. Pašvaldības pārvaldes kapacitātes celšana</t>
  </si>
  <si>
    <t>Aktivitāte Nr.19 Grāmatvedības informācijas sistēmas ieviešana</t>
  </si>
  <si>
    <t>Aktivitāte Nr.20 Personālvadības informācijas sistēmas ieviešana</t>
  </si>
  <si>
    <t>R3.1.2. Ātrgaitas interneta nodrošinājums Jūrmalas pašvaldības iestādēs</t>
  </si>
  <si>
    <t>Aktivitāte Nr.34 Bezvadu datu pārraides tīkla risinajuma ieviešana Pašvaldības iestādēs</t>
  </si>
  <si>
    <t>R.3.1.5. Jūrmalnieka kartes izveide</t>
  </si>
  <si>
    <t>Aktivitāte Nr.4 Jūrmalas e-kartes informācijas sistēmas ieviešana</t>
  </si>
  <si>
    <t>R3.1.5. Dokumentu sagatavošanas un iesniegšanas tiešsaistes sistēmas izveide</t>
  </si>
  <si>
    <t>Aktivitāte Nr.17 Jaunu e-pakalpojumu ieviešana</t>
  </si>
  <si>
    <t>Aktivitāte Nr.18 Dokumentu vadības sistēmas ieviešana</t>
  </si>
  <si>
    <t xml:space="preserve">Aktivitāte Nr.25 Tīkla ielaušanās noteikšanas un novēršanas sistēmas (IDS/IPS) ieviešana </t>
  </si>
  <si>
    <t xml:space="preserve">Aktivitāte Nr.26 Centralizētas infrastruktūras pārvaldības un rezerves kopēšanas risinājuma ieviešana </t>
  </si>
  <si>
    <t xml:space="preserve">Aktivitāte Nr.27 Centralizēta drošības informācijas un notikumu pārvaldības sistēmas (SIEM) ieviešana </t>
  </si>
  <si>
    <t>Aktivitāte Nr.28 Lietotāju incidentu, problēmu un izmaiņu pieteikumu informācijas sistēmas funkcionalitātes paplašināšana</t>
  </si>
  <si>
    <t>Aktivitāte Nr.29 Pašvaldības datu centra modernizācija un rezerves virtuālā datu centra izveide</t>
  </si>
  <si>
    <t>R3.4.1. Sabiedriskās kārtības un iedzīvotāju drošīnas nodrošināšana</t>
  </si>
  <si>
    <t>Aktivitāte Nr.5 Videonovērošanas informācijas sistēmas ieviešana</t>
  </si>
  <si>
    <t>Aktivitāte Nr.6 Videonovērošanas tīkla ieviešana</t>
  </si>
  <si>
    <t>Aktivitāte Nr.44 Vides monitoringa informācijas sistēmas ieviešana</t>
  </si>
  <si>
    <t>Aktivitāte Nr.45 Pašvaldības civilās aizsardzības preventīvo un glābšanas pasākumu efektivitātes uzlabošana</t>
  </si>
  <si>
    <t>R3.5.1. Sociālā atbalsta infrastruktūras attīstība</t>
  </si>
  <si>
    <t>Aktivitāte Nr.8 Sociālās palīdzības administrēšanas lietojumprogrammas funkcionalitātes paplašināšana</t>
  </si>
  <si>
    <t>R3.7.2. Vietējās uzņēmējdarbības atbalsta infrastruktūras attīstība</t>
  </si>
  <si>
    <t>Aktivitāte Nr.9 Ielu tirdzniecības un citu Pašvaldības atļauju informācijas sistēmas ieviešana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</si>
</sst>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.0"/>
  </numFmts>
  <fonts count="26" x14ac:knownFonts="1">
    <font>
      <sz val="11"/>
      <color theme="1"/>
      <name val="Calibri"/>
      <family val="2"/>
      <charset val="186"/>
      <scheme val="minor"/>
    </font>
    <font>
      <sz val="10"/>
      <name val="Arial"/>
      <family val="2"/>
      <charset val="186"/>
    </font>
    <font>
      <sz val="9"/>
      <name val="Times New Roman"/>
      <family val="1"/>
      <charset val="186"/>
    </font>
    <font>
      <b/>
      <sz val="9"/>
      <name val="Times New Roman"/>
      <family val="1"/>
      <charset val="186"/>
    </font>
    <font>
      <b/>
      <u/>
      <sz val="12"/>
      <name val="Times New Roman"/>
      <family val="1"/>
      <charset val="186"/>
    </font>
    <font>
      <sz val="10"/>
      <name val="Times New Roman"/>
      <family val="1"/>
      <charset val="186"/>
    </font>
    <font>
      <i/>
      <sz val="9"/>
      <name val="Times New Roman"/>
      <family val="1"/>
      <charset val="186"/>
    </font>
    <font>
      <sz val="6"/>
      <name val="Times New Roman"/>
      <family val="1"/>
      <charset val="186"/>
    </font>
    <font>
      <sz val="9"/>
      <color rgb="FFFF0000"/>
      <name val="Times New Roman"/>
      <family val="1"/>
      <charset val="186"/>
    </font>
    <font>
      <b/>
      <sz val="12"/>
      <name val="Times New Roman"/>
      <family val="1"/>
      <charset val="186"/>
    </font>
    <font>
      <b/>
      <i/>
      <sz val="12"/>
      <name val="Times New Roman"/>
      <family val="1"/>
      <charset val="186"/>
    </font>
    <font>
      <sz val="7"/>
      <name val="Times New Roman"/>
      <family val="1"/>
      <charset val="186"/>
    </font>
    <font>
      <b/>
      <sz val="9"/>
      <color theme="1"/>
      <name val="Times New Roman"/>
      <family val="1"/>
      <charset val="186"/>
    </font>
    <font>
      <sz val="9"/>
      <color theme="1"/>
      <name val="Times New Roman"/>
      <family val="1"/>
      <charset val="186"/>
    </font>
    <font>
      <b/>
      <i/>
      <sz val="10"/>
      <name val="Times New Roman"/>
      <family val="1"/>
      <charset val="186"/>
    </font>
    <font>
      <b/>
      <i/>
      <sz val="9"/>
      <name val="Times New Roman"/>
      <family val="1"/>
      <charset val="186"/>
    </font>
    <font>
      <b/>
      <sz val="18"/>
      <name val="Times New Roman"/>
      <family val="1"/>
      <charset val="186"/>
    </font>
    <font>
      <sz val="8"/>
      <name val="Times New Roman"/>
      <family val="1"/>
      <charset val="186"/>
    </font>
    <font>
      <i/>
      <sz val="12"/>
      <name val="Times New Roman"/>
      <family val="1"/>
      <charset val="186"/>
    </font>
    <font>
      <sz val="12"/>
      <name val="Times New Roman"/>
      <family val="1"/>
      <charset val="186"/>
    </font>
    <font>
      <sz val="12"/>
      <color rgb="FFFF0000"/>
      <name val="Times New Roman"/>
      <family val="1"/>
      <charset val="186"/>
    </font>
    <font>
      <b/>
      <sz val="12"/>
      <color theme="1"/>
      <name val="Times New Roman"/>
      <family val="1"/>
      <charset val="186"/>
    </font>
    <font>
      <sz val="12"/>
      <name val="Arial"/>
      <family val="2"/>
      <charset val="186"/>
    </font>
    <font>
      <b/>
      <sz val="9"/>
      <color indexed="81"/>
      <name val="Tahoma"/>
      <family val="2"/>
      <charset val="186"/>
    </font>
    <font>
      <sz val="9"/>
      <color indexed="81"/>
      <name val="Tahoma"/>
      <family val="2"/>
      <charset val="186"/>
    </font>
    <font>
      <sz val="11"/>
      <color theme="1"/>
      <name val="Calibri"/>
      <family val="2"/>
      <charset val="186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13"/>
        <bgColor indexed="64"/>
      </patternFill>
    </fill>
  </fills>
  <borders count="13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hair">
        <color indexed="64"/>
      </right>
      <top/>
      <bottom style="double">
        <color indexed="64"/>
      </bottom>
      <diagonal/>
    </border>
    <border>
      <left style="hair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dotted">
        <color indexed="64"/>
      </right>
      <top style="hair">
        <color indexed="64"/>
      </top>
      <bottom/>
      <diagonal/>
    </border>
    <border>
      <left style="hair">
        <color indexed="64"/>
      </left>
      <right style="dotted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/>
      <bottom style="double">
        <color indexed="64"/>
      </bottom>
      <diagonal/>
    </border>
    <border>
      <left/>
      <right/>
      <top/>
      <bottom style="hair">
        <color indexed="64"/>
      </bottom>
      <diagonal/>
    </border>
  </borders>
  <cellStyleXfs count="9">
    <xf numFmtId="0" fontId="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5" fillId="0" borderId="0"/>
    <xf numFmtId="0" fontId="1" fillId="0" borderId="0"/>
    <xf numFmtId="0" fontId="1" fillId="0" borderId="0"/>
  </cellStyleXfs>
  <cellXfs count="867">
    <xf numFmtId="0" fontId="0" fillId="0" borderId="0" xfId="0"/>
    <xf numFmtId="0" fontId="2" fillId="2" borderId="0" xfId="1" applyFont="1" applyFill="1" applyBorder="1" applyAlignment="1" applyProtection="1">
      <alignment vertical="center"/>
    </xf>
    <xf numFmtId="0" fontId="2" fillId="2" borderId="0" xfId="1" applyFont="1" applyFill="1" applyBorder="1" applyAlignment="1" applyProtection="1">
      <alignment vertical="center"/>
      <protection locked="0"/>
    </xf>
    <xf numFmtId="0" fontId="3" fillId="2" borderId="0" xfId="1" applyFont="1" applyFill="1" applyBorder="1" applyAlignment="1" applyProtection="1">
      <alignment horizontal="right" vertical="center"/>
      <protection locked="0"/>
    </xf>
    <xf numFmtId="0" fontId="2" fillId="0" borderId="0" xfId="1" applyFont="1" applyFill="1" applyBorder="1" applyAlignment="1" applyProtection="1">
      <alignment vertical="center"/>
    </xf>
    <xf numFmtId="49" fontId="5" fillId="2" borderId="4" xfId="1" applyNumberFormat="1" applyFont="1" applyFill="1" applyBorder="1" applyAlignment="1" applyProtection="1">
      <alignment vertical="center"/>
    </xf>
    <xf numFmtId="49" fontId="3" fillId="2" borderId="0" xfId="1" applyNumberFormat="1" applyFont="1" applyFill="1" applyBorder="1" applyAlignment="1" applyProtection="1">
      <alignment vertical="center"/>
    </xf>
    <xf numFmtId="49" fontId="2" fillId="2" borderId="4" xfId="1" applyNumberFormat="1" applyFont="1" applyFill="1" applyBorder="1" applyAlignment="1" applyProtection="1">
      <alignment vertical="center"/>
    </xf>
    <xf numFmtId="49" fontId="2" fillId="2" borderId="0" xfId="1" applyNumberFormat="1" applyFont="1" applyFill="1" applyBorder="1" applyAlignment="1" applyProtection="1">
      <alignment vertical="center"/>
    </xf>
    <xf numFmtId="49" fontId="6" fillId="2" borderId="4" xfId="1" applyNumberFormat="1" applyFont="1" applyFill="1" applyBorder="1" applyAlignment="1" applyProtection="1">
      <alignment vertical="center"/>
    </xf>
    <xf numFmtId="49" fontId="2" fillId="2" borderId="7" xfId="1" applyNumberFormat="1" applyFont="1" applyFill="1" applyBorder="1" applyAlignment="1" applyProtection="1">
      <alignment vertical="center"/>
    </xf>
    <xf numFmtId="49" fontId="2" fillId="2" borderId="8" xfId="1" applyNumberFormat="1" applyFont="1" applyFill="1" applyBorder="1" applyAlignment="1" applyProtection="1">
      <alignment vertical="center"/>
    </xf>
    <xf numFmtId="49" fontId="2" fillId="0" borderId="0" xfId="1" applyNumberFormat="1" applyFont="1" applyFill="1" applyBorder="1" applyAlignment="1" applyProtection="1">
      <alignment horizontal="center" vertical="center" wrapText="1"/>
    </xf>
    <xf numFmtId="0" fontId="2" fillId="0" borderId="0" xfId="1" applyFont="1" applyFill="1" applyBorder="1" applyAlignment="1" applyProtection="1">
      <alignment horizontal="center" vertical="center" textRotation="90"/>
    </xf>
    <xf numFmtId="1" fontId="7" fillId="0" borderId="27" xfId="1" applyNumberFormat="1" applyFont="1" applyFill="1" applyBorder="1" applyAlignment="1" applyProtection="1">
      <alignment horizontal="center" vertical="center"/>
    </xf>
    <xf numFmtId="1" fontId="7" fillId="0" borderId="28" xfId="1" applyNumberFormat="1" applyFont="1" applyFill="1" applyBorder="1" applyAlignment="1" applyProtection="1">
      <alignment horizontal="center" vertical="center"/>
    </xf>
    <xf numFmtId="1" fontId="7" fillId="0" borderId="29" xfId="1" applyNumberFormat="1" applyFont="1" applyFill="1" applyBorder="1" applyAlignment="1" applyProtection="1">
      <alignment horizontal="center" vertical="center"/>
    </xf>
    <xf numFmtId="1" fontId="7" fillId="0" borderId="30" xfId="1" applyNumberFormat="1" applyFont="1" applyFill="1" applyBorder="1" applyAlignment="1" applyProtection="1">
      <alignment horizontal="center" vertical="center"/>
    </xf>
    <xf numFmtId="1" fontId="7" fillId="0" borderId="31" xfId="1" applyNumberFormat="1" applyFont="1" applyFill="1" applyBorder="1" applyAlignment="1" applyProtection="1">
      <alignment horizontal="center" vertical="center"/>
    </xf>
    <xf numFmtId="1" fontId="7" fillId="0" borderId="32" xfId="1" applyNumberFormat="1" applyFont="1" applyFill="1" applyBorder="1" applyAlignment="1" applyProtection="1">
      <alignment horizontal="center" vertical="center"/>
    </xf>
    <xf numFmtId="1" fontId="7" fillId="0" borderId="33" xfId="1" applyNumberFormat="1" applyFont="1" applyFill="1" applyBorder="1" applyAlignment="1" applyProtection="1">
      <alignment horizontal="center" vertical="center"/>
    </xf>
    <xf numFmtId="1" fontId="7" fillId="0" borderId="34" xfId="1" applyNumberFormat="1" applyFont="1" applyFill="1" applyBorder="1" applyAlignment="1" applyProtection="1">
      <alignment horizontal="center" vertical="center"/>
    </xf>
    <xf numFmtId="0" fontId="3" fillId="0" borderId="15" xfId="1" applyFont="1" applyFill="1" applyBorder="1" applyAlignment="1" applyProtection="1">
      <alignment vertical="center" wrapText="1"/>
    </xf>
    <xf numFmtId="0" fontId="3" fillId="0" borderId="15" xfId="1" applyFont="1" applyFill="1" applyBorder="1" applyAlignment="1" applyProtection="1">
      <alignment horizontal="left" vertical="center" wrapText="1"/>
    </xf>
    <xf numFmtId="0" fontId="3" fillId="0" borderId="15" xfId="1" applyFont="1" applyFill="1" applyBorder="1" applyAlignment="1" applyProtection="1">
      <alignment vertical="center"/>
    </xf>
    <xf numFmtId="0" fontId="3" fillId="0" borderId="17" xfId="1" applyFont="1" applyFill="1" applyBorder="1" applyAlignment="1" applyProtection="1">
      <alignment vertical="center"/>
      <protection locked="0"/>
    </xf>
    <xf numFmtId="0" fontId="3" fillId="0" borderId="18" xfId="1" applyFont="1" applyFill="1" applyBorder="1" applyAlignment="1" applyProtection="1">
      <alignment vertical="center"/>
      <protection locked="0"/>
    </xf>
    <xf numFmtId="0" fontId="3" fillId="0" borderId="19" xfId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vertical="center"/>
    </xf>
    <xf numFmtId="0" fontId="3" fillId="0" borderId="35" xfId="1" applyFont="1" applyFill="1" applyBorder="1" applyAlignment="1" applyProtection="1">
      <alignment vertical="center" wrapText="1"/>
    </xf>
    <xf numFmtId="0" fontId="3" fillId="0" borderId="35" xfId="1" applyFont="1" applyFill="1" applyBorder="1" applyAlignment="1" applyProtection="1">
      <alignment horizontal="left" vertical="center" wrapText="1"/>
    </xf>
    <xf numFmtId="3" fontId="3" fillId="0" borderId="35" xfId="1" applyNumberFormat="1" applyFont="1" applyFill="1" applyBorder="1" applyAlignment="1" applyProtection="1">
      <alignment horizontal="right" vertical="center"/>
    </xf>
    <xf numFmtId="3" fontId="3" fillId="0" borderId="36" xfId="1" applyNumberFormat="1" applyFont="1" applyFill="1" applyBorder="1" applyAlignment="1" applyProtection="1">
      <alignment horizontal="right" vertical="center"/>
    </xf>
    <xf numFmtId="3" fontId="3" fillId="0" borderId="37" xfId="1" applyNumberFormat="1" applyFont="1" applyFill="1" applyBorder="1" applyAlignment="1" applyProtection="1">
      <alignment horizontal="right" vertical="center"/>
    </xf>
    <xf numFmtId="3" fontId="3" fillId="0" borderId="38" xfId="1" applyNumberFormat="1" applyFont="1" applyFill="1" applyBorder="1" applyAlignment="1" applyProtection="1">
      <alignment horizontal="right" vertical="center"/>
    </xf>
    <xf numFmtId="3" fontId="3" fillId="0" borderId="38" xfId="1" applyNumberFormat="1" applyFont="1" applyFill="1" applyBorder="1" applyAlignment="1" applyProtection="1">
      <alignment horizontal="left" vertical="center" wrapText="1"/>
      <protection locked="0"/>
    </xf>
    <xf numFmtId="0" fontId="2" fillId="0" borderId="27" xfId="1" applyFont="1" applyFill="1" applyBorder="1" applyAlignment="1" applyProtection="1">
      <alignment vertical="center" wrapText="1"/>
    </xf>
    <xf numFmtId="0" fontId="2" fillId="0" borderId="27" xfId="1" applyFont="1" applyFill="1" applyBorder="1" applyAlignment="1" applyProtection="1">
      <alignment horizontal="left" vertical="center" wrapText="1"/>
    </xf>
    <xf numFmtId="3" fontId="2" fillId="0" borderId="27" xfId="1" applyNumberFormat="1" applyFont="1" applyFill="1" applyBorder="1" applyAlignment="1" applyProtection="1">
      <alignment horizontal="right" vertical="center"/>
    </xf>
    <xf numFmtId="3" fontId="2" fillId="0" borderId="29" xfId="1" applyNumberFormat="1" applyFont="1" applyFill="1" applyBorder="1" applyAlignment="1" applyProtection="1">
      <alignment horizontal="right" vertical="center"/>
    </xf>
    <xf numFmtId="3" fontId="2" fillId="0" borderId="30" xfId="1" applyNumberFormat="1" applyFont="1" applyFill="1" applyBorder="1" applyAlignment="1" applyProtection="1">
      <alignment horizontal="right" vertical="center"/>
    </xf>
    <xf numFmtId="3" fontId="2" fillId="0" borderId="31" xfId="1" applyNumberFormat="1" applyFont="1" applyFill="1" applyBorder="1" applyAlignment="1" applyProtection="1">
      <alignment horizontal="right" vertical="center"/>
    </xf>
    <xf numFmtId="3" fontId="2" fillId="0" borderId="31" xfId="1" applyNumberFormat="1" applyFont="1" applyFill="1" applyBorder="1" applyAlignment="1" applyProtection="1">
      <alignment horizontal="left" vertical="center" wrapText="1"/>
      <protection locked="0"/>
    </xf>
    <xf numFmtId="0" fontId="2" fillId="0" borderId="15" xfId="1" applyFont="1" applyFill="1" applyBorder="1" applyAlignment="1" applyProtection="1">
      <alignment vertical="center" wrapText="1"/>
    </xf>
    <xf numFmtId="0" fontId="2" fillId="0" borderId="15" xfId="1" applyFont="1" applyFill="1" applyBorder="1" applyAlignment="1" applyProtection="1">
      <alignment horizontal="right" vertical="center" wrapText="1"/>
    </xf>
    <xf numFmtId="3" fontId="2" fillId="0" borderId="15" xfId="1" applyNumberFormat="1" applyFont="1" applyFill="1" applyBorder="1" applyAlignment="1" applyProtection="1">
      <alignment horizontal="right" vertical="center"/>
    </xf>
    <xf numFmtId="3" fontId="2" fillId="0" borderId="17" xfId="1" applyNumberFormat="1" applyFont="1" applyFill="1" applyBorder="1" applyAlignment="1" applyProtection="1">
      <alignment horizontal="right" vertical="center"/>
      <protection locked="0"/>
    </xf>
    <xf numFmtId="3" fontId="2" fillId="0" borderId="18" xfId="1" applyNumberFormat="1" applyFont="1" applyFill="1" applyBorder="1" applyAlignment="1" applyProtection="1">
      <alignment horizontal="right" vertical="center"/>
      <protection locked="0"/>
    </xf>
    <xf numFmtId="3" fontId="2" fillId="0" borderId="19" xfId="1" applyNumberFormat="1" applyFont="1" applyFill="1" applyBorder="1" applyAlignment="1" applyProtection="1">
      <alignment horizontal="right" vertical="center"/>
    </xf>
    <xf numFmtId="3" fontId="2" fillId="0" borderId="19" xfId="1" applyNumberFormat="1" applyFont="1" applyFill="1" applyBorder="1" applyAlignment="1" applyProtection="1">
      <alignment horizontal="left" vertical="center" wrapText="1"/>
      <protection locked="0"/>
    </xf>
    <xf numFmtId="0" fontId="2" fillId="0" borderId="39" xfId="1" applyFont="1" applyFill="1" applyBorder="1" applyAlignment="1" applyProtection="1">
      <alignment vertical="center" wrapText="1"/>
    </xf>
    <xf numFmtId="0" fontId="2" fillId="0" borderId="39" xfId="1" applyFont="1" applyFill="1" applyBorder="1" applyAlignment="1" applyProtection="1">
      <alignment horizontal="right" vertical="center" wrapText="1"/>
    </xf>
    <xf numFmtId="3" fontId="2" fillId="0" borderId="39" xfId="1" applyNumberFormat="1" applyFont="1" applyFill="1" applyBorder="1" applyAlignment="1" applyProtection="1">
      <alignment horizontal="right" vertical="center"/>
    </xf>
    <xf numFmtId="3" fontId="2" fillId="0" borderId="40" xfId="1" applyNumberFormat="1" applyFont="1" applyFill="1" applyBorder="1" applyAlignment="1" applyProtection="1">
      <alignment horizontal="right" vertical="center"/>
      <protection locked="0"/>
    </xf>
    <xf numFmtId="3" fontId="2" fillId="0" borderId="41" xfId="1" applyNumberFormat="1" applyFont="1" applyFill="1" applyBorder="1" applyAlignment="1" applyProtection="1">
      <alignment horizontal="right" vertical="center"/>
      <protection locked="0"/>
    </xf>
    <xf numFmtId="3" fontId="2" fillId="0" borderId="42" xfId="1" applyNumberFormat="1" applyFont="1" applyFill="1" applyBorder="1" applyAlignment="1" applyProtection="1">
      <alignment vertical="center"/>
    </xf>
    <xf numFmtId="3" fontId="2" fillId="0" borderId="42" xfId="1" applyNumberFormat="1" applyFont="1" applyFill="1" applyBorder="1" applyAlignment="1" applyProtection="1">
      <alignment horizontal="right" vertical="center"/>
    </xf>
    <xf numFmtId="3" fontId="2" fillId="0" borderId="42" xfId="1" applyNumberFormat="1" applyFont="1" applyFill="1" applyBorder="1" applyAlignment="1" applyProtection="1">
      <alignment horizontal="left" vertical="center" wrapText="1"/>
      <protection locked="0"/>
    </xf>
    <xf numFmtId="0" fontId="3" fillId="0" borderId="43" xfId="1" applyFont="1" applyFill="1" applyBorder="1" applyAlignment="1" applyProtection="1">
      <alignment horizontal="left" vertical="center" wrapText="1"/>
    </xf>
    <xf numFmtId="3" fontId="2" fillId="0" borderId="43" xfId="1" applyNumberFormat="1" applyFont="1" applyFill="1" applyBorder="1" applyAlignment="1" applyProtection="1">
      <alignment vertical="center"/>
    </xf>
    <xf numFmtId="3" fontId="2" fillId="0" borderId="44" xfId="1" applyNumberFormat="1" applyFont="1" applyFill="1" applyBorder="1" applyAlignment="1" applyProtection="1">
      <alignment horizontal="right" vertical="center"/>
      <protection locked="0"/>
    </xf>
    <xf numFmtId="3" fontId="2" fillId="0" borderId="45" xfId="1" applyNumberFormat="1" applyFont="1" applyFill="1" applyBorder="1" applyAlignment="1" applyProtection="1">
      <alignment horizontal="right" vertical="center"/>
      <protection locked="0"/>
    </xf>
    <xf numFmtId="3" fontId="2" fillId="0" borderId="46" xfId="1" applyNumberFormat="1" applyFont="1" applyFill="1" applyBorder="1" applyAlignment="1" applyProtection="1">
      <alignment vertical="center"/>
    </xf>
    <xf numFmtId="3" fontId="2" fillId="0" borderId="44" xfId="1" applyNumberFormat="1" applyFont="1" applyFill="1" applyBorder="1" applyAlignment="1" applyProtection="1">
      <alignment horizontal="center" vertical="center"/>
    </xf>
    <xf numFmtId="3" fontId="2" fillId="0" borderId="45" xfId="1" applyNumberFormat="1" applyFont="1" applyFill="1" applyBorder="1" applyAlignment="1" applyProtection="1">
      <alignment horizontal="center" vertical="center"/>
    </xf>
    <xf numFmtId="3" fontId="2" fillId="0" borderId="46" xfId="1" applyNumberFormat="1" applyFont="1" applyFill="1" applyBorder="1" applyAlignment="1" applyProtection="1">
      <alignment horizontal="center" vertical="center"/>
    </xf>
    <xf numFmtId="3" fontId="2" fillId="0" borderId="46" xfId="1" applyNumberFormat="1" applyFont="1" applyFill="1" applyBorder="1" applyAlignment="1" applyProtection="1">
      <alignment horizontal="left" vertical="center" wrapText="1"/>
      <protection locked="0"/>
    </xf>
    <xf numFmtId="3" fontId="2" fillId="0" borderId="44" xfId="1" applyNumberFormat="1" applyFont="1" applyFill="1" applyBorder="1" applyAlignment="1" applyProtection="1">
      <alignment horizontal="right" vertical="center"/>
    </xf>
    <xf numFmtId="3" fontId="2" fillId="0" borderId="45" xfId="1" applyNumberFormat="1" applyFont="1" applyFill="1" applyBorder="1" applyAlignment="1" applyProtection="1">
      <alignment horizontal="right" vertical="center"/>
    </xf>
    <xf numFmtId="3" fontId="2" fillId="0" borderId="46" xfId="1" applyNumberFormat="1" applyFont="1" applyFill="1" applyBorder="1" applyAlignment="1" applyProtection="1">
      <alignment horizontal="right" vertical="center"/>
    </xf>
    <xf numFmtId="0" fontId="3" fillId="0" borderId="43" xfId="1" applyFont="1" applyFill="1" applyBorder="1" applyAlignment="1" applyProtection="1">
      <alignment horizontal="center" vertical="center" wrapText="1"/>
    </xf>
    <xf numFmtId="0" fontId="2" fillId="0" borderId="15" xfId="1" applyFont="1" applyFill="1" applyBorder="1" applyAlignment="1" applyProtection="1">
      <alignment horizontal="left" vertical="center" wrapText="1"/>
    </xf>
    <xf numFmtId="3" fontId="2" fillId="0" borderId="15" xfId="1" applyNumberFormat="1" applyFont="1" applyFill="1" applyBorder="1" applyAlignment="1" applyProtection="1">
      <alignment vertical="center"/>
    </xf>
    <xf numFmtId="3" fontId="2" fillId="0" borderId="17" xfId="1" applyNumberFormat="1" applyFont="1" applyFill="1" applyBorder="1" applyAlignment="1" applyProtection="1">
      <alignment horizontal="center" vertical="center"/>
    </xf>
    <xf numFmtId="3" fontId="2" fillId="0" borderId="18" xfId="1" applyNumberFormat="1" applyFont="1" applyFill="1" applyBorder="1" applyAlignment="1" applyProtection="1">
      <alignment horizontal="center" vertical="center"/>
    </xf>
    <xf numFmtId="3" fontId="2" fillId="0" borderId="19" xfId="1" applyNumberFormat="1" applyFont="1" applyFill="1" applyBorder="1" applyAlignment="1" applyProtection="1">
      <alignment horizontal="center" vertical="center"/>
    </xf>
    <xf numFmtId="3" fontId="2" fillId="0" borderId="17" xfId="1" applyNumberFormat="1" applyFont="1" applyFill="1" applyBorder="1" applyAlignment="1" applyProtection="1">
      <alignment horizontal="right" vertical="center"/>
    </xf>
    <xf numFmtId="3" fontId="2" fillId="0" borderId="18" xfId="1" applyNumberFormat="1" applyFont="1" applyFill="1" applyBorder="1" applyAlignment="1" applyProtection="1">
      <alignment horizontal="right" vertical="center"/>
    </xf>
    <xf numFmtId="0" fontId="2" fillId="0" borderId="39" xfId="1" applyFont="1" applyFill="1" applyBorder="1" applyAlignment="1" applyProtection="1">
      <alignment horizontal="left" vertical="center" wrapText="1"/>
    </xf>
    <xf numFmtId="3" fontId="2" fillId="0" borderId="39" xfId="1" applyNumberFormat="1" applyFont="1" applyFill="1" applyBorder="1" applyAlignment="1" applyProtection="1">
      <alignment vertical="center"/>
    </xf>
    <xf numFmtId="3" fontId="2" fillId="0" borderId="40" xfId="1" applyNumberFormat="1" applyFont="1" applyFill="1" applyBorder="1" applyAlignment="1" applyProtection="1">
      <alignment horizontal="center" vertical="center"/>
    </xf>
    <xf numFmtId="3" fontId="2" fillId="0" borderId="41" xfId="1" applyNumberFormat="1" applyFont="1" applyFill="1" applyBorder="1" applyAlignment="1" applyProtection="1">
      <alignment horizontal="center" vertical="center"/>
    </xf>
    <xf numFmtId="3" fontId="2" fillId="0" borderId="42" xfId="1" applyNumberFormat="1" applyFont="1" applyFill="1" applyBorder="1" applyAlignment="1" applyProtection="1">
      <alignment horizontal="center" vertical="center"/>
    </xf>
    <xf numFmtId="3" fontId="2" fillId="0" borderId="40" xfId="1" applyNumberFormat="1" applyFont="1" applyFill="1" applyBorder="1" applyAlignment="1" applyProtection="1">
      <alignment horizontal="right" vertical="center"/>
    </xf>
    <xf numFmtId="3" fontId="2" fillId="0" borderId="41" xfId="1" applyNumberFormat="1" applyFont="1" applyFill="1" applyBorder="1" applyAlignment="1" applyProtection="1">
      <alignment horizontal="right" vertical="center"/>
    </xf>
    <xf numFmtId="0" fontId="2" fillId="0" borderId="47" xfId="1" applyFont="1" applyFill="1" applyBorder="1" applyAlignment="1" applyProtection="1">
      <alignment horizontal="right" vertical="center" wrapText="1"/>
    </xf>
    <xf numFmtId="0" fontId="2" fillId="0" borderId="47" xfId="1" applyFont="1" applyFill="1" applyBorder="1" applyAlignment="1" applyProtection="1">
      <alignment horizontal="left" vertical="center" wrapText="1"/>
    </xf>
    <xf numFmtId="3" fontId="2" fillId="0" borderId="47" xfId="1" applyNumberFormat="1" applyFont="1" applyFill="1" applyBorder="1" applyAlignment="1" applyProtection="1">
      <alignment vertical="center"/>
    </xf>
    <xf numFmtId="3" fontId="2" fillId="0" borderId="48" xfId="1" applyNumberFormat="1" applyFont="1" applyFill="1" applyBorder="1" applyAlignment="1" applyProtection="1">
      <alignment horizontal="center" vertical="center"/>
    </xf>
    <xf numFmtId="3" fontId="2" fillId="0" borderId="49" xfId="1" applyNumberFormat="1" applyFont="1" applyFill="1" applyBorder="1" applyAlignment="1" applyProtection="1">
      <alignment horizontal="center" vertical="center"/>
    </xf>
    <xf numFmtId="3" fontId="2" fillId="0" borderId="50" xfId="1" applyNumberFormat="1" applyFont="1" applyFill="1" applyBorder="1" applyAlignment="1" applyProtection="1">
      <alignment horizontal="center" vertical="center"/>
    </xf>
    <xf numFmtId="3" fontId="2" fillId="0" borderId="48" xfId="1" applyNumberFormat="1" applyFont="1" applyFill="1" applyBorder="1" applyAlignment="1" applyProtection="1">
      <alignment horizontal="right" vertical="center"/>
      <protection locked="0"/>
    </xf>
    <xf numFmtId="3" fontId="2" fillId="0" borderId="49" xfId="1" applyNumberFormat="1" applyFont="1" applyFill="1" applyBorder="1" applyAlignment="1" applyProtection="1">
      <alignment horizontal="right" vertical="center"/>
      <protection locked="0"/>
    </xf>
    <xf numFmtId="3" fontId="2" fillId="0" borderId="50" xfId="1" applyNumberFormat="1" applyFont="1" applyFill="1" applyBorder="1" applyAlignment="1" applyProtection="1">
      <alignment horizontal="right" vertical="center"/>
    </xf>
    <xf numFmtId="3" fontId="2" fillId="0" borderId="48" xfId="1" applyNumberFormat="1" applyFont="1" applyFill="1" applyBorder="1" applyAlignment="1" applyProtection="1">
      <alignment horizontal="right" vertical="center"/>
    </xf>
    <xf numFmtId="3" fontId="2" fillId="0" borderId="49" xfId="1" applyNumberFormat="1" applyFont="1" applyFill="1" applyBorder="1" applyAlignment="1" applyProtection="1">
      <alignment horizontal="right" vertical="center"/>
    </xf>
    <xf numFmtId="3" fontId="2" fillId="0" borderId="50" xfId="1" applyNumberFormat="1" applyFont="1" applyFill="1" applyBorder="1" applyAlignment="1" applyProtection="1">
      <alignment horizontal="left" vertical="center" wrapText="1"/>
      <protection locked="0"/>
    </xf>
    <xf numFmtId="0" fontId="2" fillId="0" borderId="51" xfId="1" applyFont="1" applyFill="1" applyBorder="1" applyAlignment="1" applyProtection="1">
      <alignment horizontal="right" vertical="center" wrapText="1"/>
    </xf>
    <xf numFmtId="0" fontId="2" fillId="0" borderId="51" xfId="1" applyFont="1" applyFill="1" applyBorder="1" applyAlignment="1" applyProtection="1">
      <alignment horizontal="left" vertical="center" wrapText="1"/>
    </xf>
    <xf numFmtId="3" fontId="2" fillId="0" borderId="51" xfId="1" applyNumberFormat="1" applyFont="1" applyFill="1" applyBorder="1" applyAlignment="1" applyProtection="1">
      <alignment vertical="center"/>
    </xf>
    <xf numFmtId="3" fontId="2" fillId="0" borderId="52" xfId="1" applyNumberFormat="1" applyFont="1" applyFill="1" applyBorder="1" applyAlignment="1" applyProtection="1">
      <alignment horizontal="center" vertical="center"/>
    </xf>
    <xf numFmtId="3" fontId="2" fillId="0" borderId="53" xfId="1" applyNumberFormat="1" applyFont="1" applyFill="1" applyBorder="1" applyAlignment="1" applyProtection="1">
      <alignment horizontal="center" vertical="center"/>
    </xf>
    <xf numFmtId="3" fontId="2" fillId="0" borderId="54" xfId="1" applyNumberFormat="1" applyFont="1" applyFill="1" applyBorder="1" applyAlignment="1" applyProtection="1">
      <alignment horizontal="center" vertical="center"/>
    </xf>
    <xf numFmtId="3" fontId="2" fillId="0" borderId="52" xfId="1" applyNumberFormat="1" applyFont="1" applyFill="1" applyBorder="1" applyAlignment="1" applyProtection="1">
      <alignment horizontal="right" vertical="center"/>
      <protection locked="0"/>
    </xf>
    <xf numFmtId="3" fontId="2" fillId="0" borderId="53" xfId="1" applyNumberFormat="1" applyFont="1" applyFill="1" applyBorder="1" applyAlignment="1" applyProtection="1">
      <alignment horizontal="right" vertical="center"/>
      <protection locked="0"/>
    </xf>
    <xf numFmtId="3" fontId="2" fillId="0" borderId="54" xfId="1" applyNumberFormat="1" applyFont="1" applyFill="1" applyBorder="1" applyAlignment="1" applyProtection="1">
      <alignment horizontal="right" vertical="center"/>
    </xf>
    <xf numFmtId="3" fontId="2" fillId="0" borderId="52" xfId="1" applyNumberFormat="1" applyFont="1" applyFill="1" applyBorder="1" applyAlignment="1" applyProtection="1">
      <alignment horizontal="right" vertical="center"/>
    </xf>
    <xf numFmtId="3" fontId="2" fillId="0" borderId="53" xfId="1" applyNumberFormat="1" applyFont="1" applyFill="1" applyBorder="1" applyAlignment="1" applyProtection="1">
      <alignment horizontal="right" vertical="center"/>
    </xf>
    <xf numFmtId="3" fontId="2" fillId="0" borderId="54" xfId="1" applyNumberFormat="1" applyFont="1" applyFill="1" applyBorder="1" applyAlignment="1" applyProtection="1">
      <alignment horizontal="left" vertical="center" wrapText="1"/>
      <protection locked="0"/>
    </xf>
    <xf numFmtId="0" fontId="3" fillId="0" borderId="55" xfId="1" applyFont="1" applyFill="1" applyBorder="1" applyAlignment="1" applyProtection="1">
      <alignment horizontal="center" vertical="center" wrapText="1"/>
    </xf>
    <xf numFmtId="0" fontId="3" fillId="0" borderId="55" xfId="1" applyFont="1" applyFill="1" applyBorder="1" applyAlignment="1" applyProtection="1">
      <alignment horizontal="left" vertical="center" wrapText="1"/>
    </xf>
    <xf numFmtId="3" fontId="2" fillId="0" borderId="55" xfId="1" applyNumberFormat="1" applyFont="1" applyFill="1" applyBorder="1" applyAlignment="1" applyProtection="1">
      <alignment horizontal="right" vertical="center"/>
    </xf>
    <xf numFmtId="3" fontId="2" fillId="0" borderId="56" xfId="1" applyNumberFormat="1" applyFont="1" applyFill="1" applyBorder="1" applyAlignment="1" applyProtection="1">
      <alignment horizontal="right" vertical="center"/>
    </xf>
    <xf numFmtId="3" fontId="2" fillId="0" borderId="57" xfId="1" applyNumberFormat="1" applyFont="1" applyFill="1" applyBorder="1" applyAlignment="1" applyProtection="1">
      <alignment horizontal="right" vertical="center"/>
    </xf>
    <xf numFmtId="3" fontId="2" fillId="0" borderId="58" xfId="1" applyNumberFormat="1" applyFont="1" applyFill="1" applyBorder="1" applyAlignment="1" applyProtection="1">
      <alignment horizontal="right" vertical="center"/>
    </xf>
    <xf numFmtId="3" fontId="2" fillId="0" borderId="56" xfId="1" applyNumberFormat="1" applyFont="1" applyFill="1" applyBorder="1" applyAlignment="1" applyProtection="1">
      <alignment horizontal="center" vertical="center"/>
    </xf>
    <xf numFmtId="3" fontId="2" fillId="0" borderId="57" xfId="1" applyNumberFormat="1" applyFont="1" applyFill="1" applyBorder="1" applyAlignment="1" applyProtection="1">
      <alignment horizontal="center" vertical="center"/>
    </xf>
    <xf numFmtId="3" fontId="2" fillId="0" borderId="58" xfId="1" applyNumberFormat="1" applyFont="1" applyFill="1" applyBorder="1" applyAlignment="1" applyProtection="1">
      <alignment horizontal="center" vertical="center"/>
    </xf>
    <xf numFmtId="3" fontId="2" fillId="0" borderId="58" xfId="1" applyNumberFormat="1" applyFont="1" applyFill="1" applyBorder="1" applyAlignment="1" applyProtection="1">
      <alignment horizontal="left" vertical="center" wrapText="1"/>
      <protection locked="0"/>
    </xf>
    <xf numFmtId="3" fontId="2" fillId="0" borderId="51" xfId="1" applyNumberFormat="1" applyFont="1" applyFill="1" applyBorder="1" applyAlignment="1" applyProtection="1">
      <alignment horizontal="right" vertical="center"/>
    </xf>
    <xf numFmtId="3" fontId="2" fillId="0" borderId="54" xfId="1" applyNumberFormat="1" applyFont="1" applyFill="1" applyBorder="1" applyAlignment="1" applyProtection="1">
      <alignment vertical="center"/>
    </xf>
    <xf numFmtId="3" fontId="2" fillId="0" borderId="43" xfId="1" applyNumberFormat="1" applyFont="1" applyFill="1" applyBorder="1" applyAlignment="1" applyProtection="1">
      <alignment horizontal="right" vertical="center"/>
    </xf>
    <xf numFmtId="3" fontId="2" fillId="0" borderId="47" xfId="1" applyNumberFormat="1" applyFont="1" applyFill="1" applyBorder="1" applyAlignment="1" applyProtection="1">
      <alignment horizontal="right" vertical="center"/>
    </xf>
    <xf numFmtId="3" fontId="2" fillId="0" borderId="19" xfId="1" applyNumberFormat="1" applyFont="1" applyFill="1" applyBorder="1" applyAlignment="1" applyProtection="1">
      <alignment vertical="center"/>
    </xf>
    <xf numFmtId="0" fontId="3" fillId="0" borderId="51" xfId="1" applyFont="1" applyFill="1" applyBorder="1" applyAlignment="1" applyProtection="1">
      <alignment horizontal="center" vertical="center" wrapText="1"/>
    </xf>
    <xf numFmtId="0" fontId="3" fillId="0" borderId="51" xfId="1" applyFont="1" applyFill="1" applyBorder="1" applyAlignment="1" applyProtection="1">
      <alignment horizontal="left" vertical="center" wrapText="1"/>
    </xf>
    <xf numFmtId="0" fontId="2" fillId="0" borderId="55" xfId="1" applyFont="1" applyFill="1" applyBorder="1" applyAlignment="1" applyProtection="1">
      <alignment horizontal="right" vertical="center" wrapText="1"/>
    </xf>
    <xf numFmtId="0" fontId="2" fillId="0" borderId="55" xfId="1" applyFont="1" applyFill="1" applyBorder="1" applyAlignment="1" applyProtection="1">
      <alignment horizontal="left" vertical="center" wrapText="1"/>
    </xf>
    <xf numFmtId="3" fontId="2" fillId="0" borderId="56" xfId="1" applyNumberFormat="1" applyFont="1" applyFill="1" applyBorder="1" applyAlignment="1" applyProtection="1">
      <alignment horizontal="center" vertical="center"/>
      <protection locked="0"/>
    </xf>
    <xf numFmtId="3" fontId="2" fillId="0" borderId="57" xfId="1" applyNumberFormat="1" applyFont="1" applyFill="1" applyBorder="1" applyAlignment="1" applyProtection="1">
      <alignment horizontal="center" vertical="center"/>
      <protection locked="0"/>
    </xf>
    <xf numFmtId="3" fontId="2" fillId="0" borderId="58" xfId="1" applyNumberFormat="1" applyFont="1" applyFill="1" applyBorder="1" applyAlignment="1" applyProtection="1">
      <alignment vertical="center"/>
    </xf>
    <xf numFmtId="0" fontId="2" fillId="0" borderId="55" xfId="1" applyFont="1" applyFill="1" applyBorder="1" applyAlignment="1" applyProtection="1">
      <alignment vertical="center" wrapText="1"/>
    </xf>
    <xf numFmtId="3" fontId="2" fillId="0" borderId="55" xfId="1" applyNumberFormat="1" applyFont="1" applyFill="1" applyBorder="1" applyAlignment="1" applyProtection="1">
      <alignment vertical="center"/>
    </xf>
    <xf numFmtId="3" fontId="2" fillId="0" borderId="56" xfId="1" applyNumberFormat="1" applyFont="1" applyFill="1" applyBorder="1" applyAlignment="1" applyProtection="1">
      <alignment horizontal="right" vertical="center"/>
      <protection locked="0"/>
    </xf>
    <xf numFmtId="3" fontId="2" fillId="0" borderId="57" xfId="1" applyNumberFormat="1" applyFont="1" applyFill="1" applyBorder="1" applyAlignment="1" applyProtection="1">
      <alignment horizontal="right" vertical="center"/>
      <protection locked="0"/>
    </xf>
    <xf numFmtId="0" fontId="3" fillId="0" borderId="15" xfId="1" applyFont="1" applyBorder="1" applyAlignment="1" applyProtection="1">
      <alignment vertical="center" wrapText="1"/>
    </xf>
    <xf numFmtId="0" fontId="3" fillId="0" borderId="15" xfId="1" applyFont="1" applyBorder="1" applyAlignment="1" applyProtection="1">
      <alignment horizontal="left" vertical="center" wrapText="1"/>
    </xf>
    <xf numFmtId="3" fontId="3" fillId="0" borderId="15" xfId="1" applyNumberFormat="1" applyFont="1" applyBorder="1" applyAlignment="1" applyProtection="1">
      <alignment vertical="center"/>
    </xf>
    <xf numFmtId="3" fontId="3" fillId="0" borderId="17" xfId="1" applyNumberFormat="1" applyFont="1" applyBorder="1" applyAlignment="1" applyProtection="1">
      <alignment horizontal="right" vertical="center"/>
      <protection locked="0"/>
    </xf>
    <xf numFmtId="3" fontId="3" fillId="0" borderId="18" xfId="1" applyNumberFormat="1" applyFont="1" applyBorder="1" applyAlignment="1" applyProtection="1">
      <alignment horizontal="right" vertical="center"/>
      <protection locked="0"/>
    </xf>
    <xf numFmtId="3" fontId="3" fillId="0" borderId="19" xfId="1" applyNumberFormat="1" applyFont="1" applyBorder="1" applyAlignment="1" applyProtection="1">
      <alignment vertical="center"/>
    </xf>
    <xf numFmtId="3" fontId="2" fillId="0" borderId="17" xfId="1" applyNumberFormat="1" applyFont="1" applyBorder="1" applyAlignment="1" applyProtection="1">
      <alignment horizontal="right" vertical="center"/>
      <protection locked="0"/>
    </xf>
    <xf numFmtId="3" fontId="2" fillId="0" borderId="18" xfId="1" applyNumberFormat="1" applyFont="1" applyBorder="1" applyAlignment="1" applyProtection="1">
      <alignment horizontal="right" vertical="center"/>
      <protection locked="0"/>
    </xf>
    <xf numFmtId="3" fontId="2" fillId="0" borderId="19" xfId="1" applyNumberFormat="1" applyFont="1" applyBorder="1" applyAlignment="1" applyProtection="1">
      <alignment vertical="center"/>
    </xf>
    <xf numFmtId="3" fontId="2" fillId="0" borderId="19" xfId="1" applyNumberFormat="1" applyFont="1" applyBorder="1" applyAlignment="1" applyProtection="1">
      <alignment horizontal="right" vertical="center"/>
    </xf>
    <xf numFmtId="3" fontId="2" fillId="0" borderId="19" xfId="1" applyNumberFormat="1" applyFont="1" applyBorder="1" applyAlignment="1" applyProtection="1">
      <alignment horizontal="left" vertical="center" wrapText="1"/>
      <protection locked="0"/>
    </xf>
    <xf numFmtId="0" fontId="3" fillId="0" borderId="35" xfId="1" applyFont="1" applyFill="1" applyBorder="1" applyAlignment="1" applyProtection="1">
      <alignment vertical="center"/>
    </xf>
    <xf numFmtId="3" fontId="3" fillId="0" borderId="35" xfId="1" applyNumberFormat="1" applyFont="1" applyFill="1" applyBorder="1" applyAlignment="1" applyProtection="1">
      <alignment vertical="center"/>
    </xf>
    <xf numFmtId="3" fontId="3" fillId="0" borderId="36" xfId="1" applyNumberFormat="1" applyFont="1" applyFill="1" applyBorder="1" applyAlignment="1" applyProtection="1">
      <alignment vertical="center"/>
    </xf>
    <xf numFmtId="3" fontId="3" fillId="0" borderId="37" xfId="1" applyNumberFormat="1" applyFont="1" applyFill="1" applyBorder="1" applyAlignment="1" applyProtection="1">
      <alignment vertical="center"/>
    </xf>
    <xf numFmtId="3" fontId="3" fillId="0" borderId="38" xfId="1" applyNumberFormat="1" applyFont="1" applyFill="1" applyBorder="1" applyAlignment="1" applyProtection="1">
      <alignment vertical="center"/>
    </xf>
    <xf numFmtId="0" fontId="3" fillId="0" borderId="59" xfId="1" applyFont="1" applyFill="1" applyBorder="1" applyAlignment="1" applyProtection="1">
      <alignment vertical="center"/>
    </xf>
    <xf numFmtId="0" fontId="3" fillId="0" borderId="59" xfId="1" applyFont="1" applyFill="1" applyBorder="1" applyAlignment="1" applyProtection="1">
      <alignment vertical="center" wrapText="1"/>
    </xf>
    <xf numFmtId="3" fontId="3" fillId="0" borderId="59" xfId="1" applyNumberFormat="1" applyFont="1" applyFill="1" applyBorder="1" applyAlignment="1" applyProtection="1">
      <alignment vertical="center"/>
    </xf>
    <xf numFmtId="3" fontId="3" fillId="0" borderId="60" xfId="1" applyNumberFormat="1" applyFont="1" applyFill="1" applyBorder="1" applyAlignment="1" applyProtection="1">
      <alignment vertical="center"/>
    </xf>
    <xf numFmtId="3" fontId="3" fillId="0" borderId="61" xfId="1" applyNumberFormat="1" applyFont="1" applyFill="1" applyBorder="1" applyAlignment="1" applyProtection="1">
      <alignment vertical="center"/>
    </xf>
    <xf numFmtId="3" fontId="3" fillId="0" borderId="62" xfId="1" applyNumberFormat="1" applyFont="1" applyFill="1" applyBorder="1" applyAlignment="1" applyProtection="1">
      <alignment vertical="center"/>
    </xf>
    <xf numFmtId="3" fontId="3" fillId="0" borderId="60" xfId="1" applyNumberFormat="1" applyFont="1" applyFill="1" applyBorder="1" applyAlignment="1" applyProtection="1">
      <alignment horizontal="right" vertical="center"/>
    </xf>
    <xf numFmtId="3" fontId="3" fillId="0" borderId="61" xfId="1" applyNumberFormat="1" applyFont="1" applyFill="1" applyBorder="1" applyAlignment="1" applyProtection="1">
      <alignment horizontal="right" vertical="center"/>
    </xf>
    <xf numFmtId="3" fontId="3" fillId="0" borderId="62" xfId="1" applyNumberFormat="1" applyFont="1" applyFill="1" applyBorder="1" applyAlignment="1" applyProtection="1">
      <alignment horizontal="right" vertical="center"/>
    </xf>
    <xf numFmtId="3" fontId="3" fillId="0" borderId="62" xfId="1" applyNumberFormat="1" applyFont="1" applyFill="1" applyBorder="1" applyAlignment="1" applyProtection="1">
      <alignment horizontal="left" vertical="center" wrapText="1"/>
      <protection locked="0"/>
    </xf>
    <xf numFmtId="3" fontId="3" fillId="0" borderId="15" xfId="1" applyNumberFormat="1" applyFont="1" applyFill="1" applyBorder="1" applyAlignment="1" applyProtection="1">
      <alignment vertical="center"/>
    </xf>
    <xf numFmtId="3" fontId="3" fillId="0" borderId="17" xfId="1" applyNumberFormat="1" applyFont="1" applyFill="1" applyBorder="1" applyAlignment="1" applyProtection="1">
      <alignment vertical="center"/>
    </xf>
    <xf numFmtId="3" fontId="3" fillId="0" borderId="18" xfId="1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vertical="center"/>
    </xf>
    <xf numFmtId="3" fontId="3" fillId="0" borderId="19" xfId="1" applyNumberFormat="1" applyFont="1" applyFill="1" applyBorder="1" applyAlignment="1" applyProtection="1">
      <alignment horizontal="left" vertical="center" wrapText="1"/>
      <protection locked="0"/>
    </xf>
    <xf numFmtId="0" fontId="3" fillId="3" borderId="63" xfId="1" applyFont="1" applyFill="1" applyBorder="1" applyAlignment="1" applyProtection="1">
      <alignment horizontal="left" vertical="center" wrapText="1"/>
    </xf>
    <xf numFmtId="3" fontId="3" fillId="3" borderId="63" xfId="1" applyNumberFormat="1" applyFont="1" applyFill="1" applyBorder="1" applyAlignment="1" applyProtection="1">
      <alignment vertical="center"/>
    </xf>
    <xf numFmtId="3" fontId="3" fillId="3" borderId="64" xfId="1" applyNumberFormat="1" applyFont="1" applyFill="1" applyBorder="1" applyAlignment="1" applyProtection="1">
      <alignment vertical="center"/>
    </xf>
    <xf numFmtId="3" fontId="3" fillId="3" borderId="65" xfId="1" applyNumberFormat="1" applyFont="1" applyFill="1" applyBorder="1" applyAlignment="1" applyProtection="1">
      <alignment vertical="center"/>
    </xf>
    <xf numFmtId="3" fontId="3" fillId="3" borderId="66" xfId="1" applyNumberFormat="1" applyFont="1" applyFill="1" applyBorder="1" applyAlignment="1" applyProtection="1">
      <alignment vertical="center"/>
    </xf>
    <xf numFmtId="3" fontId="3" fillId="3" borderId="66" xfId="1" applyNumberFormat="1" applyFont="1" applyFill="1" applyBorder="1" applyAlignment="1" applyProtection="1">
      <alignment horizontal="left" vertical="center" wrapText="1"/>
      <protection locked="0"/>
    </xf>
    <xf numFmtId="0" fontId="2" fillId="0" borderId="43" xfId="1" applyFont="1" applyFill="1" applyBorder="1" applyAlignment="1" applyProtection="1">
      <alignment horizontal="left" vertical="center" wrapText="1"/>
    </xf>
    <xf numFmtId="3" fontId="2" fillId="0" borderId="44" xfId="1" applyNumberFormat="1" applyFont="1" applyFill="1" applyBorder="1" applyAlignment="1" applyProtection="1">
      <alignment vertical="center"/>
    </xf>
    <xf numFmtId="3" fontId="2" fillId="0" borderId="45" xfId="1" applyNumberFormat="1" applyFont="1" applyFill="1" applyBorder="1" applyAlignment="1" applyProtection="1">
      <alignment vertical="center"/>
    </xf>
    <xf numFmtId="0" fontId="2" fillId="0" borderId="55" xfId="1" applyFont="1" applyFill="1" applyBorder="1" applyAlignment="1" applyProtection="1">
      <alignment horizontal="center" vertical="center" wrapText="1"/>
    </xf>
    <xf numFmtId="3" fontId="2" fillId="0" borderId="56" xfId="1" applyNumberFormat="1" applyFont="1" applyFill="1" applyBorder="1" applyAlignment="1" applyProtection="1">
      <alignment vertical="center"/>
    </xf>
    <xf numFmtId="3" fontId="2" fillId="0" borderId="57" xfId="1" applyNumberFormat="1" applyFont="1" applyFill="1" applyBorder="1" applyAlignment="1" applyProtection="1">
      <alignment vertical="center"/>
    </xf>
    <xf numFmtId="0" fontId="2" fillId="0" borderId="39" xfId="1" applyFont="1" applyFill="1" applyBorder="1" applyAlignment="1" applyProtection="1">
      <alignment horizontal="center" vertical="center" wrapText="1"/>
    </xf>
    <xf numFmtId="3" fontId="2" fillId="0" borderId="40" xfId="1" applyNumberFormat="1" applyFont="1" applyFill="1" applyBorder="1" applyAlignment="1" applyProtection="1">
      <alignment vertical="center"/>
    </xf>
    <xf numFmtId="3" fontId="2" fillId="0" borderId="41" xfId="1" applyNumberFormat="1" applyFont="1" applyFill="1" applyBorder="1" applyAlignment="1" applyProtection="1">
      <alignment vertical="center"/>
    </xf>
    <xf numFmtId="0" fontId="2" fillId="0" borderId="15" xfId="1" applyFont="1" applyFill="1" applyBorder="1" applyAlignment="1" applyProtection="1">
      <alignment horizontal="center" vertical="center" wrapText="1"/>
    </xf>
    <xf numFmtId="3" fontId="2" fillId="0" borderId="17" xfId="1" applyNumberFormat="1" applyFont="1" applyFill="1" applyBorder="1" applyAlignment="1" applyProtection="1">
      <alignment vertical="center"/>
    </xf>
    <xf numFmtId="3" fontId="2" fillId="0" borderId="18" xfId="1" applyNumberFormat="1" applyFont="1" applyFill="1" applyBorder="1" applyAlignment="1" applyProtection="1">
      <alignment vertical="center"/>
    </xf>
    <xf numFmtId="3" fontId="2" fillId="0" borderId="40" xfId="1" applyNumberFormat="1" applyFont="1" applyFill="1" applyBorder="1" applyAlignment="1" applyProtection="1">
      <alignment vertical="center"/>
      <protection locked="0"/>
    </xf>
    <xf numFmtId="3" fontId="2" fillId="0" borderId="41" xfId="1" applyNumberFormat="1" applyFont="1" applyFill="1" applyBorder="1" applyAlignment="1" applyProtection="1">
      <alignment vertical="center"/>
      <protection locked="0"/>
    </xf>
    <xf numFmtId="3" fontId="2" fillId="0" borderId="17" xfId="1" applyNumberFormat="1" applyFont="1" applyFill="1" applyBorder="1" applyAlignment="1" applyProtection="1">
      <alignment vertical="center"/>
      <protection locked="0"/>
    </xf>
    <xf numFmtId="3" fontId="2" fillId="0" borderId="18" xfId="1" applyNumberFormat="1" applyFont="1" applyFill="1" applyBorder="1" applyAlignment="1" applyProtection="1">
      <alignment vertical="center"/>
      <protection locked="0"/>
    </xf>
    <xf numFmtId="0" fontId="2" fillId="0" borderId="39" xfId="1" applyFont="1" applyFill="1" applyBorder="1" applyAlignment="1" applyProtection="1">
      <alignment vertical="center"/>
    </xf>
    <xf numFmtId="0" fontId="2" fillId="0" borderId="0" xfId="1" applyFont="1" applyFill="1" applyBorder="1" applyAlignment="1" applyProtection="1">
      <alignment vertical="center" wrapText="1"/>
    </xf>
    <xf numFmtId="3" fontId="2" fillId="0" borderId="56" xfId="1" applyNumberFormat="1" applyFont="1" applyFill="1" applyBorder="1" applyAlignment="1" applyProtection="1">
      <alignment vertical="center"/>
      <protection locked="0"/>
    </xf>
    <xf numFmtId="3" fontId="2" fillId="0" borderId="57" xfId="1" applyNumberFormat="1" applyFont="1" applyFill="1" applyBorder="1" applyAlignment="1" applyProtection="1">
      <alignment vertical="center"/>
      <protection locked="0"/>
    </xf>
    <xf numFmtId="3" fontId="2" fillId="0" borderId="44" xfId="1" applyNumberFormat="1" applyFont="1" applyFill="1" applyBorder="1" applyAlignment="1" applyProtection="1">
      <alignment vertical="center"/>
      <protection locked="0"/>
    </xf>
    <xf numFmtId="3" fontId="2" fillId="0" borderId="45" xfId="1" applyNumberFormat="1" applyFont="1" applyFill="1" applyBorder="1" applyAlignment="1" applyProtection="1">
      <alignment vertical="center"/>
      <protection locked="0"/>
    </xf>
    <xf numFmtId="0" fontId="3" fillId="0" borderId="0" xfId="1" applyFont="1" applyFill="1" applyBorder="1" applyAlignment="1" applyProtection="1">
      <alignment horizontal="left" vertical="center"/>
    </xf>
    <xf numFmtId="0" fontId="2" fillId="0" borderId="63" xfId="1" applyFont="1" applyFill="1" applyBorder="1" applyAlignment="1" applyProtection="1">
      <alignment horizontal="left" vertical="center" wrapText="1"/>
    </xf>
    <xf numFmtId="3" fontId="2" fillId="0" borderId="16" xfId="1" applyNumberFormat="1" applyFont="1" applyFill="1" applyBorder="1" applyAlignment="1" applyProtection="1">
      <alignment vertical="center"/>
    </xf>
    <xf numFmtId="0" fontId="2" fillId="0" borderId="16" xfId="1" applyFont="1" applyFill="1" applyBorder="1" applyAlignment="1" applyProtection="1">
      <alignment horizontal="right" vertical="center" wrapText="1"/>
    </xf>
    <xf numFmtId="3" fontId="2" fillId="0" borderId="67" xfId="1" applyNumberFormat="1" applyFont="1" applyFill="1" applyBorder="1" applyAlignment="1" applyProtection="1">
      <alignment vertical="center"/>
      <protection locked="0"/>
    </xf>
    <xf numFmtId="3" fontId="2" fillId="0" borderId="68" xfId="1" applyNumberFormat="1" applyFont="1" applyFill="1" applyBorder="1" applyAlignment="1" applyProtection="1">
      <alignment vertical="center"/>
      <protection locked="0"/>
    </xf>
    <xf numFmtId="3" fontId="2" fillId="0" borderId="69" xfId="1" applyNumberFormat="1" applyFont="1" applyFill="1" applyBorder="1" applyAlignment="1" applyProtection="1">
      <alignment vertical="center"/>
    </xf>
    <xf numFmtId="3" fontId="2" fillId="0" borderId="67" xfId="1" applyNumberFormat="1" applyFont="1" applyFill="1" applyBorder="1" applyAlignment="1" applyProtection="1">
      <alignment horizontal="right" vertical="center"/>
      <protection locked="0"/>
    </xf>
    <xf numFmtId="3" fontId="2" fillId="0" borderId="68" xfId="1" applyNumberFormat="1" applyFont="1" applyFill="1" applyBorder="1" applyAlignment="1" applyProtection="1">
      <alignment horizontal="right" vertical="center"/>
      <protection locked="0"/>
    </xf>
    <xf numFmtId="3" fontId="2" fillId="0" borderId="69" xfId="1" applyNumberFormat="1" applyFont="1" applyFill="1" applyBorder="1" applyAlignment="1" applyProtection="1">
      <alignment horizontal="left" vertical="center" wrapText="1"/>
      <protection locked="0"/>
    </xf>
    <xf numFmtId="0" fontId="3" fillId="0" borderId="63" xfId="1" applyFont="1" applyFill="1" applyBorder="1" applyAlignment="1" applyProtection="1">
      <alignment horizontal="left" vertical="center" wrapText="1"/>
    </xf>
    <xf numFmtId="3" fontId="2" fillId="0" borderId="63" xfId="1" applyNumberFormat="1" applyFont="1" applyFill="1" applyBorder="1" applyAlignment="1" applyProtection="1">
      <alignment vertical="center"/>
    </xf>
    <xf numFmtId="3" fontId="2" fillId="0" borderId="64" xfId="1" applyNumberFormat="1" applyFont="1" applyFill="1" applyBorder="1" applyAlignment="1" applyProtection="1">
      <alignment vertical="center"/>
    </xf>
    <xf numFmtId="3" fontId="2" fillId="0" borderId="65" xfId="1" applyNumberFormat="1" applyFont="1" applyFill="1" applyBorder="1" applyAlignment="1" applyProtection="1">
      <alignment vertical="center"/>
    </xf>
    <xf numFmtId="3" fontId="2" fillId="0" borderId="66" xfId="1" applyNumberFormat="1" applyFont="1" applyFill="1" applyBorder="1" applyAlignment="1" applyProtection="1">
      <alignment vertical="center"/>
    </xf>
    <xf numFmtId="3" fontId="2" fillId="0" borderId="66" xfId="1" applyNumberFormat="1" applyFont="1" applyFill="1" applyBorder="1" applyAlignment="1" applyProtection="1">
      <alignment horizontal="left" vertical="center" wrapText="1"/>
      <protection locked="0"/>
    </xf>
    <xf numFmtId="1" fontId="3" fillId="3" borderId="63" xfId="1" applyNumberFormat="1" applyFont="1" applyFill="1" applyBorder="1" applyAlignment="1" applyProtection="1">
      <alignment horizontal="left" vertical="center" wrapText="1"/>
    </xf>
    <xf numFmtId="1" fontId="3" fillId="0" borderId="43" xfId="1" applyNumberFormat="1" applyFont="1" applyFill="1" applyBorder="1" applyAlignment="1" applyProtection="1">
      <alignment horizontal="left" vertical="center" wrapText="1"/>
    </xf>
    <xf numFmtId="0" fontId="3" fillId="0" borderId="15" xfId="1" applyFont="1" applyFill="1" applyBorder="1" applyAlignment="1" applyProtection="1">
      <alignment horizontal="center" vertical="center" wrapText="1"/>
    </xf>
    <xf numFmtId="0" fontId="2" fillId="0" borderId="16" xfId="1" applyFont="1" applyFill="1" applyBorder="1" applyAlignment="1" applyProtection="1">
      <alignment horizontal="center" vertical="center" wrapText="1"/>
    </xf>
    <xf numFmtId="0" fontId="2" fillId="0" borderId="16" xfId="1" applyFont="1" applyFill="1" applyBorder="1" applyAlignment="1" applyProtection="1">
      <alignment horizontal="left" vertical="center" wrapText="1"/>
    </xf>
    <xf numFmtId="0" fontId="3" fillId="3" borderId="43" xfId="1" applyFont="1" applyFill="1" applyBorder="1" applyAlignment="1" applyProtection="1">
      <alignment horizontal="left" vertical="center" wrapText="1"/>
    </xf>
    <xf numFmtId="3" fontId="3" fillId="3" borderId="43" xfId="1" applyNumberFormat="1" applyFont="1" applyFill="1" applyBorder="1" applyAlignment="1" applyProtection="1">
      <alignment vertical="center"/>
    </xf>
    <xf numFmtId="3" fontId="3" fillId="3" borderId="44" xfId="1" applyNumberFormat="1" applyFont="1" applyFill="1" applyBorder="1" applyAlignment="1" applyProtection="1">
      <alignment vertical="center"/>
    </xf>
    <xf numFmtId="3" fontId="3" fillId="3" borderId="45" xfId="1" applyNumberFormat="1" applyFont="1" applyFill="1" applyBorder="1" applyAlignment="1" applyProtection="1">
      <alignment vertical="center"/>
    </xf>
    <xf numFmtId="3" fontId="3" fillId="3" borderId="46" xfId="1" applyNumberFormat="1" applyFont="1" applyFill="1" applyBorder="1" applyAlignment="1" applyProtection="1">
      <alignment vertical="center"/>
    </xf>
    <xf numFmtId="3" fontId="3" fillId="3" borderId="46" xfId="1" applyNumberFormat="1" applyFont="1" applyFill="1" applyBorder="1" applyAlignment="1" applyProtection="1">
      <alignment horizontal="left" vertical="center" wrapText="1"/>
      <protection locked="0"/>
    </xf>
    <xf numFmtId="0" fontId="8" fillId="0" borderId="0" xfId="1" applyFont="1" applyFill="1" applyBorder="1" applyAlignment="1" applyProtection="1">
      <alignment vertical="center"/>
    </xf>
    <xf numFmtId="3" fontId="2" fillId="0" borderId="52" xfId="1" applyNumberFormat="1" applyFont="1" applyFill="1" applyBorder="1" applyAlignment="1" applyProtection="1">
      <alignment vertical="center"/>
    </xf>
    <xf numFmtId="3" fontId="2" fillId="0" borderId="53" xfId="1" applyNumberFormat="1" applyFont="1" applyFill="1" applyBorder="1" applyAlignment="1" applyProtection="1">
      <alignment vertical="center"/>
    </xf>
    <xf numFmtId="3" fontId="2" fillId="0" borderId="48" xfId="1" applyNumberFormat="1" applyFont="1" applyFill="1" applyBorder="1" applyAlignment="1" applyProtection="1">
      <alignment vertical="center"/>
      <protection locked="0"/>
    </xf>
    <xf numFmtId="3" fontId="2" fillId="0" borderId="49" xfId="1" applyNumberFormat="1" applyFont="1" applyFill="1" applyBorder="1" applyAlignment="1" applyProtection="1">
      <alignment vertical="center"/>
      <protection locked="0"/>
    </xf>
    <xf numFmtId="3" fontId="2" fillId="0" borderId="50" xfId="1" applyNumberFormat="1" applyFont="1" applyFill="1" applyBorder="1" applyAlignment="1" applyProtection="1">
      <alignment vertical="center"/>
    </xf>
    <xf numFmtId="0" fontId="3" fillId="4" borderId="70" xfId="1" applyFont="1" applyFill="1" applyBorder="1" applyAlignment="1" applyProtection="1">
      <alignment horizontal="left" vertical="center" wrapText="1"/>
    </xf>
    <xf numFmtId="0" fontId="3" fillId="4" borderId="39" xfId="1" applyFont="1" applyFill="1" applyBorder="1" applyAlignment="1" applyProtection="1">
      <alignment horizontal="left" vertical="center" wrapText="1"/>
    </xf>
    <xf numFmtId="3" fontId="3" fillId="4" borderId="55" xfId="1" applyNumberFormat="1" applyFont="1" applyFill="1" applyBorder="1" applyAlignment="1" applyProtection="1">
      <alignment vertical="center"/>
    </xf>
    <xf numFmtId="3" fontId="3" fillId="4" borderId="56" xfId="1" applyNumberFormat="1" applyFont="1" applyFill="1" applyBorder="1" applyAlignment="1" applyProtection="1">
      <alignment vertical="center"/>
    </xf>
    <xf numFmtId="3" fontId="3" fillId="4" borderId="57" xfId="1" applyNumberFormat="1" applyFont="1" applyFill="1" applyBorder="1" applyAlignment="1" applyProtection="1">
      <alignment vertical="center"/>
    </xf>
    <xf numFmtId="3" fontId="3" fillId="4" borderId="58" xfId="1" applyNumberFormat="1" applyFont="1" applyFill="1" applyBorder="1" applyAlignment="1" applyProtection="1">
      <alignment vertical="center"/>
    </xf>
    <xf numFmtId="3" fontId="3" fillId="4" borderId="58" xfId="1" applyNumberFormat="1" applyFont="1" applyFill="1" applyBorder="1" applyAlignment="1" applyProtection="1">
      <alignment horizontal="left" vertical="center" wrapText="1"/>
      <protection locked="0"/>
    </xf>
    <xf numFmtId="0" fontId="3" fillId="0" borderId="70" xfId="1" applyFont="1" applyFill="1" applyBorder="1" applyAlignment="1" applyProtection="1">
      <alignment horizontal="left" vertical="center" wrapText="1"/>
    </xf>
    <xf numFmtId="0" fontId="2" fillId="0" borderId="70" xfId="1" applyFont="1" applyFill="1" applyBorder="1" applyAlignment="1" applyProtection="1">
      <alignment horizontal="center" vertical="center" wrapText="1"/>
    </xf>
    <xf numFmtId="0" fontId="2" fillId="0" borderId="43" xfId="1" applyFont="1" applyFill="1" applyBorder="1" applyAlignment="1" applyProtection="1">
      <alignment horizontal="right" vertical="center" wrapText="1"/>
    </xf>
    <xf numFmtId="0" fontId="2" fillId="0" borderId="35" xfId="1" applyFont="1" applyFill="1" applyBorder="1" applyAlignment="1" applyProtection="1">
      <alignment vertical="center"/>
    </xf>
    <xf numFmtId="3" fontId="2" fillId="0" borderId="35" xfId="1" applyNumberFormat="1" applyFont="1" applyFill="1" applyBorder="1" applyAlignment="1" applyProtection="1">
      <alignment vertical="center"/>
    </xf>
    <xf numFmtId="3" fontId="2" fillId="0" borderId="36" xfId="1" applyNumberFormat="1" applyFont="1" applyFill="1" applyBorder="1" applyAlignment="1" applyProtection="1">
      <alignment vertical="center"/>
    </xf>
    <xf numFmtId="3" fontId="2" fillId="0" borderId="37" xfId="1" applyNumberFormat="1" applyFont="1" applyFill="1" applyBorder="1" applyAlignment="1" applyProtection="1">
      <alignment vertical="center"/>
    </xf>
    <xf numFmtId="3" fontId="2" fillId="0" borderId="38" xfId="1" applyNumberFormat="1" applyFont="1" applyFill="1" applyBorder="1" applyAlignment="1" applyProtection="1">
      <alignment vertical="center"/>
    </xf>
    <xf numFmtId="3" fontId="2" fillId="0" borderId="38" xfId="1" applyNumberFormat="1" applyFont="1" applyFill="1" applyBorder="1" applyAlignment="1" applyProtection="1">
      <alignment horizontal="left" vertical="center" wrapText="1"/>
      <protection locked="0"/>
    </xf>
    <xf numFmtId="3" fontId="3" fillId="0" borderId="73" xfId="1" applyNumberFormat="1" applyFont="1" applyFill="1" applyBorder="1" applyAlignment="1" applyProtection="1">
      <alignment vertical="center"/>
    </xf>
    <xf numFmtId="3" fontId="3" fillId="0" borderId="71" xfId="1" applyNumberFormat="1" applyFont="1" applyFill="1" applyBorder="1" applyAlignment="1" applyProtection="1">
      <alignment vertical="center"/>
    </xf>
    <xf numFmtId="3" fontId="3" fillId="0" borderId="74" xfId="1" applyNumberFormat="1" applyFont="1" applyFill="1" applyBorder="1" applyAlignment="1" applyProtection="1">
      <alignment vertical="center"/>
    </xf>
    <xf numFmtId="3" fontId="3" fillId="0" borderId="72" xfId="1" applyNumberFormat="1" applyFont="1" applyFill="1" applyBorder="1" applyAlignment="1" applyProtection="1">
      <alignment vertical="center"/>
    </xf>
    <xf numFmtId="3" fontId="3" fillId="0" borderId="72" xfId="1" applyNumberFormat="1" applyFont="1" applyFill="1" applyBorder="1" applyAlignment="1" applyProtection="1">
      <alignment horizontal="left" vertical="center" wrapText="1"/>
      <protection locked="0"/>
    </xf>
    <xf numFmtId="3" fontId="3" fillId="0" borderId="43" xfId="1" applyNumberFormat="1" applyFont="1" applyFill="1" applyBorder="1" applyAlignment="1" applyProtection="1">
      <alignment vertical="center"/>
    </xf>
    <xf numFmtId="3" fontId="3" fillId="0" borderId="44" xfId="1" applyNumberFormat="1" applyFont="1" applyFill="1" applyBorder="1" applyAlignment="1" applyProtection="1">
      <alignment vertical="center"/>
    </xf>
    <xf numFmtId="3" fontId="3" fillId="0" borderId="45" xfId="1" applyNumberFormat="1" applyFont="1" applyFill="1" applyBorder="1" applyAlignment="1" applyProtection="1">
      <alignment vertical="center"/>
    </xf>
    <xf numFmtId="3" fontId="3" fillId="0" borderId="46" xfId="1" applyNumberFormat="1" applyFont="1" applyFill="1" applyBorder="1" applyAlignment="1" applyProtection="1">
      <alignment vertical="center"/>
    </xf>
    <xf numFmtId="3" fontId="3" fillId="0" borderId="46" xfId="1" applyNumberFormat="1" applyFont="1" applyFill="1" applyBorder="1" applyAlignment="1" applyProtection="1">
      <alignment horizontal="left" vertical="center" wrapText="1"/>
      <protection locked="0"/>
    </xf>
    <xf numFmtId="0" fontId="3" fillId="0" borderId="43" xfId="1" applyFont="1" applyFill="1" applyBorder="1" applyAlignment="1" applyProtection="1">
      <alignment vertical="center"/>
    </xf>
    <xf numFmtId="0" fontId="2" fillId="0" borderId="55" xfId="1" applyFont="1" applyFill="1" applyBorder="1" applyAlignment="1" applyProtection="1">
      <alignment vertical="center"/>
    </xf>
    <xf numFmtId="0" fontId="2" fillId="0" borderId="16" xfId="1" applyFont="1" applyFill="1" applyBorder="1" applyAlignment="1" applyProtection="1">
      <alignment vertical="center"/>
    </xf>
    <xf numFmtId="0" fontId="2" fillId="0" borderId="16" xfId="1" applyFont="1" applyFill="1" applyBorder="1" applyAlignment="1" applyProtection="1">
      <alignment vertical="center" wrapText="1"/>
    </xf>
    <xf numFmtId="0" fontId="3" fillId="0" borderId="73" xfId="1" applyFont="1" applyFill="1" applyBorder="1" applyAlignment="1" applyProtection="1">
      <alignment vertical="center"/>
    </xf>
    <xf numFmtId="3" fontId="3" fillId="0" borderId="71" xfId="1" applyNumberFormat="1" applyFont="1" applyFill="1" applyBorder="1" applyAlignment="1" applyProtection="1">
      <alignment vertical="center"/>
      <protection locked="0"/>
    </xf>
    <xf numFmtId="3" fontId="3" fillId="0" borderId="74" xfId="1" applyNumberFormat="1" applyFont="1" applyFill="1" applyBorder="1" applyAlignment="1" applyProtection="1">
      <alignment vertical="center"/>
      <protection locked="0"/>
    </xf>
    <xf numFmtId="3" fontId="2" fillId="0" borderId="72" xfId="1" applyNumberFormat="1" applyFont="1" applyFill="1" applyBorder="1" applyAlignment="1" applyProtection="1">
      <alignment vertical="center"/>
    </xf>
    <xf numFmtId="3" fontId="2" fillId="0" borderId="72" xfId="1" applyNumberFormat="1" applyFont="1" applyFill="1" applyBorder="1" applyAlignment="1" applyProtection="1">
      <alignment horizontal="left" vertical="center" wrapText="1"/>
      <protection locked="0"/>
    </xf>
    <xf numFmtId="0" fontId="3" fillId="0" borderId="8" xfId="1" applyFont="1" applyFill="1" applyBorder="1" applyAlignment="1" applyProtection="1">
      <alignment vertical="center" wrapText="1"/>
    </xf>
    <xf numFmtId="0" fontId="2" fillId="0" borderId="0" xfId="1" applyFont="1" applyBorder="1" applyAlignment="1" applyProtection="1">
      <alignment vertical="center"/>
    </xf>
    <xf numFmtId="0" fontId="2" fillId="0" borderId="0" xfId="2" applyFont="1"/>
    <xf numFmtId="0" fontId="2" fillId="0" borderId="0" xfId="2" applyFont="1" applyAlignment="1">
      <alignment horizontal="left"/>
    </xf>
    <xf numFmtId="0" fontId="2" fillId="0" borderId="0" xfId="2" applyFont="1" applyAlignment="1">
      <alignment horizontal="right"/>
    </xf>
    <xf numFmtId="0" fontId="2" fillId="0" borderId="0" xfId="1" applyFont="1" applyAlignment="1">
      <alignment horizontal="right"/>
    </xf>
    <xf numFmtId="0" fontId="2" fillId="0" borderId="0" xfId="2" applyFont="1" applyBorder="1"/>
    <xf numFmtId="0" fontId="2" fillId="0" borderId="0" xfId="2" applyFont="1" applyBorder="1" applyAlignment="1">
      <alignment horizontal="left"/>
    </xf>
    <xf numFmtId="0" fontId="2" fillId="0" borderId="0" xfId="2" applyFont="1" applyBorder="1" applyAlignment="1" applyProtection="1">
      <protection locked="0"/>
    </xf>
    <xf numFmtId="0" fontId="2" fillId="0" borderId="0" xfId="2" applyFont="1" applyBorder="1" applyAlignment="1" applyProtection="1">
      <alignment horizontal="center"/>
      <protection locked="0"/>
    </xf>
    <xf numFmtId="0" fontId="2" fillId="0" borderId="0" xfId="2" applyFont="1" applyBorder="1" applyAlignment="1" applyProtection="1">
      <alignment wrapText="1"/>
      <protection locked="0"/>
    </xf>
    <xf numFmtId="0" fontId="2" fillId="0" borderId="0" xfId="2" applyFont="1" applyBorder="1" applyAlignment="1" applyProtection="1">
      <alignment horizontal="center" wrapText="1"/>
      <protection locked="0"/>
    </xf>
    <xf numFmtId="0" fontId="9" fillId="0" borderId="0" xfId="2" applyFont="1" applyAlignment="1"/>
    <xf numFmtId="0" fontId="9" fillId="0" borderId="0" xfId="2" applyFont="1" applyBorder="1" applyAlignment="1">
      <alignment horizontal="center"/>
    </xf>
    <xf numFmtId="0" fontId="2" fillId="0" borderId="0" xfId="2" applyFont="1" applyBorder="1" applyAlignment="1"/>
    <xf numFmtId="0" fontId="3" fillId="0" borderId="0" xfId="2" applyFont="1" applyBorder="1" applyAlignment="1" applyProtection="1">
      <protection locked="0"/>
    </xf>
    <xf numFmtId="0" fontId="2" fillId="0" borderId="0" xfId="2" applyFont="1" applyBorder="1" applyAlignment="1" applyProtection="1">
      <alignment horizontal="left"/>
      <protection locked="0"/>
    </xf>
    <xf numFmtId="49" fontId="2" fillId="0" borderId="0" xfId="2" applyNumberFormat="1" applyFont="1" applyBorder="1" applyAlignment="1" applyProtection="1">
      <protection locked="0"/>
    </xf>
    <xf numFmtId="49" fontId="2" fillId="0" borderId="0" xfId="2" applyNumberFormat="1" applyFont="1" applyBorder="1" applyAlignment="1" applyProtection="1">
      <alignment horizontal="center"/>
      <protection locked="0"/>
    </xf>
    <xf numFmtId="0" fontId="2" fillId="0" borderId="75" xfId="2" applyFont="1" applyBorder="1" applyAlignment="1">
      <alignment horizontal="center" vertical="center" wrapText="1"/>
    </xf>
    <xf numFmtId="0" fontId="2" fillId="0" borderId="68" xfId="2" applyFont="1" applyBorder="1" applyAlignment="1">
      <alignment horizontal="center" vertical="center" wrapText="1"/>
    </xf>
    <xf numFmtId="0" fontId="2" fillId="0" borderId="0" xfId="2" applyFont="1" applyFill="1"/>
    <xf numFmtId="3" fontId="3" fillId="0" borderId="41" xfId="2" applyNumberFormat="1" applyFont="1" applyFill="1" applyBorder="1" applyAlignment="1">
      <alignment vertical="center" wrapText="1"/>
    </xf>
    <xf numFmtId="3" fontId="3" fillId="0" borderId="41" xfId="2" applyNumberFormat="1" applyFont="1" applyFill="1" applyBorder="1" applyAlignment="1">
      <alignment wrapText="1"/>
    </xf>
    <xf numFmtId="0" fontId="3" fillId="0" borderId="41" xfId="2" applyFont="1" applyFill="1" applyBorder="1" applyAlignment="1">
      <alignment horizontal="center" wrapText="1"/>
    </xf>
    <xf numFmtId="0" fontId="3" fillId="0" borderId="41" xfId="2" applyFont="1" applyFill="1" applyBorder="1" applyAlignment="1">
      <alignment horizontal="left" wrapText="1"/>
    </xf>
    <xf numFmtId="3" fontId="3" fillId="0" borderId="41" xfId="2" applyNumberFormat="1" applyFont="1" applyFill="1" applyBorder="1" applyAlignment="1">
      <alignment horizontal="right" vertical="center" wrapText="1"/>
    </xf>
    <xf numFmtId="49" fontId="11" fillId="0" borderId="41" xfId="2" applyNumberFormat="1" applyFont="1" applyFill="1" applyBorder="1" applyAlignment="1">
      <alignment horizontal="center" vertical="center" wrapText="1"/>
    </xf>
    <xf numFmtId="0" fontId="2" fillId="0" borderId="41" xfId="2" applyFont="1" applyFill="1" applyBorder="1" applyAlignment="1">
      <alignment horizontal="center" wrapText="1"/>
    </xf>
    <xf numFmtId="0" fontId="2" fillId="0" borderId="41" xfId="2" applyFont="1" applyFill="1" applyBorder="1" applyAlignment="1">
      <alignment horizontal="left" wrapText="1"/>
    </xf>
    <xf numFmtId="3" fontId="3" fillId="0" borderId="41" xfId="2" applyNumberFormat="1" applyFont="1" applyFill="1" applyBorder="1" applyAlignment="1" applyProtection="1">
      <alignment vertical="center" wrapText="1"/>
      <protection locked="0"/>
    </xf>
    <xf numFmtId="3" fontId="3" fillId="0" borderId="41" xfId="2" applyNumberFormat="1" applyFont="1" applyFill="1" applyBorder="1" applyAlignment="1" applyProtection="1">
      <alignment horizontal="right" vertical="center" wrapText="1"/>
      <protection locked="0"/>
    </xf>
    <xf numFmtId="3" fontId="3" fillId="5" borderId="41" xfId="2" applyNumberFormat="1" applyFont="1" applyFill="1" applyBorder="1" applyAlignment="1" applyProtection="1">
      <alignment horizontal="center" vertical="center" wrapText="1"/>
      <protection locked="0"/>
    </xf>
    <xf numFmtId="3" fontId="2" fillId="5" borderId="41" xfId="2" applyNumberFormat="1" applyFont="1" applyFill="1" applyBorder="1" applyAlignment="1" applyProtection="1">
      <alignment horizontal="right" vertical="center" wrapText="1"/>
      <protection locked="0"/>
    </xf>
    <xf numFmtId="3" fontId="2" fillId="5" borderId="41" xfId="2" applyNumberFormat="1" applyFont="1" applyFill="1" applyBorder="1" applyAlignment="1" applyProtection="1">
      <alignment vertical="center" wrapText="1"/>
      <protection locked="0"/>
    </xf>
    <xf numFmtId="0" fontId="2" fillId="5" borderId="0" xfId="2" applyFont="1" applyFill="1"/>
    <xf numFmtId="3" fontId="3" fillId="0" borderId="41" xfId="2" applyNumberFormat="1" applyFont="1" applyFill="1" applyBorder="1" applyAlignment="1" applyProtection="1">
      <alignment horizontal="center" vertical="center" wrapText="1"/>
      <protection locked="0"/>
    </xf>
    <xf numFmtId="3" fontId="2" fillId="0" borderId="41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41" xfId="2" applyNumberFormat="1" applyFont="1" applyFill="1" applyBorder="1" applyAlignment="1" applyProtection="1">
      <alignment vertical="center" wrapText="1"/>
      <protection locked="0"/>
    </xf>
    <xf numFmtId="3" fontId="2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2" applyFont="1" applyFill="1" applyBorder="1"/>
    <xf numFmtId="3" fontId="2" fillId="5" borderId="4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2" applyFont="1" applyFill="1" applyBorder="1" applyAlignment="1" applyProtection="1">
      <alignment horizontal="center" vertical="center" wrapText="1"/>
      <protection locked="0"/>
    </xf>
    <xf numFmtId="0" fontId="3" fillId="0" borderId="76" xfId="2" applyFont="1" applyFill="1" applyBorder="1" applyAlignment="1" applyProtection="1">
      <alignment horizontal="left" vertical="center" wrapText="1"/>
      <protection locked="0"/>
    </xf>
    <xf numFmtId="3" fontId="3" fillId="5" borderId="41" xfId="2" applyNumberFormat="1" applyFont="1" applyFill="1" applyBorder="1" applyAlignment="1" applyProtection="1">
      <alignment horizontal="right" vertical="center" wrapText="1"/>
      <protection locked="0"/>
    </xf>
    <xf numFmtId="4" fontId="2" fillId="0" borderId="0" xfId="2" applyNumberFormat="1" applyFont="1" applyFill="1" applyBorder="1"/>
    <xf numFmtId="0" fontId="3" fillId="0" borderId="76" xfId="2" applyFont="1" applyFill="1" applyBorder="1" applyAlignment="1">
      <alignment horizontal="center"/>
    </xf>
    <xf numFmtId="0" fontId="3" fillId="0" borderId="76" xfId="2" applyFont="1" applyFill="1" applyBorder="1" applyAlignment="1">
      <alignment horizontal="left"/>
    </xf>
    <xf numFmtId="3" fontId="3" fillId="0" borderId="41" xfId="2" applyNumberFormat="1" applyFont="1" applyFill="1" applyBorder="1" applyAlignment="1">
      <alignment horizontal="center" vertical="center" wrapText="1"/>
    </xf>
    <xf numFmtId="3" fontId="3" fillId="0" borderId="41" xfId="2" applyNumberFormat="1" applyFont="1" applyFill="1" applyBorder="1" applyAlignment="1" applyProtection="1">
      <alignment wrapText="1"/>
      <protection locked="0"/>
    </xf>
    <xf numFmtId="0" fontId="3" fillId="0" borderId="76" xfId="2" applyFont="1" applyFill="1" applyBorder="1" applyAlignment="1">
      <alignment horizontal="center" wrapText="1"/>
    </xf>
    <xf numFmtId="0" fontId="3" fillId="0" borderId="77" xfId="2" applyFont="1" applyFill="1" applyBorder="1" applyAlignment="1">
      <alignment wrapText="1"/>
    </xf>
    <xf numFmtId="49" fontId="2" fillId="0" borderId="41" xfId="2" applyNumberFormat="1" applyFont="1" applyFill="1" applyBorder="1" applyAlignment="1">
      <alignment horizontal="center" vertical="center" wrapText="1"/>
    </xf>
    <xf numFmtId="3" fontId="3" fillId="5" borderId="41" xfId="2" applyNumberFormat="1" applyFont="1" applyFill="1" applyBorder="1" applyAlignment="1" applyProtection="1">
      <alignment vertical="center" wrapText="1"/>
      <protection locked="0"/>
    </xf>
    <xf numFmtId="0" fontId="3" fillId="0" borderId="41" xfId="2" applyFont="1" applyFill="1" applyBorder="1" applyAlignment="1">
      <alignment horizontal="center"/>
    </xf>
    <xf numFmtId="3" fontId="3" fillId="5" borderId="41" xfId="2" applyNumberFormat="1" applyFont="1" applyFill="1" applyBorder="1" applyAlignment="1">
      <alignment horizontal="center" vertical="center" wrapText="1"/>
    </xf>
    <xf numFmtId="3" fontId="2" fillId="5" borderId="41" xfId="2" applyNumberFormat="1" applyFont="1" applyFill="1" applyBorder="1" applyAlignment="1">
      <alignment horizontal="right" vertical="center" wrapText="1"/>
    </xf>
    <xf numFmtId="3" fontId="3" fillId="5" borderId="41" xfId="2" applyNumberFormat="1" applyFont="1" applyFill="1" applyBorder="1" applyAlignment="1">
      <alignment horizontal="right" vertical="center" wrapText="1"/>
    </xf>
    <xf numFmtId="3" fontId="2" fillId="0" borderId="41" xfId="2" applyNumberFormat="1" applyFont="1" applyFill="1" applyBorder="1" applyAlignment="1">
      <alignment horizontal="right" vertical="center" wrapText="1"/>
    </xf>
    <xf numFmtId="0" fontId="3" fillId="0" borderId="41" xfId="2" applyFont="1" applyFill="1" applyBorder="1" applyAlignment="1" applyProtection="1">
      <alignment horizontal="left" vertical="center" wrapText="1"/>
      <protection locked="0"/>
    </xf>
    <xf numFmtId="4" fontId="2" fillId="0" borderId="68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76" xfId="2" applyFont="1" applyFill="1" applyBorder="1" applyAlignment="1" applyProtection="1">
      <alignment horizontal="center" vertical="center" wrapText="1"/>
      <protection locked="0"/>
    </xf>
    <xf numFmtId="0" fontId="2" fillId="0" borderId="77" xfId="2" applyFont="1" applyFill="1" applyBorder="1" applyAlignment="1" applyProtection="1">
      <alignment horizontal="left" vertical="center" wrapText="1"/>
      <protection locked="0"/>
    </xf>
    <xf numFmtId="4" fontId="2" fillId="0" borderId="57" xfId="2" applyNumberFormat="1" applyFont="1" applyFill="1" applyBorder="1" applyAlignment="1" applyProtection="1">
      <alignment vertical="center" wrapText="1"/>
      <protection locked="0"/>
    </xf>
    <xf numFmtId="3" fontId="2" fillId="0" borderId="41" xfId="2" applyNumberFormat="1" applyFont="1" applyFill="1" applyBorder="1" applyAlignment="1">
      <alignment horizontal="center" vertical="center" wrapText="1"/>
    </xf>
    <xf numFmtId="4" fontId="2" fillId="0" borderId="57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2" applyFont="1" applyFill="1" applyBorder="1" applyAlignment="1" applyProtection="1">
      <alignment horizontal="center" vertical="center"/>
      <protection locked="0"/>
    </xf>
    <xf numFmtId="3" fontId="3" fillId="0" borderId="41" xfId="2" applyNumberFormat="1" applyFont="1" applyFill="1" applyBorder="1" applyAlignment="1" applyProtection="1">
      <alignment horizontal="center" vertical="center"/>
      <protection locked="0"/>
    </xf>
    <xf numFmtId="3" fontId="3" fillId="5" borderId="41" xfId="2" applyNumberFormat="1" applyFont="1" applyFill="1" applyBorder="1" applyAlignment="1" applyProtection="1">
      <alignment horizontal="center" vertical="center"/>
      <protection locked="0"/>
    </xf>
    <xf numFmtId="3" fontId="2" fillId="5" borderId="41" xfId="2" applyNumberFormat="1" applyFont="1" applyFill="1" applyBorder="1" applyAlignment="1" applyProtection="1">
      <alignment horizontal="left" vertical="center" wrapText="1"/>
      <protection locked="0"/>
    </xf>
    <xf numFmtId="0" fontId="3" fillId="0" borderId="80" xfId="2" applyFont="1" applyFill="1" applyBorder="1" applyAlignment="1">
      <alignment horizontal="center" wrapText="1"/>
    </xf>
    <xf numFmtId="0" fontId="3" fillId="0" borderId="41" xfId="2" applyFont="1" applyFill="1" applyBorder="1" applyAlignment="1">
      <alignment horizontal="left" vertical="center" wrapText="1"/>
    </xf>
    <xf numFmtId="49" fontId="2" fillId="0" borderId="68" xfId="2" applyNumberFormat="1" applyFont="1" applyFill="1" applyBorder="1" applyAlignment="1">
      <alignment horizontal="center" vertical="center" wrapText="1"/>
    </xf>
    <xf numFmtId="3" fontId="3" fillId="0" borderId="68" xfId="2" applyNumberFormat="1" applyFont="1" applyFill="1" applyBorder="1" applyAlignment="1" applyProtection="1">
      <alignment horizontal="center" vertical="center" wrapText="1"/>
      <protection locked="0"/>
    </xf>
    <xf numFmtId="3" fontId="2" fillId="0" borderId="68" xfId="2" applyNumberFormat="1" applyFont="1" applyFill="1" applyBorder="1" applyAlignment="1" applyProtection="1">
      <alignment horizontal="right" vertical="center" wrapText="1"/>
      <protection locked="0"/>
    </xf>
    <xf numFmtId="3" fontId="3" fillId="0" borderId="68" xfId="2" applyNumberFormat="1" applyFont="1" applyFill="1" applyBorder="1" applyAlignment="1" applyProtection="1">
      <alignment horizontal="right" vertical="center" wrapText="1"/>
      <protection locked="0"/>
    </xf>
    <xf numFmtId="4" fontId="3" fillId="0" borderId="68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68" xfId="2" applyNumberFormat="1" applyFont="1" applyFill="1" applyBorder="1" applyAlignment="1" applyProtection="1">
      <alignment vertical="center" wrapText="1"/>
      <protection locked="0"/>
    </xf>
    <xf numFmtId="3" fontId="3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3" fillId="0" borderId="42" xfId="2" applyNumberFormat="1" applyFont="1" applyFill="1" applyBorder="1" applyAlignment="1" applyProtection="1">
      <alignment horizontal="right" vertical="center" wrapText="1"/>
      <protection locked="0"/>
    </xf>
    <xf numFmtId="3" fontId="3" fillId="0" borderId="40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0" xfId="2" applyNumberFormat="1" applyFont="1" applyFill="1" applyBorder="1" applyAlignment="1" applyProtection="1">
      <alignment vertical="center" wrapText="1"/>
      <protection locked="0"/>
    </xf>
    <xf numFmtId="0" fontId="2" fillId="0" borderId="79" xfId="2" applyFont="1" applyFill="1" applyBorder="1"/>
    <xf numFmtId="3" fontId="3" fillId="0" borderId="41" xfId="2" applyNumberFormat="1" applyFont="1" applyFill="1" applyBorder="1" applyAlignment="1" applyProtection="1">
      <alignment horizontal="center" wrapText="1"/>
      <protection locked="0"/>
    </xf>
    <xf numFmtId="3" fontId="2" fillId="0" borderId="5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76" xfId="2" applyNumberFormat="1" applyFont="1" applyFill="1" applyBorder="1" applyAlignment="1" applyProtection="1">
      <alignment vertical="center" wrapText="1"/>
      <protection locked="0"/>
    </xf>
    <xf numFmtId="3" fontId="2" fillId="0" borderId="41" xfId="2" applyNumberFormat="1" applyFont="1" applyBorder="1" applyAlignment="1" applyProtection="1">
      <alignment wrapText="1"/>
      <protection locked="0"/>
    </xf>
    <xf numFmtId="3" fontId="2" fillId="0" borderId="76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76" xfId="2" applyNumberFormat="1" applyFont="1" applyFill="1" applyBorder="1" applyAlignment="1" applyProtection="1">
      <alignment horizontal="center" vertical="center" wrapText="1"/>
      <protection locked="0"/>
    </xf>
    <xf numFmtId="3" fontId="2" fillId="0" borderId="0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0" xfId="2" applyFont="1" applyFill="1" applyBorder="1" applyAlignment="1" applyProtection="1">
      <alignment horizontal="center" vertical="center" wrapText="1"/>
      <protection locked="0"/>
    </xf>
    <xf numFmtId="0" fontId="3" fillId="0" borderId="87" xfId="2" applyFont="1" applyFill="1" applyBorder="1" applyAlignment="1">
      <alignment horizontal="left" vertical="center" wrapText="1"/>
    </xf>
    <xf numFmtId="3" fontId="3" fillId="0" borderId="86" xfId="2" applyNumberFormat="1" applyFont="1" applyFill="1" applyBorder="1" applyAlignment="1" applyProtection="1">
      <alignment wrapText="1"/>
      <protection locked="0"/>
    </xf>
    <xf numFmtId="3" fontId="2" fillId="0" borderId="0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86" xfId="2" applyNumberFormat="1" applyFont="1" applyFill="1" applyBorder="1" applyAlignment="1" applyProtection="1">
      <alignment horizontal="center" vertical="center" wrapText="1"/>
      <protection locked="0"/>
    </xf>
    <xf numFmtId="49" fontId="2" fillId="0" borderId="0" xfId="2" applyNumberFormat="1" applyFont="1" applyFill="1" applyBorder="1" applyAlignment="1">
      <alignment horizontal="center" vertical="center" wrapText="1"/>
    </xf>
    <xf numFmtId="0" fontId="2" fillId="0" borderId="0" xfId="2" applyFont="1" applyAlignment="1"/>
    <xf numFmtId="3" fontId="2" fillId="5" borderId="0" xfId="2" applyNumberFormat="1" applyFont="1" applyFill="1" applyBorder="1" applyAlignment="1" applyProtection="1">
      <alignment wrapText="1"/>
      <protection locked="0"/>
    </xf>
    <xf numFmtId="3" fontId="2" fillId="0" borderId="0" xfId="2" applyNumberFormat="1" applyFont="1" applyBorder="1" applyAlignment="1" applyProtection="1">
      <alignment wrapText="1"/>
      <protection locked="0"/>
    </xf>
    <xf numFmtId="3" fontId="3" fillId="0" borderId="0" xfId="2" applyNumberFormat="1" applyFont="1" applyBorder="1" applyAlignment="1" applyProtection="1">
      <alignment wrapText="1"/>
      <protection locked="0"/>
    </xf>
    <xf numFmtId="0" fontId="12" fillId="0" borderId="0" xfId="2" applyFont="1" applyBorder="1" applyAlignment="1">
      <alignment vertical="center"/>
    </xf>
    <xf numFmtId="0" fontId="13" fillId="0" borderId="0" xfId="2" applyFont="1" applyBorder="1" applyAlignment="1"/>
    <xf numFmtId="0" fontId="12" fillId="0" borderId="0" xfId="2" applyFont="1" applyBorder="1" applyAlignment="1"/>
    <xf numFmtId="0" fontId="13" fillId="0" borderId="0" xfId="2" applyFont="1" applyFill="1" applyBorder="1" applyAlignment="1"/>
    <xf numFmtId="0" fontId="3" fillId="0" borderId="22" xfId="1" applyFont="1" applyFill="1" applyBorder="1" applyAlignment="1" applyProtection="1">
      <alignment horizontal="left" vertical="center" wrapText="1"/>
    </xf>
    <xf numFmtId="3" fontId="2" fillId="0" borderId="22" xfId="1" applyNumberFormat="1" applyFont="1" applyFill="1" applyBorder="1" applyAlignment="1" applyProtection="1">
      <alignment vertical="center"/>
    </xf>
    <xf numFmtId="3" fontId="2" fillId="0" borderId="23" xfId="1" applyNumberFormat="1" applyFont="1" applyFill="1" applyBorder="1" applyAlignment="1" applyProtection="1">
      <alignment horizontal="right" vertical="center"/>
      <protection locked="0"/>
    </xf>
    <xf numFmtId="3" fontId="2" fillId="0" borderId="24" xfId="1" applyNumberFormat="1" applyFont="1" applyFill="1" applyBorder="1" applyAlignment="1" applyProtection="1">
      <alignment horizontal="right" vertical="center"/>
      <protection locked="0"/>
    </xf>
    <xf numFmtId="3" fontId="2" fillId="0" borderId="25" xfId="1" applyNumberFormat="1" applyFont="1" applyFill="1" applyBorder="1" applyAlignment="1" applyProtection="1">
      <alignment vertical="center"/>
    </xf>
    <xf numFmtId="3" fontId="2" fillId="0" borderId="23" xfId="1" applyNumberFormat="1" applyFont="1" applyFill="1" applyBorder="1" applyAlignment="1" applyProtection="1">
      <alignment horizontal="center" vertical="center"/>
    </xf>
    <xf numFmtId="3" fontId="2" fillId="0" borderId="24" xfId="1" applyNumberFormat="1" applyFont="1" applyFill="1" applyBorder="1" applyAlignment="1" applyProtection="1">
      <alignment horizontal="center" vertical="center"/>
    </xf>
    <xf numFmtId="3" fontId="2" fillId="0" borderId="25" xfId="1" applyNumberFormat="1" applyFont="1" applyFill="1" applyBorder="1" applyAlignment="1" applyProtection="1">
      <alignment horizontal="center" vertical="center"/>
    </xf>
    <xf numFmtId="3" fontId="2" fillId="0" borderId="22" xfId="1" applyNumberFormat="1" applyFont="1" applyFill="1" applyBorder="1" applyAlignment="1" applyProtection="1">
      <alignment horizontal="left" vertical="center" wrapText="1"/>
      <protection locked="0"/>
    </xf>
    <xf numFmtId="0" fontId="2" fillId="0" borderId="39" xfId="0" applyFont="1" applyFill="1" applyBorder="1" applyAlignment="1" applyProtection="1">
      <alignment wrapText="1"/>
      <protection locked="0"/>
    </xf>
    <xf numFmtId="0" fontId="2" fillId="0" borderId="4" xfId="1" applyFont="1" applyFill="1" applyBorder="1" applyAlignment="1" applyProtection="1">
      <alignment vertical="center"/>
    </xf>
    <xf numFmtId="49" fontId="2" fillId="0" borderId="4" xfId="1" applyNumberFormat="1" applyFont="1" applyFill="1" applyBorder="1" applyAlignment="1" applyProtection="1">
      <alignment horizontal="center" vertical="center" wrapText="1"/>
    </xf>
    <xf numFmtId="3" fontId="2" fillId="0" borderId="41" xfId="2" applyNumberFormat="1" applyFont="1" applyFill="1" applyBorder="1" applyAlignment="1">
      <alignment horizontal="left" vertical="center" wrapText="1"/>
    </xf>
    <xf numFmtId="3" fontId="3" fillId="0" borderId="0" xfId="1" applyNumberFormat="1" applyFont="1" applyFill="1" applyBorder="1" applyAlignment="1" applyProtection="1">
      <alignment vertical="center"/>
    </xf>
    <xf numFmtId="3" fontId="2" fillId="0" borderId="25" xfId="1" applyNumberFormat="1" applyFont="1" applyFill="1" applyBorder="1" applyAlignment="1" applyProtection="1">
      <alignment horizontal="left" vertical="center" wrapText="1"/>
      <protection locked="0"/>
    </xf>
    <xf numFmtId="3" fontId="3" fillId="7" borderId="0" xfId="1" applyNumberFormat="1" applyFont="1" applyFill="1" applyBorder="1" applyAlignment="1" applyProtection="1">
      <alignment vertical="center"/>
    </xf>
    <xf numFmtId="0" fontId="2" fillId="5" borderId="15" xfId="1" applyFont="1" applyFill="1" applyBorder="1" applyAlignment="1" applyProtection="1">
      <alignment vertical="center" wrapText="1"/>
    </xf>
    <xf numFmtId="0" fontId="2" fillId="5" borderId="15" xfId="1" applyFont="1" applyFill="1" applyBorder="1" applyAlignment="1" applyProtection="1">
      <alignment horizontal="right" vertical="center" wrapText="1"/>
    </xf>
    <xf numFmtId="3" fontId="2" fillId="5" borderId="15" xfId="1" applyNumberFormat="1" applyFont="1" applyFill="1" applyBorder="1" applyAlignment="1" applyProtection="1">
      <alignment horizontal="right" vertical="center"/>
    </xf>
    <xf numFmtId="3" fontId="2" fillId="5" borderId="17" xfId="1" applyNumberFormat="1" applyFont="1" applyFill="1" applyBorder="1" applyAlignment="1" applyProtection="1">
      <alignment horizontal="right" vertical="center"/>
      <protection locked="0"/>
    </xf>
    <xf numFmtId="3" fontId="2" fillId="5" borderId="18" xfId="1" applyNumberFormat="1" applyFont="1" applyFill="1" applyBorder="1" applyAlignment="1" applyProtection="1">
      <alignment horizontal="right" vertical="center"/>
      <protection locked="0"/>
    </xf>
    <xf numFmtId="3" fontId="2" fillId="5" borderId="19" xfId="1" applyNumberFormat="1" applyFont="1" applyFill="1" applyBorder="1" applyAlignment="1" applyProtection="1">
      <alignment horizontal="right" vertical="center"/>
    </xf>
    <xf numFmtId="3" fontId="2" fillId="5" borderId="19" xfId="1" applyNumberFormat="1" applyFont="1" applyFill="1" applyBorder="1" applyAlignment="1" applyProtection="1">
      <alignment horizontal="left" vertical="center" wrapText="1"/>
      <protection locked="0"/>
    </xf>
    <xf numFmtId="0" fontId="2" fillId="5" borderId="39" xfId="1" applyFont="1" applyFill="1" applyBorder="1" applyAlignment="1" applyProtection="1">
      <alignment vertical="center" wrapText="1"/>
    </xf>
    <xf numFmtId="0" fontId="2" fillId="5" borderId="39" xfId="1" applyFont="1" applyFill="1" applyBorder="1" applyAlignment="1" applyProtection="1">
      <alignment horizontal="right" vertical="center" wrapText="1"/>
    </xf>
    <xf numFmtId="3" fontId="2" fillId="5" borderId="39" xfId="1" applyNumberFormat="1" applyFont="1" applyFill="1" applyBorder="1" applyAlignment="1" applyProtection="1">
      <alignment horizontal="right" vertical="center"/>
    </xf>
    <xf numFmtId="3" fontId="2" fillId="5" borderId="40" xfId="1" applyNumberFormat="1" applyFont="1" applyFill="1" applyBorder="1" applyAlignment="1" applyProtection="1">
      <alignment horizontal="right" vertical="center"/>
      <protection locked="0"/>
    </xf>
    <xf numFmtId="3" fontId="2" fillId="5" borderId="41" xfId="1" applyNumberFormat="1" applyFont="1" applyFill="1" applyBorder="1" applyAlignment="1" applyProtection="1">
      <alignment horizontal="right" vertical="center"/>
      <protection locked="0"/>
    </xf>
    <xf numFmtId="3" fontId="2" fillId="5" borderId="42" xfId="1" applyNumberFormat="1" applyFont="1" applyFill="1" applyBorder="1" applyAlignment="1" applyProtection="1">
      <alignment vertical="center"/>
    </xf>
    <xf numFmtId="3" fontId="2" fillId="5" borderId="42" xfId="1" applyNumberFormat="1" applyFont="1" applyFill="1" applyBorder="1" applyAlignment="1" applyProtection="1">
      <alignment horizontal="right" vertical="center"/>
    </xf>
    <xf numFmtId="3" fontId="2" fillId="5" borderId="42" xfId="1" applyNumberFormat="1" applyFont="1" applyFill="1" applyBorder="1" applyAlignment="1" applyProtection="1">
      <alignment horizontal="left" vertical="center" wrapText="1"/>
      <protection locked="0"/>
    </xf>
    <xf numFmtId="0" fontId="3" fillId="5" borderId="22" xfId="1" applyFont="1" applyFill="1" applyBorder="1" applyAlignment="1" applyProtection="1">
      <alignment horizontal="left" vertical="center" wrapText="1"/>
    </xf>
    <xf numFmtId="3" fontId="2" fillId="5" borderId="22" xfId="1" applyNumberFormat="1" applyFont="1" applyFill="1" applyBorder="1" applyAlignment="1" applyProtection="1">
      <alignment vertical="center"/>
    </xf>
    <xf numFmtId="3" fontId="2" fillId="5" borderId="23" xfId="1" applyNumberFormat="1" applyFont="1" applyFill="1" applyBorder="1" applyAlignment="1" applyProtection="1">
      <alignment horizontal="right" vertical="center"/>
      <protection locked="0"/>
    </xf>
    <xf numFmtId="3" fontId="2" fillId="5" borderId="24" xfId="1" applyNumberFormat="1" applyFont="1" applyFill="1" applyBorder="1" applyAlignment="1" applyProtection="1">
      <alignment horizontal="right" vertical="center"/>
      <protection locked="0"/>
    </xf>
    <xf numFmtId="3" fontId="2" fillId="5" borderId="25" xfId="1" applyNumberFormat="1" applyFont="1" applyFill="1" applyBorder="1" applyAlignment="1" applyProtection="1">
      <alignment vertical="center"/>
    </xf>
    <xf numFmtId="3" fontId="2" fillId="5" borderId="23" xfId="1" applyNumberFormat="1" applyFont="1" applyFill="1" applyBorder="1" applyAlignment="1" applyProtection="1">
      <alignment horizontal="center" vertical="center"/>
    </xf>
    <xf numFmtId="3" fontId="2" fillId="5" borderId="24" xfId="1" applyNumberFormat="1" applyFont="1" applyFill="1" applyBorder="1" applyAlignment="1" applyProtection="1">
      <alignment horizontal="center" vertical="center"/>
    </xf>
    <xf numFmtId="3" fontId="2" fillId="5" borderId="25" xfId="1" applyNumberFormat="1" applyFont="1" applyFill="1" applyBorder="1" applyAlignment="1" applyProtection="1">
      <alignment horizontal="center" vertical="center"/>
    </xf>
    <xf numFmtId="3" fontId="2" fillId="5" borderId="25" xfId="1" applyNumberFormat="1" applyFont="1" applyFill="1" applyBorder="1" applyAlignment="1" applyProtection="1">
      <alignment horizontal="left" vertical="center" wrapText="1"/>
      <protection locked="0"/>
    </xf>
    <xf numFmtId="0" fontId="3" fillId="5" borderId="0" xfId="1" applyFont="1" applyFill="1" applyBorder="1" applyAlignment="1" applyProtection="1">
      <alignment vertical="center"/>
    </xf>
    <xf numFmtId="0" fontId="2" fillId="5" borderId="39" xfId="1" applyFont="1" applyFill="1" applyBorder="1" applyAlignment="1" applyProtection="1">
      <alignment horizontal="left" vertical="center" wrapText="1"/>
    </xf>
    <xf numFmtId="3" fontId="2" fillId="5" borderId="47" xfId="1" applyNumberFormat="1" applyFont="1" applyFill="1" applyBorder="1" applyAlignment="1" applyProtection="1">
      <alignment horizontal="right" vertical="center"/>
    </xf>
    <xf numFmtId="3" fontId="2" fillId="5" borderId="19" xfId="1" applyNumberFormat="1" applyFont="1" applyFill="1" applyBorder="1" applyAlignment="1" applyProtection="1">
      <alignment vertical="center"/>
    </xf>
    <xf numFmtId="3" fontId="2" fillId="5" borderId="17" xfId="1" applyNumberFormat="1" applyFont="1" applyFill="1" applyBorder="1" applyAlignment="1" applyProtection="1">
      <alignment horizontal="right" vertical="center"/>
    </xf>
    <xf numFmtId="3" fontId="2" fillId="5" borderId="18" xfId="1" applyNumberFormat="1" applyFont="1" applyFill="1" applyBorder="1" applyAlignment="1" applyProtection="1">
      <alignment horizontal="right" vertical="center"/>
    </xf>
    <xf numFmtId="3" fontId="2" fillId="5" borderId="39" xfId="1" applyNumberFormat="1" applyFont="1" applyFill="1" applyBorder="1" applyAlignment="1" applyProtection="1">
      <alignment vertical="center"/>
    </xf>
    <xf numFmtId="0" fontId="2" fillId="5" borderId="0" xfId="1" applyFont="1" applyFill="1" applyBorder="1" applyAlignment="1" applyProtection="1">
      <alignment vertical="center"/>
    </xf>
    <xf numFmtId="0" fontId="2" fillId="5" borderId="55" xfId="1" applyFont="1" applyFill="1" applyBorder="1" applyAlignment="1" applyProtection="1">
      <alignment horizontal="center" vertical="center" wrapText="1"/>
    </xf>
    <xf numFmtId="0" fontId="2" fillId="5" borderId="55" xfId="1" applyFont="1" applyFill="1" applyBorder="1" applyAlignment="1" applyProtection="1">
      <alignment horizontal="left" vertical="center" wrapText="1"/>
    </xf>
    <xf numFmtId="3" fontId="2" fillId="5" borderId="55" xfId="1" applyNumberFormat="1" applyFont="1" applyFill="1" applyBorder="1" applyAlignment="1" applyProtection="1">
      <alignment vertical="center"/>
    </xf>
    <xf numFmtId="3" fontId="2" fillId="5" borderId="56" xfId="1" applyNumberFormat="1" applyFont="1" applyFill="1" applyBorder="1" applyAlignment="1" applyProtection="1">
      <alignment horizontal="right" vertical="center"/>
      <protection locked="0"/>
    </xf>
    <xf numFmtId="3" fontId="2" fillId="5" borderId="57" xfId="1" applyNumberFormat="1" applyFont="1" applyFill="1" applyBorder="1" applyAlignment="1" applyProtection="1">
      <alignment horizontal="right" vertical="center"/>
      <protection locked="0"/>
    </xf>
    <xf numFmtId="3" fontId="2" fillId="5" borderId="58" xfId="1" applyNumberFormat="1" applyFont="1" applyFill="1" applyBorder="1" applyAlignment="1" applyProtection="1">
      <alignment vertical="center"/>
    </xf>
    <xf numFmtId="3" fontId="2" fillId="5" borderId="58" xfId="1" applyNumberFormat="1" applyFont="1" applyFill="1" applyBorder="1" applyAlignment="1" applyProtection="1">
      <alignment horizontal="left" vertical="center" wrapText="1"/>
      <protection locked="0"/>
    </xf>
    <xf numFmtId="0" fontId="2" fillId="5" borderId="15" xfId="1" applyFont="1" applyFill="1" applyBorder="1" applyAlignment="1" applyProtection="1">
      <alignment horizontal="center" vertical="center" wrapText="1"/>
    </xf>
    <xf numFmtId="0" fontId="2" fillId="5" borderId="15" xfId="1" applyFont="1" applyFill="1" applyBorder="1" applyAlignment="1" applyProtection="1">
      <alignment horizontal="left" vertical="center" wrapText="1"/>
    </xf>
    <xf numFmtId="3" fontId="2" fillId="5" borderId="15" xfId="1" applyNumberFormat="1" applyFont="1" applyFill="1" applyBorder="1" applyAlignment="1" applyProtection="1">
      <alignment vertical="center"/>
    </xf>
    <xf numFmtId="3" fontId="2" fillId="5" borderId="40" xfId="1" applyNumberFormat="1" applyFont="1" applyFill="1" applyBorder="1" applyAlignment="1" applyProtection="1">
      <alignment vertical="center"/>
      <protection locked="0"/>
    </xf>
    <xf numFmtId="3" fontId="2" fillId="5" borderId="41" xfId="1" applyNumberFormat="1" applyFont="1" applyFill="1" applyBorder="1" applyAlignment="1" applyProtection="1">
      <alignment vertical="center"/>
      <protection locked="0"/>
    </xf>
    <xf numFmtId="0" fontId="2" fillId="5" borderId="39" xfId="1" applyFont="1" applyFill="1" applyBorder="1" applyAlignment="1" applyProtection="1">
      <alignment horizontal="center" vertical="center" wrapText="1"/>
    </xf>
    <xf numFmtId="0" fontId="2" fillId="0" borderId="0" xfId="3" applyFont="1" applyAlignment="1">
      <alignment horizontal="right" wrapText="1"/>
    </xf>
    <xf numFmtId="0" fontId="2" fillId="0" borderId="0" xfId="3" applyFont="1" applyAlignment="1">
      <alignment horizontal="right"/>
    </xf>
    <xf numFmtId="0" fontId="2" fillId="0" borderId="0" xfId="3" applyFont="1"/>
    <xf numFmtId="0" fontId="5" fillId="0" borderId="0" xfId="2" applyFont="1" applyAlignment="1">
      <alignment vertical="center"/>
    </xf>
    <xf numFmtId="0" fontId="9" fillId="0" borderId="0" xfId="2" applyFont="1" applyAlignment="1">
      <alignment horizontal="center"/>
    </xf>
    <xf numFmtId="0" fontId="10" fillId="0" borderId="0" xfId="2" applyFont="1" applyAlignment="1"/>
    <xf numFmtId="0" fontId="10" fillId="0" borderId="0" xfId="2" applyFont="1" applyAlignment="1">
      <alignment vertical="center"/>
    </xf>
    <xf numFmtId="0" fontId="2" fillId="0" borderId="0" xfId="2" applyFont="1" applyAlignment="1">
      <alignment vertical="center"/>
    </xf>
    <xf numFmtId="0" fontId="14" fillId="0" borderId="0" xfId="2" applyFont="1" applyAlignment="1">
      <alignment vertical="center"/>
    </xf>
    <xf numFmtId="0" fontId="15" fillId="0" borderId="0" xfId="2" applyFont="1" applyAlignment="1"/>
    <xf numFmtId="0" fontId="2" fillId="0" borderId="41" xfId="2" applyFont="1" applyBorder="1" applyAlignment="1">
      <alignment horizontal="center" vertical="center" wrapText="1"/>
    </xf>
    <xf numFmtId="0" fontId="2" fillId="0" borderId="76" xfId="2" applyFont="1" applyBorder="1" applyAlignment="1">
      <alignment horizontal="center" vertical="center" wrapText="1"/>
    </xf>
    <xf numFmtId="3" fontId="3" fillId="0" borderId="41" xfId="2" applyNumberFormat="1" applyFont="1" applyBorder="1" applyAlignment="1">
      <alignment wrapText="1"/>
    </xf>
    <xf numFmtId="0" fontId="2" fillId="0" borderId="41" xfId="2" applyFont="1" applyBorder="1" applyAlignment="1" applyProtection="1">
      <alignment wrapText="1"/>
      <protection locked="0"/>
    </xf>
    <xf numFmtId="0" fontId="2" fillId="0" borderId="41" xfId="2" applyFont="1" applyBorder="1" applyAlignment="1" applyProtection="1">
      <alignment horizontal="center" wrapText="1"/>
      <protection locked="0"/>
    </xf>
    <xf numFmtId="0" fontId="2" fillId="0" borderId="68" xfId="2" applyFont="1" applyBorder="1" applyAlignment="1" applyProtection="1">
      <alignment vertical="center" wrapText="1"/>
      <protection locked="0"/>
    </xf>
    <xf numFmtId="3" fontId="3" fillId="0" borderId="41" xfId="2" applyNumberFormat="1" applyFont="1" applyBorder="1" applyAlignment="1" applyProtection="1">
      <alignment horizontal="center" vertical="center" wrapText="1"/>
      <protection locked="0"/>
    </xf>
    <xf numFmtId="3" fontId="2" fillId="0" borderId="41" xfId="2" applyNumberFormat="1" applyFont="1" applyBorder="1"/>
    <xf numFmtId="3" fontId="3" fillId="0" borderId="68" xfId="2" applyNumberFormat="1" applyFont="1" applyBorder="1" applyAlignment="1" applyProtection="1">
      <alignment horizontal="center" vertical="center" wrapText="1"/>
      <protection locked="0"/>
    </xf>
    <xf numFmtId="0" fontId="2" fillId="0" borderId="76" xfId="2" applyFont="1" applyBorder="1" applyAlignment="1" applyProtection="1">
      <alignment horizontal="left" vertical="center" wrapText="1"/>
      <protection locked="0"/>
    </xf>
    <xf numFmtId="3" fontId="2" fillId="0" borderId="86" xfId="2" applyNumberFormat="1" applyFont="1" applyFill="1" applyBorder="1" applyAlignment="1" applyProtection="1">
      <alignment vertical="center" wrapText="1"/>
      <protection locked="0"/>
    </xf>
    <xf numFmtId="0" fontId="2" fillId="0" borderId="41" xfId="2" applyFont="1" applyBorder="1" applyAlignment="1" applyProtection="1">
      <alignment horizontal="left" vertical="center" wrapText="1"/>
      <protection locked="0"/>
    </xf>
    <xf numFmtId="3" fontId="3" fillId="0" borderId="76" xfId="2" applyNumberFormat="1" applyFont="1" applyBorder="1" applyAlignment="1" applyProtection="1">
      <alignment horizontal="center" vertical="center" wrapText="1"/>
      <protection locked="0"/>
    </xf>
    <xf numFmtId="3" fontId="2" fillId="0" borderId="77" xfId="2" applyNumberFormat="1" applyFont="1" applyFill="1" applyBorder="1" applyAlignment="1" applyProtection="1">
      <alignment vertical="center" wrapText="1"/>
      <protection locked="0"/>
    </xf>
    <xf numFmtId="0" fontId="2" fillId="0" borderId="68" xfId="2" applyFont="1" applyBorder="1" applyAlignment="1" applyProtection="1">
      <alignment horizontal="center" wrapText="1"/>
      <protection locked="0"/>
    </xf>
    <xf numFmtId="0" fontId="2" fillId="0" borderId="41" xfId="2" applyFont="1" applyBorder="1" applyAlignment="1" applyProtection="1">
      <alignment horizontal="left" wrapText="1"/>
      <protection locked="0"/>
    </xf>
    <xf numFmtId="3" fontId="2" fillId="0" borderId="68" xfId="2" applyNumberFormat="1" applyFont="1" applyBorder="1" applyAlignment="1" applyProtection="1">
      <alignment wrapText="1"/>
      <protection locked="0"/>
    </xf>
    <xf numFmtId="3" fontId="2" fillId="0" borderId="68" xfId="2" applyNumberFormat="1" applyFont="1" applyBorder="1"/>
    <xf numFmtId="0" fontId="2" fillId="0" borderId="68" xfId="2" applyFont="1" applyBorder="1" applyAlignment="1" applyProtection="1">
      <alignment wrapText="1"/>
      <protection locked="0"/>
    </xf>
    <xf numFmtId="0" fontId="2" fillId="0" borderId="57" xfId="2" applyFont="1" applyBorder="1" applyAlignment="1" applyProtection="1">
      <alignment wrapText="1"/>
      <protection locked="0"/>
    </xf>
    <xf numFmtId="0" fontId="2" fillId="0" borderId="80" xfId="2" applyFont="1" applyBorder="1" applyAlignment="1" applyProtection="1">
      <alignment horizontal="left" wrapText="1"/>
      <protection locked="0"/>
    </xf>
    <xf numFmtId="3" fontId="2" fillId="0" borderId="57" xfId="2" applyNumberFormat="1" applyFont="1" applyBorder="1" applyAlignment="1" applyProtection="1">
      <alignment wrapText="1"/>
      <protection locked="0"/>
    </xf>
    <xf numFmtId="3" fontId="2" fillId="0" borderId="57" xfId="2" applyNumberFormat="1" applyFont="1" applyBorder="1"/>
    <xf numFmtId="0" fontId="2" fillId="0" borderId="76" xfId="2" applyFont="1" applyBorder="1" applyAlignment="1" applyProtection="1">
      <alignment horizontal="left" wrapText="1"/>
      <protection locked="0"/>
    </xf>
    <xf numFmtId="0" fontId="2" fillId="0" borderId="41" xfId="2" applyFont="1" applyBorder="1" applyAlignment="1" applyProtection="1">
      <alignment horizontal="center" vertical="center" wrapText="1"/>
      <protection locked="0"/>
    </xf>
    <xf numFmtId="3" fontId="2" fillId="0" borderId="41" xfId="2" applyNumberFormat="1" applyFont="1" applyBorder="1" applyAlignment="1" applyProtection="1">
      <alignment horizontal="center" vertical="center" wrapText="1"/>
      <protection locked="0"/>
    </xf>
    <xf numFmtId="0" fontId="2" fillId="0" borderId="41" xfId="2" applyFont="1" applyBorder="1"/>
    <xf numFmtId="0" fontId="2" fillId="0" borderId="0" xfId="2" applyFont="1" applyBorder="1" applyAlignment="1">
      <alignment wrapText="1"/>
    </xf>
    <xf numFmtId="0" fontId="14" fillId="0" borderId="0" xfId="2" applyFont="1" applyAlignment="1">
      <alignment horizontal="left" vertical="center"/>
    </xf>
    <xf numFmtId="0" fontId="2" fillId="0" borderId="0" xfId="2" applyFont="1" applyFill="1" applyAlignment="1">
      <alignment horizontal="left" vertical="center"/>
    </xf>
    <xf numFmtId="0" fontId="13" fillId="0" borderId="41" xfId="2" applyFont="1" applyBorder="1" applyAlignment="1">
      <alignment vertical="center" wrapText="1"/>
    </xf>
    <xf numFmtId="0" fontId="2" fillId="0" borderId="41" xfId="2" applyFont="1" applyBorder="1" applyAlignment="1" applyProtection="1">
      <alignment horizontal="left"/>
      <protection locked="0"/>
    </xf>
    <xf numFmtId="0" fontId="2" fillId="5" borderId="41" xfId="2" applyFont="1" applyFill="1" applyBorder="1" applyAlignment="1" applyProtection="1">
      <alignment horizontal="center" wrapText="1"/>
      <protection locked="0"/>
    </xf>
    <xf numFmtId="0" fontId="2" fillId="5" borderId="76" xfId="2" applyFont="1" applyFill="1" applyBorder="1" applyAlignment="1" applyProtection="1">
      <alignment horizontal="left" vertical="center" wrapText="1"/>
      <protection locked="0"/>
    </xf>
    <xf numFmtId="0" fontId="13" fillId="5" borderId="41" xfId="2" applyFont="1" applyFill="1" applyBorder="1" applyAlignment="1">
      <alignment vertical="center" wrapText="1"/>
    </xf>
    <xf numFmtId="0" fontId="2" fillId="5" borderId="41" xfId="2" applyFont="1" applyFill="1" applyBorder="1" applyAlignment="1">
      <alignment horizontal="right" vertical="center"/>
    </xf>
    <xf numFmtId="0" fontId="2" fillId="5" borderId="41" xfId="2" applyFont="1" applyFill="1" applyBorder="1" applyAlignment="1" applyProtection="1">
      <alignment horizontal="center" vertical="center" wrapText="1"/>
      <protection locked="0"/>
    </xf>
    <xf numFmtId="3" fontId="2" fillId="0" borderId="41" xfId="2" applyNumberFormat="1" applyFont="1" applyBorder="1" applyAlignment="1" applyProtection="1">
      <alignment vertical="center" wrapText="1"/>
      <protection locked="0"/>
    </xf>
    <xf numFmtId="0" fontId="2" fillId="0" borderId="18" xfId="2" applyFont="1" applyBorder="1" applyAlignment="1" applyProtection="1">
      <alignment horizontal="center" vertical="center" wrapText="1"/>
      <protection locked="0"/>
    </xf>
    <xf numFmtId="0" fontId="2" fillId="0" borderId="18" xfId="2" applyFont="1" applyBorder="1" applyAlignment="1" applyProtection="1">
      <alignment horizontal="left" vertical="center" wrapText="1"/>
      <protection locked="0"/>
    </xf>
    <xf numFmtId="3" fontId="3" fillId="0" borderId="57" xfId="2" applyNumberFormat="1" applyFont="1" applyBorder="1" applyAlignment="1" applyProtection="1">
      <alignment horizontal="center" vertical="center" wrapText="1"/>
      <protection locked="0"/>
    </xf>
    <xf numFmtId="3" fontId="2" fillId="0" borderId="57" xfId="2" applyNumberFormat="1" applyFont="1" applyBorder="1" applyAlignment="1" applyProtection="1">
      <alignment vertical="center" wrapText="1"/>
      <protection locked="0"/>
    </xf>
    <xf numFmtId="0" fontId="2" fillId="0" borderId="57" xfId="2" applyFont="1" applyBorder="1"/>
    <xf numFmtId="0" fontId="2" fillId="0" borderId="57" xfId="2" applyFont="1" applyBorder="1" applyAlignment="1" applyProtection="1">
      <alignment horizontal="center" vertical="center" wrapText="1"/>
      <protection locked="0"/>
    </xf>
    <xf numFmtId="0" fontId="2" fillId="0" borderId="57" xfId="2" applyFont="1" applyBorder="1" applyAlignment="1" applyProtection="1">
      <alignment vertical="center" wrapText="1"/>
      <protection locked="0"/>
    </xf>
    <xf numFmtId="3" fontId="2" fillId="0" borderId="0" xfId="2" applyNumberFormat="1" applyFont="1" applyBorder="1" applyAlignment="1">
      <alignment wrapText="1"/>
    </xf>
    <xf numFmtId="0" fontId="3" fillId="0" borderId="0" xfId="4" applyFont="1" applyFill="1" applyBorder="1" applyAlignment="1">
      <alignment horizontal="left" vertical="center"/>
    </xf>
    <xf numFmtId="3" fontId="2" fillId="0" borderId="0" xfId="2" applyNumberFormat="1" applyFont="1"/>
    <xf numFmtId="0" fontId="3" fillId="0" borderId="0" xfId="2" applyFont="1"/>
    <xf numFmtId="0" fontId="2" fillId="0" borderId="0" xfId="5" applyFont="1"/>
    <xf numFmtId="0" fontId="2" fillId="0" borderId="0" xfId="2" applyFont="1" applyProtection="1">
      <protection locked="0"/>
    </xf>
    <xf numFmtId="0" fontId="1" fillId="0" borderId="0" xfId="2"/>
    <xf numFmtId="0" fontId="5" fillId="0" borderId="41" xfId="2" applyFont="1" applyBorder="1"/>
    <xf numFmtId="3" fontId="3" fillId="0" borderId="57" xfId="2" applyNumberFormat="1" applyFont="1" applyBorder="1" applyAlignment="1" applyProtection="1">
      <alignment horizontal="center" wrapText="1"/>
      <protection locked="0"/>
    </xf>
    <xf numFmtId="0" fontId="17" fillId="0" borderId="88" xfId="1" applyFont="1" applyFill="1" applyBorder="1" applyAlignment="1">
      <alignment wrapText="1"/>
    </xf>
    <xf numFmtId="0" fontId="5" fillId="0" borderId="88" xfId="1" applyFont="1" applyFill="1" applyBorder="1" applyAlignment="1">
      <alignment horizontal="right" vertical="justify" wrapText="1"/>
    </xf>
    <xf numFmtId="3" fontId="5" fillId="0" borderId="88" xfId="1" applyNumberFormat="1" applyFont="1" applyBorder="1" applyAlignment="1">
      <alignment wrapText="1"/>
    </xf>
    <xf numFmtId="0" fontId="1" fillId="0" borderId="88" xfId="1" applyFont="1" applyBorder="1" applyAlignment="1">
      <alignment wrapText="1"/>
    </xf>
    <xf numFmtId="0" fontId="1" fillId="0" borderId="88" xfId="1" applyFont="1" applyFill="1" applyBorder="1" applyAlignment="1">
      <alignment wrapText="1"/>
    </xf>
    <xf numFmtId="0" fontId="9" fillId="0" borderId="89" xfId="1" applyFont="1" applyFill="1" applyBorder="1" applyAlignment="1">
      <alignment horizontal="center" vertical="center" wrapText="1"/>
    </xf>
    <xf numFmtId="0" fontId="9" fillId="0" borderId="90" xfId="1" applyFont="1" applyFill="1" applyBorder="1" applyAlignment="1">
      <alignment horizontal="center" vertical="center" wrapText="1"/>
    </xf>
    <xf numFmtId="3" fontId="9" fillId="0" borderId="90" xfId="1" applyNumberFormat="1" applyFont="1" applyFill="1" applyBorder="1" applyAlignment="1">
      <alignment horizontal="center" vertical="center" wrapText="1"/>
    </xf>
    <xf numFmtId="0" fontId="9" fillId="0" borderId="91" xfId="1" applyFont="1" applyFill="1" applyBorder="1" applyAlignment="1">
      <alignment horizontal="center" vertical="center" wrapText="1"/>
    </xf>
    <xf numFmtId="0" fontId="9" fillId="0" borderId="92" xfId="1" applyFont="1" applyFill="1" applyBorder="1" applyAlignment="1">
      <alignment horizontal="center" vertical="center" wrapText="1"/>
    </xf>
    <xf numFmtId="0" fontId="9" fillId="0" borderId="93" xfId="1" applyFont="1" applyFill="1" applyBorder="1" applyAlignment="1">
      <alignment horizontal="center" vertical="center" wrapText="1"/>
    </xf>
    <xf numFmtId="0" fontId="9" fillId="0" borderId="94" xfId="1" applyFont="1" applyFill="1" applyBorder="1" applyAlignment="1">
      <alignment horizontal="center" vertical="center" wrapText="1"/>
    </xf>
    <xf numFmtId="0" fontId="9" fillId="0" borderId="95" xfId="1" applyFont="1" applyFill="1" applyBorder="1" applyAlignment="1">
      <alignment vertical="center" wrapText="1"/>
    </xf>
    <xf numFmtId="0" fontId="9" fillId="0" borderId="43" xfId="1" applyFont="1" applyFill="1" applyBorder="1" applyAlignment="1">
      <alignment vertical="center" wrapText="1"/>
    </xf>
    <xf numFmtId="0" fontId="9" fillId="0" borderId="43" xfId="1" applyFont="1" applyFill="1" applyBorder="1" applyAlignment="1">
      <alignment horizontal="center" vertical="center" wrapText="1"/>
    </xf>
    <xf numFmtId="3" fontId="18" fillId="0" borderId="43" xfId="1" applyNumberFormat="1" applyFont="1" applyFill="1" applyBorder="1" applyAlignment="1">
      <alignment wrapText="1"/>
    </xf>
    <xf numFmtId="3" fontId="18" fillId="0" borderId="96" xfId="1" applyNumberFormat="1" applyFont="1" applyFill="1" applyBorder="1" applyAlignment="1">
      <alignment wrapText="1"/>
    </xf>
    <xf numFmtId="0" fontId="9" fillId="0" borderId="97" xfId="1" applyFont="1" applyFill="1" applyBorder="1" applyAlignment="1">
      <alignment vertical="center" wrapText="1"/>
    </xf>
    <xf numFmtId="0" fontId="9" fillId="0" borderId="63" xfId="1" applyFont="1" applyFill="1" applyBorder="1" applyAlignment="1">
      <alignment vertical="center" wrapText="1"/>
    </xf>
    <xf numFmtId="0" fontId="9" fillId="8" borderId="63" xfId="1" applyFont="1" applyFill="1" applyBorder="1" applyAlignment="1">
      <alignment horizontal="left" vertical="center" wrapText="1"/>
    </xf>
    <xf numFmtId="10" fontId="9" fillId="8" borderId="63" xfId="1" applyNumberFormat="1" applyFont="1" applyFill="1" applyBorder="1" applyAlignment="1">
      <alignment wrapText="1"/>
    </xf>
    <xf numFmtId="10" fontId="9" fillId="8" borderId="98" xfId="1" applyNumberFormat="1" applyFont="1" applyFill="1" applyBorder="1" applyAlignment="1">
      <alignment wrapText="1"/>
    </xf>
    <xf numFmtId="10" fontId="9" fillId="6" borderId="96" xfId="1" applyNumberFormat="1" applyFont="1" applyFill="1" applyBorder="1" applyAlignment="1">
      <alignment wrapText="1"/>
    </xf>
    <xf numFmtId="3" fontId="18" fillId="0" borderId="63" xfId="1" applyNumberFormat="1" applyFont="1" applyFill="1" applyBorder="1" applyAlignment="1">
      <alignment wrapText="1"/>
    </xf>
    <xf numFmtId="3" fontId="18" fillId="0" borderId="98" xfId="1" applyNumberFormat="1" applyFont="1" applyFill="1" applyBorder="1" applyAlignment="1">
      <alignment wrapText="1"/>
    </xf>
    <xf numFmtId="3" fontId="19" fillId="0" borderId="63" xfId="1" applyNumberFormat="1" applyFont="1" applyBorder="1" applyAlignment="1">
      <alignment wrapText="1"/>
    </xf>
    <xf numFmtId="3" fontId="19" fillId="0" borderId="98" xfId="1" applyNumberFormat="1" applyFont="1" applyBorder="1" applyAlignment="1">
      <alignment wrapText="1"/>
    </xf>
    <xf numFmtId="3" fontId="19" fillId="0" borderId="96" xfId="1" applyNumberFormat="1" applyFont="1" applyFill="1" applyBorder="1" applyAlignment="1">
      <alignment wrapText="1"/>
    </xf>
    <xf numFmtId="10" fontId="10" fillId="0" borderId="63" xfId="1" applyNumberFormat="1" applyFont="1" applyFill="1" applyBorder="1" applyAlignment="1">
      <alignment wrapText="1"/>
    </xf>
    <xf numFmtId="10" fontId="10" fillId="0" borderId="98" xfId="1" applyNumberFormat="1" applyFont="1" applyFill="1" applyBorder="1" applyAlignment="1">
      <alignment wrapText="1"/>
    </xf>
    <xf numFmtId="10" fontId="10" fillId="0" borderId="96" xfId="1" applyNumberFormat="1" applyFont="1" applyFill="1" applyBorder="1" applyAlignment="1">
      <alignment wrapText="1"/>
    </xf>
    <xf numFmtId="0" fontId="9" fillId="0" borderId="99" xfId="1" applyFont="1" applyFill="1" applyBorder="1" applyAlignment="1">
      <alignment vertical="center" wrapText="1"/>
    </xf>
    <xf numFmtId="0" fontId="9" fillId="0" borderId="11" xfId="1" applyFont="1" applyFill="1" applyBorder="1" applyAlignment="1">
      <alignment vertical="center" wrapText="1"/>
    </xf>
    <xf numFmtId="0" fontId="9" fillId="0" borderId="11" xfId="1" applyFont="1" applyFill="1" applyBorder="1" applyAlignment="1">
      <alignment horizontal="center" vertical="center" wrapText="1"/>
    </xf>
    <xf numFmtId="3" fontId="18" fillId="0" borderId="11" xfId="1" applyNumberFormat="1" applyFont="1" applyFill="1" applyBorder="1" applyAlignment="1">
      <alignment wrapText="1"/>
    </xf>
    <xf numFmtId="3" fontId="18" fillId="0" borderId="100" xfId="1" applyNumberFormat="1" applyFont="1" applyFill="1" applyBorder="1" applyAlignment="1">
      <alignment wrapText="1"/>
    </xf>
    <xf numFmtId="3" fontId="9" fillId="7" borderId="101" xfId="1" applyNumberFormat="1" applyFont="1" applyFill="1" applyBorder="1" applyAlignment="1">
      <alignment horizontal="center" vertical="center" wrapText="1"/>
    </xf>
    <xf numFmtId="0" fontId="9" fillId="9" borderId="102" xfId="1" applyFont="1" applyFill="1" applyBorder="1" applyAlignment="1">
      <alignment horizontal="center" vertical="center" wrapText="1"/>
    </xf>
    <xf numFmtId="3" fontId="9" fillId="9" borderId="102" xfId="1" applyNumberFormat="1" applyFont="1" applyFill="1" applyBorder="1" applyAlignment="1">
      <alignment horizontal="center" vertical="center" wrapText="1"/>
    </xf>
    <xf numFmtId="3" fontId="9" fillId="9" borderId="103" xfId="1" applyNumberFormat="1" applyFont="1" applyFill="1" applyBorder="1" applyAlignment="1">
      <alignment horizontal="center" vertical="center" wrapText="1"/>
    </xf>
    <xf numFmtId="3" fontId="9" fillId="0" borderId="104" xfId="1" applyNumberFormat="1" applyFont="1" applyFill="1" applyBorder="1" applyAlignment="1">
      <alignment horizontal="center" wrapText="1"/>
    </xf>
    <xf numFmtId="0" fontId="9" fillId="0" borderId="105" xfId="1" applyFont="1" applyFill="1" applyBorder="1" applyAlignment="1">
      <alignment horizontal="center" wrapText="1"/>
    </xf>
    <xf numFmtId="0" fontId="9" fillId="0" borderId="105" xfId="1" applyFont="1" applyFill="1" applyBorder="1" applyAlignment="1">
      <alignment horizontal="center" vertical="center" wrapText="1"/>
    </xf>
    <xf numFmtId="3" fontId="19" fillId="0" borderId="106" xfId="1" applyNumberFormat="1" applyFont="1" applyFill="1" applyBorder="1" applyAlignment="1">
      <alignment wrapText="1"/>
    </xf>
    <xf numFmtId="3" fontId="19" fillId="0" borderId="105" xfId="1" applyNumberFormat="1" applyFont="1" applyFill="1" applyBorder="1" applyAlignment="1">
      <alignment wrapText="1"/>
    </xf>
    <xf numFmtId="3" fontId="19" fillId="0" borderId="107" xfId="1" applyNumberFormat="1" applyFont="1" applyFill="1" applyBorder="1" applyAlignment="1">
      <alignment wrapText="1"/>
    </xf>
    <xf numFmtId="3" fontId="9" fillId="0" borderId="108" xfId="1" applyNumberFormat="1" applyFont="1" applyFill="1" applyBorder="1" applyAlignment="1">
      <alignment horizontal="center" wrapText="1"/>
    </xf>
    <xf numFmtId="0" fontId="9" fillId="0" borderId="15" xfId="1" applyFont="1" applyFill="1" applyBorder="1" applyAlignment="1">
      <alignment horizontal="center" wrapText="1"/>
    </xf>
    <xf numFmtId="0" fontId="19" fillId="0" borderId="15" xfId="1" applyFont="1" applyFill="1" applyBorder="1" applyAlignment="1">
      <alignment horizontal="center" vertical="center" wrapText="1"/>
    </xf>
    <xf numFmtId="3" fontId="19" fillId="0" borderId="84" xfId="1" applyNumberFormat="1" applyFont="1" applyFill="1" applyBorder="1" applyAlignment="1">
      <alignment horizontal="right" wrapText="1"/>
    </xf>
    <xf numFmtId="3" fontId="19" fillId="0" borderId="4" xfId="1" applyNumberFormat="1" applyFont="1" applyFill="1" applyBorder="1" applyAlignment="1">
      <alignment horizontal="right" wrapText="1"/>
    </xf>
    <xf numFmtId="3" fontId="19" fillId="0" borderId="15" xfId="1" applyNumberFormat="1" applyFont="1" applyFill="1" applyBorder="1" applyAlignment="1">
      <alignment horizontal="right" wrapText="1"/>
    </xf>
    <xf numFmtId="3" fontId="19" fillId="0" borderId="15" xfId="1" applyNumberFormat="1" applyFont="1" applyFill="1" applyBorder="1" applyAlignment="1">
      <alignment wrapText="1"/>
    </xf>
    <xf numFmtId="3" fontId="19" fillId="0" borderId="109" xfId="1" applyNumberFormat="1" applyFont="1" applyFill="1" applyBorder="1" applyAlignment="1">
      <alignment wrapText="1"/>
    </xf>
    <xf numFmtId="0" fontId="19" fillId="0" borderId="105" xfId="1" applyFont="1" applyFill="1" applyBorder="1" applyAlignment="1">
      <alignment wrapText="1"/>
    </xf>
    <xf numFmtId="3" fontId="19" fillId="0" borderId="106" xfId="1" applyNumberFormat="1" applyFont="1" applyFill="1" applyBorder="1" applyAlignment="1">
      <alignment horizontal="right" wrapText="1"/>
    </xf>
    <xf numFmtId="3" fontId="19" fillId="0" borderId="105" xfId="1" applyNumberFormat="1" applyFont="1" applyFill="1" applyBorder="1" applyAlignment="1">
      <alignment horizontal="right" wrapText="1"/>
    </xf>
    <xf numFmtId="3" fontId="19" fillId="0" borderId="107" xfId="1" applyNumberFormat="1" applyFont="1" applyFill="1" applyBorder="1" applyAlignment="1">
      <alignment horizontal="right" wrapText="1"/>
    </xf>
    <xf numFmtId="3" fontId="9" fillId="0" borderId="110" xfId="1" applyNumberFormat="1" applyFont="1" applyFill="1" applyBorder="1" applyAlignment="1">
      <alignment horizontal="center" wrapText="1"/>
    </xf>
    <xf numFmtId="0" fontId="9" fillId="0" borderId="111" xfId="1" applyFont="1" applyFill="1" applyBorder="1" applyAlignment="1">
      <alignment horizontal="center" vertical="center" wrapText="1"/>
    </xf>
    <xf numFmtId="0" fontId="19" fillId="0" borderId="111" xfId="1" applyFont="1" applyFill="1" applyBorder="1" applyAlignment="1">
      <alignment horizontal="center" vertical="center" wrapText="1"/>
    </xf>
    <xf numFmtId="3" fontId="19" fillId="0" borderId="112" xfId="1" applyNumberFormat="1" applyFont="1" applyFill="1" applyBorder="1" applyAlignment="1">
      <alignment horizontal="right" wrapText="1"/>
    </xf>
    <xf numFmtId="3" fontId="19" fillId="0" borderId="111" xfId="1" applyNumberFormat="1" applyFont="1" applyFill="1" applyBorder="1" applyAlignment="1">
      <alignment horizontal="right" wrapText="1"/>
    </xf>
    <xf numFmtId="3" fontId="19" fillId="0" borderId="113" xfId="1" applyNumberFormat="1" applyFont="1" applyFill="1" applyBorder="1" applyAlignment="1">
      <alignment horizontal="right" wrapText="1"/>
    </xf>
    <xf numFmtId="3" fontId="9" fillId="0" borderId="114" xfId="1" applyNumberFormat="1" applyFont="1" applyFill="1" applyBorder="1" applyAlignment="1">
      <alignment horizontal="center" wrapText="1"/>
    </xf>
    <xf numFmtId="0" fontId="9" fillId="0" borderId="115" xfId="1" applyFont="1" applyFill="1" applyBorder="1" applyAlignment="1">
      <alignment horizontal="center" wrapText="1"/>
    </xf>
    <xf numFmtId="0" fontId="9" fillId="0" borderId="115" xfId="1" applyFont="1" applyFill="1" applyBorder="1" applyAlignment="1">
      <alignment horizontal="center" vertical="center" wrapText="1"/>
    </xf>
    <xf numFmtId="3" fontId="19" fillId="0" borderId="116" xfId="1" applyNumberFormat="1" applyFont="1" applyFill="1" applyBorder="1" applyAlignment="1">
      <alignment wrapText="1"/>
    </xf>
    <xf numFmtId="3" fontId="19" fillId="0" borderId="115" xfId="1" applyNumberFormat="1" applyFont="1" applyFill="1" applyBorder="1" applyAlignment="1">
      <alignment wrapText="1"/>
    </xf>
    <xf numFmtId="3" fontId="19" fillId="0" borderId="117" xfId="1" applyNumberFormat="1" applyFont="1" applyFill="1" applyBorder="1" applyAlignment="1">
      <alignment wrapText="1"/>
    </xf>
    <xf numFmtId="0" fontId="9" fillId="0" borderId="111" xfId="1" applyFont="1" applyFill="1" applyBorder="1" applyAlignment="1">
      <alignment horizontal="center" wrapText="1"/>
    </xf>
    <xf numFmtId="3" fontId="19" fillId="0" borderId="112" xfId="1" applyNumberFormat="1" applyFont="1" applyFill="1" applyBorder="1" applyAlignment="1">
      <alignment wrapText="1"/>
    </xf>
    <xf numFmtId="3" fontId="19" fillId="0" borderId="111" xfId="1" applyNumberFormat="1" applyFont="1" applyFill="1" applyBorder="1" applyAlignment="1">
      <alignment wrapText="1"/>
    </xf>
    <xf numFmtId="3" fontId="19" fillId="0" borderId="113" xfId="1" applyNumberFormat="1" applyFont="1" applyFill="1" applyBorder="1" applyAlignment="1">
      <alignment wrapText="1"/>
    </xf>
    <xf numFmtId="0" fontId="9" fillId="0" borderId="15" xfId="1" applyFont="1" applyFill="1" applyBorder="1" applyAlignment="1">
      <alignment horizontal="center" vertical="center" wrapText="1"/>
    </xf>
    <xf numFmtId="3" fontId="19" fillId="0" borderId="4" xfId="1" applyNumberFormat="1" applyFont="1" applyFill="1" applyBorder="1" applyAlignment="1">
      <alignment wrapText="1"/>
    </xf>
    <xf numFmtId="3" fontId="9" fillId="0" borderId="118" xfId="1" applyNumberFormat="1" applyFont="1" applyFill="1" applyBorder="1" applyAlignment="1">
      <alignment horizontal="center" wrapText="1"/>
    </xf>
    <xf numFmtId="0" fontId="9" fillId="0" borderId="119" xfId="1" applyFont="1" applyFill="1" applyBorder="1" applyAlignment="1">
      <alignment horizontal="center" wrapText="1"/>
    </xf>
    <xf numFmtId="0" fontId="19" fillId="0" borderId="119" xfId="1" applyFont="1" applyFill="1" applyBorder="1" applyAlignment="1">
      <alignment horizontal="center" vertical="center" wrapText="1"/>
    </xf>
    <xf numFmtId="3" fontId="19" fillId="0" borderId="120" xfId="1" applyNumberFormat="1" applyFont="1" applyFill="1" applyBorder="1" applyAlignment="1">
      <alignment wrapText="1"/>
    </xf>
    <xf numFmtId="3" fontId="19" fillId="0" borderId="119" xfId="1" applyNumberFormat="1" applyFont="1" applyFill="1" applyBorder="1" applyAlignment="1">
      <alignment wrapText="1"/>
    </xf>
    <xf numFmtId="3" fontId="19" fillId="0" borderId="121" xfId="1" applyNumberFormat="1" applyFont="1" applyFill="1" applyBorder="1" applyAlignment="1">
      <alignment wrapText="1"/>
    </xf>
    <xf numFmtId="3" fontId="20" fillId="0" borderId="106" xfId="1" applyNumberFormat="1" applyFont="1" applyFill="1" applyBorder="1" applyAlignment="1">
      <alignment wrapText="1"/>
    </xf>
    <xf numFmtId="0" fontId="9" fillId="0" borderId="119" xfId="1" applyFont="1" applyFill="1" applyBorder="1" applyAlignment="1">
      <alignment horizontal="center" vertical="center" wrapText="1"/>
    </xf>
    <xf numFmtId="0" fontId="19" fillId="0" borderId="119" xfId="1" applyFont="1" applyFill="1" applyBorder="1" applyAlignment="1">
      <alignment horizontal="center" wrapText="1"/>
    </xf>
    <xf numFmtId="3" fontId="19" fillId="0" borderId="119" xfId="1" applyNumberFormat="1" applyFont="1" applyFill="1" applyBorder="1" applyAlignment="1">
      <alignment horizontal="right" wrapText="1"/>
    </xf>
    <xf numFmtId="3" fontId="19" fillId="0" borderId="120" xfId="1" applyNumberFormat="1" applyFont="1" applyFill="1" applyBorder="1" applyAlignment="1">
      <alignment horizontal="right" wrapText="1"/>
    </xf>
    <xf numFmtId="3" fontId="19" fillId="0" borderId="121" xfId="1" applyNumberFormat="1" applyFont="1" applyFill="1" applyBorder="1" applyAlignment="1">
      <alignment horizontal="right" wrapText="1"/>
    </xf>
    <xf numFmtId="0" fontId="1" fillId="0" borderId="0" xfId="1" applyFill="1" applyBorder="1" applyAlignment="1">
      <alignment wrapText="1"/>
    </xf>
    <xf numFmtId="3" fontId="19" fillId="0" borderId="109" xfId="1" applyNumberFormat="1" applyFont="1" applyFill="1" applyBorder="1" applyAlignment="1">
      <alignment horizontal="right" wrapText="1"/>
    </xf>
    <xf numFmtId="3" fontId="9" fillId="0" borderId="89" xfId="1" applyNumberFormat="1" applyFont="1" applyFill="1" applyBorder="1" applyAlignment="1">
      <alignment horizontal="center" wrapText="1"/>
    </xf>
    <xf numFmtId="0" fontId="9" fillId="0" borderId="90" xfId="1" applyFont="1" applyFill="1" applyBorder="1" applyAlignment="1">
      <alignment horizontal="center" wrapText="1"/>
    </xf>
    <xf numFmtId="3" fontId="19" fillId="0" borderId="93" xfId="1" applyNumberFormat="1" applyFont="1" applyFill="1" applyBorder="1" applyAlignment="1">
      <alignment wrapText="1"/>
    </xf>
    <xf numFmtId="3" fontId="19" fillId="0" borderId="90" xfId="1" applyNumberFormat="1" applyFont="1" applyFill="1" applyBorder="1" applyAlignment="1">
      <alignment wrapText="1"/>
    </xf>
    <xf numFmtId="3" fontId="19" fillId="0" borderId="94" xfId="1" applyNumberFormat="1" applyFont="1" applyFill="1" applyBorder="1" applyAlignment="1">
      <alignment wrapText="1"/>
    </xf>
    <xf numFmtId="3" fontId="9" fillId="0" borderId="122" xfId="1" applyNumberFormat="1" applyFont="1" applyFill="1" applyBorder="1" applyAlignment="1">
      <alignment horizontal="center" wrapText="1"/>
    </xf>
    <xf numFmtId="0" fontId="9" fillId="0" borderId="123" xfId="1" applyFont="1" applyFill="1" applyBorder="1" applyAlignment="1">
      <alignment horizontal="center" wrapText="1"/>
    </xf>
    <xf numFmtId="3" fontId="19" fillId="0" borderId="124" xfId="1" applyNumberFormat="1" applyFont="1" applyFill="1" applyBorder="1" applyAlignment="1">
      <alignment wrapText="1"/>
    </xf>
    <xf numFmtId="3" fontId="19" fillId="0" borderId="123" xfId="1" applyNumberFormat="1" applyFont="1" applyFill="1" applyBorder="1" applyAlignment="1">
      <alignment wrapText="1"/>
    </xf>
    <xf numFmtId="3" fontId="19" fillId="0" borderId="125" xfId="1" applyNumberFormat="1" applyFont="1" applyFill="1" applyBorder="1" applyAlignment="1">
      <alignment wrapText="1"/>
    </xf>
    <xf numFmtId="3" fontId="9" fillId="7" borderId="101" xfId="1" applyNumberFormat="1" applyFont="1" applyFill="1" applyBorder="1" applyAlignment="1">
      <alignment horizontal="center" wrapText="1"/>
    </xf>
    <xf numFmtId="0" fontId="9" fillId="9" borderId="119" xfId="1" applyFont="1" applyFill="1" applyBorder="1" applyAlignment="1">
      <alignment horizontal="center" vertical="center" wrapText="1"/>
    </xf>
    <xf numFmtId="3" fontId="9" fillId="9" borderId="88" xfId="1" applyNumberFormat="1" applyFont="1" applyFill="1" applyBorder="1" applyAlignment="1">
      <alignment horizontal="center" vertical="center" wrapText="1"/>
    </xf>
    <xf numFmtId="3" fontId="19" fillId="7" borderId="120" xfId="1" applyNumberFormat="1" applyFont="1" applyFill="1" applyBorder="1" applyAlignment="1">
      <alignment wrapText="1"/>
    </xf>
    <xf numFmtId="3" fontId="19" fillId="7" borderId="119" xfId="1" applyNumberFormat="1" applyFont="1" applyFill="1" applyBorder="1" applyAlignment="1">
      <alignment wrapText="1"/>
    </xf>
    <xf numFmtId="3" fontId="19" fillId="7" borderId="126" xfId="1" applyNumberFormat="1" applyFont="1" applyFill="1" applyBorder="1" applyAlignment="1">
      <alignment wrapText="1"/>
    </xf>
    <xf numFmtId="3" fontId="19" fillId="7" borderId="102" xfId="1" applyNumberFormat="1" applyFont="1" applyFill="1" applyBorder="1" applyAlignment="1">
      <alignment wrapText="1"/>
    </xf>
    <xf numFmtId="3" fontId="19" fillId="7" borderId="127" xfId="1" applyNumberFormat="1" applyFont="1" applyFill="1" applyBorder="1" applyAlignment="1">
      <alignment wrapText="1"/>
    </xf>
    <xf numFmtId="3" fontId="9" fillId="5" borderId="104" xfId="1" applyNumberFormat="1" applyFont="1" applyFill="1" applyBorder="1" applyAlignment="1">
      <alignment horizontal="center" wrapText="1"/>
    </xf>
    <xf numFmtId="0" fontId="9" fillId="0" borderId="106" xfId="1" applyFont="1" applyFill="1" applyBorder="1" applyAlignment="1">
      <alignment horizontal="center" wrapText="1"/>
    </xf>
    <xf numFmtId="3" fontId="19" fillId="0" borderId="70" xfId="1" applyNumberFormat="1" applyFont="1" applyFill="1" applyBorder="1" applyAlignment="1">
      <alignment wrapText="1"/>
    </xf>
    <xf numFmtId="3" fontId="19" fillId="0" borderId="55" xfId="1" applyNumberFormat="1" applyFont="1" applyFill="1" applyBorder="1" applyAlignment="1">
      <alignment wrapText="1"/>
    </xf>
    <xf numFmtId="3" fontId="9" fillId="5" borderId="118" xfId="1" applyNumberFormat="1" applyFont="1" applyFill="1" applyBorder="1" applyAlignment="1">
      <alignment horizontal="center" wrapText="1"/>
    </xf>
    <xf numFmtId="0" fontId="9" fillId="5" borderId="105" xfId="1" applyFont="1" applyFill="1" applyBorder="1" applyAlignment="1">
      <alignment horizontal="center" wrapText="1"/>
    </xf>
    <xf numFmtId="3" fontId="19" fillId="5" borderId="106" xfId="1" applyNumberFormat="1" applyFont="1" applyFill="1" applyBorder="1" applyAlignment="1">
      <alignment wrapText="1"/>
    </xf>
    <xf numFmtId="3" fontId="19" fillId="5" borderId="105" xfId="1" applyNumberFormat="1" applyFont="1" applyFill="1" applyBorder="1" applyAlignment="1">
      <alignment wrapText="1"/>
    </xf>
    <xf numFmtId="0" fontId="9" fillId="5" borderId="119" xfId="1" applyFont="1" applyFill="1" applyBorder="1" applyAlignment="1">
      <alignment horizontal="center" vertical="center" wrapText="1"/>
    </xf>
    <xf numFmtId="0" fontId="19" fillId="5" borderId="119" xfId="1" applyFont="1" applyFill="1" applyBorder="1" applyAlignment="1">
      <alignment horizontal="center" wrapText="1"/>
    </xf>
    <xf numFmtId="3" fontId="19" fillId="5" borderId="7" xfId="1" applyNumberFormat="1" applyFont="1" applyFill="1" applyBorder="1" applyAlignment="1">
      <alignment wrapText="1"/>
    </xf>
    <xf numFmtId="3" fontId="19" fillId="5" borderId="120" xfId="1" applyNumberFormat="1" applyFont="1" applyFill="1" applyBorder="1" applyAlignment="1">
      <alignment wrapText="1"/>
    </xf>
    <xf numFmtId="3" fontId="19" fillId="5" borderId="119" xfId="1" applyNumberFormat="1" applyFont="1" applyFill="1" applyBorder="1" applyAlignment="1">
      <alignment wrapText="1"/>
    </xf>
    <xf numFmtId="0" fontId="9" fillId="5" borderId="119" xfId="1" applyFont="1" applyFill="1" applyBorder="1" applyAlignment="1">
      <alignment horizontal="center" wrapText="1"/>
    </xf>
    <xf numFmtId="0" fontId="21" fillId="0" borderId="105" xfId="1" applyFont="1" applyFill="1" applyBorder="1" applyAlignment="1">
      <alignment horizontal="center" vertical="center" wrapText="1"/>
    </xf>
    <xf numFmtId="0" fontId="19" fillId="5" borderId="111" xfId="1" applyFont="1" applyFill="1" applyBorder="1" applyAlignment="1">
      <alignment horizontal="center" wrapText="1"/>
    </xf>
    <xf numFmtId="0" fontId="1" fillId="5" borderId="0" xfId="1" applyFill="1" applyBorder="1" applyAlignment="1">
      <alignment wrapText="1"/>
    </xf>
    <xf numFmtId="0" fontId="19" fillId="5" borderId="15" xfId="1" applyFont="1" applyFill="1" applyBorder="1" applyAlignment="1">
      <alignment horizontal="center" wrapText="1"/>
    </xf>
    <xf numFmtId="3" fontId="19" fillId="5" borderId="15" xfId="1" applyNumberFormat="1" applyFont="1" applyFill="1" applyBorder="1" applyAlignment="1">
      <alignment wrapText="1"/>
    </xf>
    <xf numFmtId="3" fontId="19" fillId="5" borderId="4" xfId="1" applyNumberFormat="1" applyFont="1" applyFill="1" applyBorder="1" applyAlignment="1">
      <alignment wrapText="1"/>
    </xf>
    <xf numFmtId="3" fontId="19" fillId="5" borderId="111" xfId="1" applyNumberFormat="1" applyFont="1" applyFill="1" applyBorder="1" applyAlignment="1">
      <alignment wrapText="1"/>
    </xf>
    <xf numFmtId="3" fontId="19" fillId="5" borderId="112" xfId="1" applyNumberFormat="1" applyFont="1" applyFill="1" applyBorder="1" applyAlignment="1">
      <alignment wrapText="1"/>
    </xf>
    <xf numFmtId="0" fontId="9" fillId="0" borderId="128" xfId="1" applyFont="1" applyFill="1" applyBorder="1" applyAlignment="1">
      <alignment horizontal="center" wrapText="1"/>
    </xf>
    <xf numFmtId="0" fontId="19" fillId="0" borderId="129" xfId="1" applyFont="1" applyFill="1" applyBorder="1" applyAlignment="1">
      <alignment horizontal="center" wrapText="1"/>
    </xf>
    <xf numFmtId="0" fontId="19" fillId="0" borderId="111" xfId="1" applyFont="1" applyFill="1" applyBorder="1" applyAlignment="1">
      <alignment horizontal="center" wrapText="1"/>
    </xf>
    <xf numFmtId="3" fontId="9" fillId="0" borderId="104" xfId="2" applyNumberFormat="1" applyFont="1" applyFill="1" applyBorder="1" applyAlignment="1">
      <alignment horizontal="center" vertical="center"/>
    </xf>
    <xf numFmtId="0" fontId="9" fillId="0" borderId="105" xfId="2" applyFont="1" applyFill="1" applyBorder="1" applyAlignment="1">
      <alignment horizontal="center" vertical="center"/>
    </xf>
    <xf numFmtId="3" fontId="19" fillId="0" borderId="105" xfId="2" applyNumberFormat="1" applyFont="1" applyFill="1" applyBorder="1"/>
    <xf numFmtId="3" fontId="19" fillId="0" borderId="130" xfId="2" applyNumberFormat="1" applyFont="1" applyFill="1" applyBorder="1"/>
    <xf numFmtId="3" fontId="9" fillId="0" borderId="110" xfId="1" applyNumberFormat="1" applyFont="1" applyFill="1" applyBorder="1" applyAlignment="1">
      <alignment horizontal="center" vertical="center" wrapText="1"/>
    </xf>
    <xf numFmtId="3" fontId="19" fillId="0" borderId="131" xfId="1" applyNumberFormat="1" applyFont="1" applyFill="1" applyBorder="1" applyAlignment="1">
      <alignment wrapText="1"/>
    </xf>
    <xf numFmtId="0" fontId="9" fillId="5" borderId="115" xfId="1" applyFont="1" applyFill="1" applyBorder="1" applyAlignment="1">
      <alignment horizontal="center" wrapText="1"/>
    </xf>
    <xf numFmtId="3" fontId="19" fillId="5" borderId="116" xfId="1" applyNumberFormat="1" applyFont="1" applyFill="1" applyBorder="1" applyAlignment="1">
      <alignment wrapText="1"/>
    </xf>
    <xf numFmtId="3" fontId="19" fillId="5" borderId="115" xfId="1" applyNumberFormat="1" applyFont="1" applyFill="1" applyBorder="1" applyAlignment="1">
      <alignment wrapText="1"/>
    </xf>
    <xf numFmtId="3" fontId="9" fillId="5" borderId="110" xfId="1" applyNumberFormat="1" applyFont="1" applyFill="1" applyBorder="1" applyAlignment="1">
      <alignment horizontal="center" wrapText="1"/>
    </xf>
    <xf numFmtId="0" fontId="9" fillId="5" borderId="111" xfId="1" applyFont="1" applyFill="1" applyBorder="1" applyAlignment="1">
      <alignment horizontal="center" wrapText="1"/>
    </xf>
    <xf numFmtId="3" fontId="19" fillId="0" borderId="111" xfId="1" applyNumberFormat="1" applyFont="1" applyBorder="1" applyAlignment="1">
      <alignment wrapText="1"/>
    </xf>
    <xf numFmtId="3" fontId="9" fillId="7" borderId="118" xfId="1" applyNumberFormat="1" applyFont="1" applyFill="1" applyBorder="1" applyAlignment="1">
      <alignment horizontal="center" wrapText="1"/>
    </xf>
    <xf numFmtId="0" fontId="9" fillId="9" borderId="119" xfId="1" applyFont="1" applyFill="1" applyBorder="1" applyAlignment="1">
      <alignment horizontal="center" wrapText="1"/>
    </xf>
    <xf numFmtId="3" fontId="9" fillId="7" borderId="102" xfId="1" applyNumberFormat="1" applyFont="1" applyFill="1" applyBorder="1" applyAlignment="1">
      <alignment horizontal="center" vertical="center" wrapText="1"/>
    </xf>
    <xf numFmtId="0" fontId="9" fillId="5" borderId="105" xfId="1" applyFont="1" applyFill="1" applyBorder="1" applyAlignment="1">
      <alignment horizontal="center" vertical="center" wrapText="1"/>
    </xf>
    <xf numFmtId="0" fontId="19" fillId="5" borderId="119" xfId="1" applyFont="1" applyFill="1" applyBorder="1" applyAlignment="1">
      <alignment horizontal="center" vertical="center" wrapText="1"/>
    </xf>
    <xf numFmtId="3" fontId="9" fillId="5" borderId="101" xfId="1" applyNumberFormat="1" applyFont="1" applyFill="1" applyBorder="1" applyAlignment="1">
      <alignment horizontal="center" wrapText="1"/>
    </xf>
    <xf numFmtId="0" fontId="9" fillId="5" borderId="102" xfId="1" applyFont="1" applyFill="1" applyBorder="1" applyAlignment="1">
      <alignment horizontal="center" wrapText="1"/>
    </xf>
    <xf numFmtId="3" fontId="19" fillId="5" borderId="126" xfId="1" applyNumberFormat="1" applyFont="1" applyFill="1" applyBorder="1" applyAlignment="1">
      <alignment wrapText="1"/>
    </xf>
    <xf numFmtId="3" fontId="19" fillId="5" borderId="102" xfId="1" applyNumberFormat="1" applyFont="1" applyFill="1" applyBorder="1" applyAlignment="1">
      <alignment wrapText="1"/>
    </xf>
    <xf numFmtId="3" fontId="19" fillId="0" borderId="102" xfId="1" applyNumberFormat="1" applyFont="1" applyFill="1" applyBorder="1" applyAlignment="1">
      <alignment wrapText="1"/>
    </xf>
    <xf numFmtId="3" fontId="19" fillId="0" borderId="126" xfId="1" applyNumberFormat="1" applyFont="1" applyFill="1" applyBorder="1" applyAlignment="1">
      <alignment wrapText="1"/>
    </xf>
    <xf numFmtId="3" fontId="19" fillId="0" borderId="127" xfId="1" applyNumberFormat="1" applyFont="1" applyFill="1" applyBorder="1" applyAlignment="1">
      <alignment wrapText="1"/>
    </xf>
    <xf numFmtId="3" fontId="9" fillId="0" borderId="132" xfId="1" applyNumberFormat="1" applyFont="1" applyFill="1" applyBorder="1" applyAlignment="1">
      <alignment horizontal="center" wrapText="1"/>
    </xf>
    <xf numFmtId="0" fontId="22" fillId="0" borderId="105" xfId="1" applyFont="1" applyFill="1" applyBorder="1" applyAlignment="1">
      <alignment wrapText="1"/>
    </xf>
    <xf numFmtId="0" fontId="22" fillId="0" borderId="106" xfId="1" applyFont="1" applyFill="1" applyBorder="1" applyAlignment="1">
      <alignment wrapText="1"/>
    </xf>
    <xf numFmtId="0" fontId="22" fillId="0" borderId="107" xfId="1" applyFont="1" applyFill="1" applyBorder="1" applyAlignment="1">
      <alignment wrapText="1"/>
    </xf>
    <xf numFmtId="3" fontId="9" fillId="5" borderId="122" xfId="1" applyNumberFormat="1" applyFont="1" applyFill="1" applyBorder="1" applyAlignment="1">
      <alignment horizontal="center" wrapText="1"/>
    </xf>
    <xf numFmtId="0" fontId="9" fillId="5" borderId="133" xfId="1" applyFont="1" applyFill="1" applyBorder="1" applyAlignment="1">
      <alignment horizontal="center" wrapText="1"/>
    </xf>
    <xf numFmtId="0" fontId="9" fillId="5" borderId="132" xfId="1" applyFont="1" applyFill="1" applyBorder="1" applyAlignment="1">
      <alignment horizontal="center" wrapText="1"/>
    </xf>
    <xf numFmtId="0" fontId="9" fillId="5" borderId="129" xfId="1" applyFont="1" applyFill="1" applyBorder="1" applyAlignment="1">
      <alignment horizontal="center" wrapText="1"/>
    </xf>
    <xf numFmtId="0" fontId="9" fillId="0" borderId="101" xfId="1" applyFont="1" applyFill="1" applyBorder="1" applyAlignment="1">
      <alignment vertical="center" wrapText="1"/>
    </xf>
    <xf numFmtId="0" fontId="9" fillId="0" borderId="102" xfId="1" applyFont="1" applyFill="1" applyBorder="1" applyAlignment="1">
      <alignment vertical="center" wrapText="1"/>
    </xf>
    <xf numFmtId="0" fontId="19" fillId="0" borderId="134" xfId="1" applyFont="1" applyFill="1" applyBorder="1" applyAlignment="1">
      <alignment horizontal="center" wrapText="1"/>
    </xf>
    <xf numFmtId="3" fontId="19" fillId="0" borderId="103" xfId="1" applyNumberFormat="1" applyFont="1" applyFill="1" applyBorder="1" applyAlignment="1">
      <alignment wrapText="1"/>
    </xf>
    <xf numFmtId="0" fontId="19" fillId="0" borderId="0" xfId="1" applyFont="1" applyFill="1" applyBorder="1" applyAlignment="1">
      <alignment wrapText="1"/>
    </xf>
    <xf numFmtId="3" fontId="19" fillId="0" borderId="0" xfId="1" applyNumberFormat="1" applyFont="1" applyFill="1" applyBorder="1" applyAlignment="1">
      <alignment wrapText="1"/>
    </xf>
    <xf numFmtId="3" fontId="19" fillId="0" borderId="0" xfId="1" applyNumberFormat="1" applyFont="1" applyBorder="1" applyAlignment="1">
      <alignment wrapText="1"/>
    </xf>
    <xf numFmtId="0" fontId="22" fillId="0" borderId="0" xfId="1" applyFont="1" applyBorder="1" applyAlignment="1">
      <alignment wrapText="1"/>
    </xf>
    <xf numFmtId="0" fontId="22" fillId="0" borderId="135" xfId="1" applyFont="1" applyBorder="1" applyAlignment="1">
      <alignment wrapText="1"/>
    </xf>
    <xf numFmtId="0" fontId="22" fillId="0" borderId="135" xfId="1" applyFont="1" applyFill="1" applyBorder="1" applyAlignment="1">
      <alignment wrapText="1"/>
    </xf>
    <xf numFmtId="0" fontId="1" fillId="0" borderId="0" xfId="1" applyBorder="1" applyAlignment="1">
      <alignment wrapText="1"/>
    </xf>
    <xf numFmtId="0" fontId="19" fillId="0" borderId="0" xfId="1" applyFont="1" applyBorder="1" applyAlignment="1">
      <alignment wrapText="1"/>
    </xf>
    <xf numFmtId="0" fontId="19" fillId="7" borderId="0" xfId="1" applyFont="1" applyFill="1" applyBorder="1" applyAlignment="1">
      <alignment wrapText="1"/>
    </xf>
    <xf numFmtId="0" fontId="1" fillId="0" borderId="0" xfId="1" applyFont="1" applyBorder="1" applyAlignment="1">
      <alignment wrapText="1"/>
    </xf>
    <xf numFmtId="3" fontId="1" fillId="0" borderId="0" xfId="1" applyNumberFormat="1" applyFont="1" applyBorder="1" applyAlignment="1">
      <alignment wrapText="1"/>
    </xf>
    <xf numFmtId="0" fontId="1" fillId="0" borderId="0" xfId="1" applyFont="1" applyFill="1" applyBorder="1" applyAlignment="1">
      <alignment wrapText="1"/>
    </xf>
    <xf numFmtId="3" fontId="1" fillId="0" borderId="0" xfId="2" applyNumberFormat="1" applyFill="1"/>
    <xf numFmtId="0" fontId="1" fillId="0" borderId="0" xfId="2" applyFill="1"/>
    <xf numFmtId="1" fontId="1" fillId="0" borderId="0" xfId="2" applyNumberFormat="1" applyFill="1"/>
    <xf numFmtId="1" fontId="1" fillId="0" borderId="0" xfId="2" applyNumberFormat="1"/>
    <xf numFmtId="0" fontId="2" fillId="0" borderId="15" xfId="1" applyFont="1" applyFill="1" applyBorder="1" applyAlignment="1" applyProtection="1">
      <alignment horizontal="center" vertical="center" wrapText="1"/>
    </xf>
    <xf numFmtId="3" fontId="3" fillId="0" borderId="68" xfId="2" applyNumberFormat="1" applyFont="1" applyFill="1" applyBorder="1" applyAlignment="1" applyProtection="1">
      <alignment horizontal="center" wrapText="1"/>
      <protection locked="0"/>
    </xf>
    <xf numFmtId="3" fontId="3" fillId="0" borderId="76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75" xfId="2" applyNumberFormat="1" applyFont="1" applyFill="1" applyBorder="1" applyAlignment="1" applyProtection="1">
      <alignment horizontal="right" vertical="center" wrapText="1"/>
      <protection locked="0"/>
    </xf>
    <xf numFmtId="3" fontId="2" fillId="0" borderId="80" xfId="2" applyNumberFormat="1" applyFont="1" applyFill="1" applyBorder="1" applyAlignment="1" applyProtection="1">
      <alignment horizontal="center" vertical="center" wrapText="1"/>
      <protection locked="0"/>
    </xf>
    <xf numFmtId="3" fontId="2" fillId="0" borderId="136" xfId="1" applyNumberFormat="1" applyFont="1" applyFill="1" applyBorder="1" applyAlignment="1" applyProtection="1">
      <alignment horizontal="right" vertical="center"/>
      <protection locked="0"/>
    </xf>
    <xf numFmtId="3" fontId="2" fillId="0" borderId="137" xfId="1" applyNumberFormat="1" applyFont="1" applyFill="1" applyBorder="1" applyAlignment="1" applyProtection="1">
      <alignment horizontal="right" vertical="center"/>
      <protection locked="0"/>
    </xf>
    <xf numFmtId="0" fontId="3" fillId="0" borderId="43" xfId="1" applyFont="1" applyFill="1" applyBorder="1" applyAlignment="1" applyProtection="1">
      <alignment horizontal="left" vertical="center" wrapText="1"/>
      <protection locked="0"/>
    </xf>
    <xf numFmtId="0" fontId="2" fillId="0" borderId="0" xfId="6" applyFont="1" applyAlignment="1">
      <alignment vertical="center"/>
    </xf>
    <xf numFmtId="0" fontId="2" fillId="0" borderId="0" xfId="7" applyFont="1" applyAlignment="1">
      <alignment horizontal="right"/>
    </xf>
    <xf numFmtId="0" fontId="2" fillId="0" borderId="0" xfId="6" applyFont="1" applyAlignment="1">
      <alignment horizontal="left" vertical="center"/>
    </xf>
    <xf numFmtId="0" fontId="9" fillId="0" borderId="0" xfId="6" applyFont="1" applyAlignment="1">
      <alignment horizontal="center" vertical="center"/>
    </xf>
    <xf numFmtId="0" fontId="10" fillId="0" borderId="0" xfId="8" applyFont="1" applyBorder="1" applyAlignment="1" applyProtection="1">
      <protection locked="0"/>
    </xf>
    <xf numFmtId="0" fontId="2" fillId="0" borderId="0" xfId="8" applyFont="1" applyBorder="1" applyAlignment="1" applyProtection="1">
      <protection locked="0"/>
    </xf>
    <xf numFmtId="49" fontId="3" fillId="0" borderId="138" xfId="8" applyNumberFormat="1" applyFont="1" applyBorder="1" applyAlignment="1" applyProtection="1">
      <protection locked="0"/>
    </xf>
    <xf numFmtId="0" fontId="2" fillId="0" borderId="41" xfId="6" applyFont="1" applyBorder="1" applyAlignment="1">
      <alignment horizontal="center" vertical="center" wrapText="1"/>
    </xf>
    <xf numFmtId="3" fontId="3" fillId="0" borderId="41" xfId="6" applyNumberFormat="1" applyFont="1" applyBorder="1" applyAlignment="1">
      <alignment vertical="center" wrapText="1"/>
    </xf>
    <xf numFmtId="3" fontId="3" fillId="0" borderId="77" xfId="6" applyNumberFormat="1" applyFont="1" applyBorder="1" applyAlignment="1">
      <alignment vertical="center" wrapText="1"/>
    </xf>
    <xf numFmtId="0" fontId="2" fillId="0" borderId="41" xfId="6" applyFont="1" applyBorder="1" applyAlignment="1" applyProtection="1">
      <alignment horizontal="center" vertical="center" wrapText="1"/>
      <protection locked="0"/>
    </xf>
    <xf numFmtId="3" fontId="2" fillId="0" borderId="41" xfId="6" applyNumberFormat="1" applyFont="1" applyFill="1" applyBorder="1" applyAlignment="1">
      <alignment horizontal="left" vertical="center" wrapText="1"/>
    </xf>
    <xf numFmtId="0" fontId="3" fillId="0" borderId="41" xfId="8" applyFont="1" applyBorder="1" applyAlignment="1" applyProtection="1">
      <alignment horizontal="center" vertical="center" wrapText="1"/>
      <protection locked="0"/>
    </xf>
    <xf numFmtId="3" fontId="2" fillId="0" borderId="41" xfId="6" applyNumberFormat="1" applyFont="1" applyBorder="1" applyAlignment="1" applyProtection="1">
      <alignment horizontal="right" vertical="center" wrapText="1"/>
      <protection locked="0"/>
    </xf>
    <xf numFmtId="3" fontId="2" fillId="0" borderId="41" xfId="6" applyNumberFormat="1" applyFont="1" applyBorder="1" applyAlignment="1" applyProtection="1">
      <alignment horizontal="left" vertical="center" wrapText="1"/>
      <protection locked="0"/>
    </xf>
    <xf numFmtId="3" fontId="2" fillId="0" borderId="41" xfId="8" applyNumberFormat="1" applyFont="1" applyBorder="1" applyAlignment="1" applyProtection="1">
      <alignment horizontal="center" vertical="center" wrapText="1"/>
      <protection locked="0"/>
    </xf>
    <xf numFmtId="3" fontId="2" fillId="0" borderId="0" xfId="6" applyNumberFormat="1" applyFont="1" applyAlignment="1">
      <alignment vertical="center"/>
    </xf>
    <xf numFmtId="3" fontId="2" fillId="0" borderId="41" xfId="6" applyNumberFormat="1" applyFont="1" applyFill="1" applyBorder="1" applyAlignment="1">
      <alignment vertical="center" wrapText="1"/>
    </xf>
    <xf numFmtId="3" fontId="2" fillId="5" borderId="41" xfId="6" applyNumberFormat="1" applyFont="1" applyFill="1" applyBorder="1" applyAlignment="1" applyProtection="1">
      <alignment horizontal="right" vertical="center" wrapText="1"/>
      <protection locked="0"/>
    </xf>
    <xf numFmtId="3" fontId="2" fillId="5" borderId="41" xfId="6" applyNumberFormat="1" applyFont="1" applyFill="1" applyBorder="1" applyAlignment="1" applyProtection="1">
      <alignment horizontal="left" vertical="center" wrapText="1"/>
      <protection locked="0"/>
    </xf>
    <xf numFmtId="3" fontId="2" fillId="0" borderId="68" xfId="6" applyNumberFormat="1" applyFont="1" applyBorder="1" applyAlignment="1" applyProtection="1">
      <alignment horizontal="right" vertical="center" wrapText="1"/>
      <protection locked="0"/>
    </xf>
    <xf numFmtId="3" fontId="2" fillId="5" borderId="68" xfId="6" applyNumberFormat="1" applyFont="1" applyFill="1" applyBorder="1" applyAlignment="1" applyProtection="1">
      <alignment horizontal="right" vertical="center" wrapText="1"/>
      <protection locked="0"/>
    </xf>
    <xf numFmtId="3" fontId="2" fillId="0" borderId="41" xfId="6" applyNumberFormat="1" applyFont="1" applyFill="1" applyBorder="1" applyAlignment="1" applyProtection="1">
      <alignment horizontal="right" vertical="center" wrapText="1"/>
      <protection locked="0"/>
    </xf>
    <xf numFmtId="3" fontId="2" fillId="0" borderId="41" xfId="1" applyNumberFormat="1" applyFont="1" applyFill="1" applyBorder="1" applyAlignment="1" applyProtection="1">
      <alignment horizontal="left" vertical="center" wrapText="1"/>
      <protection locked="0"/>
    </xf>
    <xf numFmtId="3" fontId="2" fillId="0" borderId="77" xfId="8" applyNumberFormat="1" applyFont="1" applyBorder="1" applyAlignment="1" applyProtection="1">
      <alignment horizontal="center" vertical="center" wrapText="1"/>
      <protection locked="0"/>
    </xf>
    <xf numFmtId="3" fontId="2" fillId="0" borderId="68" xfId="8" applyNumberFormat="1" applyFont="1" applyBorder="1" applyAlignment="1" applyProtection="1">
      <alignment vertical="center" wrapText="1"/>
      <protection locked="0"/>
    </xf>
    <xf numFmtId="0" fontId="2" fillId="0" borderId="41" xfId="6" applyFont="1" applyFill="1" applyBorder="1" applyAlignment="1">
      <alignment vertical="center" wrapText="1"/>
    </xf>
    <xf numFmtId="0" fontId="2" fillId="0" borderId="0" xfId="6" applyFont="1" applyFill="1" applyAlignment="1">
      <alignment vertical="center" wrapText="1"/>
    </xf>
    <xf numFmtId="0" fontId="2" fillId="5" borderId="0" xfId="6" applyFont="1" applyFill="1" applyAlignment="1">
      <alignment vertical="center"/>
    </xf>
    <xf numFmtId="0" fontId="2" fillId="0" borderId="0" xfId="8" applyFont="1" applyBorder="1"/>
    <xf numFmtId="0" fontId="2" fillId="0" borderId="138" xfId="8" applyFont="1" applyBorder="1"/>
    <xf numFmtId="0" fontId="2" fillId="0" borderId="41" xfId="1" applyFont="1" applyFill="1" applyBorder="1" applyAlignment="1" applyProtection="1">
      <alignment horizontal="left" vertical="center" wrapText="1"/>
    </xf>
    <xf numFmtId="3" fontId="2" fillId="0" borderId="68" xfId="8" applyNumberFormat="1" applyFont="1" applyBorder="1" applyAlignment="1" applyProtection="1">
      <alignment horizontal="center" vertical="center" wrapText="1"/>
      <protection locked="0"/>
    </xf>
    <xf numFmtId="0" fontId="2" fillId="0" borderId="41" xfId="1" applyFont="1" applyFill="1" applyBorder="1" applyAlignment="1">
      <alignment vertical="center" wrapText="1"/>
    </xf>
    <xf numFmtId="0" fontId="2" fillId="0" borderId="41" xfId="8" applyFont="1" applyBorder="1" applyAlignment="1">
      <alignment horizontal="center" vertical="center" wrapText="1"/>
    </xf>
    <xf numFmtId="0" fontId="2" fillId="0" borderId="0" xfId="8" applyFont="1"/>
    <xf numFmtId="0" fontId="2" fillId="0" borderId="0" xfId="8" applyFont="1" applyBorder="1" applyAlignment="1">
      <alignment wrapText="1"/>
    </xf>
    <xf numFmtId="0" fontId="2" fillId="0" borderId="0" xfId="8" applyFont="1" applyProtection="1">
      <protection locked="0"/>
    </xf>
    <xf numFmtId="0" fontId="2" fillId="0" borderId="0" xfId="8" applyFont="1" applyFill="1" applyBorder="1" applyAlignment="1" applyProtection="1">
      <alignment horizontal="left" vertical="center" wrapText="1"/>
    </xf>
    <xf numFmtId="0" fontId="3" fillId="0" borderId="0" xfId="8" applyFont="1"/>
    <xf numFmtId="0" fontId="2" fillId="0" borderId="0" xfId="8" applyFont="1" applyFill="1"/>
    <xf numFmtId="0" fontId="3" fillId="0" borderId="0" xfId="8" applyFont="1" applyFill="1"/>
    <xf numFmtId="0" fontId="3" fillId="0" borderId="71" xfId="1" applyFont="1" applyFill="1" applyBorder="1" applyAlignment="1" applyProtection="1">
      <alignment horizontal="left" vertical="center"/>
    </xf>
    <xf numFmtId="0" fontId="3" fillId="0" borderId="72" xfId="1" applyFont="1" applyFill="1" applyBorder="1" applyAlignment="1" applyProtection="1">
      <alignment horizontal="left" vertical="center"/>
    </xf>
    <xf numFmtId="0" fontId="3" fillId="0" borderId="44" xfId="1" applyFont="1" applyFill="1" applyBorder="1" applyAlignment="1" applyProtection="1">
      <alignment horizontal="left" vertical="center"/>
    </xf>
    <xf numFmtId="0" fontId="3" fillId="0" borderId="46" xfId="1" applyFont="1" applyFill="1" applyBorder="1" applyAlignment="1" applyProtection="1">
      <alignment horizontal="left" vertical="center"/>
    </xf>
    <xf numFmtId="0" fontId="2" fillId="0" borderId="21" xfId="1" applyNumberFormat="1" applyFont="1" applyFill="1" applyBorder="1" applyAlignment="1" applyProtection="1">
      <alignment horizontal="center" vertical="center" textRotation="90" wrapText="1"/>
    </xf>
    <xf numFmtId="0" fontId="2" fillId="0" borderId="17" xfId="1" applyNumberFormat="1" applyFont="1" applyFill="1" applyBorder="1" applyAlignment="1" applyProtection="1">
      <alignment horizontal="center" vertical="center" textRotation="90" wrapText="1"/>
    </xf>
    <xf numFmtId="0" fontId="2" fillId="0" borderId="20" xfId="1" applyNumberFormat="1" applyFont="1" applyFill="1" applyBorder="1" applyAlignment="1" applyProtection="1">
      <alignment horizontal="center" vertical="center" textRotation="90" wrapText="1"/>
    </xf>
    <xf numFmtId="49" fontId="2" fillId="2" borderId="9" xfId="1" applyNumberFormat="1" applyFont="1" applyFill="1" applyBorder="1" applyAlignment="1" applyProtection="1">
      <alignment horizontal="center" vertical="center"/>
      <protection locked="0"/>
    </xf>
    <xf numFmtId="49" fontId="2" fillId="2" borderId="10" xfId="1" applyNumberFormat="1" applyFont="1" applyFill="1" applyBorder="1" applyAlignment="1" applyProtection="1">
      <alignment horizontal="center" vertical="center"/>
      <protection locked="0"/>
    </xf>
    <xf numFmtId="49" fontId="2" fillId="0" borderId="11" xfId="1" applyNumberFormat="1" applyFont="1" applyFill="1" applyBorder="1" applyAlignment="1" applyProtection="1">
      <alignment horizontal="center" vertical="center" textRotation="90" wrapText="1"/>
    </xf>
    <xf numFmtId="0" fontId="2" fillId="0" borderId="15" xfId="1" applyFont="1" applyFill="1" applyBorder="1" applyAlignment="1" applyProtection="1">
      <alignment horizontal="center" vertical="center" wrapText="1"/>
    </xf>
    <xf numFmtId="0" fontId="2" fillId="0" borderId="22" xfId="1" applyFont="1" applyFill="1" applyBorder="1" applyAlignment="1" applyProtection="1">
      <alignment horizontal="center" vertical="center" wrapText="1"/>
    </xf>
    <xf numFmtId="49" fontId="2" fillId="0" borderId="11" xfId="1" applyNumberFormat="1" applyFont="1" applyFill="1" applyBorder="1" applyAlignment="1" applyProtection="1">
      <alignment horizontal="center" vertical="center" wrapText="1"/>
    </xf>
    <xf numFmtId="49" fontId="2" fillId="0" borderId="15" xfId="1" applyNumberFormat="1" applyFont="1" applyFill="1" applyBorder="1" applyAlignment="1" applyProtection="1">
      <alignment horizontal="center" vertical="center" wrapText="1"/>
    </xf>
    <xf numFmtId="49" fontId="2" fillId="0" borderId="12" xfId="1" applyNumberFormat="1" applyFont="1" applyFill="1" applyBorder="1" applyAlignment="1" applyProtection="1">
      <alignment horizontal="center" vertical="center"/>
    </xf>
    <xf numFmtId="49" fontId="2" fillId="0" borderId="13" xfId="1" applyNumberFormat="1" applyFont="1" applyFill="1" applyBorder="1" applyAlignment="1" applyProtection="1">
      <alignment horizontal="center" vertical="center"/>
    </xf>
    <xf numFmtId="49" fontId="2" fillId="0" borderId="14" xfId="1" applyNumberFormat="1" applyFont="1" applyFill="1" applyBorder="1" applyAlignment="1" applyProtection="1">
      <alignment horizontal="center" vertical="center"/>
    </xf>
    <xf numFmtId="0" fontId="2" fillId="0" borderId="16" xfId="1" applyFont="1" applyFill="1" applyBorder="1" applyAlignment="1" applyProtection="1">
      <alignment horizontal="center" vertical="center" textRotation="90"/>
    </xf>
    <xf numFmtId="0" fontId="2" fillId="0" borderId="22" xfId="1" applyFont="1" applyFill="1" applyBorder="1" applyAlignment="1" applyProtection="1">
      <alignment horizontal="center" vertical="center" textRotation="90"/>
    </xf>
    <xf numFmtId="0" fontId="2" fillId="0" borderId="17" xfId="1" applyFont="1" applyFill="1" applyBorder="1" applyAlignment="1" applyProtection="1">
      <alignment horizontal="center" vertical="center" textRotation="90" wrapText="1"/>
    </xf>
    <xf numFmtId="0" fontId="2" fillId="0" borderId="23" xfId="1" applyFont="1" applyFill="1" applyBorder="1" applyAlignment="1" applyProtection="1">
      <alignment horizontal="center" vertical="center" textRotation="90" wrapText="1"/>
    </xf>
    <xf numFmtId="0" fontId="2" fillId="0" borderId="18" xfId="1" applyFont="1" applyFill="1" applyBorder="1" applyAlignment="1" applyProtection="1">
      <alignment horizontal="center" vertical="center" textRotation="90" wrapText="1"/>
    </xf>
    <xf numFmtId="0" fontId="2" fillId="0" borderId="24" xfId="1" applyFont="1" applyFill="1" applyBorder="1" applyAlignment="1" applyProtection="1">
      <alignment horizontal="center" vertical="center" textRotation="90" wrapText="1"/>
    </xf>
    <xf numFmtId="0" fontId="2" fillId="0" borderId="19" xfId="1" applyFont="1" applyFill="1" applyBorder="1" applyAlignment="1" applyProtection="1">
      <alignment horizontal="center" vertical="center" textRotation="90"/>
    </xf>
    <xf numFmtId="0" fontId="2" fillId="0" borderId="25" xfId="1" applyFont="1" applyFill="1" applyBorder="1" applyAlignment="1" applyProtection="1">
      <alignment horizontal="center" vertical="center" textRotation="90"/>
    </xf>
    <xf numFmtId="0" fontId="2" fillId="0" borderId="21" xfId="1" applyFont="1" applyFill="1" applyBorder="1" applyAlignment="1" applyProtection="1">
      <alignment horizontal="center" vertical="center" wrapText="1"/>
    </xf>
    <xf numFmtId="0" fontId="2" fillId="0" borderId="26" xfId="1" applyFont="1" applyFill="1" applyBorder="1" applyAlignment="1" applyProtection="1">
      <alignment horizontal="center" vertical="center" wrapText="1"/>
    </xf>
    <xf numFmtId="49" fontId="2" fillId="2" borderId="5" xfId="1" applyNumberFormat="1" applyFont="1" applyFill="1" applyBorder="1" applyAlignment="1" applyProtection="1">
      <alignment horizontal="center" vertical="center"/>
      <protection locked="0"/>
    </xf>
    <xf numFmtId="49" fontId="2" fillId="2" borderId="6" xfId="1" applyNumberFormat="1" applyFont="1" applyFill="1" applyBorder="1" applyAlignment="1" applyProtection="1">
      <alignment horizontal="center" vertical="center"/>
      <protection locked="0"/>
    </xf>
    <xf numFmtId="49" fontId="4" fillId="2" borderId="1" xfId="1" applyNumberFormat="1" applyFont="1" applyFill="1" applyBorder="1" applyAlignment="1" applyProtection="1">
      <alignment horizontal="center" vertical="center"/>
    </xf>
    <xf numFmtId="49" fontId="4" fillId="2" borderId="2" xfId="1" applyNumberFormat="1" applyFont="1" applyFill="1" applyBorder="1" applyAlignment="1" applyProtection="1">
      <alignment horizontal="center" vertical="center"/>
    </xf>
    <xf numFmtId="49" fontId="4" fillId="2" borderId="3" xfId="1" applyNumberFormat="1" applyFont="1" applyFill="1" applyBorder="1" applyAlignment="1" applyProtection="1">
      <alignment horizontal="center" vertical="center"/>
    </xf>
    <xf numFmtId="49" fontId="3" fillId="2" borderId="5" xfId="1" applyNumberFormat="1" applyFont="1" applyFill="1" applyBorder="1" applyAlignment="1" applyProtection="1">
      <alignment horizontal="center" vertical="center" wrapText="1"/>
      <protection locked="0"/>
    </xf>
    <xf numFmtId="49" fontId="3" fillId="2" borderId="6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5" xfId="1" applyFont="1" applyBorder="1" applyAlignment="1" applyProtection="1">
      <alignment horizontal="center" vertical="center"/>
      <protection locked="0"/>
    </xf>
    <xf numFmtId="0" fontId="2" fillId="0" borderId="6" xfId="1" applyFont="1" applyBorder="1" applyAlignment="1" applyProtection="1">
      <alignment horizontal="center" vertical="center"/>
      <protection locked="0"/>
    </xf>
    <xf numFmtId="0" fontId="2" fillId="0" borderId="0" xfId="2" applyFont="1" applyAlignment="1">
      <alignment horizontal="left"/>
    </xf>
    <xf numFmtId="0" fontId="3" fillId="0" borderId="76" xfId="2" applyFont="1" applyBorder="1" applyAlignment="1">
      <alignment horizontal="right" wrapText="1"/>
    </xf>
    <xf numFmtId="0" fontId="3" fillId="0" borderId="5" xfId="2" applyFont="1" applyBorder="1" applyAlignment="1">
      <alignment horizontal="right" wrapText="1"/>
    </xf>
    <xf numFmtId="3" fontId="2" fillId="0" borderId="68" xfId="2" applyNumberFormat="1" applyFont="1" applyBorder="1" applyAlignment="1">
      <alignment horizontal="center" vertical="center" wrapText="1"/>
    </xf>
    <xf numFmtId="3" fontId="2" fillId="0" borderId="57" xfId="2" applyNumberFormat="1" applyFont="1" applyBorder="1" applyAlignment="1">
      <alignment horizontal="center" vertical="center" wrapText="1"/>
    </xf>
    <xf numFmtId="3" fontId="2" fillId="0" borderId="68" xfId="2" applyNumberFormat="1" applyFont="1" applyBorder="1" applyAlignment="1" applyProtection="1">
      <alignment horizontal="center" vertical="center" wrapText="1"/>
      <protection locked="0"/>
    </xf>
    <xf numFmtId="3" fontId="2" fillId="0" borderId="18" xfId="2" applyNumberFormat="1" applyFont="1" applyBorder="1" applyAlignment="1" applyProtection="1">
      <alignment horizontal="center" vertical="center" wrapText="1"/>
      <protection locked="0"/>
    </xf>
    <xf numFmtId="3" fontId="2" fillId="0" borderId="57" xfId="2" applyNumberFormat="1" applyFont="1" applyBorder="1" applyAlignment="1" applyProtection="1">
      <alignment horizontal="center" vertical="center" wrapText="1"/>
      <protection locked="0"/>
    </xf>
    <xf numFmtId="3" fontId="2" fillId="0" borderId="68" xfId="2" applyNumberFormat="1" applyFont="1" applyBorder="1" applyAlignment="1" applyProtection="1">
      <alignment horizontal="center" vertical="top" wrapText="1"/>
      <protection locked="0"/>
    </xf>
    <xf numFmtId="3" fontId="2" fillId="0" borderId="18" xfId="2" applyNumberFormat="1" applyFont="1" applyBorder="1" applyAlignment="1" applyProtection="1">
      <alignment horizontal="center" vertical="top" wrapText="1"/>
      <protection locked="0"/>
    </xf>
    <xf numFmtId="3" fontId="2" fillId="0" borderId="57" xfId="2" applyNumberFormat="1" applyFont="1" applyBorder="1" applyAlignment="1" applyProtection="1">
      <alignment horizontal="center" vertical="top" wrapText="1"/>
      <protection locked="0"/>
    </xf>
    <xf numFmtId="0" fontId="2" fillId="0" borderId="68" xfId="2" applyFont="1" applyBorder="1" applyAlignment="1" applyProtection="1">
      <alignment horizontal="center" vertical="center" wrapText="1"/>
      <protection locked="0"/>
    </xf>
    <xf numFmtId="0" fontId="2" fillId="0" borderId="18" xfId="2" applyFont="1" applyBorder="1" applyAlignment="1" applyProtection="1">
      <alignment horizontal="center" vertical="center" wrapText="1"/>
      <protection locked="0"/>
    </xf>
    <xf numFmtId="0" fontId="2" fillId="0" borderId="57" xfId="2" applyFont="1" applyBorder="1" applyAlignment="1" applyProtection="1">
      <alignment horizontal="center" vertical="center" wrapText="1"/>
      <protection locked="0"/>
    </xf>
    <xf numFmtId="0" fontId="2" fillId="0" borderId="68" xfId="2" applyFont="1" applyBorder="1" applyAlignment="1" applyProtection="1">
      <alignment horizontal="left" vertical="center" wrapText="1"/>
      <protection locked="0"/>
    </xf>
    <xf numFmtId="0" fontId="2" fillId="0" borderId="18" xfId="2" applyFont="1" applyBorder="1" applyAlignment="1" applyProtection="1">
      <alignment horizontal="left" vertical="center" wrapText="1"/>
      <protection locked="0"/>
    </xf>
    <xf numFmtId="0" fontId="2" fillId="0" borderId="57" xfId="2" applyFont="1" applyBorder="1" applyAlignment="1" applyProtection="1">
      <alignment horizontal="left" vertical="center" wrapText="1"/>
      <protection locked="0"/>
    </xf>
    <xf numFmtId="0" fontId="9" fillId="0" borderId="0" xfId="2" applyFont="1" applyAlignment="1">
      <alignment horizontal="center"/>
    </xf>
    <xf numFmtId="0" fontId="2" fillId="0" borderId="0" xfId="2" applyFont="1" applyBorder="1" applyAlignment="1">
      <alignment horizontal="left" vertical="center" wrapText="1"/>
    </xf>
    <xf numFmtId="3" fontId="3" fillId="0" borderId="82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83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78" xfId="2" applyFont="1" applyFill="1" applyBorder="1" applyAlignment="1" applyProtection="1">
      <alignment horizontal="left" vertical="center" wrapText="1"/>
      <protection locked="0"/>
    </xf>
    <xf numFmtId="0" fontId="3" fillId="0" borderId="20" xfId="2" applyFont="1" applyFill="1" applyBorder="1" applyAlignment="1" applyProtection="1">
      <alignment horizontal="left" vertical="center" wrapText="1"/>
      <protection locked="0"/>
    </xf>
    <xf numFmtId="49" fontId="2" fillId="0" borderId="41" xfId="2" applyNumberFormat="1" applyFont="1" applyFill="1" applyBorder="1" applyAlignment="1">
      <alignment horizontal="center" vertical="center" wrapText="1"/>
    </xf>
    <xf numFmtId="49" fontId="2" fillId="0" borderId="68" xfId="2" applyNumberFormat="1" applyFont="1" applyFill="1" applyBorder="1" applyAlignment="1">
      <alignment horizontal="center" vertical="center" wrapText="1"/>
    </xf>
    <xf numFmtId="3" fontId="3" fillId="0" borderId="53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65" xfId="2" applyNumberFormat="1" applyFont="1" applyFill="1" applyBorder="1" applyAlignment="1" applyProtection="1">
      <alignment horizontal="center" vertical="center" wrapText="1"/>
      <protection locked="0"/>
    </xf>
    <xf numFmtId="3" fontId="3" fillId="0" borderId="85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53" xfId="2" applyFont="1" applyBorder="1" applyAlignment="1" applyProtection="1">
      <alignment horizontal="left" vertical="center" wrapText="1"/>
      <protection locked="0"/>
    </xf>
    <xf numFmtId="0" fontId="3" fillId="0" borderId="65" xfId="2" applyFont="1" applyBorder="1" applyAlignment="1" applyProtection="1">
      <alignment horizontal="left" vertical="center" wrapText="1"/>
      <protection locked="0"/>
    </xf>
    <xf numFmtId="0" fontId="3" fillId="0" borderId="85" xfId="2" applyFont="1" applyBorder="1" applyAlignment="1" applyProtection="1">
      <alignment horizontal="left" vertical="center" wrapText="1"/>
      <protection locked="0"/>
    </xf>
    <xf numFmtId="49" fontId="2" fillId="0" borderId="18" xfId="2" applyNumberFormat="1" applyFont="1" applyFill="1" applyBorder="1" applyAlignment="1">
      <alignment horizontal="center" vertical="center" wrapText="1"/>
    </xf>
    <xf numFmtId="49" fontId="2" fillId="0" borderId="57" xfId="2" applyNumberFormat="1" applyFont="1" applyFill="1" applyBorder="1" applyAlignment="1">
      <alignment horizontal="center" vertical="center" wrapText="1"/>
    </xf>
    <xf numFmtId="0" fontId="3" fillId="0" borderId="41" xfId="2" applyFont="1" applyFill="1" applyBorder="1" applyAlignment="1" applyProtection="1">
      <alignment horizontal="center" vertical="center" wrapText="1"/>
      <protection locked="0"/>
    </xf>
    <xf numFmtId="0" fontId="3" fillId="0" borderId="41" xfId="2" applyFont="1" applyFill="1" applyBorder="1" applyAlignment="1">
      <alignment horizontal="left" vertical="center" wrapText="1"/>
    </xf>
    <xf numFmtId="0" fontId="2" fillId="0" borderId="41" xfId="2" applyFont="1" applyFill="1" applyBorder="1" applyAlignment="1" applyProtection="1">
      <alignment horizontal="center" vertical="center" wrapText="1"/>
      <protection locked="0"/>
    </xf>
    <xf numFmtId="0" fontId="2" fillId="0" borderId="68" xfId="2" applyFont="1" applyFill="1" applyBorder="1" applyAlignment="1" applyProtection="1">
      <alignment horizontal="center" vertical="center" wrapText="1"/>
      <protection locked="0"/>
    </xf>
    <xf numFmtId="0" fontId="2" fillId="0" borderId="41" xfId="2" applyFont="1" applyFill="1" applyBorder="1" applyAlignment="1" applyProtection="1">
      <alignment horizontal="left" vertical="center" wrapText="1"/>
      <protection locked="0"/>
    </xf>
    <xf numFmtId="0" fontId="2" fillId="0" borderId="68" xfId="2" applyFont="1" applyFill="1" applyBorder="1" applyAlignment="1" applyProtection="1">
      <alignment horizontal="left" vertical="center" wrapText="1"/>
      <protection locked="0"/>
    </xf>
    <xf numFmtId="4" fontId="2" fillId="0" borderId="68" xfId="2" applyNumberFormat="1" applyFont="1" applyFill="1" applyBorder="1" applyAlignment="1" applyProtection="1">
      <alignment horizontal="center" vertical="center" wrapText="1"/>
      <protection locked="0"/>
    </xf>
    <xf numFmtId="4" fontId="2" fillId="0" borderId="18" xfId="2" applyNumberFormat="1" applyFont="1" applyFill="1" applyBorder="1" applyAlignment="1" applyProtection="1">
      <alignment horizontal="center" vertical="center" wrapText="1"/>
      <protection locked="0"/>
    </xf>
    <xf numFmtId="4" fontId="2" fillId="0" borderId="57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2" applyFont="1" applyFill="1" applyBorder="1" applyAlignment="1" applyProtection="1">
      <alignment horizontal="left" vertical="center" wrapText="1"/>
      <protection locked="0"/>
    </xf>
    <xf numFmtId="3" fontId="2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75" xfId="2" applyFont="1" applyFill="1" applyBorder="1" applyAlignment="1" applyProtection="1">
      <alignment horizontal="center" vertical="center" wrapText="1"/>
      <protection locked="0"/>
    </xf>
    <xf numFmtId="0" fontId="2" fillId="0" borderId="79" xfId="2" applyFont="1" applyFill="1" applyBorder="1" applyAlignment="1" applyProtection="1">
      <alignment horizontal="center" vertical="center" wrapText="1"/>
      <protection locked="0"/>
    </xf>
    <xf numFmtId="0" fontId="2" fillId="0" borderId="80" xfId="2" applyFont="1" applyFill="1" applyBorder="1" applyAlignment="1" applyProtection="1">
      <alignment horizontal="center" vertical="center" wrapText="1"/>
      <protection locked="0"/>
    </xf>
    <xf numFmtId="0" fontId="2" fillId="0" borderId="78" xfId="2" applyFont="1" applyFill="1" applyBorder="1" applyAlignment="1" applyProtection="1">
      <alignment horizontal="left" vertical="center" wrapText="1"/>
      <protection locked="0"/>
    </xf>
    <xf numFmtId="0" fontId="2" fillId="0" borderId="20" xfId="2" applyFont="1" applyFill="1" applyBorder="1" applyAlignment="1" applyProtection="1">
      <alignment horizontal="left" vertical="center" wrapText="1"/>
      <protection locked="0"/>
    </xf>
    <xf numFmtId="0" fontId="2" fillId="0" borderId="81" xfId="2" applyFont="1" applyFill="1" applyBorder="1" applyAlignment="1" applyProtection="1">
      <alignment horizontal="left" vertical="center" wrapText="1"/>
      <protection locked="0"/>
    </xf>
    <xf numFmtId="0" fontId="3" fillId="0" borderId="41" xfId="2" applyFont="1" applyFill="1" applyBorder="1" applyAlignment="1" applyProtection="1">
      <alignment horizontal="center" vertical="center"/>
      <protection locked="0"/>
    </xf>
    <xf numFmtId="0" fontId="2" fillId="0" borderId="18" xfId="2" applyFont="1" applyFill="1" applyBorder="1" applyAlignment="1" applyProtection="1">
      <alignment horizontal="center" vertical="center" wrapText="1"/>
      <protection locked="0"/>
    </xf>
    <xf numFmtId="4" fontId="2" fillId="0" borderId="68" xfId="2" applyNumberFormat="1" applyFont="1" applyFill="1" applyBorder="1" applyAlignment="1">
      <alignment horizontal="center" vertical="center" wrapText="1"/>
    </xf>
    <xf numFmtId="4" fontId="2" fillId="0" borderId="18" xfId="2" applyNumberFormat="1" applyFont="1" applyFill="1" applyBorder="1" applyAlignment="1">
      <alignment horizontal="center" vertical="center" wrapText="1"/>
    </xf>
    <xf numFmtId="4" fontId="2" fillId="0" borderId="57" xfId="2" applyNumberFormat="1" applyFont="1" applyFill="1" applyBorder="1" applyAlignment="1">
      <alignment horizontal="center" vertical="center" wrapText="1"/>
    </xf>
    <xf numFmtId="2" fontId="2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41" xfId="2" applyFont="1" applyFill="1" applyBorder="1" applyAlignment="1" applyProtection="1">
      <alignment horizontal="left" vertical="center"/>
      <protection locked="0"/>
    </xf>
    <xf numFmtId="0" fontId="3" fillId="0" borderId="75" xfId="2" applyFont="1" applyFill="1" applyBorder="1" applyAlignment="1" applyProtection="1">
      <alignment horizontal="center" vertical="center" wrapText="1"/>
      <protection locked="0"/>
    </xf>
    <xf numFmtId="0" fontId="3" fillId="0" borderId="79" xfId="2" applyFont="1" applyFill="1" applyBorder="1" applyAlignment="1" applyProtection="1">
      <alignment horizontal="center" vertical="center" wrapText="1"/>
      <protection locked="0"/>
    </xf>
    <xf numFmtId="0" fontId="3" fillId="0" borderId="80" xfId="2" applyFont="1" applyFill="1" applyBorder="1" applyAlignment="1" applyProtection="1">
      <alignment horizontal="center" vertical="center" wrapText="1"/>
      <protection locked="0"/>
    </xf>
    <xf numFmtId="0" fontId="3" fillId="0" borderId="81" xfId="2" applyFont="1" applyFill="1" applyBorder="1" applyAlignment="1" applyProtection="1">
      <alignment horizontal="left" vertical="center" wrapText="1"/>
      <protection locked="0"/>
    </xf>
    <xf numFmtId="0" fontId="3" fillId="0" borderId="68" xfId="2" applyFont="1" applyFill="1" applyBorder="1" applyAlignment="1" applyProtection="1">
      <alignment horizontal="center" vertical="center" wrapText="1"/>
      <protection locked="0"/>
    </xf>
    <xf numFmtId="0" fontId="3" fillId="0" borderId="18" xfId="2" applyFont="1" applyFill="1" applyBorder="1" applyAlignment="1" applyProtection="1">
      <alignment horizontal="center" vertical="center" wrapText="1"/>
      <protection locked="0"/>
    </xf>
    <xf numFmtId="0" fontId="3" fillId="0" borderId="57" xfId="2" applyFont="1" applyFill="1" applyBorder="1" applyAlignment="1" applyProtection="1">
      <alignment horizontal="center" vertical="center" wrapText="1"/>
      <protection locked="0"/>
    </xf>
    <xf numFmtId="0" fontId="3" fillId="5" borderId="68" xfId="2" applyFont="1" applyFill="1" applyBorder="1" applyAlignment="1" applyProtection="1">
      <alignment horizontal="left" vertical="center" wrapText="1"/>
      <protection locked="0"/>
    </xf>
    <xf numFmtId="0" fontId="3" fillId="5" borderId="18" xfId="2" applyFont="1" applyFill="1" applyBorder="1" applyAlignment="1" applyProtection="1">
      <alignment horizontal="left" vertical="center" wrapText="1"/>
      <protection locked="0"/>
    </xf>
    <xf numFmtId="0" fontId="3" fillId="5" borderId="57" xfId="2" applyFont="1" applyFill="1" applyBorder="1" applyAlignment="1" applyProtection="1">
      <alignment horizontal="left" vertical="center" wrapText="1"/>
      <protection locked="0"/>
    </xf>
    <xf numFmtId="0" fontId="3" fillId="0" borderId="68" xfId="2" applyFont="1" applyFill="1" applyBorder="1" applyAlignment="1">
      <alignment horizontal="left" vertical="center" wrapText="1"/>
    </xf>
    <xf numFmtId="0" fontId="3" fillId="0" borderId="18" xfId="2" applyFont="1" applyFill="1" applyBorder="1" applyAlignment="1">
      <alignment horizontal="left" vertical="center" wrapText="1"/>
    </xf>
    <xf numFmtId="0" fontId="3" fillId="0" borderId="57" xfId="2" applyFont="1" applyFill="1" applyBorder="1" applyAlignment="1">
      <alignment horizontal="left" vertical="center" wrapText="1"/>
    </xf>
    <xf numFmtId="165" fontId="3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2" fillId="0" borderId="57" xfId="2" applyFont="1" applyFill="1" applyBorder="1" applyAlignment="1" applyProtection="1">
      <alignment horizontal="center" vertical="center" wrapText="1"/>
      <protection locked="0"/>
    </xf>
    <xf numFmtId="0" fontId="2" fillId="0" borderId="18" xfId="2" applyFont="1" applyFill="1" applyBorder="1" applyAlignment="1" applyProtection="1">
      <alignment horizontal="left" vertical="center" wrapText="1"/>
      <protection locked="0"/>
    </xf>
    <xf numFmtId="0" fontId="2" fillId="0" borderId="57" xfId="2" applyFont="1" applyFill="1" applyBorder="1" applyAlignment="1" applyProtection="1">
      <alignment horizontal="left" vertical="center" wrapText="1"/>
      <protection locked="0"/>
    </xf>
    <xf numFmtId="3" fontId="2" fillId="0" borderId="68" xfId="2" applyNumberFormat="1" applyFont="1" applyFill="1" applyBorder="1" applyAlignment="1" applyProtection="1">
      <alignment horizontal="center" vertical="center" wrapText="1"/>
      <protection locked="0"/>
    </xf>
    <xf numFmtId="3" fontId="2" fillId="0" borderId="18" xfId="2" applyNumberFormat="1" applyFont="1" applyFill="1" applyBorder="1" applyAlignment="1" applyProtection="1">
      <alignment horizontal="center" vertical="center" wrapText="1"/>
      <protection locked="0"/>
    </xf>
    <xf numFmtId="3" fontId="2" fillId="0" borderId="57" xfId="2" applyNumberFormat="1" applyFont="1" applyFill="1" applyBorder="1" applyAlignment="1" applyProtection="1">
      <alignment horizontal="center" vertical="center" wrapText="1"/>
      <protection locked="0"/>
    </xf>
    <xf numFmtId="164" fontId="2" fillId="0" borderId="41" xfId="2" applyNumberFormat="1" applyFont="1" applyFill="1" applyBorder="1" applyAlignment="1" applyProtection="1">
      <alignment horizontal="center" vertical="center"/>
      <protection locked="0"/>
    </xf>
    <xf numFmtId="164" fontId="3" fillId="0" borderId="41" xfId="2" applyNumberFormat="1" applyFont="1" applyFill="1" applyBorder="1" applyAlignment="1" applyProtection="1">
      <alignment horizontal="center" vertical="center" wrapText="1"/>
      <protection locked="0"/>
    </xf>
    <xf numFmtId="0" fontId="3" fillId="0" borderId="41" xfId="2" applyFont="1" applyFill="1" applyBorder="1" applyAlignment="1">
      <alignment horizontal="right" wrapText="1"/>
    </xf>
    <xf numFmtId="2" fontId="2" fillId="0" borderId="68" xfId="2" applyNumberFormat="1" applyFont="1" applyFill="1" applyBorder="1" applyAlignment="1" applyProtection="1">
      <alignment horizontal="center" vertical="center" wrapText="1"/>
      <protection locked="0"/>
    </xf>
    <xf numFmtId="2" fontId="2" fillId="0" borderId="18" xfId="2" applyNumberFormat="1" applyFont="1" applyFill="1" applyBorder="1" applyAlignment="1" applyProtection="1">
      <alignment horizontal="center" vertical="center" wrapText="1"/>
      <protection locked="0"/>
    </xf>
    <xf numFmtId="2" fontId="2" fillId="0" borderId="57" xfId="2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2" applyFont="1" applyBorder="1" applyAlignment="1">
      <alignment horizontal="center"/>
    </xf>
    <xf numFmtId="0" fontId="2" fillId="0" borderId="68" xfId="2" applyFont="1" applyBorder="1" applyAlignment="1">
      <alignment horizontal="center" vertical="center" wrapText="1"/>
    </xf>
    <xf numFmtId="0" fontId="2" fillId="0" borderId="57" xfId="2" applyFont="1" applyBorder="1" applyAlignment="1">
      <alignment horizontal="center" vertical="center" wrapText="1"/>
    </xf>
    <xf numFmtId="0" fontId="2" fillId="0" borderId="41" xfId="2" applyFont="1" applyBorder="1" applyAlignment="1">
      <alignment horizontal="center" vertical="center" wrapText="1"/>
    </xf>
    <xf numFmtId="0" fontId="2" fillId="0" borderId="68" xfId="1" applyFont="1" applyBorder="1" applyAlignment="1">
      <alignment horizontal="center" vertical="center" wrapText="1"/>
    </xf>
    <xf numFmtId="0" fontId="2" fillId="0" borderId="57" xfId="1" applyFont="1" applyBorder="1" applyAlignment="1">
      <alignment horizontal="center" vertical="center" wrapText="1"/>
    </xf>
    <xf numFmtId="0" fontId="16" fillId="0" borderId="0" xfId="1" applyFont="1" applyBorder="1" applyAlignment="1">
      <alignment horizontal="center" wrapText="1"/>
    </xf>
    <xf numFmtId="0" fontId="9" fillId="0" borderId="63" xfId="1" applyFont="1" applyFill="1" applyBorder="1" applyAlignment="1">
      <alignment horizontal="left" vertical="center"/>
    </xf>
    <xf numFmtId="0" fontId="9" fillId="0" borderId="63" xfId="1" applyFont="1" applyFill="1" applyBorder="1" applyAlignment="1">
      <alignment horizontal="left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57" xfId="0" applyFont="1" applyBorder="1" applyAlignment="1">
      <alignment horizontal="center" vertical="center" wrapText="1"/>
    </xf>
    <xf numFmtId="0" fontId="2" fillId="0" borderId="78" xfId="6" applyFont="1" applyBorder="1" applyAlignment="1">
      <alignment horizontal="center" vertical="center" wrapText="1"/>
    </xf>
    <xf numFmtId="0" fontId="2" fillId="0" borderId="81" xfId="6" applyFont="1" applyBorder="1" applyAlignment="1">
      <alignment horizontal="center" vertical="center" wrapText="1"/>
    </xf>
    <xf numFmtId="0" fontId="3" fillId="0" borderId="76" xfId="6" applyFont="1" applyBorder="1" applyAlignment="1">
      <alignment horizontal="right" vertical="center" wrapText="1"/>
    </xf>
    <xf numFmtId="0" fontId="3" fillId="0" borderId="5" xfId="6" applyFont="1" applyBorder="1" applyAlignment="1">
      <alignment horizontal="right" vertical="center" wrapText="1"/>
    </xf>
    <xf numFmtId="0" fontId="2" fillId="0" borderId="0" xfId="8" applyFont="1" applyFill="1" applyAlignment="1">
      <alignment horizontal="left" wrapText="1"/>
    </xf>
    <xf numFmtId="0" fontId="2" fillId="0" borderId="0" xfId="6" applyFont="1" applyAlignment="1">
      <alignment horizontal="left" vertical="center"/>
    </xf>
    <xf numFmtId="0" fontId="2" fillId="0" borderId="68" xfId="6" applyFont="1" applyBorder="1" applyAlignment="1">
      <alignment horizontal="center" vertical="center" wrapText="1"/>
    </xf>
    <xf numFmtId="0" fontId="2" fillId="0" borderId="57" xfId="6" applyFont="1" applyBorder="1" applyAlignment="1">
      <alignment horizontal="center" vertical="center" wrapText="1"/>
    </xf>
    <xf numFmtId="0" fontId="2" fillId="0" borderId="76" xfId="0" applyFont="1" applyBorder="1" applyAlignment="1">
      <alignment horizontal="center" vertical="center" wrapText="1"/>
    </xf>
    <xf numFmtId="0" fontId="2" fillId="0" borderId="77" xfId="0" applyFont="1" applyBorder="1" applyAlignment="1">
      <alignment horizontal="center" vertical="center" wrapText="1"/>
    </xf>
    <xf numFmtId="0" fontId="9" fillId="0" borderId="0" xfId="6" applyFont="1" applyAlignment="1">
      <alignment horizontal="center" vertical="center"/>
    </xf>
  </cellXfs>
  <cellStyles count="9">
    <cellStyle name="Normal" xfId="0" builtinId="0"/>
    <cellStyle name="Normal 11" xfId="2"/>
    <cellStyle name="Normal 2" xfId="1"/>
    <cellStyle name="Normal 2 3 2" xfId="4"/>
    <cellStyle name="Normal 2 3 2 2" xfId="5"/>
    <cellStyle name="Normal 3 2" xfId="6"/>
    <cellStyle name="Normal 3 2 2 2" xfId="3"/>
    <cellStyle name="Normal 3 2 2 2 2" xfId="7"/>
    <cellStyle name="Normal 4" xfId="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S319"/>
  <sheetViews>
    <sheetView view="pageLayout" zoomScaleNormal="100" workbookViewId="0">
      <selection activeCell="T4" sqref="T4"/>
    </sheetView>
  </sheetViews>
  <sheetFormatPr defaultRowHeight="12" outlineLevelCol="1" x14ac:dyDescent="0.25"/>
  <cols>
    <col min="1" max="1" width="10.85546875" style="263" customWidth="1"/>
    <col min="2" max="2" width="28" style="263" customWidth="1"/>
    <col min="3" max="3" width="8" style="263" customWidth="1"/>
    <col min="4" max="5" width="8.7109375" style="263" hidden="1" customWidth="1" outlineLevel="1"/>
    <col min="6" max="6" width="8.7109375" style="263" customWidth="1" collapsed="1"/>
    <col min="7" max="8" width="8.7109375" style="263" hidden="1" customWidth="1" outlineLevel="1"/>
    <col min="9" max="9" width="8.7109375" style="263" customWidth="1" collapsed="1"/>
    <col min="10" max="11" width="8.28515625" style="263" hidden="1" customWidth="1" outlineLevel="1"/>
    <col min="12" max="12" width="8.28515625" style="263" customWidth="1" collapsed="1"/>
    <col min="13" max="13" width="7.42578125" style="263" hidden="1" customWidth="1" outlineLevel="1"/>
    <col min="14" max="14" width="7.42578125" style="4" hidden="1" customWidth="1" outlineLevel="1"/>
    <col min="15" max="15" width="6.85546875" style="4" customWidth="1" collapsed="1"/>
    <col min="16" max="16" width="26.7109375" style="4" hidden="1" customWidth="1" outlineLevel="1"/>
    <col min="17" max="17" width="9.140625" style="4" collapsed="1"/>
    <col min="18" max="16384" width="9.140625" style="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460</v>
      </c>
      <c r="P1" s="1"/>
    </row>
    <row r="2" spans="1:17" ht="35.25" customHeight="1" x14ac:dyDescent="0.25">
      <c r="A2" s="755" t="s">
        <v>1</v>
      </c>
      <c r="B2" s="756"/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7"/>
      <c r="Q2" s="376"/>
    </row>
    <row r="3" spans="1:17" ht="12.75" customHeight="1" x14ac:dyDescent="0.25">
      <c r="A3" s="5" t="s">
        <v>2</v>
      </c>
      <c r="B3" s="6"/>
      <c r="C3" s="758" t="s">
        <v>461</v>
      </c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9"/>
      <c r="Q3" s="376"/>
    </row>
    <row r="4" spans="1:17" ht="12.75" customHeight="1" x14ac:dyDescent="0.25">
      <c r="A4" s="5" t="s">
        <v>4</v>
      </c>
      <c r="B4" s="6"/>
      <c r="C4" s="758" t="s">
        <v>462</v>
      </c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9"/>
      <c r="Q4" s="376"/>
    </row>
    <row r="5" spans="1:17" ht="12.75" customHeight="1" x14ac:dyDescent="0.25">
      <c r="A5" s="7" t="s">
        <v>6</v>
      </c>
      <c r="B5" s="8"/>
      <c r="C5" s="753" t="s">
        <v>463</v>
      </c>
      <c r="D5" s="753"/>
      <c r="E5" s="753"/>
      <c r="F5" s="753"/>
      <c r="G5" s="753"/>
      <c r="H5" s="753"/>
      <c r="I5" s="753"/>
      <c r="J5" s="753"/>
      <c r="K5" s="753"/>
      <c r="L5" s="753"/>
      <c r="M5" s="753"/>
      <c r="N5" s="753"/>
      <c r="O5" s="753"/>
      <c r="P5" s="754"/>
      <c r="Q5" s="376"/>
    </row>
    <row r="6" spans="1:17" ht="12.75" customHeight="1" x14ac:dyDescent="0.25">
      <c r="A6" s="7" t="s">
        <v>8</v>
      </c>
      <c r="B6" s="8"/>
      <c r="C6" s="753" t="s">
        <v>464</v>
      </c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  <c r="O6" s="753"/>
      <c r="P6" s="754"/>
      <c r="Q6" s="376"/>
    </row>
    <row r="7" spans="1:17" ht="25.5" customHeight="1" x14ac:dyDescent="0.25">
      <c r="A7" s="7" t="s">
        <v>10</v>
      </c>
      <c r="B7" s="8"/>
      <c r="C7" s="758" t="s">
        <v>465</v>
      </c>
      <c r="D7" s="758"/>
      <c r="E7" s="758"/>
      <c r="F7" s="758"/>
      <c r="G7" s="758"/>
      <c r="H7" s="758"/>
      <c r="I7" s="758"/>
      <c r="J7" s="758"/>
      <c r="K7" s="758"/>
      <c r="L7" s="758"/>
      <c r="M7" s="758"/>
      <c r="N7" s="758"/>
      <c r="O7" s="758"/>
      <c r="P7" s="759"/>
      <c r="Q7" s="376"/>
    </row>
    <row r="8" spans="1:17" ht="12.75" customHeight="1" x14ac:dyDescent="0.25">
      <c r="A8" s="9" t="s">
        <v>12</v>
      </c>
      <c r="B8" s="8"/>
      <c r="C8" s="760"/>
      <c r="D8" s="760"/>
      <c r="E8" s="760"/>
      <c r="F8" s="760"/>
      <c r="G8" s="760"/>
      <c r="H8" s="760"/>
      <c r="I8" s="760"/>
      <c r="J8" s="760"/>
      <c r="K8" s="760"/>
      <c r="L8" s="760"/>
      <c r="M8" s="760"/>
      <c r="N8" s="760"/>
      <c r="O8" s="760"/>
      <c r="P8" s="761"/>
      <c r="Q8" s="376"/>
    </row>
    <row r="9" spans="1:17" ht="12.75" customHeight="1" x14ac:dyDescent="0.25">
      <c r="A9" s="7"/>
      <c r="B9" s="8" t="s">
        <v>13</v>
      </c>
      <c r="C9" s="753" t="s">
        <v>466</v>
      </c>
      <c r="D9" s="753"/>
      <c r="E9" s="753"/>
      <c r="F9" s="753"/>
      <c r="G9" s="753"/>
      <c r="H9" s="753"/>
      <c r="I9" s="753"/>
      <c r="J9" s="753"/>
      <c r="K9" s="753"/>
      <c r="L9" s="753"/>
      <c r="M9" s="753"/>
      <c r="N9" s="753"/>
      <c r="O9" s="753"/>
      <c r="P9" s="754"/>
      <c r="Q9" s="376"/>
    </row>
    <row r="10" spans="1:17" ht="12.75" customHeight="1" x14ac:dyDescent="0.25">
      <c r="A10" s="7"/>
      <c r="B10" s="8" t="s">
        <v>15</v>
      </c>
      <c r="C10" s="753"/>
      <c r="D10" s="753"/>
      <c r="E10" s="753"/>
      <c r="F10" s="753"/>
      <c r="G10" s="753"/>
      <c r="H10" s="753"/>
      <c r="I10" s="753"/>
      <c r="J10" s="753"/>
      <c r="K10" s="753"/>
      <c r="L10" s="753"/>
      <c r="M10" s="753"/>
      <c r="N10" s="753"/>
      <c r="O10" s="753"/>
      <c r="P10" s="754"/>
      <c r="Q10" s="376"/>
    </row>
    <row r="11" spans="1:17" ht="12.75" customHeight="1" x14ac:dyDescent="0.25">
      <c r="A11" s="7"/>
      <c r="B11" s="8" t="s">
        <v>16</v>
      </c>
      <c r="C11" s="760"/>
      <c r="D11" s="760"/>
      <c r="E11" s="760"/>
      <c r="F11" s="760"/>
      <c r="G11" s="760"/>
      <c r="H11" s="760"/>
      <c r="I11" s="760"/>
      <c r="J11" s="760"/>
      <c r="K11" s="760"/>
      <c r="L11" s="760"/>
      <c r="M11" s="760"/>
      <c r="N11" s="760"/>
      <c r="O11" s="760"/>
      <c r="P11" s="761"/>
      <c r="Q11" s="376"/>
    </row>
    <row r="12" spans="1:17" ht="12.75" customHeight="1" x14ac:dyDescent="0.25">
      <c r="A12" s="7"/>
      <c r="B12" s="8" t="s">
        <v>17</v>
      </c>
      <c r="C12" s="753" t="s">
        <v>467</v>
      </c>
      <c r="D12" s="753"/>
      <c r="E12" s="753"/>
      <c r="F12" s="753"/>
      <c r="G12" s="753"/>
      <c r="H12" s="753"/>
      <c r="I12" s="753"/>
      <c r="J12" s="753"/>
      <c r="K12" s="753"/>
      <c r="L12" s="753"/>
      <c r="M12" s="753"/>
      <c r="N12" s="753"/>
      <c r="O12" s="753"/>
      <c r="P12" s="754"/>
      <c r="Q12" s="376"/>
    </row>
    <row r="13" spans="1:17" ht="12.75" customHeight="1" x14ac:dyDescent="0.25">
      <c r="A13" s="7"/>
      <c r="B13" s="8" t="s">
        <v>19</v>
      </c>
      <c r="C13" s="753"/>
      <c r="D13" s="753"/>
      <c r="E13" s="753"/>
      <c r="F13" s="753"/>
      <c r="G13" s="753"/>
      <c r="H13" s="753"/>
      <c r="I13" s="753"/>
      <c r="J13" s="753"/>
      <c r="K13" s="753"/>
      <c r="L13" s="753"/>
      <c r="M13" s="753"/>
      <c r="N13" s="753"/>
      <c r="O13" s="753"/>
      <c r="P13" s="754"/>
      <c r="Q13" s="376"/>
    </row>
    <row r="14" spans="1:17" ht="12.75" customHeight="1" x14ac:dyDescent="0.25">
      <c r="A14" s="10"/>
      <c r="B14" s="11"/>
      <c r="C14" s="733"/>
      <c r="D14" s="733"/>
      <c r="E14" s="733"/>
      <c r="F14" s="733"/>
      <c r="G14" s="733"/>
      <c r="H14" s="733"/>
      <c r="I14" s="733"/>
      <c r="J14" s="733"/>
      <c r="K14" s="733"/>
      <c r="L14" s="733"/>
      <c r="M14" s="733"/>
      <c r="N14" s="733"/>
      <c r="O14" s="733"/>
      <c r="P14" s="734"/>
      <c r="Q14" s="376"/>
    </row>
    <row r="15" spans="1:17" s="12" customFormat="1" ht="12.75" customHeight="1" x14ac:dyDescent="0.25">
      <c r="A15" s="735" t="s">
        <v>20</v>
      </c>
      <c r="B15" s="738" t="s">
        <v>21</v>
      </c>
      <c r="C15" s="740" t="s">
        <v>22</v>
      </c>
      <c r="D15" s="741"/>
      <c r="E15" s="741"/>
      <c r="F15" s="741"/>
      <c r="G15" s="741"/>
      <c r="H15" s="741"/>
      <c r="I15" s="741"/>
      <c r="J15" s="741"/>
      <c r="K15" s="741"/>
      <c r="L15" s="741"/>
      <c r="M15" s="741"/>
      <c r="N15" s="741"/>
      <c r="O15" s="741"/>
      <c r="P15" s="742"/>
      <c r="Q15" s="377"/>
    </row>
    <row r="16" spans="1:17" s="12" customFormat="1" ht="12.75" customHeight="1" x14ac:dyDescent="0.25">
      <c r="A16" s="736"/>
      <c r="B16" s="739"/>
      <c r="C16" s="743" t="s">
        <v>23</v>
      </c>
      <c r="D16" s="745" t="s">
        <v>24</v>
      </c>
      <c r="E16" s="747" t="s">
        <v>25</v>
      </c>
      <c r="F16" s="749" t="s">
        <v>26</v>
      </c>
      <c r="G16" s="731" t="s">
        <v>27</v>
      </c>
      <c r="H16" s="732" t="s">
        <v>28</v>
      </c>
      <c r="I16" s="730" t="s">
        <v>29</v>
      </c>
      <c r="J16" s="731" t="s">
        <v>30</v>
      </c>
      <c r="K16" s="732" t="s">
        <v>31</v>
      </c>
      <c r="L16" s="730" t="s">
        <v>32</v>
      </c>
      <c r="M16" s="731" t="s">
        <v>33</v>
      </c>
      <c r="N16" s="732" t="s">
        <v>34</v>
      </c>
      <c r="O16" s="730" t="s">
        <v>35</v>
      </c>
      <c r="P16" s="751" t="s">
        <v>36</v>
      </c>
    </row>
    <row r="17" spans="1:19" s="13" customFormat="1" ht="70.5" customHeight="1" thickBot="1" x14ac:dyDescent="0.3">
      <c r="A17" s="737"/>
      <c r="B17" s="739"/>
      <c r="C17" s="744"/>
      <c r="D17" s="746"/>
      <c r="E17" s="748"/>
      <c r="F17" s="750"/>
      <c r="G17" s="731"/>
      <c r="H17" s="732"/>
      <c r="I17" s="730"/>
      <c r="J17" s="731"/>
      <c r="K17" s="732"/>
      <c r="L17" s="730"/>
      <c r="M17" s="731"/>
      <c r="N17" s="732"/>
      <c r="O17" s="730"/>
      <c r="P17" s="752"/>
    </row>
    <row r="18" spans="1:19" s="13" customFormat="1" ht="9.75" customHeight="1" thickTop="1" x14ac:dyDescent="0.25">
      <c r="A18" s="14" t="s">
        <v>37</v>
      </c>
      <c r="B18" s="14">
        <v>2</v>
      </c>
      <c r="C18" s="15">
        <v>3</v>
      </c>
      <c r="D18" s="16">
        <v>4</v>
      </c>
      <c r="E18" s="17">
        <v>5</v>
      </c>
      <c r="F18" s="18">
        <v>6</v>
      </c>
      <c r="G18" s="16">
        <v>7</v>
      </c>
      <c r="H18" s="19">
        <v>8</v>
      </c>
      <c r="I18" s="20">
        <v>9</v>
      </c>
      <c r="J18" s="19">
        <v>10</v>
      </c>
      <c r="K18" s="17">
        <v>11</v>
      </c>
      <c r="L18" s="21">
        <v>12</v>
      </c>
      <c r="M18" s="15">
        <v>13</v>
      </c>
      <c r="N18" s="17">
        <v>14</v>
      </c>
      <c r="O18" s="20">
        <v>15</v>
      </c>
      <c r="P18" s="20">
        <v>16</v>
      </c>
    </row>
    <row r="19" spans="1:19" s="28" customFormat="1" ht="12" hidden="1" customHeight="1" x14ac:dyDescent="0.25">
      <c r="A19" s="22"/>
      <c r="B19" s="23" t="s">
        <v>38</v>
      </c>
      <c r="C19" s="24"/>
      <c r="D19" s="25"/>
      <c r="E19" s="26"/>
      <c r="F19" s="27"/>
      <c r="G19" s="25"/>
      <c r="H19" s="26"/>
      <c r="I19" s="27"/>
      <c r="J19" s="25"/>
      <c r="K19" s="26"/>
      <c r="L19" s="27"/>
      <c r="M19" s="25"/>
      <c r="N19" s="26"/>
      <c r="O19" s="27"/>
      <c r="P19" s="27"/>
    </row>
    <row r="20" spans="1:19" s="28" customFormat="1" ht="12.75" thickBot="1" x14ac:dyDescent="0.3">
      <c r="A20" s="29"/>
      <c r="B20" s="30" t="s">
        <v>39</v>
      </c>
      <c r="C20" s="31">
        <f t="shared" ref="C20:C83" si="0">F20+I20+L20+O20</f>
        <v>2485806</v>
      </c>
      <c r="D20" s="32">
        <f>SUM(D21,D24,D25,D41,D43)</f>
        <v>2452059</v>
      </c>
      <c r="E20" s="33">
        <f t="shared" ref="E20:F20" si="1">SUM(E21,E24,E25,E41,E43)</f>
        <v>2756</v>
      </c>
      <c r="F20" s="34">
        <f t="shared" si="1"/>
        <v>2454815</v>
      </c>
      <c r="G20" s="32">
        <f>SUM(G21,G24,G43)</f>
        <v>0</v>
      </c>
      <c r="H20" s="33">
        <f t="shared" ref="H20:I20" si="2">SUM(H21,H24,H43)</f>
        <v>0</v>
      </c>
      <c r="I20" s="34">
        <f t="shared" si="2"/>
        <v>0</v>
      </c>
      <c r="J20" s="32">
        <f>SUM(J21,J26,J43)</f>
        <v>30991</v>
      </c>
      <c r="K20" s="33">
        <f t="shared" ref="K20:L20" si="3">SUM(K21,K26,K43)</f>
        <v>0</v>
      </c>
      <c r="L20" s="34">
        <f t="shared" si="3"/>
        <v>30991</v>
      </c>
      <c r="M20" s="32">
        <f>SUM(M21,M45)</f>
        <v>0</v>
      </c>
      <c r="N20" s="33">
        <f t="shared" ref="N20:O20" si="4">SUM(N21,N45)</f>
        <v>0</v>
      </c>
      <c r="O20" s="34">
        <f t="shared" si="4"/>
        <v>0</v>
      </c>
      <c r="P20" s="35"/>
      <c r="R20" s="379"/>
      <c r="S20" s="379"/>
    </row>
    <row r="21" spans="1:19" ht="12.75" thickTop="1" x14ac:dyDescent="0.25">
      <c r="A21" s="36"/>
      <c r="B21" s="37" t="s">
        <v>40</v>
      </c>
      <c r="C21" s="38">
        <f t="shared" si="0"/>
        <v>4445</v>
      </c>
      <c r="D21" s="39">
        <f>SUM(D22:D23)</f>
        <v>0</v>
      </c>
      <c r="E21" s="40">
        <f t="shared" ref="E21:F21" si="5">SUM(E22:E23)</f>
        <v>0</v>
      </c>
      <c r="F21" s="41">
        <f t="shared" si="5"/>
        <v>0</v>
      </c>
      <c r="G21" s="39">
        <f>SUM(G22:G23)</f>
        <v>0</v>
      </c>
      <c r="H21" s="40">
        <f t="shared" ref="H21:I21" si="6">SUM(H22:H23)</f>
        <v>0</v>
      </c>
      <c r="I21" s="41">
        <f t="shared" si="6"/>
        <v>0</v>
      </c>
      <c r="J21" s="39">
        <f>SUM(J22:J23)</f>
        <v>4445</v>
      </c>
      <c r="K21" s="40">
        <f t="shared" ref="K21:L21" si="7">SUM(K22:K23)</f>
        <v>0</v>
      </c>
      <c r="L21" s="41">
        <f t="shared" si="7"/>
        <v>4445</v>
      </c>
      <c r="M21" s="39">
        <f>SUM(M22:M23)</f>
        <v>0</v>
      </c>
      <c r="N21" s="40">
        <f t="shared" ref="N21:O21" si="8">SUM(N22:N23)</f>
        <v>0</v>
      </c>
      <c r="O21" s="41">
        <f t="shared" si="8"/>
        <v>0</v>
      </c>
      <c r="P21" s="42"/>
      <c r="R21" s="379"/>
      <c r="S21" s="379"/>
    </row>
    <row r="22" spans="1:19" ht="12" hidden="1" customHeight="1" x14ac:dyDescent="0.25">
      <c r="A22" s="43"/>
      <c r="B22" s="44" t="s">
        <v>41</v>
      </c>
      <c r="C22" s="45">
        <f t="shared" si="0"/>
        <v>0</v>
      </c>
      <c r="D22" s="46"/>
      <c r="E22" s="47"/>
      <c r="F22" s="48">
        <f>D22+E22</f>
        <v>0</v>
      </c>
      <c r="G22" s="46"/>
      <c r="H22" s="47"/>
      <c r="I22" s="48">
        <f>G22+H22</f>
        <v>0</v>
      </c>
      <c r="J22" s="46"/>
      <c r="K22" s="47"/>
      <c r="L22" s="48">
        <f>K22+J22</f>
        <v>0</v>
      </c>
      <c r="M22" s="46"/>
      <c r="N22" s="47"/>
      <c r="O22" s="48">
        <f>N22+M22</f>
        <v>0</v>
      </c>
      <c r="P22" s="49"/>
      <c r="R22" s="379"/>
      <c r="S22" s="379"/>
    </row>
    <row r="23" spans="1:19" x14ac:dyDescent="0.25">
      <c r="A23" s="50"/>
      <c r="B23" s="51" t="s">
        <v>42</v>
      </c>
      <c r="C23" s="52">
        <f t="shared" si="0"/>
        <v>4445</v>
      </c>
      <c r="D23" s="53"/>
      <c r="E23" s="54"/>
      <c r="F23" s="55">
        <f t="shared" ref="F23:F25" si="9">D23+E23</f>
        <v>0</v>
      </c>
      <c r="G23" s="53"/>
      <c r="H23" s="54"/>
      <c r="I23" s="55">
        <f t="shared" ref="I23:I24" si="10">G23+H23</f>
        <v>0</v>
      </c>
      <c r="J23" s="53">
        <v>4445</v>
      </c>
      <c r="K23" s="54"/>
      <c r="L23" s="56">
        <f>K23+J23</f>
        <v>4445</v>
      </c>
      <c r="M23" s="53"/>
      <c r="N23" s="54"/>
      <c r="O23" s="55">
        <f>N23+M23</f>
        <v>0</v>
      </c>
      <c r="P23" s="57"/>
      <c r="R23" s="379"/>
      <c r="S23" s="379"/>
    </row>
    <row r="24" spans="1:19" s="28" customFormat="1" ht="24.75" customHeight="1" thickBot="1" x14ac:dyDescent="0.3">
      <c r="A24" s="366">
        <v>19300</v>
      </c>
      <c r="B24" s="366" t="s">
        <v>43</v>
      </c>
      <c r="C24" s="367">
        <f>F24+I24</f>
        <v>2454815</v>
      </c>
      <c r="D24" s="368">
        <v>2452059</v>
      </c>
      <c r="E24" s="369">
        <v>2756</v>
      </c>
      <c r="F24" s="370">
        <f t="shared" si="9"/>
        <v>2454815</v>
      </c>
      <c r="G24" s="368"/>
      <c r="H24" s="369"/>
      <c r="I24" s="370">
        <f t="shared" si="10"/>
        <v>0</v>
      </c>
      <c r="J24" s="371" t="s">
        <v>44</v>
      </c>
      <c r="K24" s="372" t="s">
        <v>44</v>
      </c>
      <c r="L24" s="373" t="s">
        <v>44</v>
      </c>
      <c r="M24" s="371" t="s">
        <v>44</v>
      </c>
      <c r="N24" s="372" t="s">
        <v>44</v>
      </c>
      <c r="O24" s="373" t="s">
        <v>44</v>
      </c>
      <c r="P24" s="380"/>
      <c r="R24" s="379"/>
      <c r="S24" s="379"/>
    </row>
    <row r="25" spans="1:19" s="28" customFormat="1" ht="24.75" hidden="1" customHeight="1" thickTop="1" x14ac:dyDescent="0.25">
      <c r="A25" s="58"/>
      <c r="B25" s="58" t="s">
        <v>46</v>
      </c>
      <c r="C25" s="59">
        <f>F25</f>
        <v>0</v>
      </c>
      <c r="D25" s="60"/>
      <c r="E25" s="61"/>
      <c r="F25" s="62">
        <f t="shared" si="9"/>
        <v>0</v>
      </c>
      <c r="G25" s="63" t="s">
        <v>44</v>
      </c>
      <c r="H25" s="64" t="s">
        <v>44</v>
      </c>
      <c r="I25" s="65" t="s">
        <v>44</v>
      </c>
      <c r="J25" s="63" t="s">
        <v>44</v>
      </c>
      <c r="K25" s="64" t="s">
        <v>44</v>
      </c>
      <c r="L25" s="65" t="s">
        <v>44</v>
      </c>
      <c r="M25" s="63" t="s">
        <v>44</v>
      </c>
      <c r="N25" s="64" t="s">
        <v>44</v>
      </c>
      <c r="O25" s="65" t="s">
        <v>44</v>
      </c>
      <c r="P25" s="66"/>
      <c r="R25" s="379"/>
      <c r="S25" s="379"/>
    </row>
    <row r="26" spans="1:19" s="28" customFormat="1" ht="36" customHeight="1" thickTop="1" x14ac:dyDescent="0.25">
      <c r="A26" s="58">
        <v>21300</v>
      </c>
      <c r="B26" s="58" t="s">
        <v>47</v>
      </c>
      <c r="C26" s="59">
        <f>L26</f>
        <v>21276</v>
      </c>
      <c r="D26" s="63" t="s">
        <v>44</v>
      </c>
      <c r="E26" s="64" t="s">
        <v>44</v>
      </c>
      <c r="F26" s="65" t="s">
        <v>44</v>
      </c>
      <c r="G26" s="63" t="s">
        <v>44</v>
      </c>
      <c r="H26" s="64" t="s">
        <v>44</v>
      </c>
      <c r="I26" s="65" t="s">
        <v>44</v>
      </c>
      <c r="J26" s="67">
        <f>SUM(J27,J31,J33,J36)</f>
        <v>21276</v>
      </c>
      <c r="K26" s="68">
        <f t="shared" ref="K26:L26" si="11">SUM(K27,K31,K33,K36)</f>
        <v>0</v>
      </c>
      <c r="L26" s="69">
        <f t="shared" si="11"/>
        <v>21276</v>
      </c>
      <c r="M26" s="67" t="s">
        <v>44</v>
      </c>
      <c r="N26" s="68" t="s">
        <v>44</v>
      </c>
      <c r="O26" s="69" t="s">
        <v>44</v>
      </c>
      <c r="P26" s="66"/>
      <c r="R26" s="379"/>
      <c r="S26" s="379"/>
    </row>
    <row r="27" spans="1:19" s="28" customFormat="1" ht="24" hidden="1" customHeight="1" x14ac:dyDescent="0.25">
      <c r="A27" s="70">
        <v>21350</v>
      </c>
      <c r="B27" s="58" t="s">
        <v>48</v>
      </c>
      <c r="C27" s="59">
        <f t="shared" ref="C27:C30" si="12">L27</f>
        <v>0</v>
      </c>
      <c r="D27" s="63" t="s">
        <v>44</v>
      </c>
      <c r="E27" s="64" t="s">
        <v>44</v>
      </c>
      <c r="F27" s="65" t="s">
        <v>44</v>
      </c>
      <c r="G27" s="63" t="s">
        <v>44</v>
      </c>
      <c r="H27" s="64" t="s">
        <v>44</v>
      </c>
      <c r="I27" s="65" t="s">
        <v>44</v>
      </c>
      <c r="J27" s="67">
        <f>SUM(J28:J30)</f>
        <v>0</v>
      </c>
      <c r="K27" s="68">
        <f t="shared" ref="K27:L27" si="13">SUM(K28:K30)</f>
        <v>0</v>
      </c>
      <c r="L27" s="69">
        <f t="shared" si="13"/>
        <v>0</v>
      </c>
      <c r="M27" s="67" t="s">
        <v>44</v>
      </c>
      <c r="N27" s="68" t="s">
        <v>44</v>
      </c>
      <c r="O27" s="69" t="s">
        <v>44</v>
      </c>
      <c r="P27" s="66"/>
      <c r="R27" s="379"/>
      <c r="S27" s="379"/>
    </row>
    <row r="28" spans="1:19" ht="12" hidden="1" customHeight="1" x14ac:dyDescent="0.25">
      <c r="A28" s="43">
        <v>21351</v>
      </c>
      <c r="B28" s="71" t="s">
        <v>49</v>
      </c>
      <c r="C28" s="72">
        <f t="shared" si="12"/>
        <v>0</v>
      </c>
      <c r="D28" s="73" t="s">
        <v>44</v>
      </c>
      <c r="E28" s="74" t="s">
        <v>44</v>
      </c>
      <c r="F28" s="75" t="s">
        <v>44</v>
      </c>
      <c r="G28" s="73" t="s">
        <v>44</v>
      </c>
      <c r="H28" s="74" t="s">
        <v>44</v>
      </c>
      <c r="I28" s="75" t="s">
        <v>44</v>
      </c>
      <c r="J28" s="46"/>
      <c r="K28" s="47"/>
      <c r="L28" s="48">
        <f t="shared" ref="L28:L30" si="14">K28+J28</f>
        <v>0</v>
      </c>
      <c r="M28" s="76" t="s">
        <v>44</v>
      </c>
      <c r="N28" s="77" t="s">
        <v>44</v>
      </c>
      <c r="O28" s="48" t="s">
        <v>44</v>
      </c>
      <c r="P28" s="49"/>
      <c r="R28" s="379"/>
      <c r="S28" s="379"/>
    </row>
    <row r="29" spans="1:19" ht="12" hidden="1" customHeight="1" x14ac:dyDescent="0.25">
      <c r="A29" s="50">
        <v>21352</v>
      </c>
      <c r="B29" s="78" t="s">
        <v>50</v>
      </c>
      <c r="C29" s="79">
        <f t="shared" si="12"/>
        <v>0</v>
      </c>
      <c r="D29" s="80" t="s">
        <v>44</v>
      </c>
      <c r="E29" s="81" t="s">
        <v>44</v>
      </c>
      <c r="F29" s="82" t="s">
        <v>44</v>
      </c>
      <c r="G29" s="80" t="s">
        <v>44</v>
      </c>
      <c r="H29" s="81" t="s">
        <v>44</v>
      </c>
      <c r="I29" s="82" t="s">
        <v>44</v>
      </c>
      <c r="J29" s="53"/>
      <c r="K29" s="54"/>
      <c r="L29" s="56">
        <f t="shared" si="14"/>
        <v>0</v>
      </c>
      <c r="M29" s="83" t="s">
        <v>44</v>
      </c>
      <c r="N29" s="84" t="s">
        <v>44</v>
      </c>
      <c r="O29" s="56" t="s">
        <v>44</v>
      </c>
      <c r="P29" s="57"/>
      <c r="R29" s="379"/>
      <c r="S29" s="379"/>
    </row>
    <row r="30" spans="1:19" ht="24" hidden="1" customHeight="1" x14ac:dyDescent="0.25">
      <c r="A30" s="50">
        <v>21359</v>
      </c>
      <c r="B30" s="78" t="s">
        <v>51</v>
      </c>
      <c r="C30" s="79">
        <f t="shared" si="12"/>
        <v>0</v>
      </c>
      <c r="D30" s="80" t="s">
        <v>44</v>
      </c>
      <c r="E30" s="81" t="s">
        <v>44</v>
      </c>
      <c r="F30" s="82" t="s">
        <v>44</v>
      </c>
      <c r="G30" s="80" t="s">
        <v>44</v>
      </c>
      <c r="H30" s="81" t="s">
        <v>44</v>
      </c>
      <c r="I30" s="82" t="s">
        <v>44</v>
      </c>
      <c r="J30" s="53"/>
      <c r="K30" s="54"/>
      <c r="L30" s="56">
        <f t="shared" si="14"/>
        <v>0</v>
      </c>
      <c r="M30" s="83" t="s">
        <v>44</v>
      </c>
      <c r="N30" s="84" t="s">
        <v>44</v>
      </c>
      <c r="O30" s="56" t="s">
        <v>44</v>
      </c>
      <c r="P30" s="57"/>
      <c r="R30" s="379"/>
      <c r="S30" s="379"/>
    </row>
    <row r="31" spans="1:19" s="28" customFormat="1" ht="36" hidden="1" customHeight="1" x14ac:dyDescent="0.25">
      <c r="A31" s="70">
        <v>21370</v>
      </c>
      <c r="B31" s="58" t="s">
        <v>52</v>
      </c>
      <c r="C31" s="59">
        <f>L31</f>
        <v>0</v>
      </c>
      <c r="D31" s="63" t="s">
        <v>44</v>
      </c>
      <c r="E31" s="64" t="s">
        <v>44</v>
      </c>
      <c r="F31" s="65" t="s">
        <v>44</v>
      </c>
      <c r="G31" s="63" t="s">
        <v>44</v>
      </c>
      <c r="H31" s="64" t="s">
        <v>44</v>
      </c>
      <c r="I31" s="65" t="s">
        <v>44</v>
      </c>
      <c r="J31" s="67">
        <f>SUM(J32)</f>
        <v>0</v>
      </c>
      <c r="K31" s="68">
        <f t="shared" ref="K31:L31" si="15">SUM(K32)</f>
        <v>0</v>
      </c>
      <c r="L31" s="69">
        <f t="shared" si="15"/>
        <v>0</v>
      </c>
      <c r="M31" s="67" t="s">
        <v>44</v>
      </c>
      <c r="N31" s="68" t="s">
        <v>44</v>
      </c>
      <c r="O31" s="69" t="s">
        <v>44</v>
      </c>
      <c r="P31" s="66"/>
      <c r="R31" s="379"/>
      <c r="S31" s="379"/>
    </row>
    <row r="32" spans="1:19" ht="36" hidden="1" customHeight="1" x14ac:dyDescent="0.25">
      <c r="A32" s="85">
        <v>21379</v>
      </c>
      <c r="B32" s="86" t="s">
        <v>53</v>
      </c>
      <c r="C32" s="87">
        <f t="shared" ref="C32:C40" si="16">L32</f>
        <v>0</v>
      </c>
      <c r="D32" s="88" t="s">
        <v>44</v>
      </c>
      <c r="E32" s="89" t="s">
        <v>44</v>
      </c>
      <c r="F32" s="90" t="s">
        <v>44</v>
      </c>
      <c r="G32" s="88" t="s">
        <v>44</v>
      </c>
      <c r="H32" s="89" t="s">
        <v>44</v>
      </c>
      <c r="I32" s="90" t="s">
        <v>44</v>
      </c>
      <c r="J32" s="91"/>
      <c r="K32" s="92"/>
      <c r="L32" s="93">
        <f>K32+J32</f>
        <v>0</v>
      </c>
      <c r="M32" s="94" t="s">
        <v>44</v>
      </c>
      <c r="N32" s="95" t="s">
        <v>44</v>
      </c>
      <c r="O32" s="93" t="s">
        <v>44</v>
      </c>
      <c r="P32" s="96"/>
      <c r="R32" s="379"/>
      <c r="S32" s="379"/>
    </row>
    <row r="33" spans="1:19" s="28" customFormat="1" ht="12" hidden="1" customHeight="1" x14ac:dyDescent="0.25">
      <c r="A33" s="70">
        <v>21380</v>
      </c>
      <c r="B33" s="58" t="s">
        <v>54</v>
      </c>
      <c r="C33" s="59">
        <f t="shared" si="16"/>
        <v>0</v>
      </c>
      <c r="D33" s="63" t="s">
        <v>44</v>
      </c>
      <c r="E33" s="64" t="s">
        <v>44</v>
      </c>
      <c r="F33" s="65" t="s">
        <v>44</v>
      </c>
      <c r="G33" s="63" t="s">
        <v>44</v>
      </c>
      <c r="H33" s="64" t="s">
        <v>44</v>
      </c>
      <c r="I33" s="65" t="s">
        <v>44</v>
      </c>
      <c r="J33" s="67">
        <f>SUM(J34:J35)</f>
        <v>0</v>
      </c>
      <c r="K33" s="68">
        <f t="shared" ref="K33:L33" si="17">SUM(K34:K35)</f>
        <v>0</v>
      </c>
      <c r="L33" s="69">
        <f t="shared" si="17"/>
        <v>0</v>
      </c>
      <c r="M33" s="67" t="s">
        <v>44</v>
      </c>
      <c r="N33" s="68" t="s">
        <v>44</v>
      </c>
      <c r="O33" s="69" t="s">
        <v>44</v>
      </c>
      <c r="P33" s="66"/>
      <c r="R33" s="379"/>
      <c r="S33" s="379"/>
    </row>
    <row r="34" spans="1:19" ht="12" hidden="1" customHeight="1" x14ac:dyDescent="0.25">
      <c r="A34" s="44">
        <v>21381</v>
      </c>
      <c r="B34" s="71" t="s">
        <v>55</v>
      </c>
      <c r="C34" s="72">
        <f t="shared" si="16"/>
        <v>0</v>
      </c>
      <c r="D34" s="73" t="s">
        <v>44</v>
      </c>
      <c r="E34" s="74" t="s">
        <v>44</v>
      </c>
      <c r="F34" s="75" t="s">
        <v>44</v>
      </c>
      <c r="G34" s="73" t="s">
        <v>44</v>
      </c>
      <c r="H34" s="74" t="s">
        <v>44</v>
      </c>
      <c r="I34" s="75" t="s">
        <v>44</v>
      </c>
      <c r="J34" s="46"/>
      <c r="K34" s="47"/>
      <c r="L34" s="48">
        <f t="shared" ref="L34:L35" si="18">K34+J34</f>
        <v>0</v>
      </c>
      <c r="M34" s="76" t="s">
        <v>44</v>
      </c>
      <c r="N34" s="77" t="s">
        <v>44</v>
      </c>
      <c r="O34" s="48" t="s">
        <v>44</v>
      </c>
      <c r="P34" s="49"/>
      <c r="R34" s="379"/>
      <c r="S34" s="379"/>
    </row>
    <row r="35" spans="1:19" ht="24" hidden="1" customHeight="1" x14ac:dyDescent="0.25">
      <c r="A35" s="51">
        <v>21383</v>
      </c>
      <c r="B35" s="78" t="s">
        <v>56</v>
      </c>
      <c r="C35" s="79">
        <f t="shared" si="16"/>
        <v>0</v>
      </c>
      <c r="D35" s="80" t="s">
        <v>44</v>
      </c>
      <c r="E35" s="81" t="s">
        <v>44</v>
      </c>
      <c r="F35" s="82" t="s">
        <v>44</v>
      </c>
      <c r="G35" s="80" t="s">
        <v>44</v>
      </c>
      <c r="H35" s="81" t="s">
        <v>44</v>
      </c>
      <c r="I35" s="82" t="s">
        <v>44</v>
      </c>
      <c r="J35" s="53"/>
      <c r="K35" s="54"/>
      <c r="L35" s="56">
        <f t="shared" si="18"/>
        <v>0</v>
      </c>
      <c r="M35" s="83" t="s">
        <v>44</v>
      </c>
      <c r="N35" s="84" t="s">
        <v>44</v>
      </c>
      <c r="O35" s="56" t="s">
        <v>44</v>
      </c>
      <c r="P35" s="57"/>
      <c r="R35" s="379"/>
      <c r="S35" s="379"/>
    </row>
    <row r="36" spans="1:19" s="28" customFormat="1" ht="25.5" customHeight="1" x14ac:dyDescent="0.25">
      <c r="A36" s="70">
        <v>21390</v>
      </c>
      <c r="B36" s="58" t="s">
        <v>57</v>
      </c>
      <c r="C36" s="59">
        <f t="shared" si="16"/>
        <v>21276</v>
      </c>
      <c r="D36" s="63" t="s">
        <v>44</v>
      </c>
      <c r="E36" s="64" t="s">
        <v>44</v>
      </c>
      <c r="F36" s="65" t="s">
        <v>44</v>
      </c>
      <c r="G36" s="63" t="s">
        <v>44</v>
      </c>
      <c r="H36" s="64" t="s">
        <v>44</v>
      </c>
      <c r="I36" s="65" t="s">
        <v>44</v>
      </c>
      <c r="J36" s="67">
        <f>SUM(J37:J40)</f>
        <v>21276</v>
      </c>
      <c r="K36" s="68">
        <f t="shared" ref="K36:L36" si="19">SUM(K37:K40)</f>
        <v>0</v>
      </c>
      <c r="L36" s="69">
        <f t="shared" si="19"/>
        <v>21276</v>
      </c>
      <c r="M36" s="67" t="s">
        <v>44</v>
      </c>
      <c r="N36" s="68" t="s">
        <v>44</v>
      </c>
      <c r="O36" s="69" t="s">
        <v>44</v>
      </c>
      <c r="P36" s="66"/>
      <c r="R36" s="379"/>
      <c r="S36" s="379"/>
    </row>
    <row r="37" spans="1:19" ht="24" hidden="1" customHeight="1" x14ac:dyDescent="0.25">
      <c r="A37" s="44">
        <v>21391</v>
      </c>
      <c r="B37" s="71" t="s">
        <v>58</v>
      </c>
      <c r="C37" s="72">
        <f t="shared" si="16"/>
        <v>0</v>
      </c>
      <c r="D37" s="73" t="s">
        <v>44</v>
      </c>
      <c r="E37" s="74" t="s">
        <v>44</v>
      </c>
      <c r="F37" s="75" t="s">
        <v>44</v>
      </c>
      <c r="G37" s="73" t="s">
        <v>44</v>
      </c>
      <c r="H37" s="74" t="s">
        <v>44</v>
      </c>
      <c r="I37" s="75" t="s">
        <v>44</v>
      </c>
      <c r="J37" s="46"/>
      <c r="K37" s="47"/>
      <c r="L37" s="48">
        <f t="shared" ref="L37:L40" si="20">K37+J37</f>
        <v>0</v>
      </c>
      <c r="M37" s="76" t="s">
        <v>44</v>
      </c>
      <c r="N37" s="77" t="s">
        <v>44</v>
      </c>
      <c r="O37" s="48" t="s">
        <v>44</v>
      </c>
      <c r="P37" s="49"/>
      <c r="R37" s="379"/>
      <c r="S37" s="379"/>
    </row>
    <row r="38" spans="1:19" ht="12" hidden="1" customHeight="1" x14ac:dyDescent="0.25">
      <c r="A38" s="51">
        <v>21393</v>
      </c>
      <c r="B38" s="78" t="s">
        <v>59</v>
      </c>
      <c r="C38" s="79">
        <f t="shared" si="16"/>
        <v>0</v>
      </c>
      <c r="D38" s="80" t="s">
        <v>44</v>
      </c>
      <c r="E38" s="81" t="s">
        <v>44</v>
      </c>
      <c r="F38" s="82" t="s">
        <v>44</v>
      </c>
      <c r="G38" s="80" t="s">
        <v>44</v>
      </c>
      <c r="H38" s="81" t="s">
        <v>44</v>
      </c>
      <c r="I38" s="82" t="s">
        <v>44</v>
      </c>
      <c r="J38" s="53"/>
      <c r="K38" s="54"/>
      <c r="L38" s="56">
        <f t="shared" si="20"/>
        <v>0</v>
      </c>
      <c r="M38" s="83" t="s">
        <v>44</v>
      </c>
      <c r="N38" s="84" t="s">
        <v>44</v>
      </c>
      <c r="O38" s="56" t="s">
        <v>44</v>
      </c>
      <c r="P38" s="57"/>
      <c r="R38" s="379"/>
      <c r="S38" s="379"/>
    </row>
    <row r="39" spans="1:19" ht="12" hidden="1" customHeight="1" x14ac:dyDescent="0.25">
      <c r="A39" s="51">
        <v>21395</v>
      </c>
      <c r="B39" s="78" t="s">
        <v>60</v>
      </c>
      <c r="C39" s="79">
        <f t="shared" si="16"/>
        <v>0</v>
      </c>
      <c r="D39" s="80" t="s">
        <v>44</v>
      </c>
      <c r="E39" s="81" t="s">
        <v>44</v>
      </c>
      <c r="F39" s="82" t="s">
        <v>44</v>
      </c>
      <c r="G39" s="80" t="s">
        <v>44</v>
      </c>
      <c r="H39" s="81" t="s">
        <v>44</v>
      </c>
      <c r="I39" s="82" t="s">
        <v>44</v>
      </c>
      <c r="J39" s="53"/>
      <c r="K39" s="54"/>
      <c r="L39" s="56">
        <f t="shared" si="20"/>
        <v>0</v>
      </c>
      <c r="M39" s="83" t="s">
        <v>44</v>
      </c>
      <c r="N39" s="84" t="s">
        <v>44</v>
      </c>
      <c r="O39" s="56" t="s">
        <v>44</v>
      </c>
      <c r="P39" s="57"/>
      <c r="R39" s="379"/>
      <c r="S39" s="379"/>
    </row>
    <row r="40" spans="1:19" ht="24" customHeight="1" x14ac:dyDescent="0.25">
      <c r="A40" s="97">
        <v>21399</v>
      </c>
      <c r="B40" s="98" t="s">
        <v>61</v>
      </c>
      <c r="C40" s="99">
        <f t="shared" si="16"/>
        <v>21276</v>
      </c>
      <c r="D40" s="100" t="s">
        <v>44</v>
      </c>
      <c r="E40" s="101" t="s">
        <v>44</v>
      </c>
      <c r="F40" s="102" t="s">
        <v>44</v>
      </c>
      <c r="G40" s="100" t="s">
        <v>44</v>
      </c>
      <c r="H40" s="101" t="s">
        <v>44</v>
      </c>
      <c r="I40" s="102" t="s">
        <v>44</v>
      </c>
      <c r="J40" s="103">
        <v>21276</v>
      </c>
      <c r="K40" s="104"/>
      <c r="L40" s="105">
        <f t="shared" si="20"/>
        <v>21276</v>
      </c>
      <c r="M40" s="106" t="s">
        <v>44</v>
      </c>
      <c r="N40" s="107" t="s">
        <v>44</v>
      </c>
      <c r="O40" s="105" t="s">
        <v>44</v>
      </c>
      <c r="P40" s="108"/>
      <c r="R40" s="379"/>
      <c r="S40" s="379"/>
    </row>
    <row r="41" spans="1:19" s="28" customFormat="1" ht="26.25" hidden="1" customHeight="1" x14ac:dyDescent="0.25">
      <c r="A41" s="109">
        <v>21420</v>
      </c>
      <c r="B41" s="110" t="s">
        <v>62</v>
      </c>
      <c r="C41" s="111">
        <f>F41</f>
        <v>0</v>
      </c>
      <c r="D41" s="112">
        <f>SUM(D42)</f>
        <v>0</v>
      </c>
      <c r="E41" s="113">
        <f t="shared" ref="E41:F41" si="21">SUM(E42)</f>
        <v>0</v>
      </c>
      <c r="F41" s="114">
        <f t="shared" si="21"/>
        <v>0</v>
      </c>
      <c r="G41" s="115" t="s">
        <v>44</v>
      </c>
      <c r="H41" s="116" t="s">
        <v>44</v>
      </c>
      <c r="I41" s="117" t="s">
        <v>44</v>
      </c>
      <c r="J41" s="115" t="s">
        <v>44</v>
      </c>
      <c r="K41" s="116" t="s">
        <v>44</v>
      </c>
      <c r="L41" s="117" t="s">
        <v>44</v>
      </c>
      <c r="M41" s="115" t="s">
        <v>44</v>
      </c>
      <c r="N41" s="116" t="s">
        <v>44</v>
      </c>
      <c r="O41" s="117" t="s">
        <v>44</v>
      </c>
      <c r="P41" s="118"/>
      <c r="R41" s="379"/>
      <c r="S41" s="379"/>
    </row>
    <row r="42" spans="1:19" s="28" customFormat="1" ht="26.25" hidden="1" customHeight="1" x14ac:dyDescent="0.25">
      <c r="A42" s="97">
        <v>21429</v>
      </c>
      <c r="B42" s="98" t="s">
        <v>63</v>
      </c>
      <c r="C42" s="119">
        <f>F42</f>
        <v>0</v>
      </c>
      <c r="D42" s="103"/>
      <c r="E42" s="104"/>
      <c r="F42" s="120">
        <f>D42+E42</f>
        <v>0</v>
      </c>
      <c r="G42" s="100" t="s">
        <v>44</v>
      </c>
      <c r="H42" s="101" t="s">
        <v>44</v>
      </c>
      <c r="I42" s="102" t="s">
        <v>44</v>
      </c>
      <c r="J42" s="100" t="s">
        <v>44</v>
      </c>
      <c r="K42" s="101" t="s">
        <v>44</v>
      </c>
      <c r="L42" s="102" t="s">
        <v>44</v>
      </c>
      <c r="M42" s="100" t="s">
        <v>44</v>
      </c>
      <c r="N42" s="101" t="s">
        <v>44</v>
      </c>
      <c r="O42" s="102" t="s">
        <v>44</v>
      </c>
      <c r="P42" s="108"/>
      <c r="R42" s="379"/>
      <c r="S42" s="379"/>
    </row>
    <row r="43" spans="1:19" s="28" customFormat="1" ht="24" x14ac:dyDescent="0.25">
      <c r="A43" s="70">
        <v>21490</v>
      </c>
      <c r="B43" s="58" t="s">
        <v>64</v>
      </c>
      <c r="C43" s="121">
        <f>F43+I43+L43</f>
        <v>5270</v>
      </c>
      <c r="D43" s="67">
        <f>D44</f>
        <v>0</v>
      </c>
      <c r="E43" s="68">
        <f t="shared" ref="E43:L43" si="22">E44</f>
        <v>0</v>
      </c>
      <c r="F43" s="69">
        <f t="shared" si="22"/>
        <v>0</v>
      </c>
      <c r="G43" s="67">
        <f t="shared" si="22"/>
        <v>0</v>
      </c>
      <c r="H43" s="68">
        <f t="shared" si="22"/>
        <v>0</v>
      </c>
      <c r="I43" s="69">
        <f t="shared" si="22"/>
        <v>0</v>
      </c>
      <c r="J43" s="67">
        <f t="shared" si="22"/>
        <v>5270</v>
      </c>
      <c r="K43" s="68">
        <f t="shared" si="22"/>
        <v>0</v>
      </c>
      <c r="L43" s="69">
        <f t="shared" si="22"/>
        <v>5270</v>
      </c>
      <c r="M43" s="67" t="s">
        <v>44</v>
      </c>
      <c r="N43" s="68" t="s">
        <v>44</v>
      </c>
      <c r="O43" s="69" t="s">
        <v>44</v>
      </c>
      <c r="P43" s="66"/>
      <c r="R43" s="379"/>
      <c r="S43" s="379"/>
    </row>
    <row r="44" spans="1:19" s="28" customFormat="1" ht="24" customHeight="1" x14ac:dyDescent="0.25">
      <c r="A44" s="51">
        <v>21499</v>
      </c>
      <c r="B44" s="78" t="s">
        <v>65</v>
      </c>
      <c r="C44" s="122">
        <f>F44+I44+L44</f>
        <v>5270</v>
      </c>
      <c r="D44" s="46"/>
      <c r="E44" s="47"/>
      <c r="F44" s="123">
        <f>D44+E44</f>
        <v>0</v>
      </c>
      <c r="G44" s="46"/>
      <c r="H44" s="47"/>
      <c r="I44" s="123">
        <f>G44+H44</f>
        <v>0</v>
      </c>
      <c r="J44" s="46">
        <v>5270</v>
      </c>
      <c r="K44" s="47"/>
      <c r="L44" s="48">
        <f>K44+J44</f>
        <v>5270</v>
      </c>
      <c r="M44" s="76" t="s">
        <v>44</v>
      </c>
      <c r="N44" s="77" t="s">
        <v>44</v>
      </c>
      <c r="O44" s="48" t="s">
        <v>44</v>
      </c>
      <c r="P44" s="49"/>
      <c r="R44" s="379"/>
      <c r="S44" s="379"/>
    </row>
    <row r="45" spans="1:19" ht="12.75" hidden="1" customHeight="1" x14ac:dyDescent="0.25">
      <c r="A45" s="124">
        <v>23000</v>
      </c>
      <c r="B45" s="125" t="s">
        <v>66</v>
      </c>
      <c r="C45" s="121">
        <f>O45</f>
        <v>0</v>
      </c>
      <c r="D45" s="100" t="s">
        <v>44</v>
      </c>
      <c r="E45" s="101" t="s">
        <v>44</v>
      </c>
      <c r="F45" s="102" t="s">
        <v>44</v>
      </c>
      <c r="G45" s="100" t="s">
        <v>44</v>
      </c>
      <c r="H45" s="101" t="s">
        <v>44</v>
      </c>
      <c r="I45" s="102" t="s">
        <v>44</v>
      </c>
      <c r="J45" s="106" t="s">
        <v>44</v>
      </c>
      <c r="K45" s="107" t="s">
        <v>44</v>
      </c>
      <c r="L45" s="105" t="s">
        <v>44</v>
      </c>
      <c r="M45" s="106">
        <f>SUM(M46:M47)</f>
        <v>0</v>
      </c>
      <c r="N45" s="107">
        <f t="shared" ref="N45:O45" si="23">SUM(N46:N47)</f>
        <v>0</v>
      </c>
      <c r="O45" s="105">
        <f t="shared" si="23"/>
        <v>0</v>
      </c>
      <c r="P45" s="108"/>
      <c r="R45" s="379"/>
      <c r="S45" s="379"/>
    </row>
    <row r="46" spans="1:19" ht="24" hidden="1" customHeight="1" x14ac:dyDescent="0.25">
      <c r="A46" s="126">
        <v>23410</v>
      </c>
      <c r="B46" s="127" t="s">
        <v>67</v>
      </c>
      <c r="C46" s="111">
        <f t="shared" ref="C46:C47" si="24">O46</f>
        <v>0</v>
      </c>
      <c r="D46" s="115" t="s">
        <v>44</v>
      </c>
      <c r="E46" s="116" t="s">
        <v>44</v>
      </c>
      <c r="F46" s="117" t="s">
        <v>44</v>
      </c>
      <c r="G46" s="115" t="s">
        <v>44</v>
      </c>
      <c r="H46" s="116" t="s">
        <v>44</v>
      </c>
      <c r="I46" s="117" t="s">
        <v>44</v>
      </c>
      <c r="J46" s="115" t="s">
        <v>44</v>
      </c>
      <c r="K46" s="116" t="s">
        <v>44</v>
      </c>
      <c r="L46" s="117" t="s">
        <v>44</v>
      </c>
      <c r="M46" s="128"/>
      <c r="N46" s="129"/>
      <c r="O46" s="130">
        <f t="shared" ref="O46:O47" si="25">N46+M46</f>
        <v>0</v>
      </c>
      <c r="P46" s="118"/>
      <c r="R46" s="379"/>
      <c r="S46" s="379"/>
    </row>
    <row r="47" spans="1:19" ht="24" hidden="1" customHeight="1" x14ac:dyDescent="0.25">
      <c r="A47" s="126">
        <v>23510</v>
      </c>
      <c r="B47" s="127" t="s">
        <v>68</v>
      </c>
      <c r="C47" s="111">
        <f t="shared" si="24"/>
        <v>0</v>
      </c>
      <c r="D47" s="115" t="s">
        <v>44</v>
      </c>
      <c r="E47" s="116" t="s">
        <v>44</v>
      </c>
      <c r="F47" s="117" t="s">
        <v>44</v>
      </c>
      <c r="G47" s="115" t="s">
        <v>44</v>
      </c>
      <c r="H47" s="116" t="s">
        <v>44</v>
      </c>
      <c r="I47" s="117" t="s">
        <v>44</v>
      </c>
      <c r="J47" s="115" t="s">
        <v>44</v>
      </c>
      <c r="K47" s="116" t="s">
        <v>44</v>
      </c>
      <c r="L47" s="117" t="s">
        <v>44</v>
      </c>
      <c r="M47" s="128"/>
      <c r="N47" s="129"/>
      <c r="O47" s="130">
        <f t="shared" si="25"/>
        <v>0</v>
      </c>
      <c r="P47" s="118"/>
      <c r="R47" s="379"/>
      <c r="S47" s="379"/>
    </row>
    <row r="48" spans="1:19" ht="12" hidden="1" customHeight="1" x14ac:dyDescent="0.25">
      <c r="A48" s="131"/>
      <c r="B48" s="127"/>
      <c r="C48" s="132"/>
      <c r="D48" s="133"/>
      <c r="E48" s="134"/>
      <c r="F48" s="130"/>
      <c r="G48" s="133"/>
      <c r="H48" s="134"/>
      <c r="I48" s="130"/>
      <c r="J48" s="133"/>
      <c r="K48" s="134"/>
      <c r="L48" s="114"/>
      <c r="M48" s="133"/>
      <c r="N48" s="134"/>
      <c r="O48" s="130"/>
      <c r="P48" s="118"/>
      <c r="R48" s="379"/>
      <c r="S48" s="379"/>
    </row>
    <row r="49" spans="1:19" s="28" customFormat="1" ht="12" hidden="1" customHeight="1" x14ac:dyDescent="0.25">
      <c r="A49" s="135"/>
      <c r="B49" s="136" t="s">
        <v>69</v>
      </c>
      <c r="C49" s="137"/>
      <c r="D49" s="138"/>
      <c r="E49" s="139"/>
      <c r="F49" s="140"/>
      <c r="G49" s="141"/>
      <c r="H49" s="142"/>
      <c r="I49" s="143"/>
      <c r="J49" s="141"/>
      <c r="K49" s="142"/>
      <c r="L49" s="144"/>
      <c r="M49" s="141"/>
      <c r="N49" s="142"/>
      <c r="O49" s="143"/>
      <c r="P49" s="145"/>
      <c r="R49" s="379"/>
      <c r="S49" s="379"/>
    </row>
    <row r="50" spans="1:19" s="28" customFormat="1" ht="12.75" thickBot="1" x14ac:dyDescent="0.3">
      <c r="A50" s="146"/>
      <c r="B50" s="29" t="s">
        <v>70</v>
      </c>
      <c r="C50" s="147">
        <f t="shared" si="0"/>
        <v>2485806</v>
      </c>
      <c r="D50" s="148">
        <f>SUM(D51,D286)</f>
        <v>2452059</v>
      </c>
      <c r="E50" s="149">
        <f t="shared" ref="E50:F50" si="26">SUM(E51,E286)</f>
        <v>2756</v>
      </c>
      <c r="F50" s="150">
        <f t="shared" si="26"/>
        <v>2454815</v>
      </c>
      <c r="G50" s="148">
        <f>SUM(G51,G286)</f>
        <v>0</v>
      </c>
      <c r="H50" s="149">
        <f>SUM(H51,H286)</f>
        <v>0</v>
      </c>
      <c r="I50" s="150">
        <f t="shared" ref="I50" si="27">SUM(I51,I286)</f>
        <v>0</v>
      </c>
      <c r="J50" s="32">
        <f>SUM(J51,J286)</f>
        <v>30991</v>
      </c>
      <c r="K50" s="33">
        <f t="shared" ref="K50:L50" si="28">SUM(K51,K286)</f>
        <v>0</v>
      </c>
      <c r="L50" s="34">
        <f t="shared" si="28"/>
        <v>30991</v>
      </c>
      <c r="M50" s="32">
        <f>SUM(M51,M286)</f>
        <v>0</v>
      </c>
      <c r="N50" s="33">
        <f t="shared" ref="N50:O50" si="29">SUM(N51,N286)</f>
        <v>0</v>
      </c>
      <c r="O50" s="34">
        <f t="shared" si="29"/>
        <v>0</v>
      </c>
      <c r="P50" s="35"/>
      <c r="R50" s="379"/>
      <c r="S50" s="379"/>
    </row>
    <row r="51" spans="1:19" s="28" customFormat="1" ht="36.75" thickTop="1" x14ac:dyDescent="0.25">
      <c r="A51" s="151"/>
      <c r="B51" s="152" t="s">
        <v>71</v>
      </c>
      <c r="C51" s="153">
        <f t="shared" si="0"/>
        <v>2485806</v>
      </c>
      <c r="D51" s="154">
        <f>SUM(D52,D194)</f>
        <v>2452059</v>
      </c>
      <c r="E51" s="155">
        <f t="shared" ref="E51:F51" si="30">SUM(E52,E194)</f>
        <v>2756</v>
      </c>
      <c r="F51" s="156">
        <f t="shared" si="30"/>
        <v>2454815</v>
      </c>
      <c r="G51" s="154">
        <f>SUM(G52,G194)</f>
        <v>0</v>
      </c>
      <c r="H51" s="155">
        <f t="shared" ref="H51:I51" si="31">SUM(H52,H194)</f>
        <v>0</v>
      </c>
      <c r="I51" s="156">
        <f t="shared" si="31"/>
        <v>0</v>
      </c>
      <c r="J51" s="157">
        <f>SUM(J52,J194)</f>
        <v>30991</v>
      </c>
      <c r="K51" s="158">
        <f t="shared" ref="K51:L51" si="32">SUM(K52,K194)</f>
        <v>0</v>
      </c>
      <c r="L51" s="159">
        <f t="shared" si="32"/>
        <v>30991</v>
      </c>
      <c r="M51" s="157">
        <f>SUM(M52,M194)</f>
        <v>0</v>
      </c>
      <c r="N51" s="158">
        <f t="shared" ref="N51:O51" si="33">SUM(N52,N194)</f>
        <v>0</v>
      </c>
      <c r="O51" s="159">
        <f t="shared" si="33"/>
        <v>0</v>
      </c>
      <c r="P51" s="160"/>
      <c r="R51" s="379"/>
      <c r="S51" s="379"/>
    </row>
    <row r="52" spans="1:19" s="28" customFormat="1" ht="24" x14ac:dyDescent="0.25">
      <c r="A52" s="24"/>
      <c r="B52" s="22" t="s">
        <v>72</v>
      </c>
      <c r="C52" s="161">
        <f t="shared" si="0"/>
        <v>2477606</v>
      </c>
      <c r="D52" s="162">
        <f>SUM(D53,D75,D173,D187)</f>
        <v>2449059</v>
      </c>
      <c r="E52" s="163">
        <f t="shared" ref="E52:F52" si="34">SUM(E53,E75,E173,E187)</f>
        <v>2756</v>
      </c>
      <c r="F52" s="164">
        <f t="shared" si="34"/>
        <v>2451815</v>
      </c>
      <c r="G52" s="162">
        <f>SUM(G53,G75,G173,G187)</f>
        <v>0</v>
      </c>
      <c r="H52" s="163">
        <f t="shared" ref="H52:I52" si="35">SUM(H53,H75,H173,H187)</f>
        <v>0</v>
      </c>
      <c r="I52" s="164">
        <f t="shared" si="35"/>
        <v>0</v>
      </c>
      <c r="J52" s="162">
        <f>SUM(J53,J75,J173,J187)</f>
        <v>25791</v>
      </c>
      <c r="K52" s="163">
        <f t="shared" ref="K52:L52" si="36">SUM(K53,K75,K173,K187)</f>
        <v>0</v>
      </c>
      <c r="L52" s="164">
        <f t="shared" si="36"/>
        <v>25791</v>
      </c>
      <c r="M52" s="162">
        <f>SUM(M53,M75,M173,M187)</f>
        <v>0</v>
      </c>
      <c r="N52" s="163">
        <f t="shared" ref="N52:O52" si="37">SUM(N53,N75,N173,N187)</f>
        <v>0</v>
      </c>
      <c r="O52" s="164">
        <f t="shared" si="37"/>
        <v>0</v>
      </c>
      <c r="P52" s="165"/>
      <c r="R52" s="379"/>
      <c r="S52" s="379"/>
    </row>
    <row r="53" spans="1:19" s="28" customFormat="1" x14ac:dyDescent="0.25">
      <c r="A53" s="166">
        <v>1000</v>
      </c>
      <c r="B53" s="166" t="s">
        <v>73</v>
      </c>
      <c r="C53" s="167">
        <f t="shared" si="0"/>
        <v>2097130</v>
      </c>
      <c r="D53" s="168">
        <f>SUM(D54,D67)</f>
        <v>2092007</v>
      </c>
      <c r="E53" s="169">
        <f t="shared" ref="E53:F53" si="38">SUM(E54,E67)</f>
        <v>0</v>
      </c>
      <c r="F53" s="170">
        <f t="shared" si="38"/>
        <v>2092007</v>
      </c>
      <c r="G53" s="168">
        <f>SUM(G54,G67)</f>
        <v>0</v>
      </c>
      <c r="H53" s="169">
        <f t="shared" ref="H53:I53" si="39">SUM(H54,H67)</f>
        <v>0</v>
      </c>
      <c r="I53" s="170">
        <f t="shared" si="39"/>
        <v>0</v>
      </c>
      <c r="J53" s="168">
        <f>SUM(J54,J67)</f>
        <v>5123</v>
      </c>
      <c r="K53" s="169">
        <f t="shared" ref="K53:L53" si="40">SUM(K54,K67)</f>
        <v>0</v>
      </c>
      <c r="L53" s="170">
        <f t="shared" si="40"/>
        <v>5123</v>
      </c>
      <c r="M53" s="168">
        <f>SUM(M54,M67)</f>
        <v>0</v>
      </c>
      <c r="N53" s="169">
        <f t="shared" ref="N53:O53" si="41">SUM(N54,N67)</f>
        <v>0</v>
      </c>
      <c r="O53" s="170">
        <f t="shared" si="41"/>
        <v>0</v>
      </c>
      <c r="P53" s="171"/>
      <c r="R53" s="379"/>
      <c r="S53" s="379"/>
    </row>
    <row r="54" spans="1:19" x14ac:dyDescent="0.25">
      <c r="A54" s="58">
        <v>1100</v>
      </c>
      <c r="B54" s="172" t="s">
        <v>74</v>
      </c>
      <c r="C54" s="59">
        <f t="shared" si="0"/>
        <v>1547113</v>
      </c>
      <c r="D54" s="173">
        <f>SUM(D55,D58,D66)</f>
        <v>1542985</v>
      </c>
      <c r="E54" s="174">
        <f t="shared" ref="E54:F54" si="42">SUM(E55,E58,E66)</f>
        <v>0</v>
      </c>
      <c r="F54" s="62">
        <f t="shared" si="42"/>
        <v>1542985</v>
      </c>
      <c r="G54" s="173">
        <f>SUM(G55,G58,G66)</f>
        <v>0</v>
      </c>
      <c r="H54" s="174">
        <f t="shared" ref="H54:I54" si="43">SUM(H55,H58,H66)</f>
        <v>0</v>
      </c>
      <c r="I54" s="62">
        <f t="shared" si="43"/>
        <v>0</v>
      </c>
      <c r="J54" s="173">
        <f>SUM(J55,J58,J66)</f>
        <v>4128</v>
      </c>
      <c r="K54" s="174">
        <f t="shared" ref="K54:L54" si="44">SUM(K55,K58,K66)</f>
        <v>0</v>
      </c>
      <c r="L54" s="62">
        <f t="shared" si="44"/>
        <v>4128</v>
      </c>
      <c r="M54" s="173">
        <f>SUM(M55,M58,M66)</f>
        <v>0</v>
      </c>
      <c r="N54" s="174">
        <f t="shared" ref="N54:O54" si="45">SUM(N55,N58,N66)</f>
        <v>0</v>
      </c>
      <c r="O54" s="62">
        <f t="shared" si="45"/>
        <v>0</v>
      </c>
      <c r="P54" s="66"/>
      <c r="R54" s="379"/>
      <c r="S54" s="379"/>
    </row>
    <row r="55" spans="1:19" x14ac:dyDescent="0.25">
      <c r="A55" s="175">
        <v>1110</v>
      </c>
      <c r="B55" s="127" t="s">
        <v>75</v>
      </c>
      <c r="C55" s="132">
        <f t="shared" si="0"/>
        <v>1304968</v>
      </c>
      <c r="D55" s="176">
        <f>SUM(D56:D57)</f>
        <v>1300840</v>
      </c>
      <c r="E55" s="177">
        <f t="shared" ref="E55:F55" si="46">SUM(E56:E57)</f>
        <v>0</v>
      </c>
      <c r="F55" s="130">
        <f t="shared" si="46"/>
        <v>1300840</v>
      </c>
      <c r="G55" s="176">
        <f>SUM(G56:G57)</f>
        <v>0</v>
      </c>
      <c r="H55" s="177">
        <f t="shared" ref="H55:I55" si="47">SUM(H56:H57)</f>
        <v>0</v>
      </c>
      <c r="I55" s="130">
        <f t="shared" si="47"/>
        <v>0</v>
      </c>
      <c r="J55" s="176">
        <f>SUM(J56:J57)</f>
        <v>4128</v>
      </c>
      <c r="K55" s="177">
        <f t="shared" ref="K55:L55" si="48">SUM(K56:K57)</f>
        <v>0</v>
      </c>
      <c r="L55" s="130">
        <f t="shared" si="48"/>
        <v>4128</v>
      </c>
      <c r="M55" s="176">
        <f>SUM(M56:M57)</f>
        <v>0</v>
      </c>
      <c r="N55" s="177">
        <f t="shared" ref="N55:O55" si="49">SUM(N56:N57)</f>
        <v>0</v>
      </c>
      <c r="O55" s="130">
        <f t="shared" si="49"/>
        <v>0</v>
      </c>
      <c r="P55" s="118"/>
      <c r="R55" s="379"/>
      <c r="S55" s="379"/>
    </row>
    <row r="56" spans="1:19" ht="12" hidden="1" customHeight="1" x14ac:dyDescent="0.25">
      <c r="A56" s="44">
        <v>1111</v>
      </c>
      <c r="B56" s="71" t="s">
        <v>76</v>
      </c>
      <c r="C56" s="72">
        <f t="shared" si="0"/>
        <v>0</v>
      </c>
      <c r="D56" s="46"/>
      <c r="E56" s="47"/>
      <c r="F56" s="123">
        <f t="shared" ref="F56:F57" si="50">D56+E56</f>
        <v>0</v>
      </c>
      <c r="G56" s="46"/>
      <c r="H56" s="47"/>
      <c r="I56" s="123">
        <f t="shared" ref="I56:I57" si="51">G56+H56</f>
        <v>0</v>
      </c>
      <c r="J56" s="46"/>
      <c r="K56" s="47"/>
      <c r="L56" s="123">
        <f t="shared" ref="L56:L57" si="52">K56+J56</f>
        <v>0</v>
      </c>
      <c r="M56" s="46"/>
      <c r="N56" s="47"/>
      <c r="O56" s="123">
        <f t="shared" ref="O56:O57" si="53">N56+M56</f>
        <v>0</v>
      </c>
      <c r="P56" s="49"/>
      <c r="R56" s="381"/>
      <c r="S56" s="379"/>
    </row>
    <row r="57" spans="1:19" ht="24" customHeight="1" x14ac:dyDescent="0.25">
      <c r="A57" s="51">
        <v>1119</v>
      </c>
      <c r="B57" s="78" t="s">
        <v>77</v>
      </c>
      <c r="C57" s="79">
        <f t="shared" si="0"/>
        <v>1304968</v>
      </c>
      <c r="D57" s="53">
        <v>1300840</v>
      </c>
      <c r="E57" s="54"/>
      <c r="F57" s="55">
        <f t="shared" si="50"/>
        <v>1300840</v>
      </c>
      <c r="G57" s="53"/>
      <c r="H57" s="54"/>
      <c r="I57" s="55">
        <f t="shared" si="51"/>
        <v>0</v>
      </c>
      <c r="J57" s="53">
        <v>4128</v>
      </c>
      <c r="K57" s="54"/>
      <c r="L57" s="55">
        <f t="shared" si="52"/>
        <v>4128</v>
      </c>
      <c r="M57" s="53"/>
      <c r="N57" s="54"/>
      <c r="O57" s="55">
        <f t="shared" si="53"/>
        <v>0</v>
      </c>
      <c r="P57" s="57"/>
      <c r="R57" s="379"/>
      <c r="S57" s="379"/>
    </row>
    <row r="58" spans="1:19" x14ac:dyDescent="0.25">
      <c r="A58" s="178">
        <v>1140</v>
      </c>
      <c r="B58" s="78" t="s">
        <v>78</v>
      </c>
      <c r="C58" s="79">
        <f t="shared" si="0"/>
        <v>242145</v>
      </c>
      <c r="D58" s="179">
        <f>SUM(D59:D65)</f>
        <v>242145</v>
      </c>
      <c r="E58" s="180">
        <f>SUM(E59:E65)</f>
        <v>0</v>
      </c>
      <c r="F58" s="55">
        <f t="shared" ref="F58" si="54">SUM(F59:F65)</f>
        <v>242145</v>
      </c>
      <c r="G58" s="179">
        <f>SUM(G59:G65)</f>
        <v>0</v>
      </c>
      <c r="H58" s="180">
        <f t="shared" ref="H58:I58" si="55">SUM(H59:H65)</f>
        <v>0</v>
      </c>
      <c r="I58" s="55">
        <f t="shared" si="55"/>
        <v>0</v>
      </c>
      <c r="J58" s="179">
        <f>SUM(J59:J65)</f>
        <v>0</v>
      </c>
      <c r="K58" s="180">
        <f t="shared" ref="K58:L58" si="56">SUM(K59:K65)</f>
        <v>0</v>
      </c>
      <c r="L58" s="55">
        <f t="shared" si="56"/>
        <v>0</v>
      </c>
      <c r="M58" s="179">
        <f>SUM(M59:M65)</f>
        <v>0</v>
      </c>
      <c r="N58" s="180">
        <f t="shared" ref="N58:O58" si="57">SUM(N59:N65)</f>
        <v>0</v>
      </c>
      <c r="O58" s="55">
        <f t="shared" si="57"/>
        <v>0</v>
      </c>
      <c r="P58" s="57"/>
      <c r="R58" s="379"/>
      <c r="S58" s="379"/>
    </row>
    <row r="59" spans="1:19" ht="12" customHeight="1" x14ac:dyDescent="0.25">
      <c r="A59" s="51">
        <v>1141</v>
      </c>
      <c r="B59" s="78" t="s">
        <v>79</v>
      </c>
      <c r="C59" s="79">
        <f t="shared" si="0"/>
        <v>53520</v>
      </c>
      <c r="D59" s="53">
        <v>53520</v>
      </c>
      <c r="E59" s="54"/>
      <c r="F59" s="55">
        <f t="shared" ref="F59:F66" si="58">D59+E59</f>
        <v>53520</v>
      </c>
      <c r="G59" s="53"/>
      <c r="H59" s="54"/>
      <c r="I59" s="55">
        <f t="shared" ref="I59:I66" si="59">G59+H59</f>
        <v>0</v>
      </c>
      <c r="J59" s="53"/>
      <c r="K59" s="54"/>
      <c r="L59" s="55">
        <f t="shared" ref="L59:L66" si="60">K59+J59</f>
        <v>0</v>
      </c>
      <c r="M59" s="53"/>
      <c r="N59" s="54"/>
      <c r="O59" s="55">
        <f t="shared" ref="O59:O66" si="61">N59+M59</f>
        <v>0</v>
      </c>
      <c r="P59" s="57"/>
      <c r="R59" s="379"/>
      <c r="S59" s="379"/>
    </row>
    <row r="60" spans="1:19" ht="24.75" customHeight="1" x14ac:dyDescent="0.25">
      <c r="A60" s="51">
        <v>1142</v>
      </c>
      <c r="B60" s="78" t="s">
        <v>80</v>
      </c>
      <c r="C60" s="79">
        <f t="shared" si="0"/>
        <v>94879</v>
      </c>
      <c r="D60" s="53">
        <v>94879</v>
      </c>
      <c r="E60" s="54"/>
      <c r="F60" s="55">
        <f t="shared" si="58"/>
        <v>94879</v>
      </c>
      <c r="G60" s="53"/>
      <c r="H60" s="54"/>
      <c r="I60" s="55">
        <f t="shared" si="59"/>
        <v>0</v>
      </c>
      <c r="J60" s="53"/>
      <c r="K60" s="54"/>
      <c r="L60" s="55">
        <f t="shared" si="60"/>
        <v>0</v>
      </c>
      <c r="M60" s="53"/>
      <c r="N60" s="54"/>
      <c r="O60" s="55">
        <f t="shared" si="61"/>
        <v>0</v>
      </c>
      <c r="P60" s="57"/>
      <c r="R60" s="379"/>
      <c r="S60" s="379"/>
    </row>
    <row r="61" spans="1:19" ht="24" hidden="1" customHeight="1" x14ac:dyDescent="0.25">
      <c r="A61" s="51">
        <v>1145</v>
      </c>
      <c r="B61" s="78" t="s">
        <v>81</v>
      </c>
      <c r="C61" s="79">
        <f t="shared" si="0"/>
        <v>0</v>
      </c>
      <c r="D61" s="53"/>
      <c r="E61" s="54"/>
      <c r="F61" s="55">
        <f t="shared" si="58"/>
        <v>0</v>
      </c>
      <c r="G61" s="53"/>
      <c r="H61" s="54"/>
      <c r="I61" s="55">
        <f t="shared" si="59"/>
        <v>0</v>
      </c>
      <c r="J61" s="53"/>
      <c r="K61" s="54"/>
      <c r="L61" s="55">
        <f t="shared" si="60"/>
        <v>0</v>
      </c>
      <c r="M61" s="53"/>
      <c r="N61" s="54"/>
      <c r="O61" s="55">
        <f t="shared" si="61"/>
        <v>0</v>
      </c>
      <c r="P61" s="57"/>
      <c r="R61" s="379"/>
      <c r="S61" s="379"/>
    </row>
    <row r="62" spans="1:19" ht="27.75" hidden="1" customHeight="1" x14ac:dyDescent="0.25">
      <c r="A62" s="51">
        <v>1146</v>
      </c>
      <c r="B62" s="78" t="s">
        <v>82</v>
      </c>
      <c r="C62" s="79">
        <f t="shared" si="0"/>
        <v>0</v>
      </c>
      <c r="D62" s="53"/>
      <c r="E62" s="54"/>
      <c r="F62" s="55">
        <f t="shared" si="58"/>
        <v>0</v>
      </c>
      <c r="G62" s="53"/>
      <c r="H62" s="54"/>
      <c r="I62" s="55">
        <f t="shared" si="59"/>
        <v>0</v>
      </c>
      <c r="J62" s="53"/>
      <c r="K62" s="54"/>
      <c r="L62" s="55">
        <f t="shared" si="60"/>
        <v>0</v>
      </c>
      <c r="M62" s="53"/>
      <c r="N62" s="54"/>
      <c r="O62" s="55">
        <f t="shared" si="61"/>
        <v>0</v>
      </c>
      <c r="P62" s="57"/>
      <c r="R62" s="379"/>
      <c r="S62" s="379"/>
    </row>
    <row r="63" spans="1:19" ht="12" customHeight="1" x14ac:dyDescent="0.25">
      <c r="A63" s="51">
        <v>1147</v>
      </c>
      <c r="B63" s="78" t="s">
        <v>83</v>
      </c>
      <c r="C63" s="79">
        <f t="shared" si="0"/>
        <v>30074</v>
      </c>
      <c r="D63" s="53">
        <v>30074</v>
      </c>
      <c r="E63" s="54"/>
      <c r="F63" s="55">
        <f t="shared" si="58"/>
        <v>30074</v>
      </c>
      <c r="G63" s="53"/>
      <c r="H63" s="54"/>
      <c r="I63" s="55">
        <f t="shared" si="59"/>
        <v>0</v>
      </c>
      <c r="J63" s="53"/>
      <c r="K63" s="54"/>
      <c r="L63" s="55">
        <f t="shared" si="60"/>
        <v>0</v>
      </c>
      <c r="M63" s="53"/>
      <c r="N63" s="54"/>
      <c r="O63" s="55">
        <f t="shared" si="61"/>
        <v>0</v>
      </c>
      <c r="P63" s="57"/>
      <c r="R63" s="379"/>
      <c r="S63" s="379"/>
    </row>
    <row r="64" spans="1:19" ht="12" customHeight="1" x14ac:dyDescent="0.25">
      <c r="A64" s="51">
        <v>1148</v>
      </c>
      <c r="B64" s="78" t="s">
        <v>84</v>
      </c>
      <c r="C64" s="79">
        <f t="shared" si="0"/>
        <v>63672</v>
      </c>
      <c r="D64" s="53">
        <v>63672</v>
      </c>
      <c r="E64" s="54"/>
      <c r="F64" s="55">
        <f t="shared" si="58"/>
        <v>63672</v>
      </c>
      <c r="G64" s="53"/>
      <c r="H64" s="54"/>
      <c r="I64" s="55">
        <f t="shared" si="59"/>
        <v>0</v>
      </c>
      <c r="J64" s="53"/>
      <c r="K64" s="54"/>
      <c r="L64" s="55">
        <f t="shared" si="60"/>
        <v>0</v>
      </c>
      <c r="M64" s="53"/>
      <c r="N64" s="54"/>
      <c r="O64" s="55">
        <f t="shared" si="61"/>
        <v>0</v>
      </c>
      <c r="P64" s="57"/>
      <c r="R64" s="379"/>
      <c r="S64" s="379"/>
    </row>
    <row r="65" spans="1:19" ht="24" hidden="1" customHeight="1" x14ac:dyDescent="0.25">
      <c r="A65" s="51">
        <v>1149</v>
      </c>
      <c r="B65" s="78" t="s">
        <v>85</v>
      </c>
      <c r="C65" s="79">
        <f t="shared" si="0"/>
        <v>0</v>
      </c>
      <c r="D65" s="53"/>
      <c r="E65" s="54"/>
      <c r="F65" s="55">
        <f t="shared" si="58"/>
        <v>0</v>
      </c>
      <c r="G65" s="53"/>
      <c r="H65" s="54"/>
      <c r="I65" s="55">
        <f t="shared" si="59"/>
        <v>0</v>
      </c>
      <c r="J65" s="53"/>
      <c r="K65" s="54"/>
      <c r="L65" s="55">
        <f t="shared" si="60"/>
        <v>0</v>
      </c>
      <c r="M65" s="53"/>
      <c r="N65" s="54"/>
      <c r="O65" s="55">
        <f t="shared" si="61"/>
        <v>0</v>
      </c>
      <c r="P65" s="57"/>
      <c r="R65" s="379"/>
      <c r="S65" s="379"/>
    </row>
    <row r="66" spans="1:19" ht="36" hidden="1" customHeight="1" x14ac:dyDescent="0.25">
      <c r="A66" s="175">
        <v>1150</v>
      </c>
      <c r="B66" s="127" t="s">
        <v>86</v>
      </c>
      <c r="C66" s="132">
        <f t="shared" si="0"/>
        <v>0</v>
      </c>
      <c r="D66" s="133"/>
      <c r="E66" s="134"/>
      <c r="F66" s="130">
        <f t="shared" si="58"/>
        <v>0</v>
      </c>
      <c r="G66" s="133"/>
      <c r="H66" s="134"/>
      <c r="I66" s="130">
        <f t="shared" si="59"/>
        <v>0</v>
      </c>
      <c r="J66" s="133"/>
      <c r="K66" s="134"/>
      <c r="L66" s="130">
        <f t="shared" si="60"/>
        <v>0</v>
      </c>
      <c r="M66" s="133"/>
      <c r="N66" s="134"/>
      <c r="O66" s="130">
        <f t="shared" si="61"/>
        <v>0</v>
      </c>
      <c r="P66" s="118"/>
      <c r="R66" s="379"/>
      <c r="S66" s="379"/>
    </row>
    <row r="67" spans="1:19" ht="24" x14ac:dyDescent="0.25">
      <c r="A67" s="58">
        <v>1200</v>
      </c>
      <c r="B67" s="172" t="s">
        <v>87</v>
      </c>
      <c r="C67" s="59">
        <f t="shared" si="0"/>
        <v>550017</v>
      </c>
      <c r="D67" s="173">
        <f>SUM(D68:D69)</f>
        <v>549022</v>
      </c>
      <c r="E67" s="174">
        <f t="shared" ref="E67:F67" si="62">SUM(E68:E69)</f>
        <v>0</v>
      </c>
      <c r="F67" s="62">
        <f t="shared" si="62"/>
        <v>549022</v>
      </c>
      <c r="G67" s="173">
        <f>SUM(G68:G69)</f>
        <v>0</v>
      </c>
      <c r="H67" s="174">
        <f t="shared" ref="H67:I67" si="63">SUM(H68:H69)</f>
        <v>0</v>
      </c>
      <c r="I67" s="62">
        <f t="shared" si="63"/>
        <v>0</v>
      </c>
      <c r="J67" s="173">
        <f>SUM(J68:J69)</f>
        <v>995</v>
      </c>
      <c r="K67" s="174">
        <f t="shared" ref="K67:L67" si="64">SUM(K68:K69)</f>
        <v>0</v>
      </c>
      <c r="L67" s="62">
        <f t="shared" si="64"/>
        <v>995</v>
      </c>
      <c r="M67" s="173">
        <f>SUM(M68:M69)</f>
        <v>0</v>
      </c>
      <c r="N67" s="174">
        <f t="shared" ref="N67:O67" si="65">SUM(N68:N69)</f>
        <v>0</v>
      </c>
      <c r="O67" s="62">
        <f t="shared" si="65"/>
        <v>0</v>
      </c>
      <c r="P67" s="66"/>
      <c r="R67" s="379"/>
      <c r="S67" s="379"/>
    </row>
    <row r="68" spans="1:19" ht="43.5" customHeight="1" x14ac:dyDescent="0.25">
      <c r="A68" s="181">
        <v>1210</v>
      </c>
      <c r="B68" s="71" t="s">
        <v>88</v>
      </c>
      <c r="C68" s="72">
        <f t="shared" si="0"/>
        <v>389879</v>
      </c>
      <c r="D68" s="46">
        <v>388884</v>
      </c>
      <c r="E68" s="47">
        <v>0</v>
      </c>
      <c r="F68" s="123">
        <f>D68+E68</f>
        <v>388884</v>
      </c>
      <c r="G68" s="46"/>
      <c r="H68" s="47"/>
      <c r="I68" s="123">
        <f>G68+H68</f>
        <v>0</v>
      </c>
      <c r="J68" s="46">
        <v>995</v>
      </c>
      <c r="K68" s="47"/>
      <c r="L68" s="123">
        <f>K68+J68</f>
        <v>995</v>
      </c>
      <c r="M68" s="46"/>
      <c r="N68" s="47"/>
      <c r="O68" s="123">
        <f>N68+M68</f>
        <v>0</v>
      </c>
      <c r="P68" s="49"/>
      <c r="R68" s="379"/>
      <c r="S68" s="379"/>
    </row>
    <row r="69" spans="1:19" ht="24" x14ac:dyDescent="0.25">
      <c r="A69" s="178">
        <v>1220</v>
      </c>
      <c r="B69" s="78" t="s">
        <v>89</v>
      </c>
      <c r="C69" s="79">
        <f t="shared" si="0"/>
        <v>160138</v>
      </c>
      <c r="D69" s="179">
        <f>SUM(D70:D74)</f>
        <v>160138</v>
      </c>
      <c r="E69" s="180">
        <f t="shared" ref="E69:F69" si="66">SUM(E70:E74)</f>
        <v>0</v>
      </c>
      <c r="F69" s="55">
        <f t="shared" si="66"/>
        <v>160138</v>
      </c>
      <c r="G69" s="179">
        <f>SUM(G70:G74)</f>
        <v>0</v>
      </c>
      <c r="H69" s="180">
        <f t="shared" ref="H69:I69" si="67">SUM(H70:H74)</f>
        <v>0</v>
      </c>
      <c r="I69" s="55">
        <f t="shared" si="67"/>
        <v>0</v>
      </c>
      <c r="J69" s="179">
        <f>SUM(J70:J74)</f>
        <v>0</v>
      </c>
      <c r="K69" s="180">
        <f t="shared" ref="K69:L69" si="68">SUM(K70:K74)</f>
        <v>0</v>
      </c>
      <c r="L69" s="55">
        <f t="shared" si="68"/>
        <v>0</v>
      </c>
      <c r="M69" s="179">
        <f>SUM(M70:M74)</f>
        <v>0</v>
      </c>
      <c r="N69" s="180">
        <f t="shared" ref="N69:O69" si="69">SUM(N70:N74)</f>
        <v>0</v>
      </c>
      <c r="O69" s="55">
        <f t="shared" si="69"/>
        <v>0</v>
      </c>
      <c r="P69" s="57"/>
      <c r="R69" s="379"/>
      <c r="S69" s="379"/>
    </row>
    <row r="70" spans="1:19" ht="48" customHeight="1" x14ac:dyDescent="0.25">
      <c r="A70" s="51">
        <v>1221</v>
      </c>
      <c r="B70" s="78" t="s">
        <v>90</v>
      </c>
      <c r="C70" s="79">
        <f t="shared" si="0"/>
        <v>70620</v>
      </c>
      <c r="D70" s="53">
        <v>70620</v>
      </c>
      <c r="E70" s="54">
        <v>0</v>
      </c>
      <c r="F70" s="55">
        <f t="shared" ref="F70:F74" si="70">D70+E70</f>
        <v>70620</v>
      </c>
      <c r="G70" s="53"/>
      <c r="H70" s="54"/>
      <c r="I70" s="55">
        <f t="shared" ref="I70:I74" si="71">G70+H70</f>
        <v>0</v>
      </c>
      <c r="J70" s="53"/>
      <c r="K70" s="54"/>
      <c r="L70" s="55">
        <f t="shared" ref="L70:L74" si="72">K70+J70</f>
        <v>0</v>
      </c>
      <c r="M70" s="53"/>
      <c r="N70" s="54"/>
      <c r="O70" s="55">
        <f t="shared" ref="O70:O74" si="73">N70+M70</f>
        <v>0</v>
      </c>
      <c r="P70" s="57"/>
      <c r="R70" s="379"/>
      <c r="S70" s="379"/>
    </row>
    <row r="71" spans="1:19" ht="12" hidden="1" customHeight="1" x14ac:dyDescent="0.25">
      <c r="A71" s="51">
        <v>1223</v>
      </c>
      <c r="B71" s="78" t="s">
        <v>91</v>
      </c>
      <c r="C71" s="79">
        <f t="shared" si="0"/>
        <v>0</v>
      </c>
      <c r="D71" s="53"/>
      <c r="E71" s="54"/>
      <c r="F71" s="55">
        <f t="shared" si="70"/>
        <v>0</v>
      </c>
      <c r="G71" s="53"/>
      <c r="H71" s="54"/>
      <c r="I71" s="55">
        <f t="shared" si="71"/>
        <v>0</v>
      </c>
      <c r="J71" s="53"/>
      <c r="K71" s="54"/>
      <c r="L71" s="55">
        <f t="shared" si="72"/>
        <v>0</v>
      </c>
      <c r="M71" s="53"/>
      <c r="N71" s="54"/>
      <c r="O71" s="55">
        <f t="shared" si="73"/>
        <v>0</v>
      </c>
      <c r="P71" s="57"/>
      <c r="R71" s="379"/>
      <c r="S71" s="379"/>
    </row>
    <row r="72" spans="1:19" ht="16.5" customHeight="1" x14ac:dyDescent="0.25">
      <c r="A72" s="51">
        <v>1225</v>
      </c>
      <c r="B72" s="78" t="s">
        <v>92</v>
      </c>
      <c r="C72" s="79">
        <f t="shared" si="0"/>
        <v>63000</v>
      </c>
      <c r="D72" s="53">
        <v>63000</v>
      </c>
      <c r="E72" s="54"/>
      <c r="F72" s="55">
        <f t="shared" si="70"/>
        <v>63000</v>
      </c>
      <c r="G72" s="53"/>
      <c r="H72" s="54"/>
      <c r="I72" s="55">
        <f t="shared" si="71"/>
        <v>0</v>
      </c>
      <c r="J72" s="53"/>
      <c r="K72" s="54"/>
      <c r="L72" s="55">
        <f t="shared" si="72"/>
        <v>0</v>
      </c>
      <c r="M72" s="53"/>
      <c r="N72" s="54"/>
      <c r="O72" s="55">
        <f t="shared" si="73"/>
        <v>0</v>
      </c>
      <c r="P72" s="57"/>
      <c r="R72" s="379"/>
      <c r="S72" s="379"/>
    </row>
    <row r="73" spans="1:19" ht="36" customHeight="1" x14ac:dyDescent="0.25">
      <c r="A73" s="51">
        <v>1227</v>
      </c>
      <c r="B73" s="78" t="s">
        <v>93</v>
      </c>
      <c r="C73" s="79">
        <f t="shared" si="0"/>
        <v>25018</v>
      </c>
      <c r="D73" s="53">
        <v>25018</v>
      </c>
      <c r="E73" s="54"/>
      <c r="F73" s="55">
        <f t="shared" si="70"/>
        <v>25018</v>
      </c>
      <c r="G73" s="53"/>
      <c r="H73" s="54"/>
      <c r="I73" s="55">
        <f t="shared" si="71"/>
        <v>0</v>
      </c>
      <c r="J73" s="53"/>
      <c r="K73" s="54"/>
      <c r="L73" s="55">
        <f t="shared" si="72"/>
        <v>0</v>
      </c>
      <c r="M73" s="53"/>
      <c r="N73" s="54"/>
      <c r="O73" s="55">
        <f t="shared" si="73"/>
        <v>0</v>
      </c>
      <c r="P73" s="57"/>
      <c r="R73" s="379"/>
      <c r="S73" s="379"/>
    </row>
    <row r="74" spans="1:19" ht="48" customHeight="1" x14ac:dyDescent="0.25">
      <c r="A74" s="51">
        <v>1228</v>
      </c>
      <c r="B74" s="78" t="s">
        <v>94</v>
      </c>
      <c r="C74" s="79">
        <f t="shared" si="0"/>
        <v>1500</v>
      </c>
      <c r="D74" s="53">
        <v>1500</v>
      </c>
      <c r="E74" s="54"/>
      <c r="F74" s="55">
        <f t="shared" si="70"/>
        <v>1500</v>
      </c>
      <c r="G74" s="53"/>
      <c r="H74" s="54"/>
      <c r="I74" s="55">
        <f t="shared" si="71"/>
        <v>0</v>
      </c>
      <c r="J74" s="53"/>
      <c r="K74" s="54"/>
      <c r="L74" s="55">
        <f t="shared" si="72"/>
        <v>0</v>
      </c>
      <c r="M74" s="53"/>
      <c r="N74" s="54"/>
      <c r="O74" s="55">
        <f t="shared" si="73"/>
        <v>0</v>
      </c>
      <c r="P74" s="57"/>
      <c r="R74" s="379"/>
      <c r="S74" s="379"/>
    </row>
    <row r="75" spans="1:19" x14ac:dyDescent="0.25">
      <c r="A75" s="166">
        <v>2000</v>
      </c>
      <c r="B75" s="166" t="s">
        <v>95</v>
      </c>
      <c r="C75" s="167">
        <f t="shared" si="0"/>
        <v>380476</v>
      </c>
      <c r="D75" s="168">
        <f>SUM(D76,D83,D130,D164,D165,D172)</f>
        <v>357052</v>
      </c>
      <c r="E75" s="169">
        <f t="shared" ref="E75:F75" si="74">SUM(E76,E83,E130,E164,E165,E172)</f>
        <v>2756</v>
      </c>
      <c r="F75" s="170">
        <f t="shared" si="74"/>
        <v>359808</v>
      </c>
      <c r="G75" s="168">
        <f>SUM(G76,G83,G130,G164,G165,G172)</f>
        <v>0</v>
      </c>
      <c r="H75" s="169">
        <f t="shared" ref="H75:I75" si="75">SUM(H76,H83,H130,H164,H165,H172)</f>
        <v>0</v>
      </c>
      <c r="I75" s="170">
        <f t="shared" si="75"/>
        <v>0</v>
      </c>
      <c r="J75" s="168">
        <f>SUM(J76,J83,J130,J164,J165,J172)</f>
        <v>20668</v>
      </c>
      <c r="K75" s="169">
        <f t="shared" ref="K75:L75" si="76">SUM(K76,K83,K130,K164,K165,K172)</f>
        <v>0</v>
      </c>
      <c r="L75" s="170">
        <f t="shared" si="76"/>
        <v>20668</v>
      </c>
      <c r="M75" s="168">
        <f>SUM(M76,M83,M130,M164,M165,M172)</f>
        <v>0</v>
      </c>
      <c r="N75" s="169">
        <f t="shared" ref="N75:O75" si="77">SUM(N76,N83,N130,N164,N165,N172)</f>
        <v>0</v>
      </c>
      <c r="O75" s="170">
        <f t="shared" si="77"/>
        <v>0</v>
      </c>
      <c r="P75" s="171"/>
      <c r="R75" s="379"/>
      <c r="S75" s="379"/>
    </row>
    <row r="76" spans="1:19" ht="24" hidden="1" x14ac:dyDescent="0.25">
      <c r="A76" s="58">
        <v>2100</v>
      </c>
      <c r="B76" s="172" t="s">
        <v>96</v>
      </c>
      <c r="C76" s="59">
        <f t="shared" si="0"/>
        <v>0</v>
      </c>
      <c r="D76" s="173">
        <f>SUM(D77,D80)</f>
        <v>0</v>
      </c>
      <c r="E76" s="174">
        <f t="shared" ref="E76:F76" si="78">SUM(E77,E80)</f>
        <v>0</v>
      </c>
      <c r="F76" s="62">
        <f t="shared" si="78"/>
        <v>0</v>
      </c>
      <c r="G76" s="173">
        <f>SUM(G77,G80)</f>
        <v>0</v>
      </c>
      <c r="H76" s="174">
        <f t="shared" ref="H76:I76" si="79">SUM(H77,H80)</f>
        <v>0</v>
      </c>
      <c r="I76" s="62">
        <f t="shared" si="79"/>
        <v>0</v>
      </c>
      <c r="J76" s="173">
        <f>SUM(J77,J80)</f>
        <v>0</v>
      </c>
      <c r="K76" s="174">
        <f t="shared" ref="K76:L76" si="80">SUM(K77,K80)</f>
        <v>0</v>
      </c>
      <c r="L76" s="62">
        <f t="shared" si="80"/>
        <v>0</v>
      </c>
      <c r="M76" s="173">
        <f>SUM(M77,M80)</f>
        <v>0</v>
      </c>
      <c r="N76" s="174">
        <f t="shared" ref="N76:O76" si="81">SUM(N77,N80)</f>
        <v>0</v>
      </c>
      <c r="O76" s="62">
        <f t="shared" si="81"/>
        <v>0</v>
      </c>
      <c r="P76" s="66"/>
      <c r="R76" s="379"/>
      <c r="S76" s="379"/>
    </row>
    <row r="77" spans="1:19" ht="24" hidden="1" x14ac:dyDescent="0.25">
      <c r="A77" s="181">
        <v>2110</v>
      </c>
      <c r="B77" s="71" t="s">
        <v>97</v>
      </c>
      <c r="C77" s="72">
        <f t="shared" si="0"/>
        <v>0</v>
      </c>
      <c r="D77" s="182">
        <f>SUM(D78:D79)</f>
        <v>0</v>
      </c>
      <c r="E77" s="183">
        <f t="shared" ref="E77:F77" si="82">SUM(E78:E79)</f>
        <v>0</v>
      </c>
      <c r="F77" s="123">
        <f t="shared" si="82"/>
        <v>0</v>
      </c>
      <c r="G77" s="182">
        <f>SUM(G78:G79)</f>
        <v>0</v>
      </c>
      <c r="H77" s="183">
        <f t="shared" ref="H77:I77" si="83">SUM(H78:H79)</f>
        <v>0</v>
      </c>
      <c r="I77" s="123">
        <f t="shared" si="83"/>
        <v>0</v>
      </c>
      <c r="J77" s="182">
        <f>SUM(J78:J79)</f>
        <v>0</v>
      </c>
      <c r="K77" s="183">
        <f t="shared" ref="K77:L77" si="84">SUM(K78:K79)</f>
        <v>0</v>
      </c>
      <c r="L77" s="123">
        <f t="shared" si="84"/>
        <v>0</v>
      </c>
      <c r="M77" s="182">
        <f>SUM(M78:M79)</f>
        <v>0</v>
      </c>
      <c r="N77" s="183">
        <f t="shared" ref="N77:O77" si="85">SUM(N78:N79)</f>
        <v>0</v>
      </c>
      <c r="O77" s="123">
        <f t="shared" si="85"/>
        <v>0</v>
      </c>
      <c r="P77" s="49"/>
      <c r="R77" s="379"/>
      <c r="S77" s="379"/>
    </row>
    <row r="78" spans="1:19" ht="12" hidden="1" customHeight="1" x14ac:dyDescent="0.25">
      <c r="A78" s="51">
        <v>2111</v>
      </c>
      <c r="B78" s="78" t="s">
        <v>98</v>
      </c>
      <c r="C78" s="79">
        <f t="shared" si="0"/>
        <v>0</v>
      </c>
      <c r="D78" s="184"/>
      <c r="E78" s="185"/>
      <c r="F78" s="55">
        <f t="shared" ref="F78:F79" si="86">D78+E78</f>
        <v>0</v>
      </c>
      <c r="G78" s="53"/>
      <c r="H78" s="54"/>
      <c r="I78" s="55">
        <f t="shared" ref="I78:I79" si="87">G78+H78</f>
        <v>0</v>
      </c>
      <c r="J78" s="53"/>
      <c r="K78" s="54"/>
      <c r="L78" s="55">
        <f t="shared" ref="L78:L79" si="88">K78+J78</f>
        <v>0</v>
      </c>
      <c r="M78" s="53"/>
      <c r="N78" s="54"/>
      <c r="O78" s="55">
        <f t="shared" ref="O78:O79" si="89">N78+M78</f>
        <v>0</v>
      </c>
      <c r="P78" s="57"/>
      <c r="R78" s="379"/>
      <c r="S78" s="379"/>
    </row>
    <row r="79" spans="1:19" ht="24" hidden="1" customHeight="1" x14ac:dyDescent="0.25">
      <c r="A79" s="51">
        <v>2112</v>
      </c>
      <c r="B79" s="78" t="s">
        <v>99</v>
      </c>
      <c r="C79" s="79">
        <f t="shared" si="0"/>
        <v>0</v>
      </c>
      <c r="D79" s="184"/>
      <c r="E79" s="185"/>
      <c r="F79" s="55">
        <f t="shared" si="86"/>
        <v>0</v>
      </c>
      <c r="G79" s="53"/>
      <c r="H79" s="54"/>
      <c r="I79" s="55">
        <f t="shared" si="87"/>
        <v>0</v>
      </c>
      <c r="J79" s="53"/>
      <c r="K79" s="54"/>
      <c r="L79" s="55">
        <f t="shared" si="88"/>
        <v>0</v>
      </c>
      <c r="M79" s="53"/>
      <c r="N79" s="54"/>
      <c r="O79" s="55">
        <f t="shared" si="89"/>
        <v>0</v>
      </c>
      <c r="P79" s="57"/>
      <c r="R79" s="379"/>
      <c r="S79" s="379"/>
    </row>
    <row r="80" spans="1:19" ht="24" hidden="1" x14ac:dyDescent="0.25">
      <c r="A80" s="178">
        <v>2120</v>
      </c>
      <c r="B80" s="78" t="s">
        <v>100</v>
      </c>
      <c r="C80" s="79">
        <f t="shared" si="0"/>
        <v>0</v>
      </c>
      <c r="D80" s="179">
        <f>SUM(D81:D82)</f>
        <v>0</v>
      </c>
      <c r="E80" s="180">
        <f t="shared" ref="E80:F80" si="90">SUM(E81:E82)</f>
        <v>0</v>
      </c>
      <c r="F80" s="55">
        <f t="shared" si="90"/>
        <v>0</v>
      </c>
      <c r="G80" s="179">
        <f>SUM(G81:G82)</f>
        <v>0</v>
      </c>
      <c r="H80" s="180">
        <f t="shared" ref="H80:I80" si="91">SUM(H81:H82)</f>
        <v>0</v>
      </c>
      <c r="I80" s="55">
        <f t="shared" si="91"/>
        <v>0</v>
      </c>
      <c r="J80" s="179">
        <f>SUM(J81:J82)</f>
        <v>0</v>
      </c>
      <c r="K80" s="180">
        <f t="shared" ref="K80:L80" si="92">SUM(K81:K82)</f>
        <v>0</v>
      </c>
      <c r="L80" s="55">
        <f t="shared" si="92"/>
        <v>0</v>
      </c>
      <c r="M80" s="179">
        <f>SUM(M81:M82)</f>
        <v>0</v>
      </c>
      <c r="N80" s="180">
        <f t="shared" ref="N80:O80" si="93">SUM(N81:N82)</f>
        <v>0</v>
      </c>
      <c r="O80" s="55">
        <f t="shared" si="93"/>
        <v>0</v>
      </c>
      <c r="P80" s="57"/>
      <c r="R80" s="379"/>
      <c r="S80" s="379"/>
    </row>
    <row r="81" spans="1:19" ht="12" hidden="1" customHeight="1" x14ac:dyDescent="0.25">
      <c r="A81" s="51">
        <v>2121</v>
      </c>
      <c r="B81" s="78" t="s">
        <v>98</v>
      </c>
      <c r="C81" s="79">
        <f t="shared" si="0"/>
        <v>0</v>
      </c>
      <c r="D81" s="184"/>
      <c r="E81" s="185"/>
      <c r="F81" s="55">
        <f t="shared" ref="F81:F82" si="94">D81+E81</f>
        <v>0</v>
      </c>
      <c r="G81" s="53"/>
      <c r="H81" s="54"/>
      <c r="I81" s="55">
        <f t="shared" ref="I81:I82" si="95">G81+H81</f>
        <v>0</v>
      </c>
      <c r="J81" s="53"/>
      <c r="K81" s="54"/>
      <c r="L81" s="55">
        <f t="shared" ref="L81:L82" si="96">K81+J81</f>
        <v>0</v>
      </c>
      <c r="M81" s="53"/>
      <c r="N81" s="54"/>
      <c r="O81" s="55">
        <f t="shared" ref="O81:O82" si="97">N81+M81</f>
        <v>0</v>
      </c>
      <c r="P81" s="57"/>
      <c r="R81" s="379"/>
      <c r="S81" s="379"/>
    </row>
    <row r="82" spans="1:19" ht="24" hidden="1" customHeight="1" x14ac:dyDescent="0.25">
      <c r="A82" s="51">
        <v>2122</v>
      </c>
      <c r="B82" s="78" t="s">
        <v>99</v>
      </c>
      <c r="C82" s="79">
        <f t="shared" si="0"/>
        <v>0</v>
      </c>
      <c r="D82" s="184"/>
      <c r="E82" s="185"/>
      <c r="F82" s="55">
        <f t="shared" si="94"/>
        <v>0</v>
      </c>
      <c r="G82" s="53"/>
      <c r="H82" s="54"/>
      <c r="I82" s="55">
        <f t="shared" si="95"/>
        <v>0</v>
      </c>
      <c r="J82" s="53"/>
      <c r="K82" s="54"/>
      <c r="L82" s="55">
        <f t="shared" si="96"/>
        <v>0</v>
      </c>
      <c r="M82" s="53"/>
      <c r="N82" s="54"/>
      <c r="O82" s="55">
        <f t="shared" si="97"/>
        <v>0</v>
      </c>
      <c r="P82" s="57"/>
      <c r="R82" s="379"/>
      <c r="S82" s="379"/>
    </row>
    <row r="83" spans="1:19" x14ac:dyDescent="0.25">
      <c r="A83" s="58">
        <v>2200</v>
      </c>
      <c r="B83" s="172" t="s">
        <v>103</v>
      </c>
      <c r="C83" s="59">
        <f t="shared" si="0"/>
        <v>274130</v>
      </c>
      <c r="D83" s="173">
        <f>SUM(D84,D89,D95,D103,D112,D116,D122,D128)</f>
        <v>262369</v>
      </c>
      <c r="E83" s="174">
        <f t="shared" ref="E83:F83" si="98">SUM(E84,E89,E95,E103,E112,E116,E122,E128)</f>
        <v>2756</v>
      </c>
      <c r="F83" s="62">
        <f t="shared" si="98"/>
        <v>265125</v>
      </c>
      <c r="G83" s="173">
        <f>SUM(G84,G89,G95,G103,G112,G116,G122,G128)</f>
        <v>0</v>
      </c>
      <c r="H83" s="174">
        <f t="shared" ref="H83:I83" si="99">SUM(H84,H89,H95,H103,H112,H116,H122,H128)</f>
        <v>0</v>
      </c>
      <c r="I83" s="62">
        <f t="shared" si="99"/>
        <v>0</v>
      </c>
      <c r="J83" s="173">
        <f>SUM(J84,J89,J95,J103,J112,J116,J122,J128)</f>
        <v>9005</v>
      </c>
      <c r="K83" s="174">
        <f t="shared" ref="K83:L83" si="100">SUM(K84,K89,K95,K103,K112,K116,K122,K128)</f>
        <v>0</v>
      </c>
      <c r="L83" s="62">
        <f t="shared" si="100"/>
        <v>9005</v>
      </c>
      <c r="M83" s="173">
        <f>SUM(M84,M89,M95,M103,M112,M116,M122,M128)</f>
        <v>0</v>
      </c>
      <c r="N83" s="174">
        <f t="shared" ref="N83:O83" si="101">SUM(N84,N89,N95,N103,N112,N116,N122,N128)</f>
        <v>0</v>
      </c>
      <c r="O83" s="62">
        <f t="shared" si="101"/>
        <v>0</v>
      </c>
      <c r="P83" s="66"/>
      <c r="R83" s="379"/>
      <c r="S83" s="379"/>
    </row>
    <row r="84" spans="1:19" x14ac:dyDescent="0.25">
      <c r="A84" s="175">
        <v>2210</v>
      </c>
      <c r="B84" s="127" t="s">
        <v>104</v>
      </c>
      <c r="C84" s="132">
        <f t="shared" ref="C84:C147" si="102">F84+I84+L84+O84</f>
        <v>61728</v>
      </c>
      <c r="D84" s="176">
        <f>SUM(D85:D88)</f>
        <v>61658</v>
      </c>
      <c r="E84" s="177">
        <f t="shared" ref="E84:F84" si="103">SUM(E85:E88)</f>
        <v>0</v>
      </c>
      <c r="F84" s="130">
        <f t="shared" si="103"/>
        <v>61658</v>
      </c>
      <c r="G84" s="176">
        <f>SUM(G85:G88)</f>
        <v>0</v>
      </c>
      <c r="H84" s="177">
        <f t="shared" ref="H84:I84" si="104">SUM(H85:H88)</f>
        <v>0</v>
      </c>
      <c r="I84" s="130">
        <f t="shared" si="104"/>
        <v>0</v>
      </c>
      <c r="J84" s="176">
        <f>SUM(J85:J88)</f>
        <v>70</v>
      </c>
      <c r="K84" s="177">
        <f t="shared" ref="K84:L84" si="105">SUM(K85:K88)</f>
        <v>0</v>
      </c>
      <c r="L84" s="130">
        <f t="shared" si="105"/>
        <v>70</v>
      </c>
      <c r="M84" s="176">
        <f>SUM(M85:M88)</f>
        <v>0</v>
      </c>
      <c r="N84" s="177">
        <f t="shared" ref="N84:O84" si="106">SUM(N85:N88)</f>
        <v>0</v>
      </c>
      <c r="O84" s="130">
        <f t="shared" si="106"/>
        <v>0</v>
      </c>
      <c r="P84" s="118"/>
      <c r="R84" s="379"/>
      <c r="S84" s="379"/>
    </row>
    <row r="85" spans="1:19" ht="24" hidden="1" customHeight="1" x14ac:dyDescent="0.25">
      <c r="A85" s="44">
        <v>2211</v>
      </c>
      <c r="B85" s="71" t="s">
        <v>105</v>
      </c>
      <c r="C85" s="72">
        <f t="shared" si="102"/>
        <v>0</v>
      </c>
      <c r="D85" s="186"/>
      <c r="E85" s="187"/>
      <c r="F85" s="123">
        <f t="shared" ref="F85:F88" si="107">D85+E85</f>
        <v>0</v>
      </c>
      <c r="G85" s="46"/>
      <c r="H85" s="47"/>
      <c r="I85" s="123">
        <f t="shared" ref="I85:I88" si="108">G85+H85</f>
        <v>0</v>
      </c>
      <c r="J85" s="46"/>
      <c r="K85" s="47"/>
      <c r="L85" s="123">
        <f t="shared" ref="L85:L88" si="109">K85+J85</f>
        <v>0</v>
      </c>
      <c r="M85" s="46"/>
      <c r="N85" s="47"/>
      <c r="O85" s="123">
        <f t="shared" ref="O85:O88" si="110">N85+M85</f>
        <v>0</v>
      </c>
      <c r="P85" s="49"/>
      <c r="R85" s="379"/>
      <c r="S85" s="379"/>
    </row>
    <row r="86" spans="1:19" ht="36" customHeight="1" x14ac:dyDescent="0.25">
      <c r="A86" s="51">
        <v>2212</v>
      </c>
      <c r="B86" s="78" t="s">
        <v>106</v>
      </c>
      <c r="C86" s="79">
        <f t="shared" si="102"/>
        <v>4484</v>
      </c>
      <c r="D86" s="184">
        <v>4464</v>
      </c>
      <c r="E86" s="185"/>
      <c r="F86" s="55">
        <f t="shared" si="107"/>
        <v>4464</v>
      </c>
      <c r="G86" s="53"/>
      <c r="H86" s="54"/>
      <c r="I86" s="55">
        <f t="shared" si="108"/>
        <v>0</v>
      </c>
      <c r="J86" s="53">
        <v>20</v>
      </c>
      <c r="K86" s="54"/>
      <c r="L86" s="55">
        <f t="shared" si="109"/>
        <v>20</v>
      </c>
      <c r="M86" s="53"/>
      <c r="N86" s="54"/>
      <c r="O86" s="55">
        <f t="shared" si="110"/>
        <v>0</v>
      </c>
      <c r="P86" s="57"/>
      <c r="R86" s="379"/>
      <c r="S86" s="379"/>
    </row>
    <row r="87" spans="1:19" ht="24" customHeight="1" x14ac:dyDescent="0.25">
      <c r="A87" s="51">
        <v>2214</v>
      </c>
      <c r="B87" s="78" t="s">
        <v>107</v>
      </c>
      <c r="C87" s="79">
        <f t="shared" si="102"/>
        <v>1627</v>
      </c>
      <c r="D87" s="184">
        <v>1577</v>
      </c>
      <c r="E87" s="185"/>
      <c r="F87" s="55">
        <f t="shared" si="107"/>
        <v>1577</v>
      </c>
      <c r="G87" s="53"/>
      <c r="H87" s="54"/>
      <c r="I87" s="55">
        <f t="shared" si="108"/>
        <v>0</v>
      </c>
      <c r="J87" s="53">
        <v>50</v>
      </c>
      <c r="K87" s="54"/>
      <c r="L87" s="55">
        <f t="shared" si="109"/>
        <v>50</v>
      </c>
      <c r="M87" s="53"/>
      <c r="N87" s="54"/>
      <c r="O87" s="55">
        <f t="shared" si="110"/>
        <v>0</v>
      </c>
      <c r="P87" s="57"/>
      <c r="R87" s="379"/>
      <c r="S87" s="379"/>
    </row>
    <row r="88" spans="1:19" ht="12" customHeight="1" x14ac:dyDescent="0.25">
      <c r="A88" s="51">
        <v>2219</v>
      </c>
      <c r="B88" s="78" t="s">
        <v>108</v>
      </c>
      <c r="C88" s="79">
        <f t="shared" si="102"/>
        <v>55617</v>
      </c>
      <c r="D88" s="184">
        <v>55617</v>
      </c>
      <c r="E88" s="185"/>
      <c r="F88" s="55">
        <f t="shared" si="107"/>
        <v>55617</v>
      </c>
      <c r="G88" s="53"/>
      <c r="H88" s="54"/>
      <c r="I88" s="55">
        <f t="shared" si="108"/>
        <v>0</v>
      </c>
      <c r="J88" s="53"/>
      <c r="K88" s="54"/>
      <c r="L88" s="55">
        <f t="shared" si="109"/>
        <v>0</v>
      </c>
      <c r="M88" s="53"/>
      <c r="N88" s="54"/>
      <c r="O88" s="55">
        <f t="shared" si="110"/>
        <v>0</v>
      </c>
      <c r="P88" s="57"/>
      <c r="R88" s="379"/>
      <c r="S88" s="379"/>
    </row>
    <row r="89" spans="1:19" ht="24" x14ac:dyDescent="0.25">
      <c r="A89" s="178">
        <v>2220</v>
      </c>
      <c r="B89" s="78" t="s">
        <v>109</v>
      </c>
      <c r="C89" s="79">
        <f t="shared" si="102"/>
        <v>51697</v>
      </c>
      <c r="D89" s="179">
        <f>SUM(D90:D94)</f>
        <v>43083</v>
      </c>
      <c r="E89" s="180">
        <f t="shared" ref="E89:F89" si="111">SUM(E90:E94)</f>
        <v>0</v>
      </c>
      <c r="F89" s="55">
        <f t="shared" si="111"/>
        <v>43083</v>
      </c>
      <c r="G89" s="179">
        <f>SUM(G90:G94)</f>
        <v>0</v>
      </c>
      <c r="H89" s="180">
        <f t="shared" ref="H89:I89" si="112">SUM(H90:H94)</f>
        <v>0</v>
      </c>
      <c r="I89" s="55">
        <f t="shared" si="112"/>
        <v>0</v>
      </c>
      <c r="J89" s="179">
        <f>SUM(J90:J94)</f>
        <v>8614</v>
      </c>
      <c r="K89" s="180">
        <f t="shared" ref="K89:L89" si="113">SUM(K90:K94)</f>
        <v>0</v>
      </c>
      <c r="L89" s="55">
        <f t="shared" si="113"/>
        <v>8614</v>
      </c>
      <c r="M89" s="179">
        <f>SUM(M90:M94)</f>
        <v>0</v>
      </c>
      <c r="N89" s="180">
        <f t="shared" ref="N89:O89" si="114">SUM(N90:N94)</f>
        <v>0</v>
      </c>
      <c r="O89" s="55">
        <f t="shared" si="114"/>
        <v>0</v>
      </c>
      <c r="P89" s="57"/>
      <c r="R89" s="379"/>
      <c r="S89" s="379"/>
    </row>
    <row r="90" spans="1:19" ht="24" customHeight="1" x14ac:dyDescent="0.25">
      <c r="A90" s="51">
        <v>2221</v>
      </c>
      <c r="B90" s="78" t="s">
        <v>110</v>
      </c>
      <c r="C90" s="79">
        <f t="shared" si="102"/>
        <v>16480</v>
      </c>
      <c r="D90" s="184">
        <v>16480</v>
      </c>
      <c r="E90" s="185"/>
      <c r="F90" s="55">
        <f t="shared" ref="F90:F94" si="115">D90+E90</f>
        <v>16480</v>
      </c>
      <c r="G90" s="53"/>
      <c r="H90" s="54"/>
      <c r="I90" s="55">
        <f t="shared" ref="I90:I94" si="116">G90+H90</f>
        <v>0</v>
      </c>
      <c r="J90" s="53"/>
      <c r="K90" s="54"/>
      <c r="L90" s="55">
        <f t="shared" ref="L90:L94" si="117">K90+J90</f>
        <v>0</v>
      </c>
      <c r="M90" s="53"/>
      <c r="N90" s="54"/>
      <c r="O90" s="55">
        <f t="shared" ref="O90:O94" si="118">N90+M90</f>
        <v>0</v>
      </c>
      <c r="P90" s="57"/>
      <c r="R90" s="379"/>
      <c r="S90" s="379"/>
    </row>
    <row r="91" spans="1:19" ht="51" customHeight="1" x14ac:dyDescent="0.25">
      <c r="A91" s="51">
        <v>2222</v>
      </c>
      <c r="B91" s="78" t="s">
        <v>111</v>
      </c>
      <c r="C91" s="79">
        <f t="shared" si="102"/>
        <v>5066</v>
      </c>
      <c r="D91" s="184">
        <v>2015</v>
      </c>
      <c r="E91" s="185"/>
      <c r="F91" s="55">
        <f t="shared" si="115"/>
        <v>2015</v>
      </c>
      <c r="G91" s="53"/>
      <c r="H91" s="54"/>
      <c r="I91" s="55">
        <f t="shared" si="116"/>
        <v>0</v>
      </c>
      <c r="J91" s="53">
        <v>3051</v>
      </c>
      <c r="K91" s="54"/>
      <c r="L91" s="55">
        <f t="shared" si="117"/>
        <v>3051</v>
      </c>
      <c r="M91" s="53"/>
      <c r="N91" s="54"/>
      <c r="O91" s="55">
        <f t="shared" si="118"/>
        <v>0</v>
      </c>
      <c r="P91" s="57"/>
      <c r="R91" s="379"/>
      <c r="S91" s="379"/>
    </row>
    <row r="92" spans="1:19" ht="12" customHeight="1" x14ac:dyDescent="0.25">
      <c r="A92" s="51">
        <v>2223</v>
      </c>
      <c r="B92" s="78" t="s">
        <v>112</v>
      </c>
      <c r="C92" s="79">
        <f t="shared" si="102"/>
        <v>29274</v>
      </c>
      <c r="D92" s="184">
        <v>23911</v>
      </c>
      <c r="E92" s="185"/>
      <c r="F92" s="55">
        <f t="shared" si="115"/>
        <v>23911</v>
      </c>
      <c r="G92" s="53"/>
      <c r="H92" s="54"/>
      <c r="I92" s="55">
        <f t="shared" si="116"/>
        <v>0</v>
      </c>
      <c r="J92" s="53">
        <v>5363</v>
      </c>
      <c r="K92" s="54"/>
      <c r="L92" s="55">
        <f t="shared" si="117"/>
        <v>5363</v>
      </c>
      <c r="M92" s="53"/>
      <c r="N92" s="54"/>
      <c r="O92" s="55">
        <f t="shared" si="118"/>
        <v>0</v>
      </c>
      <c r="P92" s="57"/>
      <c r="R92" s="379"/>
      <c r="S92" s="379"/>
    </row>
    <row r="93" spans="1:19" ht="48" customHeight="1" x14ac:dyDescent="0.25">
      <c r="A93" s="51">
        <v>2224</v>
      </c>
      <c r="B93" s="78" t="s">
        <v>113</v>
      </c>
      <c r="C93" s="79">
        <f t="shared" si="102"/>
        <v>877</v>
      </c>
      <c r="D93" s="184">
        <v>677</v>
      </c>
      <c r="E93" s="185"/>
      <c r="F93" s="55">
        <f t="shared" si="115"/>
        <v>677</v>
      </c>
      <c r="G93" s="53"/>
      <c r="H93" s="54"/>
      <c r="I93" s="55">
        <f t="shared" si="116"/>
        <v>0</v>
      </c>
      <c r="J93" s="53">
        <v>200</v>
      </c>
      <c r="K93" s="54"/>
      <c r="L93" s="55">
        <f t="shared" si="117"/>
        <v>200</v>
      </c>
      <c r="M93" s="53"/>
      <c r="N93" s="54"/>
      <c r="O93" s="55">
        <f t="shared" si="118"/>
        <v>0</v>
      </c>
      <c r="P93" s="57"/>
      <c r="R93" s="379"/>
      <c r="S93" s="379"/>
    </row>
    <row r="94" spans="1:19" ht="24" hidden="1" customHeight="1" x14ac:dyDescent="0.25">
      <c r="A94" s="51">
        <v>2229</v>
      </c>
      <c r="B94" s="78" t="s">
        <v>114</v>
      </c>
      <c r="C94" s="79">
        <f t="shared" si="102"/>
        <v>0</v>
      </c>
      <c r="D94" s="184"/>
      <c r="E94" s="185"/>
      <c r="F94" s="55">
        <f t="shared" si="115"/>
        <v>0</v>
      </c>
      <c r="G94" s="53"/>
      <c r="H94" s="54"/>
      <c r="I94" s="55">
        <f t="shared" si="116"/>
        <v>0</v>
      </c>
      <c r="J94" s="53"/>
      <c r="K94" s="54"/>
      <c r="L94" s="55">
        <f t="shared" si="117"/>
        <v>0</v>
      </c>
      <c r="M94" s="53"/>
      <c r="N94" s="54"/>
      <c r="O94" s="55">
        <f t="shared" si="118"/>
        <v>0</v>
      </c>
      <c r="P94" s="57"/>
      <c r="R94" s="379"/>
      <c r="S94" s="379"/>
    </row>
    <row r="95" spans="1:19" ht="36" x14ac:dyDescent="0.25">
      <c r="A95" s="178">
        <v>2230</v>
      </c>
      <c r="B95" s="78" t="s">
        <v>115</v>
      </c>
      <c r="C95" s="79">
        <f t="shared" si="102"/>
        <v>2315</v>
      </c>
      <c r="D95" s="179">
        <f>SUM(D96:D102)</f>
        <v>2315</v>
      </c>
      <c r="E95" s="180">
        <f t="shared" ref="E95:F95" si="119">SUM(E96:E102)</f>
        <v>0</v>
      </c>
      <c r="F95" s="55">
        <f t="shared" si="119"/>
        <v>2315</v>
      </c>
      <c r="G95" s="179">
        <f>SUM(G96:G102)</f>
        <v>0</v>
      </c>
      <c r="H95" s="180">
        <f t="shared" ref="H95:I95" si="120">SUM(H96:H102)</f>
        <v>0</v>
      </c>
      <c r="I95" s="55">
        <f t="shared" si="120"/>
        <v>0</v>
      </c>
      <c r="J95" s="179">
        <f>SUM(J96:J102)</f>
        <v>0</v>
      </c>
      <c r="K95" s="180">
        <f t="shared" ref="K95:L95" si="121">SUM(K96:K102)</f>
        <v>0</v>
      </c>
      <c r="L95" s="55">
        <f t="shared" si="121"/>
        <v>0</v>
      </c>
      <c r="M95" s="179">
        <f>SUM(M96:M102)</f>
        <v>0</v>
      </c>
      <c r="N95" s="180">
        <f t="shared" ref="N95:O95" si="122">SUM(N96:N102)</f>
        <v>0</v>
      </c>
      <c r="O95" s="55">
        <f t="shared" si="122"/>
        <v>0</v>
      </c>
      <c r="P95" s="57"/>
      <c r="R95" s="379"/>
      <c r="S95" s="379"/>
    </row>
    <row r="96" spans="1:19" ht="24" hidden="1" customHeight="1" x14ac:dyDescent="0.25">
      <c r="A96" s="51">
        <v>2231</v>
      </c>
      <c r="B96" s="78" t="s">
        <v>116</v>
      </c>
      <c r="C96" s="79">
        <f t="shared" si="102"/>
        <v>0</v>
      </c>
      <c r="D96" s="184"/>
      <c r="E96" s="185"/>
      <c r="F96" s="55">
        <f t="shared" ref="F96:F102" si="123">D96+E96</f>
        <v>0</v>
      </c>
      <c r="G96" s="53"/>
      <c r="H96" s="54"/>
      <c r="I96" s="55">
        <f t="shared" ref="I96:I102" si="124">G96+H96</f>
        <v>0</v>
      </c>
      <c r="J96" s="53"/>
      <c r="K96" s="54"/>
      <c r="L96" s="55">
        <f t="shared" ref="L96:L102" si="125">K96+J96</f>
        <v>0</v>
      </c>
      <c r="M96" s="53"/>
      <c r="N96" s="54"/>
      <c r="O96" s="55">
        <f t="shared" ref="O96:O102" si="126">N96+M96</f>
        <v>0</v>
      </c>
      <c r="P96" s="57"/>
      <c r="R96" s="379"/>
      <c r="S96" s="379"/>
    </row>
    <row r="97" spans="1:19" ht="24.75" hidden="1" customHeight="1" x14ac:dyDescent="0.25">
      <c r="A97" s="51">
        <v>2232</v>
      </c>
      <c r="B97" s="78" t="s">
        <v>117</v>
      </c>
      <c r="C97" s="79">
        <f t="shared" si="102"/>
        <v>0</v>
      </c>
      <c r="D97" s="184"/>
      <c r="E97" s="185"/>
      <c r="F97" s="55">
        <f t="shared" si="123"/>
        <v>0</v>
      </c>
      <c r="G97" s="53"/>
      <c r="H97" s="54"/>
      <c r="I97" s="55">
        <f t="shared" si="124"/>
        <v>0</v>
      </c>
      <c r="J97" s="53"/>
      <c r="K97" s="54"/>
      <c r="L97" s="55">
        <f t="shared" si="125"/>
        <v>0</v>
      </c>
      <c r="M97" s="53"/>
      <c r="N97" s="54"/>
      <c r="O97" s="55">
        <f t="shared" si="126"/>
        <v>0</v>
      </c>
      <c r="P97" s="57"/>
      <c r="R97" s="379"/>
      <c r="S97" s="379"/>
    </row>
    <row r="98" spans="1:19" ht="24" customHeight="1" x14ac:dyDescent="0.25">
      <c r="A98" s="44">
        <v>2233</v>
      </c>
      <c r="B98" s="71" t="s">
        <v>118</v>
      </c>
      <c r="C98" s="72">
        <f t="shared" si="102"/>
        <v>320</v>
      </c>
      <c r="D98" s="186">
        <v>320</v>
      </c>
      <c r="E98" s="187"/>
      <c r="F98" s="123">
        <f t="shared" si="123"/>
        <v>320</v>
      </c>
      <c r="G98" s="46"/>
      <c r="H98" s="47"/>
      <c r="I98" s="123">
        <f t="shared" si="124"/>
        <v>0</v>
      </c>
      <c r="J98" s="46"/>
      <c r="K98" s="47"/>
      <c r="L98" s="123">
        <f t="shared" si="125"/>
        <v>0</v>
      </c>
      <c r="M98" s="46"/>
      <c r="N98" s="47"/>
      <c r="O98" s="123">
        <f t="shared" si="126"/>
        <v>0</v>
      </c>
      <c r="P98" s="49"/>
      <c r="R98" s="379"/>
      <c r="S98" s="379"/>
    </row>
    <row r="99" spans="1:19" ht="36" hidden="1" customHeight="1" x14ac:dyDescent="0.25">
      <c r="A99" s="51">
        <v>2234</v>
      </c>
      <c r="B99" s="78" t="s">
        <v>119</v>
      </c>
      <c r="C99" s="79">
        <f t="shared" si="102"/>
        <v>0</v>
      </c>
      <c r="D99" s="184"/>
      <c r="E99" s="185"/>
      <c r="F99" s="55">
        <f t="shared" si="123"/>
        <v>0</v>
      </c>
      <c r="G99" s="53"/>
      <c r="H99" s="54"/>
      <c r="I99" s="55">
        <f t="shared" si="124"/>
        <v>0</v>
      </c>
      <c r="J99" s="53"/>
      <c r="K99" s="54"/>
      <c r="L99" s="55">
        <f t="shared" si="125"/>
        <v>0</v>
      </c>
      <c r="M99" s="53"/>
      <c r="N99" s="54"/>
      <c r="O99" s="55">
        <f t="shared" si="126"/>
        <v>0</v>
      </c>
      <c r="P99" s="57"/>
      <c r="R99" s="379"/>
      <c r="S99" s="379"/>
    </row>
    <row r="100" spans="1:19" ht="24" hidden="1" customHeight="1" x14ac:dyDescent="0.25">
      <c r="A100" s="51">
        <v>2235</v>
      </c>
      <c r="B100" s="78" t="s">
        <v>120</v>
      </c>
      <c r="C100" s="79">
        <f t="shared" si="102"/>
        <v>0</v>
      </c>
      <c r="D100" s="184"/>
      <c r="E100" s="185"/>
      <c r="F100" s="55">
        <f t="shared" si="123"/>
        <v>0</v>
      </c>
      <c r="G100" s="53"/>
      <c r="H100" s="54"/>
      <c r="I100" s="55">
        <f t="shared" si="124"/>
        <v>0</v>
      </c>
      <c r="J100" s="53"/>
      <c r="K100" s="54"/>
      <c r="L100" s="55">
        <f t="shared" si="125"/>
        <v>0</v>
      </c>
      <c r="M100" s="53"/>
      <c r="N100" s="54"/>
      <c r="O100" s="55">
        <f t="shared" si="126"/>
        <v>0</v>
      </c>
      <c r="P100" s="57"/>
      <c r="R100" s="379"/>
      <c r="S100" s="379"/>
    </row>
    <row r="101" spans="1:19" ht="12" hidden="1" customHeight="1" x14ac:dyDescent="0.25">
      <c r="A101" s="51">
        <v>2236</v>
      </c>
      <c r="B101" s="78" t="s">
        <v>121</v>
      </c>
      <c r="C101" s="79">
        <f t="shared" si="102"/>
        <v>0</v>
      </c>
      <c r="D101" s="184"/>
      <c r="E101" s="185"/>
      <c r="F101" s="55">
        <f t="shared" si="123"/>
        <v>0</v>
      </c>
      <c r="G101" s="53"/>
      <c r="H101" s="54"/>
      <c r="I101" s="55">
        <f t="shared" si="124"/>
        <v>0</v>
      </c>
      <c r="J101" s="53"/>
      <c r="K101" s="54"/>
      <c r="L101" s="55">
        <f t="shared" si="125"/>
        <v>0</v>
      </c>
      <c r="M101" s="53"/>
      <c r="N101" s="54"/>
      <c r="O101" s="55">
        <f t="shared" si="126"/>
        <v>0</v>
      </c>
      <c r="P101" s="57"/>
      <c r="R101" s="379"/>
      <c r="S101" s="379"/>
    </row>
    <row r="102" spans="1:19" ht="24" customHeight="1" x14ac:dyDescent="0.25">
      <c r="A102" s="51">
        <v>2239</v>
      </c>
      <c r="B102" s="78" t="s">
        <v>122</v>
      </c>
      <c r="C102" s="79">
        <f t="shared" si="102"/>
        <v>1995</v>
      </c>
      <c r="D102" s="184">
        <v>1995</v>
      </c>
      <c r="E102" s="185"/>
      <c r="F102" s="55">
        <f t="shared" si="123"/>
        <v>1995</v>
      </c>
      <c r="G102" s="53"/>
      <c r="H102" s="54"/>
      <c r="I102" s="55">
        <f t="shared" si="124"/>
        <v>0</v>
      </c>
      <c r="J102" s="53"/>
      <c r="K102" s="54"/>
      <c r="L102" s="55">
        <f t="shared" si="125"/>
        <v>0</v>
      </c>
      <c r="M102" s="53"/>
      <c r="N102" s="54"/>
      <c r="O102" s="55">
        <f t="shared" si="126"/>
        <v>0</v>
      </c>
      <c r="P102" s="57"/>
      <c r="R102" s="379"/>
      <c r="S102" s="379"/>
    </row>
    <row r="103" spans="1:19" ht="36" x14ac:dyDescent="0.25">
      <c r="A103" s="178">
        <v>2240</v>
      </c>
      <c r="B103" s="78" t="s">
        <v>123</v>
      </c>
      <c r="C103" s="79">
        <f t="shared" si="102"/>
        <v>44921</v>
      </c>
      <c r="D103" s="179">
        <f>SUM(D104:D111)</f>
        <v>43604</v>
      </c>
      <c r="E103" s="180">
        <f t="shared" ref="E103:F103" si="127">SUM(E104:E111)</f>
        <v>1174</v>
      </c>
      <c r="F103" s="55">
        <f t="shared" si="127"/>
        <v>44778</v>
      </c>
      <c r="G103" s="179">
        <f>SUM(G104:G111)</f>
        <v>0</v>
      </c>
      <c r="H103" s="180">
        <f t="shared" ref="H103:I103" si="128">SUM(H104:H111)</f>
        <v>0</v>
      </c>
      <c r="I103" s="55">
        <f t="shared" si="128"/>
        <v>0</v>
      </c>
      <c r="J103" s="179">
        <f>SUM(J104:J111)</f>
        <v>143</v>
      </c>
      <c r="K103" s="180">
        <f t="shared" ref="K103:L103" si="129">SUM(K104:K111)</f>
        <v>0</v>
      </c>
      <c r="L103" s="55">
        <f t="shared" si="129"/>
        <v>143</v>
      </c>
      <c r="M103" s="179">
        <f>SUM(M104:M111)</f>
        <v>0</v>
      </c>
      <c r="N103" s="180">
        <f t="shared" ref="N103:O103" si="130">SUM(N104:N111)</f>
        <v>0</v>
      </c>
      <c r="O103" s="55">
        <f t="shared" si="130"/>
        <v>0</v>
      </c>
      <c r="P103" s="57"/>
      <c r="R103" s="379"/>
      <c r="S103" s="379"/>
    </row>
    <row r="104" spans="1:19" ht="12" hidden="1" customHeight="1" x14ac:dyDescent="0.25">
      <c r="A104" s="51">
        <v>2241</v>
      </c>
      <c r="B104" s="78" t="s">
        <v>124</v>
      </c>
      <c r="C104" s="79">
        <f t="shared" si="102"/>
        <v>0</v>
      </c>
      <c r="D104" s="184"/>
      <c r="E104" s="185"/>
      <c r="F104" s="55">
        <f t="shared" ref="F104:F111" si="131">D104+E104</f>
        <v>0</v>
      </c>
      <c r="G104" s="53"/>
      <c r="H104" s="54"/>
      <c r="I104" s="55">
        <f t="shared" ref="I104:I111" si="132">G104+H104</f>
        <v>0</v>
      </c>
      <c r="J104" s="53"/>
      <c r="K104" s="54"/>
      <c r="L104" s="55">
        <f t="shared" ref="L104:L111" si="133">K104+J104</f>
        <v>0</v>
      </c>
      <c r="M104" s="53"/>
      <c r="N104" s="54"/>
      <c r="O104" s="55">
        <f t="shared" ref="O104:O111" si="134">N104+M104</f>
        <v>0</v>
      </c>
      <c r="P104" s="57"/>
      <c r="R104" s="379"/>
      <c r="S104" s="379"/>
    </row>
    <row r="105" spans="1:19" ht="24" customHeight="1" x14ac:dyDescent="0.25">
      <c r="A105" s="51">
        <v>2242</v>
      </c>
      <c r="B105" s="78" t="s">
        <v>125</v>
      </c>
      <c r="C105" s="79">
        <f t="shared" si="102"/>
        <v>28895</v>
      </c>
      <c r="D105" s="184">
        <v>28895</v>
      </c>
      <c r="E105" s="185"/>
      <c r="F105" s="55">
        <f t="shared" si="131"/>
        <v>28895</v>
      </c>
      <c r="G105" s="53"/>
      <c r="H105" s="54"/>
      <c r="I105" s="55">
        <f t="shared" si="132"/>
        <v>0</v>
      </c>
      <c r="J105" s="53"/>
      <c r="K105" s="54"/>
      <c r="L105" s="55">
        <f t="shared" si="133"/>
        <v>0</v>
      </c>
      <c r="M105" s="53"/>
      <c r="N105" s="54"/>
      <c r="O105" s="55">
        <f t="shared" si="134"/>
        <v>0</v>
      </c>
      <c r="P105" s="57"/>
      <c r="R105" s="379"/>
      <c r="S105" s="379"/>
    </row>
    <row r="106" spans="1:19" ht="24" customHeight="1" x14ac:dyDescent="0.25">
      <c r="A106" s="51">
        <v>2243</v>
      </c>
      <c r="B106" s="78" t="s">
        <v>126</v>
      </c>
      <c r="C106" s="79">
        <f t="shared" si="102"/>
        <v>3687</v>
      </c>
      <c r="D106" s="184">
        <v>3687</v>
      </c>
      <c r="E106" s="185"/>
      <c r="F106" s="55">
        <f t="shared" si="131"/>
        <v>3687</v>
      </c>
      <c r="G106" s="53"/>
      <c r="H106" s="54"/>
      <c r="I106" s="55">
        <f t="shared" si="132"/>
        <v>0</v>
      </c>
      <c r="J106" s="53"/>
      <c r="K106" s="54"/>
      <c r="L106" s="55">
        <f t="shared" si="133"/>
        <v>0</v>
      </c>
      <c r="M106" s="53"/>
      <c r="N106" s="54"/>
      <c r="O106" s="55">
        <f t="shared" si="134"/>
        <v>0</v>
      </c>
      <c r="P106" s="57"/>
      <c r="R106" s="379"/>
      <c r="S106" s="379"/>
    </row>
    <row r="107" spans="1:19" ht="27" customHeight="1" x14ac:dyDescent="0.25">
      <c r="A107" s="51">
        <v>2244</v>
      </c>
      <c r="B107" s="78" t="s">
        <v>127</v>
      </c>
      <c r="C107" s="79">
        <f t="shared" si="102"/>
        <v>11933</v>
      </c>
      <c r="D107" s="184">
        <v>10616</v>
      </c>
      <c r="E107" s="185">
        <v>1174</v>
      </c>
      <c r="F107" s="55">
        <f t="shared" si="131"/>
        <v>11790</v>
      </c>
      <c r="G107" s="53"/>
      <c r="H107" s="54"/>
      <c r="I107" s="55">
        <f t="shared" si="132"/>
        <v>0</v>
      </c>
      <c r="J107" s="53">
        <v>143</v>
      </c>
      <c r="K107" s="54"/>
      <c r="L107" s="55">
        <f t="shared" si="133"/>
        <v>143</v>
      </c>
      <c r="M107" s="53"/>
      <c r="N107" s="54"/>
      <c r="O107" s="55">
        <f t="shared" si="134"/>
        <v>0</v>
      </c>
      <c r="P107" s="57" t="s">
        <v>468</v>
      </c>
      <c r="R107" s="379"/>
      <c r="S107" s="379"/>
    </row>
    <row r="108" spans="1:19" ht="24" hidden="1" customHeight="1" x14ac:dyDescent="0.25">
      <c r="A108" s="51">
        <v>2246</v>
      </c>
      <c r="B108" s="78" t="s">
        <v>128</v>
      </c>
      <c r="C108" s="79">
        <f t="shared" si="102"/>
        <v>0</v>
      </c>
      <c r="D108" s="184"/>
      <c r="E108" s="185"/>
      <c r="F108" s="55">
        <f t="shared" si="131"/>
        <v>0</v>
      </c>
      <c r="G108" s="53"/>
      <c r="H108" s="54"/>
      <c r="I108" s="55">
        <f t="shared" si="132"/>
        <v>0</v>
      </c>
      <c r="J108" s="53"/>
      <c r="K108" s="54"/>
      <c r="L108" s="55">
        <f t="shared" si="133"/>
        <v>0</v>
      </c>
      <c r="M108" s="53"/>
      <c r="N108" s="54"/>
      <c r="O108" s="55">
        <f t="shared" si="134"/>
        <v>0</v>
      </c>
      <c r="P108" s="57"/>
      <c r="R108" s="379"/>
      <c r="S108" s="379"/>
    </row>
    <row r="109" spans="1:19" ht="12" customHeight="1" x14ac:dyDescent="0.25">
      <c r="A109" s="51">
        <v>2247</v>
      </c>
      <c r="B109" s="78" t="s">
        <v>129</v>
      </c>
      <c r="C109" s="79">
        <f t="shared" si="102"/>
        <v>336</v>
      </c>
      <c r="D109" s="184">
        <v>336</v>
      </c>
      <c r="E109" s="185"/>
      <c r="F109" s="55">
        <f t="shared" si="131"/>
        <v>336</v>
      </c>
      <c r="G109" s="53"/>
      <c r="H109" s="54"/>
      <c r="I109" s="55">
        <f t="shared" si="132"/>
        <v>0</v>
      </c>
      <c r="J109" s="53"/>
      <c r="K109" s="54"/>
      <c r="L109" s="55">
        <f t="shared" si="133"/>
        <v>0</v>
      </c>
      <c r="M109" s="53"/>
      <c r="N109" s="54"/>
      <c r="O109" s="55">
        <f t="shared" si="134"/>
        <v>0</v>
      </c>
      <c r="P109" s="57"/>
      <c r="R109" s="379"/>
      <c r="S109" s="379"/>
    </row>
    <row r="110" spans="1:19" ht="24" hidden="1" customHeight="1" x14ac:dyDescent="0.25">
      <c r="A110" s="51">
        <v>2248</v>
      </c>
      <c r="B110" s="78" t="s">
        <v>130</v>
      </c>
      <c r="C110" s="79">
        <f t="shared" si="102"/>
        <v>0</v>
      </c>
      <c r="D110" s="184"/>
      <c r="E110" s="185"/>
      <c r="F110" s="55">
        <f t="shared" si="131"/>
        <v>0</v>
      </c>
      <c r="G110" s="53"/>
      <c r="H110" s="54"/>
      <c r="I110" s="55">
        <f t="shared" si="132"/>
        <v>0</v>
      </c>
      <c r="J110" s="53"/>
      <c r="K110" s="54"/>
      <c r="L110" s="55">
        <f t="shared" si="133"/>
        <v>0</v>
      </c>
      <c r="M110" s="53"/>
      <c r="N110" s="54"/>
      <c r="O110" s="55">
        <f t="shared" si="134"/>
        <v>0</v>
      </c>
      <c r="P110" s="57"/>
      <c r="R110" s="379"/>
      <c r="S110" s="379"/>
    </row>
    <row r="111" spans="1:19" ht="24" customHeight="1" x14ac:dyDescent="0.25">
      <c r="A111" s="51">
        <v>2249</v>
      </c>
      <c r="B111" s="78" t="s">
        <v>131</v>
      </c>
      <c r="C111" s="79">
        <f t="shared" si="102"/>
        <v>70</v>
      </c>
      <c r="D111" s="184">
        <v>70</v>
      </c>
      <c r="E111" s="185"/>
      <c r="F111" s="55">
        <f t="shared" si="131"/>
        <v>70</v>
      </c>
      <c r="G111" s="53"/>
      <c r="H111" s="54"/>
      <c r="I111" s="55">
        <f t="shared" si="132"/>
        <v>0</v>
      </c>
      <c r="J111" s="53"/>
      <c r="K111" s="54"/>
      <c r="L111" s="55">
        <f t="shared" si="133"/>
        <v>0</v>
      </c>
      <c r="M111" s="53"/>
      <c r="N111" s="54"/>
      <c r="O111" s="55">
        <f t="shared" si="134"/>
        <v>0</v>
      </c>
      <c r="P111" s="57"/>
      <c r="R111" s="379"/>
      <c r="S111" s="379"/>
    </row>
    <row r="112" spans="1:19" x14ac:dyDescent="0.25">
      <c r="A112" s="178">
        <v>2250</v>
      </c>
      <c r="B112" s="78" t="s">
        <v>132</v>
      </c>
      <c r="C112" s="79">
        <f t="shared" si="102"/>
        <v>1035</v>
      </c>
      <c r="D112" s="179">
        <f>SUM(D113:D115)</f>
        <v>1035</v>
      </c>
      <c r="E112" s="180">
        <f t="shared" ref="E112:F112" si="135">SUM(E113:E115)</f>
        <v>0</v>
      </c>
      <c r="F112" s="55">
        <f t="shared" si="135"/>
        <v>1035</v>
      </c>
      <c r="G112" s="179">
        <f>SUM(G113:G115)</f>
        <v>0</v>
      </c>
      <c r="H112" s="180">
        <f t="shared" ref="H112:I112" si="136">SUM(H113:H115)</f>
        <v>0</v>
      </c>
      <c r="I112" s="55">
        <f t="shared" si="136"/>
        <v>0</v>
      </c>
      <c r="J112" s="179">
        <f>SUM(J113:J115)</f>
        <v>0</v>
      </c>
      <c r="K112" s="180">
        <f t="shared" ref="K112:L112" si="137">SUM(K113:K115)</f>
        <v>0</v>
      </c>
      <c r="L112" s="55">
        <f t="shared" si="137"/>
        <v>0</v>
      </c>
      <c r="M112" s="179">
        <f>SUM(M113:M115)</f>
        <v>0</v>
      </c>
      <c r="N112" s="180">
        <f t="shared" ref="N112:O112" si="138">SUM(N113:N115)</f>
        <v>0</v>
      </c>
      <c r="O112" s="55">
        <f t="shared" si="138"/>
        <v>0</v>
      </c>
      <c r="P112" s="57"/>
      <c r="R112" s="379"/>
      <c r="S112" s="379"/>
    </row>
    <row r="113" spans="1:19" ht="12" customHeight="1" x14ac:dyDescent="0.25">
      <c r="A113" s="51">
        <v>2251</v>
      </c>
      <c r="B113" s="78" t="s">
        <v>133</v>
      </c>
      <c r="C113" s="79">
        <f t="shared" si="102"/>
        <v>454</v>
      </c>
      <c r="D113" s="184">
        <v>454</v>
      </c>
      <c r="E113" s="185"/>
      <c r="F113" s="55">
        <f t="shared" ref="F113:F115" si="139">D113+E113</f>
        <v>454</v>
      </c>
      <c r="G113" s="53"/>
      <c r="H113" s="54"/>
      <c r="I113" s="55">
        <f t="shared" ref="I113:I115" si="140">G113+H113</f>
        <v>0</v>
      </c>
      <c r="J113" s="53"/>
      <c r="K113" s="54"/>
      <c r="L113" s="55">
        <f t="shared" ref="L113:L115" si="141">K113+J113</f>
        <v>0</v>
      </c>
      <c r="M113" s="53"/>
      <c r="N113" s="54"/>
      <c r="O113" s="55">
        <f t="shared" ref="O113:O115" si="142">N113+M113</f>
        <v>0</v>
      </c>
      <c r="P113" s="57"/>
      <c r="R113" s="379"/>
      <c r="S113" s="379"/>
    </row>
    <row r="114" spans="1:19" ht="24" hidden="1" customHeight="1" x14ac:dyDescent="0.25">
      <c r="A114" s="51">
        <v>2252</v>
      </c>
      <c r="B114" s="78" t="s">
        <v>134</v>
      </c>
      <c r="C114" s="79">
        <f t="shared" si="102"/>
        <v>0</v>
      </c>
      <c r="D114" s="184"/>
      <c r="E114" s="185"/>
      <c r="F114" s="55">
        <f t="shared" si="139"/>
        <v>0</v>
      </c>
      <c r="G114" s="53"/>
      <c r="H114" s="54"/>
      <c r="I114" s="55">
        <f t="shared" si="140"/>
        <v>0</v>
      </c>
      <c r="J114" s="53"/>
      <c r="K114" s="54"/>
      <c r="L114" s="55">
        <f t="shared" si="141"/>
        <v>0</v>
      </c>
      <c r="M114" s="53"/>
      <c r="N114" s="54"/>
      <c r="O114" s="55">
        <f t="shared" si="142"/>
        <v>0</v>
      </c>
      <c r="P114" s="57"/>
      <c r="R114" s="379"/>
      <c r="S114" s="379"/>
    </row>
    <row r="115" spans="1:19" ht="24" customHeight="1" x14ac:dyDescent="0.25">
      <c r="A115" s="51">
        <v>2259</v>
      </c>
      <c r="B115" s="78" t="s">
        <v>135</v>
      </c>
      <c r="C115" s="79">
        <f t="shared" si="102"/>
        <v>581</v>
      </c>
      <c r="D115" s="184">
        <v>581</v>
      </c>
      <c r="E115" s="185"/>
      <c r="F115" s="55">
        <f t="shared" si="139"/>
        <v>581</v>
      </c>
      <c r="G115" s="53"/>
      <c r="H115" s="54"/>
      <c r="I115" s="55">
        <f t="shared" si="140"/>
        <v>0</v>
      </c>
      <c r="J115" s="53"/>
      <c r="K115" s="54"/>
      <c r="L115" s="55">
        <f t="shared" si="141"/>
        <v>0</v>
      </c>
      <c r="M115" s="53"/>
      <c r="N115" s="54"/>
      <c r="O115" s="55">
        <f t="shared" si="142"/>
        <v>0</v>
      </c>
      <c r="P115" s="57"/>
      <c r="R115" s="379"/>
      <c r="S115" s="379"/>
    </row>
    <row r="116" spans="1:19" x14ac:dyDescent="0.25">
      <c r="A116" s="178">
        <v>2260</v>
      </c>
      <c r="B116" s="78" t="s">
        <v>136</v>
      </c>
      <c r="C116" s="79">
        <f t="shared" si="102"/>
        <v>112334</v>
      </c>
      <c r="D116" s="179">
        <f>SUM(D117:D121)</f>
        <v>110674</v>
      </c>
      <c r="E116" s="180">
        <f t="shared" ref="E116:F116" si="143">SUM(E117:E121)</f>
        <v>1582</v>
      </c>
      <c r="F116" s="55">
        <f t="shared" si="143"/>
        <v>112256</v>
      </c>
      <c r="G116" s="179">
        <f>SUM(G117:G121)</f>
        <v>0</v>
      </c>
      <c r="H116" s="180">
        <f t="shared" ref="H116:I116" si="144">SUM(H117:H121)</f>
        <v>0</v>
      </c>
      <c r="I116" s="55">
        <f t="shared" si="144"/>
        <v>0</v>
      </c>
      <c r="J116" s="179">
        <f>SUM(J117:J121)</f>
        <v>78</v>
      </c>
      <c r="K116" s="180">
        <f t="shared" ref="K116:L116" si="145">SUM(K117:K121)</f>
        <v>0</v>
      </c>
      <c r="L116" s="55">
        <f t="shared" si="145"/>
        <v>78</v>
      </c>
      <c r="M116" s="179">
        <f>SUM(M117:M121)</f>
        <v>0</v>
      </c>
      <c r="N116" s="180">
        <f t="shared" ref="N116:O116" si="146">SUM(N117:N121)</f>
        <v>0</v>
      </c>
      <c r="O116" s="55">
        <f t="shared" si="146"/>
        <v>0</v>
      </c>
      <c r="P116" s="57"/>
      <c r="R116" s="379"/>
      <c r="S116" s="379"/>
    </row>
    <row r="117" spans="1:19" ht="12" customHeight="1" x14ac:dyDescent="0.25">
      <c r="A117" s="51">
        <v>2261</v>
      </c>
      <c r="B117" s="78" t="s">
        <v>137</v>
      </c>
      <c r="C117" s="79">
        <f t="shared" si="102"/>
        <v>105547</v>
      </c>
      <c r="D117" s="184">
        <v>105547</v>
      </c>
      <c r="E117" s="185"/>
      <c r="F117" s="55">
        <f t="shared" ref="F117:F121" si="147">D117+E117</f>
        <v>105547</v>
      </c>
      <c r="G117" s="53"/>
      <c r="H117" s="54"/>
      <c r="I117" s="55">
        <f t="shared" ref="I117:I121" si="148">G117+H117</f>
        <v>0</v>
      </c>
      <c r="J117" s="53"/>
      <c r="K117" s="54"/>
      <c r="L117" s="55">
        <f t="shared" ref="L117:L121" si="149">K117+J117</f>
        <v>0</v>
      </c>
      <c r="M117" s="53"/>
      <c r="N117" s="54"/>
      <c r="O117" s="55">
        <f t="shared" ref="O117:O121" si="150">N117+M117</f>
        <v>0</v>
      </c>
      <c r="P117" s="57"/>
      <c r="R117" s="379"/>
      <c r="S117" s="379"/>
    </row>
    <row r="118" spans="1:19" ht="12" hidden="1" customHeight="1" x14ac:dyDescent="0.25">
      <c r="A118" s="51">
        <v>2262</v>
      </c>
      <c r="B118" s="78" t="s">
        <v>138</v>
      </c>
      <c r="C118" s="79">
        <f t="shared" si="102"/>
        <v>0</v>
      </c>
      <c r="D118" s="184"/>
      <c r="E118" s="185"/>
      <c r="F118" s="55">
        <f t="shared" si="147"/>
        <v>0</v>
      </c>
      <c r="G118" s="53"/>
      <c r="H118" s="54"/>
      <c r="I118" s="55">
        <f t="shared" si="148"/>
        <v>0</v>
      </c>
      <c r="J118" s="53"/>
      <c r="K118" s="54"/>
      <c r="L118" s="55">
        <f t="shared" si="149"/>
        <v>0</v>
      </c>
      <c r="M118" s="53"/>
      <c r="N118" s="54"/>
      <c r="O118" s="55">
        <f t="shared" si="150"/>
        <v>0</v>
      </c>
      <c r="P118" s="57"/>
      <c r="R118" s="379"/>
      <c r="S118" s="379"/>
    </row>
    <row r="119" spans="1:19" ht="12" customHeight="1" x14ac:dyDescent="0.25">
      <c r="A119" s="51">
        <v>2263</v>
      </c>
      <c r="B119" s="78" t="s">
        <v>140</v>
      </c>
      <c r="C119" s="79">
        <f t="shared" si="102"/>
        <v>2721</v>
      </c>
      <c r="D119" s="184">
        <v>2721</v>
      </c>
      <c r="E119" s="185"/>
      <c r="F119" s="55">
        <f t="shared" si="147"/>
        <v>2721</v>
      </c>
      <c r="G119" s="53"/>
      <c r="H119" s="54"/>
      <c r="I119" s="55">
        <f t="shared" si="148"/>
        <v>0</v>
      </c>
      <c r="J119" s="53"/>
      <c r="K119" s="54"/>
      <c r="L119" s="55">
        <f t="shared" si="149"/>
        <v>0</v>
      </c>
      <c r="M119" s="53"/>
      <c r="N119" s="54"/>
      <c r="O119" s="55">
        <f t="shared" si="150"/>
        <v>0</v>
      </c>
      <c r="P119" s="57"/>
      <c r="R119" s="379"/>
      <c r="S119" s="379"/>
    </row>
    <row r="120" spans="1:19" ht="24" hidden="1" customHeight="1" x14ac:dyDescent="0.25">
      <c r="A120" s="51">
        <v>2264</v>
      </c>
      <c r="B120" s="78" t="s">
        <v>141</v>
      </c>
      <c r="C120" s="79">
        <f t="shared" si="102"/>
        <v>0</v>
      </c>
      <c r="D120" s="184"/>
      <c r="E120" s="185"/>
      <c r="F120" s="55">
        <f t="shared" si="147"/>
        <v>0</v>
      </c>
      <c r="G120" s="53"/>
      <c r="H120" s="54"/>
      <c r="I120" s="55">
        <f t="shared" si="148"/>
        <v>0</v>
      </c>
      <c r="J120" s="53"/>
      <c r="K120" s="54"/>
      <c r="L120" s="55">
        <f t="shared" si="149"/>
        <v>0</v>
      </c>
      <c r="M120" s="53"/>
      <c r="N120" s="54"/>
      <c r="O120" s="55">
        <f t="shared" si="150"/>
        <v>0</v>
      </c>
      <c r="P120" s="57"/>
      <c r="R120" s="379"/>
      <c r="S120" s="379"/>
    </row>
    <row r="121" spans="1:19" ht="19.5" customHeight="1" x14ac:dyDescent="0.25">
      <c r="A121" s="51">
        <v>2269</v>
      </c>
      <c r="B121" s="78" t="s">
        <v>142</v>
      </c>
      <c r="C121" s="79">
        <f t="shared" si="102"/>
        <v>4066</v>
      </c>
      <c r="D121" s="184">
        <v>2406</v>
      </c>
      <c r="E121" s="185">
        <v>1582</v>
      </c>
      <c r="F121" s="55">
        <f t="shared" si="147"/>
        <v>3988</v>
      </c>
      <c r="G121" s="53"/>
      <c r="H121" s="54"/>
      <c r="I121" s="55">
        <f t="shared" si="148"/>
        <v>0</v>
      </c>
      <c r="J121" s="53">
        <v>78</v>
      </c>
      <c r="K121" s="54"/>
      <c r="L121" s="55">
        <f t="shared" si="149"/>
        <v>78</v>
      </c>
      <c r="M121" s="53"/>
      <c r="N121" s="54"/>
      <c r="O121" s="55">
        <f t="shared" si="150"/>
        <v>0</v>
      </c>
      <c r="P121" s="57" t="s">
        <v>469</v>
      </c>
      <c r="R121" s="379"/>
      <c r="S121" s="379"/>
    </row>
    <row r="122" spans="1:19" x14ac:dyDescent="0.25">
      <c r="A122" s="178">
        <v>2270</v>
      </c>
      <c r="B122" s="78" t="s">
        <v>143</v>
      </c>
      <c r="C122" s="79">
        <f t="shared" si="102"/>
        <v>100</v>
      </c>
      <c r="D122" s="179">
        <f>SUM(D123:D127)</f>
        <v>0</v>
      </c>
      <c r="E122" s="180">
        <f t="shared" ref="E122:F122" si="151">SUM(E123:E127)</f>
        <v>0</v>
      </c>
      <c r="F122" s="55">
        <f t="shared" si="151"/>
        <v>0</v>
      </c>
      <c r="G122" s="179">
        <f>SUM(G123:G127)</f>
        <v>0</v>
      </c>
      <c r="H122" s="180">
        <f t="shared" ref="H122:I122" si="152">SUM(H123:H127)</f>
        <v>0</v>
      </c>
      <c r="I122" s="55">
        <f t="shared" si="152"/>
        <v>0</v>
      </c>
      <c r="J122" s="179">
        <f>SUM(J123:J127)</f>
        <v>100</v>
      </c>
      <c r="K122" s="180">
        <f t="shared" ref="K122:L122" si="153">SUM(K123:K127)</f>
        <v>0</v>
      </c>
      <c r="L122" s="55">
        <f t="shared" si="153"/>
        <v>100</v>
      </c>
      <c r="M122" s="179">
        <f>SUM(M123:M127)</f>
        <v>0</v>
      </c>
      <c r="N122" s="180">
        <f t="shared" ref="N122:O122" si="154">SUM(N123:N127)</f>
        <v>0</v>
      </c>
      <c r="O122" s="55">
        <f t="shared" si="154"/>
        <v>0</v>
      </c>
      <c r="P122" s="57"/>
      <c r="R122" s="379"/>
      <c r="S122" s="379"/>
    </row>
    <row r="123" spans="1:19" ht="12" hidden="1" customHeight="1" x14ac:dyDescent="0.25">
      <c r="A123" s="51">
        <v>2272</v>
      </c>
      <c r="B123" s="188" t="s">
        <v>144</v>
      </c>
      <c r="C123" s="79">
        <f t="shared" si="102"/>
        <v>0</v>
      </c>
      <c r="D123" s="184"/>
      <c r="E123" s="185"/>
      <c r="F123" s="55">
        <f t="shared" ref="F123:F127" si="155">D123+E123</f>
        <v>0</v>
      </c>
      <c r="G123" s="53"/>
      <c r="H123" s="54"/>
      <c r="I123" s="55">
        <f t="shared" ref="I123:I127" si="156">G123+H123</f>
        <v>0</v>
      </c>
      <c r="J123" s="53"/>
      <c r="K123" s="54"/>
      <c r="L123" s="55">
        <f t="shared" ref="L123:L127" si="157">K123+J123</f>
        <v>0</v>
      </c>
      <c r="M123" s="53"/>
      <c r="N123" s="54"/>
      <c r="O123" s="55">
        <f t="shared" ref="O123:O127" si="158">N123+M123</f>
        <v>0</v>
      </c>
      <c r="P123" s="57"/>
      <c r="R123" s="379"/>
      <c r="S123" s="379"/>
    </row>
    <row r="124" spans="1:19" ht="24" hidden="1" customHeight="1" x14ac:dyDescent="0.25">
      <c r="A124" s="51">
        <v>2274</v>
      </c>
      <c r="B124" s="189" t="s">
        <v>145</v>
      </c>
      <c r="C124" s="79">
        <f t="shared" si="102"/>
        <v>0</v>
      </c>
      <c r="D124" s="184"/>
      <c r="E124" s="185"/>
      <c r="F124" s="55">
        <f t="shared" si="155"/>
        <v>0</v>
      </c>
      <c r="G124" s="53"/>
      <c r="H124" s="54"/>
      <c r="I124" s="55">
        <f t="shared" si="156"/>
        <v>0</v>
      </c>
      <c r="J124" s="53"/>
      <c r="K124" s="54"/>
      <c r="L124" s="55">
        <f t="shared" si="157"/>
        <v>0</v>
      </c>
      <c r="M124" s="53"/>
      <c r="N124" s="54"/>
      <c r="O124" s="55">
        <f t="shared" si="158"/>
        <v>0</v>
      </c>
      <c r="P124" s="57"/>
      <c r="R124" s="379"/>
      <c r="S124" s="379"/>
    </row>
    <row r="125" spans="1:19" ht="24" hidden="1" customHeight="1" x14ac:dyDescent="0.25">
      <c r="A125" s="51">
        <v>2275</v>
      </c>
      <c r="B125" s="78" t="s">
        <v>146</v>
      </c>
      <c r="C125" s="79">
        <f t="shared" si="102"/>
        <v>0</v>
      </c>
      <c r="D125" s="184"/>
      <c r="E125" s="185"/>
      <c r="F125" s="55">
        <f t="shared" si="155"/>
        <v>0</v>
      </c>
      <c r="G125" s="53"/>
      <c r="H125" s="54"/>
      <c r="I125" s="55">
        <f t="shared" si="156"/>
        <v>0</v>
      </c>
      <c r="J125" s="53"/>
      <c r="K125" s="54"/>
      <c r="L125" s="55">
        <f t="shared" si="157"/>
        <v>0</v>
      </c>
      <c r="M125" s="53"/>
      <c r="N125" s="54"/>
      <c r="O125" s="55">
        <f t="shared" si="158"/>
        <v>0</v>
      </c>
      <c r="P125" s="57"/>
      <c r="R125" s="379"/>
      <c r="S125" s="379"/>
    </row>
    <row r="126" spans="1:19" ht="36" hidden="1" customHeight="1" x14ac:dyDescent="0.25">
      <c r="A126" s="51">
        <v>2276</v>
      </c>
      <c r="B126" s="78" t="s">
        <v>147</v>
      </c>
      <c r="C126" s="79">
        <f t="shared" si="102"/>
        <v>0</v>
      </c>
      <c r="D126" s="184"/>
      <c r="E126" s="185"/>
      <c r="F126" s="55">
        <f t="shared" si="155"/>
        <v>0</v>
      </c>
      <c r="G126" s="53"/>
      <c r="H126" s="54"/>
      <c r="I126" s="55">
        <f t="shared" si="156"/>
        <v>0</v>
      </c>
      <c r="J126" s="53"/>
      <c r="K126" s="54"/>
      <c r="L126" s="55">
        <f t="shared" si="157"/>
        <v>0</v>
      </c>
      <c r="M126" s="53"/>
      <c r="N126" s="54"/>
      <c r="O126" s="55">
        <f t="shared" si="158"/>
        <v>0</v>
      </c>
      <c r="P126" s="57"/>
      <c r="R126" s="379"/>
      <c r="S126" s="379"/>
    </row>
    <row r="127" spans="1:19" ht="24" customHeight="1" x14ac:dyDescent="0.25">
      <c r="A127" s="51">
        <v>2279</v>
      </c>
      <c r="B127" s="78" t="s">
        <v>148</v>
      </c>
      <c r="C127" s="79">
        <f t="shared" si="102"/>
        <v>100</v>
      </c>
      <c r="D127" s="184"/>
      <c r="E127" s="185"/>
      <c r="F127" s="55">
        <f t="shared" si="155"/>
        <v>0</v>
      </c>
      <c r="G127" s="53"/>
      <c r="H127" s="54"/>
      <c r="I127" s="55">
        <f t="shared" si="156"/>
        <v>0</v>
      </c>
      <c r="J127" s="53">
        <v>100</v>
      </c>
      <c r="K127" s="54"/>
      <c r="L127" s="55">
        <f t="shared" si="157"/>
        <v>100</v>
      </c>
      <c r="M127" s="53"/>
      <c r="N127" s="54"/>
      <c r="O127" s="55">
        <f t="shared" si="158"/>
        <v>0</v>
      </c>
      <c r="P127" s="57"/>
      <c r="R127" s="379"/>
      <c r="S127" s="379"/>
    </row>
    <row r="128" spans="1:19" ht="48" hidden="1" x14ac:dyDescent="0.25">
      <c r="A128" s="181">
        <v>2280</v>
      </c>
      <c r="B128" s="71" t="s">
        <v>150</v>
      </c>
      <c r="C128" s="72">
        <f t="shared" si="102"/>
        <v>0</v>
      </c>
      <c r="D128" s="182">
        <f t="shared" ref="D128:O128" si="159">SUM(D129)</f>
        <v>0</v>
      </c>
      <c r="E128" s="183">
        <f t="shared" si="159"/>
        <v>0</v>
      </c>
      <c r="F128" s="123">
        <f t="shared" si="159"/>
        <v>0</v>
      </c>
      <c r="G128" s="182">
        <f t="shared" si="159"/>
        <v>0</v>
      </c>
      <c r="H128" s="183">
        <f t="shared" si="159"/>
        <v>0</v>
      </c>
      <c r="I128" s="123">
        <f t="shared" si="159"/>
        <v>0</v>
      </c>
      <c r="J128" s="182">
        <f t="shared" si="159"/>
        <v>0</v>
      </c>
      <c r="K128" s="183">
        <f t="shared" si="159"/>
        <v>0</v>
      </c>
      <c r="L128" s="123">
        <f t="shared" si="159"/>
        <v>0</v>
      </c>
      <c r="M128" s="182">
        <f t="shared" si="159"/>
        <v>0</v>
      </c>
      <c r="N128" s="183">
        <f t="shared" si="159"/>
        <v>0</v>
      </c>
      <c r="O128" s="123">
        <f t="shared" si="159"/>
        <v>0</v>
      </c>
      <c r="P128" s="49"/>
      <c r="R128" s="379"/>
      <c r="S128" s="379"/>
    </row>
    <row r="129" spans="1:19" ht="24" hidden="1" customHeight="1" x14ac:dyDescent="0.25">
      <c r="A129" s="51">
        <v>2283</v>
      </c>
      <c r="B129" s="78" t="s">
        <v>151</v>
      </c>
      <c r="C129" s="79">
        <f t="shared" si="102"/>
        <v>0</v>
      </c>
      <c r="D129" s="184"/>
      <c r="E129" s="185"/>
      <c r="F129" s="55">
        <f>D129+E129</f>
        <v>0</v>
      </c>
      <c r="G129" s="53"/>
      <c r="H129" s="54"/>
      <c r="I129" s="55">
        <f>G129+H129</f>
        <v>0</v>
      </c>
      <c r="J129" s="53"/>
      <c r="K129" s="54"/>
      <c r="L129" s="55">
        <f>K129+J129</f>
        <v>0</v>
      </c>
      <c r="M129" s="53"/>
      <c r="N129" s="54"/>
      <c r="O129" s="55">
        <f>N129+M129</f>
        <v>0</v>
      </c>
      <c r="P129" s="57"/>
      <c r="R129" s="379"/>
      <c r="S129" s="379"/>
    </row>
    <row r="130" spans="1:19" ht="38.25" customHeight="1" x14ac:dyDescent="0.25">
      <c r="A130" s="58">
        <v>2300</v>
      </c>
      <c r="B130" s="172" t="s">
        <v>152</v>
      </c>
      <c r="C130" s="59">
        <f t="shared" si="102"/>
        <v>75428</v>
      </c>
      <c r="D130" s="173">
        <f>SUM(D131,D136,D140,D141,D144,D151,D159,D160,D163)</f>
        <v>69765</v>
      </c>
      <c r="E130" s="174">
        <f t="shared" ref="E130:F130" si="160">SUM(E131,E136,E140,E141,E144,E151,E159,E160,E163)</f>
        <v>0</v>
      </c>
      <c r="F130" s="62">
        <f t="shared" si="160"/>
        <v>69765</v>
      </c>
      <c r="G130" s="173">
        <f>SUM(G131,G136,G140,G141,G144,G151,G159,G160,G163)</f>
        <v>0</v>
      </c>
      <c r="H130" s="174">
        <f t="shared" ref="H130:I130" si="161">SUM(H131,H136,H140,H141,H144,H151,H159,H160,H163)</f>
        <v>0</v>
      </c>
      <c r="I130" s="62">
        <f t="shared" si="161"/>
        <v>0</v>
      </c>
      <c r="J130" s="173">
        <f>SUM(J131,J136,J140,J141,J144,J151,J159,J160,J163)</f>
        <v>5663</v>
      </c>
      <c r="K130" s="174">
        <f t="shared" ref="K130:L130" si="162">SUM(K131,K136,K140,K141,K144,K151,K159,K160,K163)</f>
        <v>0</v>
      </c>
      <c r="L130" s="62">
        <f t="shared" si="162"/>
        <v>5663</v>
      </c>
      <c r="M130" s="173">
        <f>SUM(M131,M136,M140,M141,M144,M151,M159,M160,M163)</f>
        <v>0</v>
      </c>
      <c r="N130" s="174">
        <f t="shared" ref="N130:O130" si="163">SUM(N131,N136,N140,N141,N144,N151,N159,N160,N163)</f>
        <v>0</v>
      </c>
      <c r="O130" s="62">
        <f t="shared" si="163"/>
        <v>0</v>
      </c>
      <c r="P130" s="66"/>
      <c r="R130" s="379"/>
      <c r="S130" s="379"/>
    </row>
    <row r="131" spans="1:19" ht="24" x14ac:dyDescent="0.25">
      <c r="A131" s="181">
        <v>2310</v>
      </c>
      <c r="B131" s="71" t="s">
        <v>153</v>
      </c>
      <c r="C131" s="72">
        <f t="shared" si="102"/>
        <v>15656</v>
      </c>
      <c r="D131" s="182">
        <f t="shared" ref="D131:O131" si="164">SUM(D132:D135)</f>
        <v>15156</v>
      </c>
      <c r="E131" s="183">
        <f t="shared" si="164"/>
        <v>0</v>
      </c>
      <c r="F131" s="123">
        <f t="shared" si="164"/>
        <v>15156</v>
      </c>
      <c r="G131" s="182">
        <f t="shared" si="164"/>
        <v>0</v>
      </c>
      <c r="H131" s="183">
        <f t="shared" si="164"/>
        <v>0</v>
      </c>
      <c r="I131" s="123">
        <f t="shared" si="164"/>
        <v>0</v>
      </c>
      <c r="J131" s="182">
        <f t="shared" si="164"/>
        <v>500</v>
      </c>
      <c r="K131" s="183">
        <f t="shared" si="164"/>
        <v>0</v>
      </c>
      <c r="L131" s="123">
        <f t="shared" si="164"/>
        <v>500</v>
      </c>
      <c r="M131" s="182">
        <f t="shared" si="164"/>
        <v>0</v>
      </c>
      <c r="N131" s="183">
        <f t="shared" si="164"/>
        <v>0</v>
      </c>
      <c r="O131" s="123">
        <f t="shared" si="164"/>
        <v>0</v>
      </c>
      <c r="P131" s="49"/>
      <c r="R131" s="379"/>
      <c r="S131" s="379"/>
    </row>
    <row r="132" spans="1:19" ht="12" customHeight="1" x14ac:dyDescent="0.25">
      <c r="A132" s="51">
        <v>2311</v>
      </c>
      <c r="B132" s="78" t="s">
        <v>154</v>
      </c>
      <c r="C132" s="79">
        <f t="shared" si="102"/>
        <v>11709</v>
      </c>
      <c r="D132" s="184">
        <v>11209</v>
      </c>
      <c r="E132" s="185"/>
      <c r="F132" s="55">
        <f t="shared" ref="F132:F135" si="165">D132+E132</f>
        <v>11209</v>
      </c>
      <c r="G132" s="53"/>
      <c r="H132" s="54"/>
      <c r="I132" s="55">
        <f t="shared" ref="I132:I135" si="166">G132+H132</f>
        <v>0</v>
      </c>
      <c r="J132" s="53">
        <v>500</v>
      </c>
      <c r="K132" s="54"/>
      <c r="L132" s="55">
        <f t="shared" ref="L132:L135" si="167">K132+J132</f>
        <v>500</v>
      </c>
      <c r="M132" s="53"/>
      <c r="N132" s="54"/>
      <c r="O132" s="55">
        <f t="shared" ref="O132:O135" si="168">N132+M132</f>
        <v>0</v>
      </c>
      <c r="P132" s="57"/>
      <c r="R132" s="379"/>
      <c r="S132" s="379"/>
    </row>
    <row r="133" spans="1:19" ht="12" customHeight="1" x14ac:dyDescent="0.25">
      <c r="A133" s="51">
        <v>2312</v>
      </c>
      <c r="B133" s="78" t="s">
        <v>155</v>
      </c>
      <c r="C133" s="79">
        <f t="shared" si="102"/>
        <v>1915</v>
      </c>
      <c r="D133" s="184">
        <v>1915</v>
      </c>
      <c r="E133" s="185"/>
      <c r="F133" s="55">
        <f t="shared" si="165"/>
        <v>1915</v>
      </c>
      <c r="G133" s="53"/>
      <c r="H133" s="54"/>
      <c r="I133" s="55">
        <f t="shared" si="166"/>
        <v>0</v>
      </c>
      <c r="J133" s="53"/>
      <c r="K133" s="54"/>
      <c r="L133" s="55">
        <f t="shared" si="167"/>
        <v>0</v>
      </c>
      <c r="M133" s="53"/>
      <c r="N133" s="54"/>
      <c r="O133" s="55">
        <f t="shared" si="168"/>
        <v>0</v>
      </c>
      <c r="P133" s="57"/>
      <c r="R133" s="379"/>
      <c r="S133" s="379"/>
    </row>
    <row r="134" spans="1:19" ht="12" customHeight="1" x14ac:dyDescent="0.25">
      <c r="A134" s="51">
        <v>2313</v>
      </c>
      <c r="B134" s="78" t="s">
        <v>156</v>
      </c>
      <c r="C134" s="79">
        <f t="shared" si="102"/>
        <v>1682</v>
      </c>
      <c r="D134" s="184">
        <v>1682</v>
      </c>
      <c r="E134" s="185"/>
      <c r="F134" s="55">
        <f t="shared" si="165"/>
        <v>1682</v>
      </c>
      <c r="G134" s="53"/>
      <c r="H134" s="54"/>
      <c r="I134" s="55">
        <f t="shared" si="166"/>
        <v>0</v>
      </c>
      <c r="J134" s="53"/>
      <c r="K134" s="54"/>
      <c r="L134" s="55">
        <f t="shared" si="167"/>
        <v>0</v>
      </c>
      <c r="M134" s="53"/>
      <c r="N134" s="54"/>
      <c r="O134" s="55">
        <f t="shared" si="168"/>
        <v>0</v>
      </c>
      <c r="P134" s="57"/>
      <c r="R134" s="379"/>
      <c r="S134" s="379"/>
    </row>
    <row r="135" spans="1:19" ht="36" customHeight="1" x14ac:dyDescent="0.25">
      <c r="A135" s="51">
        <v>2314</v>
      </c>
      <c r="B135" s="78" t="s">
        <v>157</v>
      </c>
      <c r="C135" s="79">
        <f t="shared" si="102"/>
        <v>350</v>
      </c>
      <c r="D135" s="184">
        <v>350</v>
      </c>
      <c r="E135" s="185"/>
      <c r="F135" s="55">
        <f t="shared" si="165"/>
        <v>350</v>
      </c>
      <c r="G135" s="53"/>
      <c r="H135" s="54"/>
      <c r="I135" s="55">
        <f t="shared" si="166"/>
        <v>0</v>
      </c>
      <c r="J135" s="53"/>
      <c r="K135" s="54"/>
      <c r="L135" s="55">
        <f t="shared" si="167"/>
        <v>0</v>
      </c>
      <c r="M135" s="53"/>
      <c r="N135" s="54"/>
      <c r="O135" s="55">
        <f t="shared" si="168"/>
        <v>0</v>
      </c>
      <c r="P135" s="57"/>
      <c r="R135" s="379"/>
      <c r="S135" s="379"/>
    </row>
    <row r="136" spans="1:19" x14ac:dyDescent="0.25">
      <c r="A136" s="178">
        <v>2320</v>
      </c>
      <c r="B136" s="78" t="s">
        <v>158</v>
      </c>
      <c r="C136" s="79">
        <f t="shared" si="102"/>
        <v>37204</v>
      </c>
      <c r="D136" s="179">
        <f>SUM(D137:D139)</f>
        <v>32041</v>
      </c>
      <c r="E136" s="180">
        <f t="shared" ref="E136:F136" si="169">SUM(E137:E139)</f>
        <v>0</v>
      </c>
      <c r="F136" s="55">
        <f t="shared" si="169"/>
        <v>32041</v>
      </c>
      <c r="G136" s="179">
        <f>SUM(G137:G139)</f>
        <v>0</v>
      </c>
      <c r="H136" s="180">
        <f t="shared" ref="H136:I136" si="170">SUM(H137:H139)</f>
        <v>0</v>
      </c>
      <c r="I136" s="55">
        <f t="shared" si="170"/>
        <v>0</v>
      </c>
      <c r="J136" s="179">
        <f>SUM(J137:J139)</f>
        <v>5163</v>
      </c>
      <c r="K136" s="180">
        <f t="shared" ref="K136:L136" si="171">SUM(K137:K139)</f>
        <v>0</v>
      </c>
      <c r="L136" s="55">
        <f t="shared" si="171"/>
        <v>5163</v>
      </c>
      <c r="M136" s="179">
        <f>SUM(M137:M139)</f>
        <v>0</v>
      </c>
      <c r="N136" s="180">
        <f t="shared" ref="N136:O136" si="172">SUM(N137:N139)</f>
        <v>0</v>
      </c>
      <c r="O136" s="55">
        <f t="shared" si="172"/>
        <v>0</v>
      </c>
      <c r="P136" s="57"/>
      <c r="R136" s="379"/>
      <c r="S136" s="379"/>
    </row>
    <row r="137" spans="1:19" ht="12" customHeight="1" x14ac:dyDescent="0.25">
      <c r="A137" s="51">
        <v>2321</v>
      </c>
      <c r="B137" s="78" t="s">
        <v>159</v>
      </c>
      <c r="C137" s="79">
        <f t="shared" si="102"/>
        <v>8582</v>
      </c>
      <c r="D137" s="184">
        <v>5023</v>
      </c>
      <c r="E137" s="185"/>
      <c r="F137" s="55">
        <f t="shared" ref="F137:F140" si="173">D137+E137</f>
        <v>5023</v>
      </c>
      <c r="G137" s="53"/>
      <c r="H137" s="54"/>
      <c r="I137" s="55">
        <f t="shared" ref="I137:I140" si="174">G137+H137</f>
        <v>0</v>
      </c>
      <c r="J137" s="53">
        <v>3559</v>
      </c>
      <c r="K137" s="54"/>
      <c r="L137" s="55">
        <f t="shared" ref="L137:L140" si="175">K137+J137</f>
        <v>3559</v>
      </c>
      <c r="M137" s="53"/>
      <c r="N137" s="54"/>
      <c r="O137" s="55">
        <f t="shared" ref="O137:O140" si="176">N137+M137</f>
        <v>0</v>
      </c>
      <c r="P137" s="57"/>
      <c r="R137" s="379"/>
      <c r="S137" s="379"/>
    </row>
    <row r="138" spans="1:19" ht="14.25" customHeight="1" x14ac:dyDescent="0.25">
      <c r="A138" s="51">
        <v>2322</v>
      </c>
      <c r="B138" s="78" t="s">
        <v>160</v>
      </c>
      <c r="C138" s="79">
        <f t="shared" si="102"/>
        <v>28622</v>
      </c>
      <c r="D138" s="184">
        <v>27018</v>
      </c>
      <c r="E138" s="185"/>
      <c r="F138" s="55">
        <f t="shared" si="173"/>
        <v>27018</v>
      </c>
      <c r="G138" s="53"/>
      <c r="H138" s="54"/>
      <c r="I138" s="55">
        <f t="shared" si="174"/>
        <v>0</v>
      </c>
      <c r="J138" s="53">
        <v>1604</v>
      </c>
      <c r="K138" s="54"/>
      <c r="L138" s="55">
        <f t="shared" si="175"/>
        <v>1604</v>
      </c>
      <c r="M138" s="53"/>
      <c r="N138" s="54"/>
      <c r="O138" s="55">
        <f t="shared" si="176"/>
        <v>0</v>
      </c>
      <c r="P138" s="57"/>
      <c r="R138" s="379"/>
      <c r="S138" s="379"/>
    </row>
    <row r="139" spans="1:19" ht="10.5" hidden="1" customHeight="1" x14ac:dyDescent="0.25">
      <c r="A139" s="51">
        <v>2329</v>
      </c>
      <c r="B139" s="78" t="s">
        <v>161</v>
      </c>
      <c r="C139" s="79">
        <f t="shared" si="102"/>
        <v>0</v>
      </c>
      <c r="D139" s="184"/>
      <c r="E139" s="185"/>
      <c r="F139" s="55">
        <f t="shared" si="173"/>
        <v>0</v>
      </c>
      <c r="G139" s="53"/>
      <c r="H139" s="54"/>
      <c r="I139" s="55">
        <f t="shared" si="174"/>
        <v>0</v>
      </c>
      <c r="J139" s="53"/>
      <c r="K139" s="54"/>
      <c r="L139" s="55">
        <f t="shared" si="175"/>
        <v>0</v>
      </c>
      <c r="M139" s="53"/>
      <c r="N139" s="54"/>
      <c r="O139" s="55">
        <f t="shared" si="176"/>
        <v>0</v>
      </c>
      <c r="P139" s="57"/>
      <c r="R139" s="379"/>
      <c r="S139" s="379"/>
    </row>
    <row r="140" spans="1:19" ht="12" hidden="1" customHeight="1" x14ac:dyDescent="0.25">
      <c r="A140" s="178">
        <v>2330</v>
      </c>
      <c r="B140" s="78" t="s">
        <v>162</v>
      </c>
      <c r="C140" s="79">
        <f t="shared" si="102"/>
        <v>0</v>
      </c>
      <c r="D140" s="184"/>
      <c r="E140" s="185"/>
      <c r="F140" s="55">
        <f t="shared" si="173"/>
        <v>0</v>
      </c>
      <c r="G140" s="53"/>
      <c r="H140" s="54"/>
      <c r="I140" s="55">
        <f t="shared" si="174"/>
        <v>0</v>
      </c>
      <c r="J140" s="53"/>
      <c r="K140" s="54"/>
      <c r="L140" s="55">
        <f t="shared" si="175"/>
        <v>0</v>
      </c>
      <c r="M140" s="53"/>
      <c r="N140" s="54"/>
      <c r="O140" s="55">
        <f t="shared" si="176"/>
        <v>0</v>
      </c>
      <c r="P140" s="57"/>
      <c r="R140" s="379"/>
      <c r="S140" s="379"/>
    </row>
    <row r="141" spans="1:19" ht="48" x14ac:dyDescent="0.25">
      <c r="A141" s="178">
        <v>2340</v>
      </c>
      <c r="B141" s="78" t="s">
        <v>163</v>
      </c>
      <c r="C141" s="79">
        <f t="shared" si="102"/>
        <v>500</v>
      </c>
      <c r="D141" s="179">
        <f>SUM(D142:D143)</f>
        <v>500</v>
      </c>
      <c r="E141" s="180">
        <f t="shared" ref="E141:F141" si="177">SUM(E142:E143)</f>
        <v>0</v>
      </c>
      <c r="F141" s="55">
        <f t="shared" si="177"/>
        <v>500</v>
      </c>
      <c r="G141" s="179">
        <f>SUM(G142:G143)</f>
        <v>0</v>
      </c>
      <c r="H141" s="180">
        <f t="shared" ref="H141:I141" si="178">SUM(H142:H143)</f>
        <v>0</v>
      </c>
      <c r="I141" s="55">
        <f t="shared" si="178"/>
        <v>0</v>
      </c>
      <c r="J141" s="179">
        <f>SUM(J142:J143)</f>
        <v>0</v>
      </c>
      <c r="K141" s="180">
        <f t="shared" ref="K141:L141" si="179">SUM(K142:K143)</f>
        <v>0</v>
      </c>
      <c r="L141" s="55">
        <f t="shared" si="179"/>
        <v>0</v>
      </c>
      <c r="M141" s="179">
        <f>SUM(M142:M143)</f>
        <v>0</v>
      </c>
      <c r="N141" s="180">
        <f t="shared" ref="N141:O141" si="180">SUM(N142:N143)</f>
        <v>0</v>
      </c>
      <c r="O141" s="55">
        <f t="shared" si="180"/>
        <v>0</v>
      </c>
      <c r="P141" s="57"/>
      <c r="R141" s="379"/>
      <c r="S141" s="379"/>
    </row>
    <row r="142" spans="1:19" ht="12" customHeight="1" x14ac:dyDescent="0.25">
      <c r="A142" s="51">
        <v>2341</v>
      </c>
      <c r="B142" s="78" t="s">
        <v>164</v>
      </c>
      <c r="C142" s="79">
        <f t="shared" si="102"/>
        <v>500</v>
      </c>
      <c r="D142" s="184">
        <v>500</v>
      </c>
      <c r="E142" s="185"/>
      <c r="F142" s="55">
        <f t="shared" ref="F142:F143" si="181">D142+E142</f>
        <v>500</v>
      </c>
      <c r="G142" s="53"/>
      <c r="H142" s="54"/>
      <c r="I142" s="55">
        <f t="shared" ref="I142:I143" si="182">G142+H142</f>
        <v>0</v>
      </c>
      <c r="J142" s="53"/>
      <c r="K142" s="54"/>
      <c r="L142" s="55">
        <f t="shared" ref="L142:L143" si="183">K142+J142</f>
        <v>0</v>
      </c>
      <c r="M142" s="53"/>
      <c r="N142" s="54"/>
      <c r="O142" s="55">
        <f t="shared" ref="O142:O143" si="184">N142+M142</f>
        <v>0</v>
      </c>
      <c r="P142" s="57"/>
      <c r="R142" s="379"/>
      <c r="S142" s="379"/>
    </row>
    <row r="143" spans="1:19" ht="24" hidden="1" customHeight="1" x14ac:dyDescent="0.25">
      <c r="A143" s="51">
        <v>2344</v>
      </c>
      <c r="B143" s="78" t="s">
        <v>165</v>
      </c>
      <c r="C143" s="79">
        <f t="shared" si="102"/>
        <v>0</v>
      </c>
      <c r="D143" s="184"/>
      <c r="E143" s="185"/>
      <c r="F143" s="55">
        <f t="shared" si="181"/>
        <v>0</v>
      </c>
      <c r="G143" s="53"/>
      <c r="H143" s="54"/>
      <c r="I143" s="55">
        <f t="shared" si="182"/>
        <v>0</v>
      </c>
      <c r="J143" s="53"/>
      <c r="K143" s="54"/>
      <c r="L143" s="55">
        <f t="shared" si="183"/>
        <v>0</v>
      </c>
      <c r="M143" s="53"/>
      <c r="N143" s="54"/>
      <c r="O143" s="55">
        <f t="shared" si="184"/>
        <v>0</v>
      </c>
      <c r="P143" s="57"/>
      <c r="R143" s="379"/>
      <c r="S143" s="379"/>
    </row>
    <row r="144" spans="1:19" ht="24" x14ac:dyDescent="0.25">
      <c r="A144" s="175">
        <v>2350</v>
      </c>
      <c r="B144" s="127" t="s">
        <v>166</v>
      </c>
      <c r="C144" s="132">
        <f t="shared" si="102"/>
        <v>8042</v>
      </c>
      <c r="D144" s="176">
        <f>SUM(D145:D150)</f>
        <v>8042</v>
      </c>
      <c r="E144" s="177">
        <f t="shared" ref="E144:F144" si="185">SUM(E145:E150)</f>
        <v>0</v>
      </c>
      <c r="F144" s="130">
        <f t="shared" si="185"/>
        <v>8042</v>
      </c>
      <c r="G144" s="176">
        <f>SUM(G145:G150)</f>
        <v>0</v>
      </c>
      <c r="H144" s="177">
        <f t="shared" ref="H144:I144" si="186">SUM(H145:H150)</f>
        <v>0</v>
      </c>
      <c r="I144" s="130">
        <f t="shared" si="186"/>
        <v>0</v>
      </c>
      <c r="J144" s="176">
        <f>SUM(J145:J150)</f>
        <v>0</v>
      </c>
      <c r="K144" s="177">
        <f t="shared" ref="K144:L144" si="187">SUM(K145:K150)</f>
        <v>0</v>
      </c>
      <c r="L144" s="130">
        <f t="shared" si="187"/>
        <v>0</v>
      </c>
      <c r="M144" s="176">
        <f>SUM(M145:M150)</f>
        <v>0</v>
      </c>
      <c r="N144" s="177">
        <f t="shared" ref="N144:O144" si="188">SUM(N145:N150)</f>
        <v>0</v>
      </c>
      <c r="O144" s="130">
        <f t="shared" si="188"/>
        <v>0</v>
      </c>
      <c r="P144" s="118"/>
      <c r="R144" s="379"/>
      <c r="S144" s="379"/>
    </row>
    <row r="145" spans="1:19" ht="12" customHeight="1" x14ac:dyDescent="0.25">
      <c r="A145" s="44">
        <v>2351</v>
      </c>
      <c r="B145" s="71" t="s">
        <v>167</v>
      </c>
      <c r="C145" s="72">
        <f t="shared" si="102"/>
        <v>815</v>
      </c>
      <c r="D145" s="186">
        <v>815</v>
      </c>
      <c r="E145" s="187"/>
      <c r="F145" s="123">
        <f t="shared" ref="F145:F150" si="189">D145+E145</f>
        <v>815</v>
      </c>
      <c r="G145" s="46"/>
      <c r="H145" s="47"/>
      <c r="I145" s="123">
        <f t="shared" ref="I145:I150" si="190">G145+H145</f>
        <v>0</v>
      </c>
      <c r="J145" s="46"/>
      <c r="K145" s="47"/>
      <c r="L145" s="123">
        <f t="shared" ref="L145:L150" si="191">K145+J145</f>
        <v>0</v>
      </c>
      <c r="M145" s="46"/>
      <c r="N145" s="47"/>
      <c r="O145" s="123">
        <f t="shared" ref="O145:O150" si="192">N145+M145</f>
        <v>0</v>
      </c>
      <c r="P145" s="49"/>
      <c r="R145" s="379"/>
      <c r="S145" s="379"/>
    </row>
    <row r="146" spans="1:19" ht="12" customHeight="1" x14ac:dyDescent="0.25">
      <c r="A146" s="51">
        <v>2352</v>
      </c>
      <c r="B146" s="78" t="s">
        <v>168</v>
      </c>
      <c r="C146" s="79">
        <f t="shared" si="102"/>
        <v>3459</v>
      </c>
      <c r="D146" s="184">
        <v>3459</v>
      </c>
      <c r="E146" s="185"/>
      <c r="F146" s="55">
        <f t="shared" si="189"/>
        <v>3459</v>
      </c>
      <c r="G146" s="53"/>
      <c r="H146" s="54"/>
      <c r="I146" s="55">
        <f t="shared" si="190"/>
        <v>0</v>
      </c>
      <c r="J146" s="53"/>
      <c r="K146" s="54"/>
      <c r="L146" s="55">
        <f t="shared" si="191"/>
        <v>0</v>
      </c>
      <c r="M146" s="53"/>
      <c r="N146" s="54"/>
      <c r="O146" s="55">
        <f t="shared" si="192"/>
        <v>0</v>
      </c>
      <c r="P146" s="57"/>
      <c r="R146" s="379"/>
      <c r="S146" s="379"/>
    </row>
    <row r="147" spans="1:19" ht="24" customHeight="1" x14ac:dyDescent="0.25">
      <c r="A147" s="51">
        <v>2353</v>
      </c>
      <c r="B147" s="78" t="s">
        <v>169</v>
      </c>
      <c r="C147" s="79">
        <f t="shared" si="102"/>
        <v>102</v>
      </c>
      <c r="D147" s="184">
        <v>102</v>
      </c>
      <c r="E147" s="185"/>
      <c r="F147" s="55">
        <f t="shared" si="189"/>
        <v>102</v>
      </c>
      <c r="G147" s="53"/>
      <c r="H147" s="54"/>
      <c r="I147" s="55">
        <f t="shared" si="190"/>
        <v>0</v>
      </c>
      <c r="J147" s="53"/>
      <c r="K147" s="54"/>
      <c r="L147" s="55">
        <f t="shared" si="191"/>
        <v>0</v>
      </c>
      <c r="M147" s="53"/>
      <c r="N147" s="54"/>
      <c r="O147" s="55">
        <f t="shared" si="192"/>
        <v>0</v>
      </c>
      <c r="P147" s="57"/>
      <c r="R147" s="379"/>
      <c r="S147" s="379"/>
    </row>
    <row r="148" spans="1:19" ht="24" customHeight="1" x14ac:dyDescent="0.25">
      <c r="A148" s="51">
        <v>2354</v>
      </c>
      <c r="B148" s="78" t="s">
        <v>170</v>
      </c>
      <c r="C148" s="79">
        <f t="shared" ref="C148:C211" si="193">F148+I148+L148+O148</f>
        <v>3666</v>
      </c>
      <c r="D148" s="184">
        <v>3666</v>
      </c>
      <c r="E148" s="185"/>
      <c r="F148" s="55">
        <f t="shared" si="189"/>
        <v>3666</v>
      </c>
      <c r="G148" s="53"/>
      <c r="H148" s="54"/>
      <c r="I148" s="55">
        <f t="shared" si="190"/>
        <v>0</v>
      </c>
      <c r="J148" s="53"/>
      <c r="K148" s="54"/>
      <c r="L148" s="55">
        <f t="shared" si="191"/>
        <v>0</v>
      </c>
      <c r="M148" s="53"/>
      <c r="N148" s="54"/>
      <c r="O148" s="55">
        <f t="shared" si="192"/>
        <v>0</v>
      </c>
      <c r="P148" s="57"/>
      <c r="R148" s="379"/>
      <c r="S148" s="379"/>
    </row>
    <row r="149" spans="1:19" ht="24" hidden="1" customHeight="1" x14ac:dyDescent="0.25">
      <c r="A149" s="51">
        <v>2355</v>
      </c>
      <c r="B149" s="78" t="s">
        <v>171</v>
      </c>
      <c r="C149" s="79">
        <f t="shared" si="193"/>
        <v>0</v>
      </c>
      <c r="D149" s="184"/>
      <c r="E149" s="185"/>
      <c r="F149" s="55">
        <f t="shared" si="189"/>
        <v>0</v>
      </c>
      <c r="G149" s="53"/>
      <c r="H149" s="54"/>
      <c r="I149" s="55">
        <f t="shared" si="190"/>
        <v>0</v>
      </c>
      <c r="J149" s="53"/>
      <c r="K149" s="54"/>
      <c r="L149" s="55">
        <f t="shared" si="191"/>
        <v>0</v>
      </c>
      <c r="M149" s="53"/>
      <c r="N149" s="54"/>
      <c r="O149" s="55">
        <f t="shared" si="192"/>
        <v>0</v>
      </c>
      <c r="P149" s="57"/>
      <c r="R149" s="379"/>
      <c r="S149" s="379"/>
    </row>
    <row r="150" spans="1:19" ht="24" hidden="1" customHeight="1" x14ac:dyDescent="0.25">
      <c r="A150" s="51">
        <v>2359</v>
      </c>
      <c r="B150" s="78" t="s">
        <v>172</v>
      </c>
      <c r="C150" s="79">
        <f t="shared" si="193"/>
        <v>0</v>
      </c>
      <c r="D150" s="184"/>
      <c r="E150" s="185"/>
      <c r="F150" s="55">
        <f t="shared" si="189"/>
        <v>0</v>
      </c>
      <c r="G150" s="53"/>
      <c r="H150" s="54"/>
      <c r="I150" s="55">
        <f t="shared" si="190"/>
        <v>0</v>
      </c>
      <c r="J150" s="53"/>
      <c r="K150" s="54"/>
      <c r="L150" s="55">
        <f t="shared" si="191"/>
        <v>0</v>
      </c>
      <c r="M150" s="53"/>
      <c r="N150" s="54"/>
      <c r="O150" s="55">
        <f t="shared" si="192"/>
        <v>0</v>
      </c>
      <c r="P150" s="57"/>
      <c r="R150" s="379"/>
      <c r="S150" s="379"/>
    </row>
    <row r="151" spans="1:19" ht="24.75" customHeight="1" x14ac:dyDescent="0.25">
      <c r="A151" s="178">
        <v>2360</v>
      </c>
      <c r="B151" s="78" t="s">
        <v>173</v>
      </c>
      <c r="C151" s="79">
        <f t="shared" si="193"/>
        <v>13466</v>
      </c>
      <c r="D151" s="179">
        <f>SUM(D152:D158)</f>
        <v>13466</v>
      </c>
      <c r="E151" s="180">
        <f t="shared" ref="E151:F151" si="194">SUM(E152:E158)</f>
        <v>0</v>
      </c>
      <c r="F151" s="55">
        <f t="shared" si="194"/>
        <v>13466</v>
      </c>
      <c r="G151" s="179">
        <f>SUM(G152:G158)</f>
        <v>0</v>
      </c>
      <c r="H151" s="180">
        <f t="shared" ref="H151:I151" si="195">SUM(H152:H158)</f>
        <v>0</v>
      </c>
      <c r="I151" s="55">
        <f t="shared" si="195"/>
        <v>0</v>
      </c>
      <c r="J151" s="179">
        <f>SUM(J152:J158)</f>
        <v>0</v>
      </c>
      <c r="K151" s="180">
        <f t="shared" ref="K151:L151" si="196">SUM(K152:K158)</f>
        <v>0</v>
      </c>
      <c r="L151" s="55">
        <f t="shared" si="196"/>
        <v>0</v>
      </c>
      <c r="M151" s="179">
        <f>SUM(M152:M158)</f>
        <v>0</v>
      </c>
      <c r="N151" s="180">
        <f t="shared" ref="N151:O151" si="197">SUM(N152:N158)</f>
        <v>0</v>
      </c>
      <c r="O151" s="55">
        <f t="shared" si="197"/>
        <v>0</v>
      </c>
      <c r="P151" s="57"/>
      <c r="R151" s="379"/>
      <c r="S151" s="379"/>
    </row>
    <row r="152" spans="1:19" ht="12" customHeight="1" x14ac:dyDescent="0.25">
      <c r="A152" s="50">
        <v>2361</v>
      </c>
      <c r="B152" s="78" t="s">
        <v>174</v>
      </c>
      <c r="C152" s="79">
        <f t="shared" si="193"/>
        <v>160</v>
      </c>
      <c r="D152" s="184">
        <v>160</v>
      </c>
      <c r="E152" s="185"/>
      <c r="F152" s="55">
        <f t="shared" ref="F152:F159" si="198">D152+E152</f>
        <v>160</v>
      </c>
      <c r="G152" s="53"/>
      <c r="H152" s="54"/>
      <c r="I152" s="55">
        <f t="shared" ref="I152:I159" si="199">G152+H152</f>
        <v>0</v>
      </c>
      <c r="J152" s="53"/>
      <c r="K152" s="54"/>
      <c r="L152" s="55">
        <f t="shared" ref="L152:L159" si="200">K152+J152</f>
        <v>0</v>
      </c>
      <c r="M152" s="53"/>
      <c r="N152" s="54"/>
      <c r="O152" s="55">
        <f t="shared" ref="O152:O159" si="201">N152+M152</f>
        <v>0</v>
      </c>
      <c r="P152" s="57"/>
      <c r="R152" s="379"/>
      <c r="S152" s="379"/>
    </row>
    <row r="153" spans="1:19" ht="24" hidden="1" customHeight="1" x14ac:dyDescent="0.25">
      <c r="A153" s="50">
        <v>2362</v>
      </c>
      <c r="B153" s="78" t="s">
        <v>175</v>
      </c>
      <c r="C153" s="79">
        <f t="shared" si="193"/>
        <v>0</v>
      </c>
      <c r="D153" s="184"/>
      <c r="E153" s="185"/>
      <c r="F153" s="55">
        <f t="shared" si="198"/>
        <v>0</v>
      </c>
      <c r="G153" s="53"/>
      <c r="H153" s="54"/>
      <c r="I153" s="55">
        <f t="shared" si="199"/>
        <v>0</v>
      </c>
      <c r="J153" s="53"/>
      <c r="K153" s="54"/>
      <c r="L153" s="55">
        <f t="shared" si="200"/>
        <v>0</v>
      </c>
      <c r="M153" s="53"/>
      <c r="N153" s="54"/>
      <c r="O153" s="55">
        <f t="shared" si="201"/>
        <v>0</v>
      </c>
      <c r="P153" s="57"/>
      <c r="R153" s="379"/>
      <c r="S153" s="379"/>
    </row>
    <row r="154" spans="1:19" ht="12" hidden="1" customHeight="1" x14ac:dyDescent="0.25">
      <c r="A154" s="50">
        <v>2363</v>
      </c>
      <c r="B154" s="78" t="s">
        <v>176</v>
      </c>
      <c r="C154" s="79">
        <f t="shared" si="193"/>
        <v>0</v>
      </c>
      <c r="D154" s="184"/>
      <c r="E154" s="185"/>
      <c r="F154" s="55">
        <f t="shared" si="198"/>
        <v>0</v>
      </c>
      <c r="G154" s="53"/>
      <c r="H154" s="54"/>
      <c r="I154" s="55">
        <f t="shared" si="199"/>
        <v>0</v>
      </c>
      <c r="J154" s="53"/>
      <c r="K154" s="54"/>
      <c r="L154" s="55">
        <f t="shared" si="200"/>
        <v>0</v>
      </c>
      <c r="M154" s="53"/>
      <c r="N154" s="54"/>
      <c r="O154" s="55">
        <f t="shared" si="201"/>
        <v>0</v>
      </c>
      <c r="P154" s="57"/>
      <c r="R154" s="379"/>
      <c r="S154" s="379"/>
    </row>
    <row r="155" spans="1:19" ht="12" customHeight="1" x14ac:dyDescent="0.25">
      <c r="A155" s="50">
        <v>2364</v>
      </c>
      <c r="B155" s="78" t="s">
        <v>177</v>
      </c>
      <c r="C155" s="79">
        <f t="shared" si="193"/>
        <v>13061</v>
      </c>
      <c r="D155" s="184">
        <v>13061</v>
      </c>
      <c r="E155" s="185"/>
      <c r="F155" s="55">
        <f t="shared" si="198"/>
        <v>13061</v>
      </c>
      <c r="G155" s="53"/>
      <c r="H155" s="54"/>
      <c r="I155" s="55">
        <f t="shared" si="199"/>
        <v>0</v>
      </c>
      <c r="J155" s="53"/>
      <c r="K155" s="54"/>
      <c r="L155" s="55">
        <f t="shared" si="200"/>
        <v>0</v>
      </c>
      <c r="M155" s="53"/>
      <c r="N155" s="54"/>
      <c r="O155" s="55">
        <f t="shared" si="201"/>
        <v>0</v>
      </c>
      <c r="P155" s="57"/>
      <c r="R155" s="379"/>
      <c r="S155" s="379"/>
    </row>
    <row r="156" spans="1:19" ht="12.75" hidden="1" customHeight="1" x14ac:dyDescent="0.25">
      <c r="A156" s="50">
        <v>2365</v>
      </c>
      <c r="B156" s="78" t="s">
        <v>178</v>
      </c>
      <c r="C156" s="79">
        <f t="shared" si="193"/>
        <v>0</v>
      </c>
      <c r="D156" s="184"/>
      <c r="E156" s="185"/>
      <c r="F156" s="55">
        <f t="shared" si="198"/>
        <v>0</v>
      </c>
      <c r="G156" s="53"/>
      <c r="H156" s="54"/>
      <c r="I156" s="55">
        <f t="shared" si="199"/>
        <v>0</v>
      </c>
      <c r="J156" s="53"/>
      <c r="K156" s="54"/>
      <c r="L156" s="55">
        <f t="shared" si="200"/>
        <v>0</v>
      </c>
      <c r="M156" s="53"/>
      <c r="N156" s="54"/>
      <c r="O156" s="55">
        <f t="shared" si="201"/>
        <v>0</v>
      </c>
      <c r="P156" s="57"/>
      <c r="R156" s="379"/>
      <c r="S156" s="379"/>
    </row>
    <row r="157" spans="1:19" ht="36" hidden="1" customHeight="1" x14ac:dyDescent="0.25">
      <c r="A157" s="50">
        <v>2366</v>
      </c>
      <c r="B157" s="78" t="s">
        <v>179</v>
      </c>
      <c r="C157" s="79">
        <f t="shared" si="193"/>
        <v>0</v>
      </c>
      <c r="D157" s="184"/>
      <c r="E157" s="185"/>
      <c r="F157" s="55">
        <f t="shared" si="198"/>
        <v>0</v>
      </c>
      <c r="G157" s="53"/>
      <c r="H157" s="54"/>
      <c r="I157" s="55">
        <f t="shared" si="199"/>
        <v>0</v>
      </c>
      <c r="J157" s="53"/>
      <c r="K157" s="54"/>
      <c r="L157" s="55">
        <f t="shared" si="200"/>
        <v>0</v>
      </c>
      <c r="M157" s="53"/>
      <c r="N157" s="54"/>
      <c r="O157" s="55">
        <f t="shared" si="201"/>
        <v>0</v>
      </c>
      <c r="P157" s="57"/>
      <c r="R157" s="379"/>
      <c r="S157" s="379"/>
    </row>
    <row r="158" spans="1:19" ht="48" customHeight="1" x14ac:dyDescent="0.25">
      <c r="A158" s="50">
        <v>2369</v>
      </c>
      <c r="B158" s="78" t="s">
        <v>180</v>
      </c>
      <c r="C158" s="79">
        <f t="shared" si="193"/>
        <v>245</v>
      </c>
      <c r="D158" s="184">
        <v>245</v>
      </c>
      <c r="E158" s="185"/>
      <c r="F158" s="55">
        <f t="shared" si="198"/>
        <v>245</v>
      </c>
      <c r="G158" s="53"/>
      <c r="H158" s="54"/>
      <c r="I158" s="55">
        <f t="shared" si="199"/>
        <v>0</v>
      </c>
      <c r="J158" s="53"/>
      <c r="K158" s="54"/>
      <c r="L158" s="55">
        <f t="shared" si="200"/>
        <v>0</v>
      </c>
      <c r="M158" s="53"/>
      <c r="N158" s="54"/>
      <c r="O158" s="55">
        <f t="shared" si="201"/>
        <v>0</v>
      </c>
      <c r="P158" s="57"/>
      <c r="R158" s="379"/>
      <c r="S158" s="379"/>
    </row>
    <row r="159" spans="1:19" ht="12" hidden="1" customHeight="1" x14ac:dyDescent="0.25">
      <c r="A159" s="175">
        <v>2370</v>
      </c>
      <c r="B159" s="127" t="s">
        <v>181</v>
      </c>
      <c r="C159" s="132">
        <f t="shared" si="193"/>
        <v>0</v>
      </c>
      <c r="D159" s="190"/>
      <c r="E159" s="191"/>
      <c r="F159" s="130">
        <f t="shared" si="198"/>
        <v>0</v>
      </c>
      <c r="G159" s="133"/>
      <c r="H159" s="134"/>
      <c r="I159" s="130">
        <f t="shared" si="199"/>
        <v>0</v>
      </c>
      <c r="J159" s="133"/>
      <c r="K159" s="134"/>
      <c r="L159" s="130">
        <f t="shared" si="200"/>
        <v>0</v>
      </c>
      <c r="M159" s="133"/>
      <c r="N159" s="134"/>
      <c r="O159" s="130">
        <f t="shared" si="201"/>
        <v>0</v>
      </c>
      <c r="P159" s="118"/>
      <c r="R159" s="379"/>
      <c r="S159" s="379"/>
    </row>
    <row r="160" spans="1:19" x14ac:dyDescent="0.25">
      <c r="A160" s="175">
        <v>2380</v>
      </c>
      <c r="B160" s="127" t="s">
        <v>182</v>
      </c>
      <c r="C160" s="132">
        <f t="shared" si="193"/>
        <v>560</v>
      </c>
      <c r="D160" s="176">
        <f>SUM(D161:D162)</f>
        <v>560</v>
      </c>
      <c r="E160" s="177">
        <f t="shared" ref="E160:F160" si="202">SUM(E161:E162)</f>
        <v>0</v>
      </c>
      <c r="F160" s="130">
        <f t="shared" si="202"/>
        <v>560</v>
      </c>
      <c r="G160" s="176">
        <f>SUM(G161:G162)</f>
        <v>0</v>
      </c>
      <c r="H160" s="177">
        <f t="shared" ref="H160:I160" si="203">SUM(H161:H162)</f>
        <v>0</v>
      </c>
      <c r="I160" s="130">
        <f t="shared" si="203"/>
        <v>0</v>
      </c>
      <c r="J160" s="176">
        <f>SUM(J161:J162)</f>
        <v>0</v>
      </c>
      <c r="K160" s="177">
        <f t="shared" ref="K160:L160" si="204">SUM(K161:K162)</f>
        <v>0</v>
      </c>
      <c r="L160" s="130">
        <f t="shared" si="204"/>
        <v>0</v>
      </c>
      <c r="M160" s="176">
        <f>SUM(M161:M162)</f>
        <v>0</v>
      </c>
      <c r="N160" s="177">
        <f t="shared" ref="N160:O160" si="205">SUM(N161:N162)</f>
        <v>0</v>
      </c>
      <c r="O160" s="130">
        <f t="shared" si="205"/>
        <v>0</v>
      </c>
      <c r="P160" s="118"/>
      <c r="R160" s="379"/>
      <c r="S160" s="379"/>
    </row>
    <row r="161" spans="1:19" ht="12" hidden="1" customHeight="1" x14ac:dyDescent="0.25">
      <c r="A161" s="43">
        <v>2381</v>
      </c>
      <c r="B161" s="71" t="s">
        <v>183</v>
      </c>
      <c r="C161" s="72">
        <f t="shared" si="193"/>
        <v>0</v>
      </c>
      <c r="D161" s="186"/>
      <c r="E161" s="187"/>
      <c r="F161" s="123">
        <f t="shared" ref="F161:F164" si="206">D161+E161</f>
        <v>0</v>
      </c>
      <c r="G161" s="46"/>
      <c r="H161" s="47"/>
      <c r="I161" s="123">
        <f t="shared" ref="I161:I164" si="207">G161+H161</f>
        <v>0</v>
      </c>
      <c r="J161" s="46"/>
      <c r="K161" s="47"/>
      <c r="L161" s="123">
        <f t="shared" ref="L161:L164" si="208">K161+J161</f>
        <v>0</v>
      </c>
      <c r="M161" s="46"/>
      <c r="N161" s="47"/>
      <c r="O161" s="123">
        <f t="shared" ref="O161:O164" si="209">N161+M161</f>
        <v>0</v>
      </c>
      <c r="P161" s="49"/>
      <c r="R161" s="379"/>
      <c r="S161" s="379"/>
    </row>
    <row r="162" spans="1:19" ht="24" customHeight="1" x14ac:dyDescent="0.25">
      <c r="A162" s="50">
        <v>2389</v>
      </c>
      <c r="B162" s="78" t="s">
        <v>184</v>
      </c>
      <c r="C162" s="79">
        <f t="shared" si="193"/>
        <v>560</v>
      </c>
      <c r="D162" s="184">
        <v>560</v>
      </c>
      <c r="E162" s="185"/>
      <c r="F162" s="55">
        <f t="shared" si="206"/>
        <v>560</v>
      </c>
      <c r="G162" s="53"/>
      <c r="H162" s="54"/>
      <c r="I162" s="55">
        <f t="shared" si="207"/>
        <v>0</v>
      </c>
      <c r="J162" s="53"/>
      <c r="K162" s="54"/>
      <c r="L162" s="55">
        <f t="shared" si="208"/>
        <v>0</v>
      </c>
      <c r="M162" s="53"/>
      <c r="N162" s="54"/>
      <c r="O162" s="55">
        <f t="shared" si="209"/>
        <v>0</v>
      </c>
      <c r="P162" s="57"/>
      <c r="R162" s="379"/>
      <c r="S162" s="379"/>
    </row>
    <row r="163" spans="1:19" ht="12" hidden="1" customHeight="1" x14ac:dyDescent="0.25">
      <c r="A163" s="175">
        <v>2390</v>
      </c>
      <c r="B163" s="127" t="s">
        <v>185</v>
      </c>
      <c r="C163" s="132">
        <f t="shared" si="193"/>
        <v>0</v>
      </c>
      <c r="D163" s="190"/>
      <c r="E163" s="191"/>
      <c r="F163" s="130">
        <f t="shared" si="206"/>
        <v>0</v>
      </c>
      <c r="G163" s="133"/>
      <c r="H163" s="134"/>
      <c r="I163" s="130">
        <f t="shared" si="207"/>
        <v>0</v>
      </c>
      <c r="J163" s="133"/>
      <c r="K163" s="134"/>
      <c r="L163" s="130">
        <f t="shared" si="208"/>
        <v>0</v>
      </c>
      <c r="M163" s="133"/>
      <c r="N163" s="134"/>
      <c r="O163" s="130">
        <f t="shared" si="209"/>
        <v>0</v>
      </c>
      <c r="P163" s="118"/>
      <c r="R163" s="379"/>
      <c r="S163" s="379"/>
    </row>
    <row r="164" spans="1:19" ht="12" hidden="1" customHeight="1" x14ac:dyDescent="0.25">
      <c r="A164" s="58">
        <v>2400</v>
      </c>
      <c r="B164" s="172" t="s">
        <v>186</v>
      </c>
      <c r="C164" s="59">
        <f t="shared" si="193"/>
        <v>0</v>
      </c>
      <c r="D164" s="192"/>
      <c r="E164" s="193"/>
      <c r="F164" s="62">
        <f t="shared" si="206"/>
        <v>0</v>
      </c>
      <c r="G164" s="60"/>
      <c r="H164" s="61"/>
      <c r="I164" s="62">
        <f t="shared" si="207"/>
        <v>0</v>
      </c>
      <c r="J164" s="60"/>
      <c r="K164" s="61"/>
      <c r="L164" s="62">
        <f t="shared" si="208"/>
        <v>0</v>
      </c>
      <c r="M164" s="60"/>
      <c r="N164" s="61"/>
      <c r="O164" s="62">
        <f t="shared" si="209"/>
        <v>0</v>
      </c>
      <c r="P164" s="66"/>
      <c r="R164" s="379"/>
      <c r="S164" s="379"/>
    </row>
    <row r="165" spans="1:19" ht="24" x14ac:dyDescent="0.25">
      <c r="A165" s="58">
        <v>2500</v>
      </c>
      <c r="B165" s="172" t="s">
        <v>187</v>
      </c>
      <c r="C165" s="59">
        <f t="shared" si="193"/>
        <v>30918</v>
      </c>
      <c r="D165" s="173">
        <f>SUM(D166,D171)</f>
        <v>24918</v>
      </c>
      <c r="E165" s="174">
        <f t="shared" ref="E165:O165" si="210">SUM(E166,E171)</f>
        <v>0</v>
      </c>
      <c r="F165" s="62">
        <f t="shared" si="210"/>
        <v>24918</v>
      </c>
      <c r="G165" s="173">
        <f t="shared" si="210"/>
        <v>0</v>
      </c>
      <c r="H165" s="174">
        <f t="shared" si="210"/>
        <v>0</v>
      </c>
      <c r="I165" s="62">
        <f t="shared" si="210"/>
        <v>0</v>
      </c>
      <c r="J165" s="173">
        <f t="shared" si="210"/>
        <v>6000</v>
      </c>
      <c r="K165" s="174">
        <f t="shared" si="210"/>
        <v>0</v>
      </c>
      <c r="L165" s="62">
        <f t="shared" si="210"/>
        <v>6000</v>
      </c>
      <c r="M165" s="173">
        <f t="shared" si="210"/>
        <v>0</v>
      </c>
      <c r="N165" s="174">
        <f t="shared" si="210"/>
        <v>0</v>
      </c>
      <c r="O165" s="62">
        <f t="shared" si="210"/>
        <v>0</v>
      </c>
      <c r="P165" s="66"/>
      <c r="R165" s="379"/>
      <c r="S165" s="379"/>
    </row>
    <row r="166" spans="1:19" ht="24" customHeight="1" x14ac:dyDescent="0.25">
      <c r="A166" s="181">
        <v>2510</v>
      </c>
      <c r="B166" s="71" t="s">
        <v>188</v>
      </c>
      <c r="C166" s="72">
        <f t="shared" si="193"/>
        <v>30918</v>
      </c>
      <c r="D166" s="182">
        <f>SUM(D167:D170)</f>
        <v>24918</v>
      </c>
      <c r="E166" s="183">
        <f t="shared" ref="E166:O166" si="211">SUM(E167:E170)</f>
        <v>0</v>
      </c>
      <c r="F166" s="123">
        <f t="shared" si="211"/>
        <v>24918</v>
      </c>
      <c r="G166" s="182">
        <f t="shared" si="211"/>
        <v>0</v>
      </c>
      <c r="H166" s="183">
        <f t="shared" si="211"/>
        <v>0</v>
      </c>
      <c r="I166" s="123">
        <f t="shared" si="211"/>
        <v>0</v>
      </c>
      <c r="J166" s="182">
        <f t="shared" si="211"/>
        <v>6000</v>
      </c>
      <c r="K166" s="183">
        <f t="shared" si="211"/>
        <v>0</v>
      </c>
      <c r="L166" s="123">
        <f t="shared" si="211"/>
        <v>6000</v>
      </c>
      <c r="M166" s="182">
        <f t="shared" si="211"/>
        <v>0</v>
      </c>
      <c r="N166" s="183">
        <f t="shared" si="211"/>
        <v>0</v>
      </c>
      <c r="O166" s="123">
        <f t="shared" si="211"/>
        <v>0</v>
      </c>
      <c r="P166" s="49"/>
      <c r="R166" s="379"/>
      <c r="S166" s="379"/>
    </row>
    <row r="167" spans="1:19" ht="24" hidden="1" customHeight="1" x14ac:dyDescent="0.25">
      <c r="A167" s="51">
        <v>2512</v>
      </c>
      <c r="B167" s="78" t="s">
        <v>189</v>
      </c>
      <c r="C167" s="79">
        <f t="shared" si="193"/>
        <v>0</v>
      </c>
      <c r="D167" s="184"/>
      <c r="E167" s="185"/>
      <c r="F167" s="55">
        <f t="shared" ref="F167:F172" si="212">D167+E167</f>
        <v>0</v>
      </c>
      <c r="G167" s="53"/>
      <c r="H167" s="54"/>
      <c r="I167" s="55">
        <f t="shared" ref="I167:I172" si="213">G167+H167</f>
        <v>0</v>
      </c>
      <c r="J167" s="53"/>
      <c r="K167" s="54"/>
      <c r="L167" s="55">
        <f t="shared" ref="L167:L172" si="214">K167+J167</f>
        <v>0</v>
      </c>
      <c r="M167" s="53"/>
      <c r="N167" s="54"/>
      <c r="O167" s="55">
        <f t="shared" ref="O167:O172" si="215">N167+M167</f>
        <v>0</v>
      </c>
      <c r="P167" s="57"/>
      <c r="R167" s="379"/>
      <c r="S167" s="379"/>
    </row>
    <row r="168" spans="1:19" ht="36" customHeight="1" x14ac:dyDescent="0.25">
      <c r="A168" s="51">
        <v>2513</v>
      </c>
      <c r="B168" s="78" t="s">
        <v>190</v>
      </c>
      <c r="C168" s="79">
        <f t="shared" si="193"/>
        <v>290</v>
      </c>
      <c r="D168" s="184">
        <v>290</v>
      </c>
      <c r="E168" s="185"/>
      <c r="F168" s="55">
        <f t="shared" si="212"/>
        <v>290</v>
      </c>
      <c r="G168" s="53"/>
      <c r="H168" s="54"/>
      <c r="I168" s="55">
        <f t="shared" si="213"/>
        <v>0</v>
      </c>
      <c r="J168" s="53"/>
      <c r="K168" s="54"/>
      <c r="L168" s="55">
        <f t="shared" si="214"/>
        <v>0</v>
      </c>
      <c r="M168" s="53"/>
      <c r="N168" s="54"/>
      <c r="O168" s="55">
        <f t="shared" si="215"/>
        <v>0</v>
      </c>
      <c r="P168" s="57"/>
      <c r="R168" s="379"/>
      <c r="S168" s="379"/>
    </row>
    <row r="169" spans="1:19" ht="24" hidden="1" customHeight="1" x14ac:dyDescent="0.25">
      <c r="A169" s="51">
        <v>2515</v>
      </c>
      <c r="B169" s="78" t="s">
        <v>191</v>
      </c>
      <c r="C169" s="79">
        <f t="shared" si="193"/>
        <v>0</v>
      </c>
      <c r="D169" s="184"/>
      <c r="E169" s="185"/>
      <c r="F169" s="55">
        <f t="shared" si="212"/>
        <v>0</v>
      </c>
      <c r="G169" s="53"/>
      <c r="H169" s="54"/>
      <c r="I169" s="55">
        <f t="shared" si="213"/>
        <v>0</v>
      </c>
      <c r="J169" s="53"/>
      <c r="K169" s="54"/>
      <c r="L169" s="55">
        <f t="shared" si="214"/>
        <v>0</v>
      </c>
      <c r="M169" s="53"/>
      <c r="N169" s="54"/>
      <c r="O169" s="55">
        <f t="shared" si="215"/>
        <v>0</v>
      </c>
      <c r="P169" s="57"/>
      <c r="R169" s="379"/>
      <c r="S169" s="379"/>
    </row>
    <row r="170" spans="1:19" ht="24" customHeight="1" x14ac:dyDescent="0.25">
      <c r="A170" s="51">
        <v>2519</v>
      </c>
      <c r="B170" s="78" t="s">
        <v>192</v>
      </c>
      <c r="C170" s="79">
        <f t="shared" si="193"/>
        <v>30628</v>
      </c>
      <c r="D170" s="184">
        <v>24628</v>
      </c>
      <c r="E170" s="185"/>
      <c r="F170" s="55">
        <f t="shared" si="212"/>
        <v>24628</v>
      </c>
      <c r="G170" s="53"/>
      <c r="H170" s="54"/>
      <c r="I170" s="55">
        <f t="shared" si="213"/>
        <v>0</v>
      </c>
      <c r="J170" s="53">
        <v>6000</v>
      </c>
      <c r="K170" s="54"/>
      <c r="L170" s="55">
        <f t="shared" si="214"/>
        <v>6000</v>
      </c>
      <c r="M170" s="53"/>
      <c r="N170" s="54"/>
      <c r="O170" s="55">
        <f t="shared" si="215"/>
        <v>0</v>
      </c>
      <c r="P170" s="57"/>
      <c r="R170" s="379"/>
      <c r="S170" s="379"/>
    </row>
    <row r="171" spans="1:19" ht="24" hidden="1" customHeight="1" x14ac:dyDescent="0.25">
      <c r="A171" s="178">
        <v>2520</v>
      </c>
      <c r="B171" s="78" t="s">
        <v>193</v>
      </c>
      <c r="C171" s="79">
        <f t="shared" si="193"/>
        <v>0</v>
      </c>
      <c r="D171" s="184"/>
      <c r="E171" s="185"/>
      <c r="F171" s="55">
        <f t="shared" si="212"/>
        <v>0</v>
      </c>
      <c r="G171" s="53"/>
      <c r="H171" s="54"/>
      <c r="I171" s="55">
        <f t="shared" si="213"/>
        <v>0</v>
      </c>
      <c r="J171" s="53"/>
      <c r="K171" s="54"/>
      <c r="L171" s="55">
        <f t="shared" si="214"/>
        <v>0</v>
      </c>
      <c r="M171" s="53"/>
      <c r="N171" s="54"/>
      <c r="O171" s="55">
        <f t="shared" si="215"/>
        <v>0</v>
      </c>
      <c r="P171" s="57"/>
      <c r="R171" s="379"/>
      <c r="S171" s="379"/>
    </row>
    <row r="172" spans="1:19" s="194" customFormat="1" ht="36" hidden="1" customHeight="1" x14ac:dyDescent="0.25">
      <c r="A172" s="23">
        <v>2800</v>
      </c>
      <c r="B172" s="71" t="s">
        <v>194</v>
      </c>
      <c r="C172" s="72">
        <f t="shared" si="193"/>
        <v>0</v>
      </c>
      <c r="D172" s="46"/>
      <c r="E172" s="47"/>
      <c r="F172" s="123">
        <f t="shared" si="212"/>
        <v>0</v>
      </c>
      <c r="G172" s="46"/>
      <c r="H172" s="47"/>
      <c r="I172" s="123">
        <f t="shared" si="213"/>
        <v>0</v>
      </c>
      <c r="J172" s="46"/>
      <c r="K172" s="47"/>
      <c r="L172" s="123">
        <f t="shared" si="214"/>
        <v>0</v>
      </c>
      <c r="M172" s="46"/>
      <c r="N172" s="47"/>
      <c r="O172" s="123">
        <f t="shared" si="215"/>
        <v>0</v>
      </c>
      <c r="P172" s="49"/>
      <c r="R172" s="379"/>
      <c r="S172" s="379"/>
    </row>
    <row r="173" spans="1:19" hidden="1" x14ac:dyDescent="0.25">
      <c r="A173" s="166">
        <v>3000</v>
      </c>
      <c r="B173" s="166" t="s">
        <v>195</v>
      </c>
      <c r="C173" s="167">
        <f t="shared" si="193"/>
        <v>0</v>
      </c>
      <c r="D173" s="168">
        <f>SUM(D174,D184)</f>
        <v>0</v>
      </c>
      <c r="E173" s="169">
        <f t="shared" ref="E173:F173" si="216">SUM(E174,E184)</f>
        <v>0</v>
      </c>
      <c r="F173" s="170">
        <f t="shared" si="216"/>
        <v>0</v>
      </c>
      <c r="G173" s="168">
        <f>SUM(G174,G184)</f>
        <v>0</v>
      </c>
      <c r="H173" s="169">
        <f t="shared" ref="H173:I173" si="217">SUM(H174,H184)</f>
        <v>0</v>
      </c>
      <c r="I173" s="170">
        <f t="shared" si="217"/>
        <v>0</v>
      </c>
      <c r="J173" s="168">
        <f>SUM(J174,J184)</f>
        <v>0</v>
      </c>
      <c r="K173" s="169">
        <f t="shared" ref="K173:L173" si="218">SUM(K174,K184)</f>
        <v>0</v>
      </c>
      <c r="L173" s="170">
        <f t="shared" si="218"/>
        <v>0</v>
      </c>
      <c r="M173" s="168">
        <f>SUM(M174,M184)</f>
        <v>0</v>
      </c>
      <c r="N173" s="169">
        <f t="shared" ref="N173:O173" si="219">SUM(N174,N184)</f>
        <v>0</v>
      </c>
      <c r="O173" s="170">
        <f t="shared" si="219"/>
        <v>0</v>
      </c>
      <c r="P173" s="171"/>
      <c r="R173" s="379"/>
      <c r="S173" s="379"/>
    </row>
    <row r="174" spans="1:19" ht="24" hidden="1" x14ac:dyDescent="0.25">
      <c r="A174" s="58">
        <v>3200</v>
      </c>
      <c r="B174" s="195" t="s">
        <v>196</v>
      </c>
      <c r="C174" s="59">
        <f t="shared" si="193"/>
        <v>0</v>
      </c>
      <c r="D174" s="173">
        <f>SUM(D175,D179)</f>
        <v>0</v>
      </c>
      <c r="E174" s="174">
        <f t="shared" ref="E174:O174" si="220">SUM(E175,E179)</f>
        <v>0</v>
      </c>
      <c r="F174" s="62">
        <f t="shared" si="220"/>
        <v>0</v>
      </c>
      <c r="G174" s="173">
        <f t="shared" si="220"/>
        <v>0</v>
      </c>
      <c r="H174" s="174">
        <f t="shared" si="220"/>
        <v>0</v>
      </c>
      <c r="I174" s="62">
        <f t="shared" si="220"/>
        <v>0</v>
      </c>
      <c r="J174" s="173">
        <f t="shared" si="220"/>
        <v>0</v>
      </c>
      <c r="K174" s="174">
        <f t="shared" si="220"/>
        <v>0</v>
      </c>
      <c r="L174" s="62">
        <f t="shared" si="220"/>
        <v>0</v>
      </c>
      <c r="M174" s="173">
        <f t="shared" si="220"/>
        <v>0</v>
      </c>
      <c r="N174" s="174">
        <f t="shared" si="220"/>
        <v>0</v>
      </c>
      <c r="O174" s="62">
        <f t="shared" si="220"/>
        <v>0</v>
      </c>
      <c r="P174" s="66"/>
      <c r="R174" s="379"/>
      <c r="S174" s="379"/>
    </row>
    <row r="175" spans="1:19" ht="36" hidden="1" x14ac:dyDescent="0.25">
      <c r="A175" s="181">
        <v>3260</v>
      </c>
      <c r="B175" s="71" t="s">
        <v>197</v>
      </c>
      <c r="C175" s="72">
        <f t="shared" si="193"/>
        <v>0</v>
      </c>
      <c r="D175" s="182">
        <f>SUM(D176:D178)</f>
        <v>0</v>
      </c>
      <c r="E175" s="183">
        <f t="shared" ref="E175:F175" si="221">SUM(E176:E178)</f>
        <v>0</v>
      </c>
      <c r="F175" s="123">
        <f t="shared" si="221"/>
        <v>0</v>
      </c>
      <c r="G175" s="182">
        <f>SUM(G176:G178)</f>
        <v>0</v>
      </c>
      <c r="H175" s="183">
        <f t="shared" ref="H175:I175" si="222">SUM(H176:H178)</f>
        <v>0</v>
      </c>
      <c r="I175" s="123">
        <f t="shared" si="222"/>
        <v>0</v>
      </c>
      <c r="J175" s="182">
        <f>SUM(J176:J178)</f>
        <v>0</v>
      </c>
      <c r="K175" s="183">
        <f t="shared" ref="K175:L175" si="223">SUM(K176:K178)</f>
        <v>0</v>
      </c>
      <c r="L175" s="123">
        <f t="shared" si="223"/>
        <v>0</v>
      </c>
      <c r="M175" s="182">
        <f>SUM(M176:M178)</f>
        <v>0</v>
      </c>
      <c r="N175" s="183">
        <f t="shared" ref="N175:O175" si="224">SUM(N176:N178)</f>
        <v>0</v>
      </c>
      <c r="O175" s="123">
        <f t="shared" si="224"/>
        <v>0</v>
      </c>
      <c r="P175" s="49"/>
      <c r="R175" s="379"/>
      <c r="S175" s="379"/>
    </row>
    <row r="176" spans="1:19" ht="24" hidden="1" customHeight="1" x14ac:dyDescent="0.25">
      <c r="A176" s="51">
        <v>3261</v>
      </c>
      <c r="B176" s="78" t="s">
        <v>198</v>
      </c>
      <c r="C176" s="79">
        <f t="shared" si="193"/>
        <v>0</v>
      </c>
      <c r="D176" s="184"/>
      <c r="E176" s="185"/>
      <c r="F176" s="55">
        <f t="shared" ref="F176:F178" si="225">D176+E176</f>
        <v>0</v>
      </c>
      <c r="G176" s="53"/>
      <c r="H176" s="54"/>
      <c r="I176" s="55">
        <f t="shared" ref="I176:I178" si="226">G176+H176</f>
        <v>0</v>
      </c>
      <c r="J176" s="53"/>
      <c r="K176" s="54"/>
      <c r="L176" s="55">
        <f t="shared" ref="L176:L178" si="227">K176+J176</f>
        <v>0</v>
      </c>
      <c r="M176" s="53"/>
      <c r="N176" s="54"/>
      <c r="O176" s="55">
        <f t="shared" ref="O176:O178" si="228">N176+M176</f>
        <v>0</v>
      </c>
      <c r="P176" s="57"/>
      <c r="R176" s="379"/>
      <c r="S176" s="379"/>
    </row>
    <row r="177" spans="1:19" ht="36" hidden="1" customHeight="1" x14ac:dyDescent="0.25">
      <c r="A177" s="51">
        <v>3262</v>
      </c>
      <c r="B177" s="78" t="s">
        <v>199</v>
      </c>
      <c r="C177" s="79">
        <f t="shared" si="193"/>
        <v>0</v>
      </c>
      <c r="D177" s="184"/>
      <c r="E177" s="185"/>
      <c r="F177" s="55">
        <f t="shared" si="225"/>
        <v>0</v>
      </c>
      <c r="G177" s="53"/>
      <c r="H177" s="54"/>
      <c r="I177" s="55">
        <f t="shared" si="226"/>
        <v>0</v>
      </c>
      <c r="J177" s="53"/>
      <c r="K177" s="54"/>
      <c r="L177" s="55">
        <f t="shared" si="227"/>
        <v>0</v>
      </c>
      <c r="M177" s="53"/>
      <c r="N177" s="54"/>
      <c r="O177" s="55">
        <f t="shared" si="228"/>
        <v>0</v>
      </c>
      <c r="P177" s="57"/>
      <c r="R177" s="379"/>
      <c r="S177" s="379"/>
    </row>
    <row r="178" spans="1:19" ht="24" hidden="1" customHeight="1" x14ac:dyDescent="0.25">
      <c r="A178" s="51">
        <v>3263</v>
      </c>
      <c r="B178" s="78" t="s">
        <v>200</v>
      </c>
      <c r="C178" s="79">
        <f t="shared" si="193"/>
        <v>0</v>
      </c>
      <c r="D178" s="184"/>
      <c r="E178" s="185"/>
      <c r="F178" s="55">
        <f t="shared" si="225"/>
        <v>0</v>
      </c>
      <c r="G178" s="53"/>
      <c r="H178" s="54"/>
      <c r="I178" s="55">
        <f t="shared" si="226"/>
        <v>0</v>
      </c>
      <c r="J178" s="53"/>
      <c r="K178" s="54"/>
      <c r="L178" s="55">
        <f t="shared" si="227"/>
        <v>0</v>
      </c>
      <c r="M178" s="53"/>
      <c r="N178" s="54"/>
      <c r="O178" s="55">
        <f t="shared" si="228"/>
        <v>0</v>
      </c>
      <c r="P178" s="57"/>
      <c r="R178" s="379"/>
      <c r="S178" s="379"/>
    </row>
    <row r="179" spans="1:19" ht="84" hidden="1" x14ac:dyDescent="0.25">
      <c r="A179" s="181">
        <v>3290</v>
      </c>
      <c r="B179" s="71" t="s">
        <v>201</v>
      </c>
      <c r="C179" s="196">
        <f t="shared" si="193"/>
        <v>0</v>
      </c>
      <c r="D179" s="182">
        <f>SUM(D180:D183)</f>
        <v>0</v>
      </c>
      <c r="E179" s="183">
        <f t="shared" ref="E179:O179" si="229">SUM(E180:E183)</f>
        <v>0</v>
      </c>
      <c r="F179" s="123">
        <f t="shared" si="229"/>
        <v>0</v>
      </c>
      <c r="G179" s="182">
        <f t="shared" si="229"/>
        <v>0</v>
      </c>
      <c r="H179" s="183">
        <f t="shared" si="229"/>
        <v>0</v>
      </c>
      <c r="I179" s="123">
        <f t="shared" si="229"/>
        <v>0</v>
      </c>
      <c r="J179" s="182">
        <f t="shared" si="229"/>
        <v>0</v>
      </c>
      <c r="K179" s="183">
        <f t="shared" si="229"/>
        <v>0</v>
      </c>
      <c r="L179" s="123">
        <f t="shared" si="229"/>
        <v>0</v>
      </c>
      <c r="M179" s="182">
        <f t="shared" si="229"/>
        <v>0</v>
      </c>
      <c r="N179" s="183">
        <f t="shared" si="229"/>
        <v>0</v>
      </c>
      <c r="O179" s="123">
        <f t="shared" si="229"/>
        <v>0</v>
      </c>
      <c r="P179" s="49"/>
      <c r="R179" s="379"/>
      <c r="S179" s="379"/>
    </row>
    <row r="180" spans="1:19" ht="72" hidden="1" customHeight="1" x14ac:dyDescent="0.25">
      <c r="A180" s="51">
        <v>3291</v>
      </c>
      <c r="B180" s="78" t="s">
        <v>202</v>
      </c>
      <c r="C180" s="79">
        <f t="shared" si="193"/>
        <v>0</v>
      </c>
      <c r="D180" s="184"/>
      <c r="E180" s="185"/>
      <c r="F180" s="55">
        <f t="shared" ref="F180:F183" si="230">D180+E180</f>
        <v>0</v>
      </c>
      <c r="G180" s="53"/>
      <c r="H180" s="54"/>
      <c r="I180" s="55">
        <f t="shared" ref="I180:I183" si="231">G180+H180</f>
        <v>0</v>
      </c>
      <c r="J180" s="53"/>
      <c r="K180" s="54"/>
      <c r="L180" s="55">
        <f t="shared" ref="L180:L183" si="232">K180+J180</f>
        <v>0</v>
      </c>
      <c r="M180" s="53"/>
      <c r="N180" s="54"/>
      <c r="O180" s="55">
        <f t="shared" ref="O180:O183" si="233">N180+M180</f>
        <v>0</v>
      </c>
      <c r="P180" s="57"/>
      <c r="R180" s="379"/>
      <c r="S180" s="379"/>
    </row>
    <row r="181" spans="1:19" ht="72" hidden="1" customHeight="1" x14ac:dyDescent="0.25">
      <c r="A181" s="51">
        <v>3292</v>
      </c>
      <c r="B181" s="78" t="s">
        <v>203</v>
      </c>
      <c r="C181" s="79">
        <f t="shared" si="193"/>
        <v>0</v>
      </c>
      <c r="D181" s="184"/>
      <c r="E181" s="185"/>
      <c r="F181" s="55">
        <f t="shared" si="230"/>
        <v>0</v>
      </c>
      <c r="G181" s="53"/>
      <c r="H181" s="54"/>
      <c r="I181" s="55">
        <f t="shared" si="231"/>
        <v>0</v>
      </c>
      <c r="J181" s="53"/>
      <c r="K181" s="54"/>
      <c r="L181" s="55">
        <f t="shared" si="232"/>
        <v>0</v>
      </c>
      <c r="M181" s="53"/>
      <c r="N181" s="54"/>
      <c r="O181" s="55">
        <f t="shared" si="233"/>
        <v>0</v>
      </c>
      <c r="P181" s="57"/>
      <c r="R181" s="379"/>
      <c r="S181" s="379"/>
    </row>
    <row r="182" spans="1:19" ht="72" hidden="1" customHeight="1" x14ac:dyDescent="0.25">
      <c r="A182" s="51">
        <v>3293</v>
      </c>
      <c r="B182" s="78" t="s">
        <v>204</v>
      </c>
      <c r="C182" s="79">
        <f t="shared" si="193"/>
        <v>0</v>
      </c>
      <c r="D182" s="184"/>
      <c r="E182" s="185"/>
      <c r="F182" s="55">
        <f t="shared" si="230"/>
        <v>0</v>
      </c>
      <c r="G182" s="53"/>
      <c r="H182" s="54"/>
      <c r="I182" s="55">
        <f t="shared" si="231"/>
        <v>0</v>
      </c>
      <c r="J182" s="53"/>
      <c r="K182" s="54"/>
      <c r="L182" s="55">
        <f t="shared" si="232"/>
        <v>0</v>
      </c>
      <c r="M182" s="53"/>
      <c r="N182" s="54"/>
      <c r="O182" s="55">
        <f t="shared" si="233"/>
        <v>0</v>
      </c>
      <c r="P182" s="57"/>
      <c r="R182" s="379"/>
      <c r="S182" s="379"/>
    </row>
    <row r="183" spans="1:19" ht="60" hidden="1" customHeight="1" x14ac:dyDescent="0.25">
      <c r="A183" s="197">
        <v>3294</v>
      </c>
      <c r="B183" s="78" t="s">
        <v>205</v>
      </c>
      <c r="C183" s="196">
        <f t="shared" si="193"/>
        <v>0</v>
      </c>
      <c r="D183" s="198"/>
      <c r="E183" s="199"/>
      <c r="F183" s="200">
        <f t="shared" si="230"/>
        <v>0</v>
      </c>
      <c r="G183" s="201"/>
      <c r="H183" s="202"/>
      <c r="I183" s="200">
        <f t="shared" si="231"/>
        <v>0</v>
      </c>
      <c r="J183" s="201"/>
      <c r="K183" s="202"/>
      <c r="L183" s="200">
        <f t="shared" si="232"/>
        <v>0</v>
      </c>
      <c r="M183" s="201"/>
      <c r="N183" s="202"/>
      <c r="O183" s="200">
        <f t="shared" si="233"/>
        <v>0</v>
      </c>
      <c r="P183" s="203"/>
      <c r="R183" s="379"/>
      <c r="S183" s="379"/>
    </row>
    <row r="184" spans="1:19" ht="48" hidden="1" x14ac:dyDescent="0.25">
      <c r="A184" s="204">
        <v>3300</v>
      </c>
      <c r="B184" s="195" t="s">
        <v>206</v>
      </c>
      <c r="C184" s="205">
        <f t="shared" si="193"/>
        <v>0</v>
      </c>
      <c r="D184" s="206">
        <f>SUM(D185:D186)</f>
        <v>0</v>
      </c>
      <c r="E184" s="207">
        <f t="shared" ref="E184:O184" si="234">SUM(E185:E186)</f>
        <v>0</v>
      </c>
      <c r="F184" s="208">
        <f t="shared" si="234"/>
        <v>0</v>
      </c>
      <c r="G184" s="206">
        <f t="shared" si="234"/>
        <v>0</v>
      </c>
      <c r="H184" s="207">
        <f t="shared" si="234"/>
        <v>0</v>
      </c>
      <c r="I184" s="208">
        <f t="shared" si="234"/>
        <v>0</v>
      </c>
      <c r="J184" s="206">
        <f t="shared" si="234"/>
        <v>0</v>
      </c>
      <c r="K184" s="207">
        <f t="shared" si="234"/>
        <v>0</v>
      </c>
      <c r="L184" s="208">
        <f t="shared" si="234"/>
        <v>0</v>
      </c>
      <c r="M184" s="206">
        <f t="shared" si="234"/>
        <v>0</v>
      </c>
      <c r="N184" s="207">
        <f t="shared" si="234"/>
        <v>0</v>
      </c>
      <c r="O184" s="208">
        <f t="shared" si="234"/>
        <v>0</v>
      </c>
      <c r="P184" s="209"/>
      <c r="R184" s="379"/>
      <c r="S184" s="379"/>
    </row>
    <row r="185" spans="1:19" ht="48" hidden="1" customHeight="1" x14ac:dyDescent="0.25">
      <c r="A185" s="126">
        <v>3310</v>
      </c>
      <c r="B185" s="127" t="s">
        <v>207</v>
      </c>
      <c r="C185" s="132">
        <f t="shared" si="193"/>
        <v>0</v>
      </c>
      <c r="D185" s="190"/>
      <c r="E185" s="191"/>
      <c r="F185" s="130">
        <f t="shared" ref="F185:F186" si="235">D185+E185</f>
        <v>0</v>
      </c>
      <c r="G185" s="133"/>
      <c r="H185" s="134"/>
      <c r="I185" s="130">
        <f t="shared" ref="I185:I186" si="236">G185+H185</f>
        <v>0</v>
      </c>
      <c r="J185" s="133"/>
      <c r="K185" s="134"/>
      <c r="L185" s="130">
        <f t="shared" ref="L185:L186" si="237">K185+J185</f>
        <v>0</v>
      </c>
      <c r="M185" s="133"/>
      <c r="N185" s="134"/>
      <c r="O185" s="130">
        <f t="shared" ref="O185:O186" si="238">N185+M185</f>
        <v>0</v>
      </c>
      <c r="P185" s="118"/>
      <c r="R185" s="379"/>
      <c r="S185" s="379"/>
    </row>
    <row r="186" spans="1:19" ht="48.75" hidden="1" customHeight="1" x14ac:dyDescent="0.25">
      <c r="A186" s="44">
        <v>3320</v>
      </c>
      <c r="B186" s="71" t="s">
        <v>208</v>
      </c>
      <c r="C186" s="72">
        <f t="shared" si="193"/>
        <v>0</v>
      </c>
      <c r="D186" s="186"/>
      <c r="E186" s="187"/>
      <c r="F186" s="123">
        <f t="shared" si="235"/>
        <v>0</v>
      </c>
      <c r="G186" s="46"/>
      <c r="H186" s="47"/>
      <c r="I186" s="123">
        <f t="shared" si="236"/>
        <v>0</v>
      </c>
      <c r="J186" s="46"/>
      <c r="K186" s="47"/>
      <c r="L186" s="123">
        <f t="shared" si="237"/>
        <v>0</v>
      </c>
      <c r="M186" s="46"/>
      <c r="N186" s="47"/>
      <c r="O186" s="123">
        <f t="shared" si="238"/>
        <v>0</v>
      </c>
      <c r="P186" s="49"/>
      <c r="R186" s="379"/>
      <c r="S186" s="379"/>
    </row>
    <row r="187" spans="1:19" hidden="1" x14ac:dyDescent="0.25">
      <c r="A187" s="210">
        <v>4000</v>
      </c>
      <c r="B187" s="166" t="s">
        <v>209</v>
      </c>
      <c r="C187" s="167">
        <f t="shared" si="193"/>
        <v>0</v>
      </c>
      <c r="D187" s="168">
        <f>SUM(D188,D191)</f>
        <v>0</v>
      </c>
      <c r="E187" s="169">
        <f t="shared" ref="E187:F187" si="239">SUM(E188,E191)</f>
        <v>0</v>
      </c>
      <c r="F187" s="170">
        <f t="shared" si="239"/>
        <v>0</v>
      </c>
      <c r="G187" s="168">
        <f>SUM(G188,G191)</f>
        <v>0</v>
      </c>
      <c r="H187" s="169">
        <f t="shared" ref="H187:I187" si="240">SUM(H188,H191)</f>
        <v>0</v>
      </c>
      <c r="I187" s="170">
        <f t="shared" si="240"/>
        <v>0</v>
      </c>
      <c r="J187" s="168">
        <f>SUM(J188,J191)</f>
        <v>0</v>
      </c>
      <c r="K187" s="169">
        <f t="shared" ref="K187:L187" si="241">SUM(K188,K191)</f>
        <v>0</v>
      </c>
      <c r="L187" s="170">
        <f t="shared" si="241"/>
        <v>0</v>
      </c>
      <c r="M187" s="168">
        <f>SUM(M188,M191)</f>
        <v>0</v>
      </c>
      <c r="N187" s="169">
        <f t="shared" ref="N187:O187" si="242">SUM(N188,N191)</f>
        <v>0</v>
      </c>
      <c r="O187" s="170">
        <f t="shared" si="242"/>
        <v>0</v>
      </c>
      <c r="P187" s="171"/>
      <c r="R187" s="379"/>
      <c r="S187" s="379"/>
    </row>
    <row r="188" spans="1:19" ht="24" hidden="1" x14ac:dyDescent="0.25">
      <c r="A188" s="211">
        <v>4200</v>
      </c>
      <c r="B188" s="172" t="s">
        <v>210</v>
      </c>
      <c r="C188" s="59">
        <f t="shared" si="193"/>
        <v>0</v>
      </c>
      <c r="D188" s="173">
        <f>SUM(D189,D190)</f>
        <v>0</v>
      </c>
      <c r="E188" s="174">
        <f t="shared" ref="E188:F188" si="243">SUM(E189,E190)</f>
        <v>0</v>
      </c>
      <c r="F188" s="62">
        <f t="shared" si="243"/>
        <v>0</v>
      </c>
      <c r="G188" s="173">
        <f>SUM(G189,G190)</f>
        <v>0</v>
      </c>
      <c r="H188" s="174">
        <f t="shared" ref="H188:I188" si="244">SUM(H189,H190)</f>
        <v>0</v>
      </c>
      <c r="I188" s="62">
        <f t="shared" si="244"/>
        <v>0</v>
      </c>
      <c r="J188" s="173">
        <f>SUM(J189,J190)</f>
        <v>0</v>
      </c>
      <c r="K188" s="174">
        <f t="shared" ref="K188:L188" si="245">SUM(K189,K190)</f>
        <v>0</v>
      </c>
      <c r="L188" s="62">
        <f t="shared" si="245"/>
        <v>0</v>
      </c>
      <c r="M188" s="173">
        <f>SUM(M189,M190)</f>
        <v>0</v>
      </c>
      <c r="N188" s="174">
        <f t="shared" ref="N188:O188" si="246">SUM(N189,N190)</f>
        <v>0</v>
      </c>
      <c r="O188" s="62">
        <f t="shared" si="246"/>
        <v>0</v>
      </c>
      <c r="P188" s="66"/>
      <c r="R188" s="379"/>
      <c r="S188" s="379"/>
    </row>
    <row r="189" spans="1:19" ht="36" hidden="1" customHeight="1" x14ac:dyDescent="0.25">
      <c r="A189" s="181">
        <v>4240</v>
      </c>
      <c r="B189" s="71" t="s">
        <v>211</v>
      </c>
      <c r="C189" s="72">
        <f t="shared" si="193"/>
        <v>0</v>
      </c>
      <c r="D189" s="186"/>
      <c r="E189" s="187"/>
      <c r="F189" s="123">
        <f t="shared" ref="F189:F190" si="247">D189+E189</f>
        <v>0</v>
      </c>
      <c r="G189" s="46"/>
      <c r="H189" s="47"/>
      <c r="I189" s="123">
        <f t="shared" ref="I189:I190" si="248">G189+H189</f>
        <v>0</v>
      </c>
      <c r="J189" s="46"/>
      <c r="K189" s="47"/>
      <c r="L189" s="123">
        <f t="shared" ref="L189:L190" si="249">K189+J189</f>
        <v>0</v>
      </c>
      <c r="M189" s="46"/>
      <c r="N189" s="47"/>
      <c r="O189" s="123">
        <f t="shared" ref="O189:O190" si="250">N189+M189</f>
        <v>0</v>
      </c>
      <c r="P189" s="49"/>
      <c r="R189" s="379"/>
      <c r="S189" s="379"/>
    </row>
    <row r="190" spans="1:19" ht="24" hidden="1" customHeight="1" x14ac:dyDescent="0.25">
      <c r="A190" s="178">
        <v>4250</v>
      </c>
      <c r="B190" s="78" t="s">
        <v>212</v>
      </c>
      <c r="C190" s="79">
        <f t="shared" si="193"/>
        <v>0</v>
      </c>
      <c r="D190" s="184"/>
      <c r="E190" s="185"/>
      <c r="F190" s="55">
        <f t="shared" si="247"/>
        <v>0</v>
      </c>
      <c r="G190" s="53"/>
      <c r="H190" s="54"/>
      <c r="I190" s="55">
        <f t="shared" si="248"/>
        <v>0</v>
      </c>
      <c r="J190" s="53"/>
      <c r="K190" s="54"/>
      <c r="L190" s="55">
        <f t="shared" si="249"/>
        <v>0</v>
      </c>
      <c r="M190" s="53"/>
      <c r="N190" s="54"/>
      <c r="O190" s="55">
        <f t="shared" si="250"/>
        <v>0</v>
      </c>
      <c r="P190" s="57"/>
      <c r="R190" s="379"/>
      <c r="S190" s="379"/>
    </row>
    <row r="191" spans="1:19" hidden="1" x14ac:dyDescent="0.25">
      <c r="A191" s="58">
        <v>4300</v>
      </c>
      <c r="B191" s="172" t="s">
        <v>213</v>
      </c>
      <c r="C191" s="59">
        <f t="shared" si="193"/>
        <v>0</v>
      </c>
      <c r="D191" s="173">
        <f>SUM(D192)</f>
        <v>0</v>
      </c>
      <c r="E191" s="174">
        <f t="shared" ref="E191:F191" si="251">SUM(E192)</f>
        <v>0</v>
      </c>
      <c r="F191" s="62">
        <f t="shared" si="251"/>
        <v>0</v>
      </c>
      <c r="G191" s="173">
        <f>SUM(G192)</f>
        <v>0</v>
      </c>
      <c r="H191" s="174">
        <f t="shared" ref="H191:I191" si="252">SUM(H192)</f>
        <v>0</v>
      </c>
      <c r="I191" s="62">
        <f t="shared" si="252"/>
        <v>0</v>
      </c>
      <c r="J191" s="173">
        <f>SUM(J192)</f>
        <v>0</v>
      </c>
      <c r="K191" s="174">
        <f t="shared" ref="K191:L191" si="253">SUM(K192)</f>
        <v>0</v>
      </c>
      <c r="L191" s="62">
        <f t="shared" si="253"/>
        <v>0</v>
      </c>
      <c r="M191" s="173">
        <f>SUM(M192)</f>
        <v>0</v>
      </c>
      <c r="N191" s="174">
        <f t="shared" ref="N191:O191" si="254">SUM(N192)</f>
        <v>0</v>
      </c>
      <c r="O191" s="62">
        <f t="shared" si="254"/>
        <v>0</v>
      </c>
      <c r="P191" s="66"/>
      <c r="R191" s="379"/>
      <c r="S191" s="379"/>
    </row>
    <row r="192" spans="1:19" ht="24" hidden="1" x14ac:dyDescent="0.25">
      <c r="A192" s="181">
        <v>4310</v>
      </c>
      <c r="B192" s="71" t="s">
        <v>214</v>
      </c>
      <c r="C192" s="72">
        <f t="shared" si="193"/>
        <v>0</v>
      </c>
      <c r="D192" s="182">
        <f>SUM(D193:D193)</f>
        <v>0</v>
      </c>
      <c r="E192" s="183">
        <f t="shared" ref="E192:F192" si="255">SUM(E193:E193)</f>
        <v>0</v>
      </c>
      <c r="F192" s="123">
        <f t="shared" si="255"/>
        <v>0</v>
      </c>
      <c r="G192" s="182">
        <f>SUM(G193:G193)</f>
        <v>0</v>
      </c>
      <c r="H192" s="183">
        <f t="shared" ref="H192:I192" si="256">SUM(H193:H193)</f>
        <v>0</v>
      </c>
      <c r="I192" s="123">
        <f t="shared" si="256"/>
        <v>0</v>
      </c>
      <c r="J192" s="182">
        <f>SUM(J193:J193)</f>
        <v>0</v>
      </c>
      <c r="K192" s="183">
        <f t="shared" ref="K192:L192" si="257">SUM(K193:K193)</f>
        <v>0</v>
      </c>
      <c r="L192" s="123">
        <f t="shared" si="257"/>
        <v>0</v>
      </c>
      <c r="M192" s="182">
        <f>SUM(M193:M193)</f>
        <v>0</v>
      </c>
      <c r="N192" s="183">
        <f t="shared" ref="N192:O192" si="258">SUM(N193:N193)</f>
        <v>0</v>
      </c>
      <c r="O192" s="123">
        <f t="shared" si="258"/>
        <v>0</v>
      </c>
      <c r="P192" s="49"/>
      <c r="R192" s="379"/>
      <c r="S192" s="379"/>
    </row>
    <row r="193" spans="1:19" ht="36" hidden="1" customHeight="1" x14ac:dyDescent="0.25">
      <c r="A193" s="51">
        <v>4311</v>
      </c>
      <c r="B193" s="78" t="s">
        <v>215</v>
      </c>
      <c r="C193" s="79">
        <f t="shared" si="193"/>
        <v>0</v>
      </c>
      <c r="D193" s="184"/>
      <c r="E193" s="185"/>
      <c r="F193" s="55">
        <f>D193+E193</f>
        <v>0</v>
      </c>
      <c r="G193" s="53"/>
      <c r="H193" s="54"/>
      <c r="I193" s="55">
        <f>G193+H193</f>
        <v>0</v>
      </c>
      <c r="J193" s="53"/>
      <c r="K193" s="54"/>
      <c r="L193" s="55">
        <f>K193+J193</f>
        <v>0</v>
      </c>
      <c r="M193" s="53"/>
      <c r="N193" s="54"/>
      <c r="O193" s="55">
        <f>N193+M193</f>
        <v>0</v>
      </c>
      <c r="P193" s="57"/>
      <c r="R193" s="379"/>
      <c r="S193" s="379"/>
    </row>
    <row r="194" spans="1:19" s="28" customFormat="1" ht="24" x14ac:dyDescent="0.25">
      <c r="A194" s="212"/>
      <c r="B194" s="23" t="s">
        <v>216</v>
      </c>
      <c r="C194" s="161">
        <f t="shared" si="193"/>
        <v>8200</v>
      </c>
      <c r="D194" s="162">
        <f t="shared" ref="D194:O194" si="259">SUM(D195,D230,D269,D283)</f>
        <v>3000</v>
      </c>
      <c r="E194" s="163">
        <f t="shared" si="259"/>
        <v>0</v>
      </c>
      <c r="F194" s="164">
        <f t="shared" si="259"/>
        <v>3000</v>
      </c>
      <c r="G194" s="162">
        <f t="shared" si="259"/>
        <v>0</v>
      </c>
      <c r="H194" s="163">
        <f t="shared" si="259"/>
        <v>0</v>
      </c>
      <c r="I194" s="164">
        <f t="shared" si="259"/>
        <v>0</v>
      </c>
      <c r="J194" s="162">
        <f t="shared" si="259"/>
        <v>5200</v>
      </c>
      <c r="K194" s="163">
        <f t="shared" si="259"/>
        <v>0</v>
      </c>
      <c r="L194" s="164">
        <f t="shared" si="259"/>
        <v>5200</v>
      </c>
      <c r="M194" s="162">
        <f t="shared" si="259"/>
        <v>0</v>
      </c>
      <c r="N194" s="163">
        <f t="shared" si="259"/>
        <v>0</v>
      </c>
      <c r="O194" s="164">
        <f t="shared" si="259"/>
        <v>0</v>
      </c>
      <c r="P194" s="165"/>
      <c r="R194" s="379"/>
      <c r="S194" s="379"/>
    </row>
    <row r="195" spans="1:19" x14ac:dyDescent="0.25">
      <c r="A195" s="166">
        <v>5000</v>
      </c>
      <c r="B195" s="166" t="s">
        <v>217</v>
      </c>
      <c r="C195" s="167">
        <f t="shared" si="193"/>
        <v>3000</v>
      </c>
      <c r="D195" s="168">
        <f>D196+D204</f>
        <v>3000</v>
      </c>
      <c r="E195" s="169">
        <f t="shared" ref="E195:F195" si="260">E196+E204</f>
        <v>0</v>
      </c>
      <c r="F195" s="170">
        <f t="shared" si="260"/>
        <v>3000</v>
      </c>
      <c r="G195" s="168">
        <f>G196+G204</f>
        <v>0</v>
      </c>
      <c r="H195" s="169">
        <f t="shared" ref="H195:I195" si="261">H196+H204</f>
        <v>0</v>
      </c>
      <c r="I195" s="170">
        <f t="shared" si="261"/>
        <v>0</v>
      </c>
      <c r="J195" s="168">
        <f>J196+J204</f>
        <v>0</v>
      </c>
      <c r="K195" s="169">
        <f t="shared" ref="K195:L195" si="262">K196+K204</f>
        <v>0</v>
      </c>
      <c r="L195" s="170">
        <f t="shared" si="262"/>
        <v>0</v>
      </c>
      <c r="M195" s="168">
        <f>M196+M204</f>
        <v>0</v>
      </c>
      <c r="N195" s="169">
        <f t="shared" ref="N195:O195" si="263">N196+N204</f>
        <v>0</v>
      </c>
      <c r="O195" s="170">
        <f t="shared" si="263"/>
        <v>0</v>
      </c>
      <c r="P195" s="171"/>
      <c r="R195" s="379"/>
      <c r="S195" s="379"/>
    </row>
    <row r="196" spans="1:19" hidden="1" x14ac:dyDescent="0.25">
      <c r="A196" s="58">
        <v>5100</v>
      </c>
      <c r="B196" s="172" t="s">
        <v>218</v>
      </c>
      <c r="C196" s="59">
        <f t="shared" si="193"/>
        <v>0</v>
      </c>
      <c r="D196" s="173">
        <f>D197+D198+D201+D202+D203</f>
        <v>0</v>
      </c>
      <c r="E196" s="174">
        <f t="shared" ref="E196:F196" si="264">E197+E198+E201+E202+E203</f>
        <v>0</v>
      </c>
      <c r="F196" s="62">
        <f t="shared" si="264"/>
        <v>0</v>
      </c>
      <c r="G196" s="173">
        <f>G197+G198+G201+G202+G203</f>
        <v>0</v>
      </c>
      <c r="H196" s="174">
        <f t="shared" ref="H196:I196" si="265">H197+H198+H201+H202+H203</f>
        <v>0</v>
      </c>
      <c r="I196" s="62">
        <f t="shared" si="265"/>
        <v>0</v>
      </c>
      <c r="J196" s="173">
        <f>J197+J198+J201+J202+J203</f>
        <v>0</v>
      </c>
      <c r="K196" s="174">
        <f t="shared" ref="K196:L196" si="266">K197+K198+K201+K202+K203</f>
        <v>0</v>
      </c>
      <c r="L196" s="62">
        <f t="shared" si="266"/>
        <v>0</v>
      </c>
      <c r="M196" s="173">
        <f>M197+M198+M201+M202+M203</f>
        <v>0</v>
      </c>
      <c r="N196" s="174">
        <f t="shared" ref="N196:O196" si="267">N197+N198+N201+N202+N203</f>
        <v>0</v>
      </c>
      <c r="O196" s="62">
        <f t="shared" si="267"/>
        <v>0</v>
      </c>
      <c r="P196" s="66"/>
      <c r="R196" s="379"/>
      <c r="S196" s="379"/>
    </row>
    <row r="197" spans="1:19" ht="12" hidden="1" customHeight="1" x14ac:dyDescent="0.25">
      <c r="A197" s="181">
        <v>5110</v>
      </c>
      <c r="B197" s="71" t="s">
        <v>219</v>
      </c>
      <c r="C197" s="72">
        <f t="shared" si="193"/>
        <v>0</v>
      </c>
      <c r="D197" s="186"/>
      <c r="E197" s="187"/>
      <c r="F197" s="123">
        <f>D197+E197</f>
        <v>0</v>
      </c>
      <c r="G197" s="46"/>
      <c r="H197" s="47"/>
      <c r="I197" s="123">
        <f>G197+H197</f>
        <v>0</v>
      </c>
      <c r="J197" s="46"/>
      <c r="K197" s="47"/>
      <c r="L197" s="123">
        <f>K197+J197</f>
        <v>0</v>
      </c>
      <c r="M197" s="46"/>
      <c r="N197" s="47"/>
      <c r="O197" s="123">
        <f>N197+M197</f>
        <v>0</v>
      </c>
      <c r="P197" s="49"/>
      <c r="R197" s="379"/>
      <c r="S197" s="379"/>
    </row>
    <row r="198" spans="1:19" ht="24" hidden="1" x14ac:dyDescent="0.25">
      <c r="A198" s="178">
        <v>5120</v>
      </c>
      <c r="B198" s="78" t="s">
        <v>220</v>
      </c>
      <c r="C198" s="79">
        <f t="shared" si="193"/>
        <v>0</v>
      </c>
      <c r="D198" s="179">
        <f>D199+D200</f>
        <v>0</v>
      </c>
      <c r="E198" s="180">
        <f t="shared" ref="E198:F198" si="268">E199+E200</f>
        <v>0</v>
      </c>
      <c r="F198" s="55">
        <f t="shared" si="268"/>
        <v>0</v>
      </c>
      <c r="G198" s="179">
        <f>G199+G200</f>
        <v>0</v>
      </c>
      <c r="H198" s="180">
        <f t="shared" ref="H198:I198" si="269">H199+H200</f>
        <v>0</v>
      </c>
      <c r="I198" s="55">
        <f t="shared" si="269"/>
        <v>0</v>
      </c>
      <c r="J198" s="179">
        <f>J199+J200</f>
        <v>0</v>
      </c>
      <c r="K198" s="180">
        <f t="shared" ref="K198:L198" si="270">K199+K200</f>
        <v>0</v>
      </c>
      <c r="L198" s="55">
        <f t="shared" si="270"/>
        <v>0</v>
      </c>
      <c r="M198" s="179">
        <f>M199+M200</f>
        <v>0</v>
      </c>
      <c r="N198" s="180">
        <f t="shared" ref="N198:O198" si="271">N199+N200</f>
        <v>0</v>
      </c>
      <c r="O198" s="55">
        <f t="shared" si="271"/>
        <v>0</v>
      </c>
      <c r="P198" s="57"/>
      <c r="R198" s="379"/>
      <c r="S198" s="379"/>
    </row>
    <row r="199" spans="1:19" ht="12" hidden="1" customHeight="1" x14ac:dyDescent="0.25">
      <c r="A199" s="51">
        <v>5121</v>
      </c>
      <c r="B199" s="78" t="s">
        <v>221</v>
      </c>
      <c r="C199" s="79">
        <f t="shared" si="193"/>
        <v>0</v>
      </c>
      <c r="D199" s="184"/>
      <c r="E199" s="185"/>
      <c r="F199" s="55">
        <f t="shared" ref="F199:F203" si="272">D199+E199</f>
        <v>0</v>
      </c>
      <c r="G199" s="53"/>
      <c r="H199" s="54"/>
      <c r="I199" s="55">
        <f t="shared" ref="I199:I203" si="273">G199+H199</f>
        <v>0</v>
      </c>
      <c r="J199" s="53"/>
      <c r="K199" s="54"/>
      <c r="L199" s="55">
        <f t="shared" ref="L199:L203" si="274">K199+J199</f>
        <v>0</v>
      </c>
      <c r="M199" s="53"/>
      <c r="N199" s="54"/>
      <c r="O199" s="55">
        <f t="shared" ref="O199:O203" si="275">N199+M199</f>
        <v>0</v>
      </c>
      <c r="P199" s="57"/>
      <c r="R199" s="379"/>
      <c r="S199" s="379"/>
    </row>
    <row r="200" spans="1:19" ht="24" hidden="1" customHeight="1" x14ac:dyDescent="0.25">
      <c r="A200" s="51">
        <v>5129</v>
      </c>
      <c r="B200" s="78" t="s">
        <v>222</v>
      </c>
      <c r="C200" s="79">
        <f t="shared" si="193"/>
        <v>0</v>
      </c>
      <c r="D200" s="184"/>
      <c r="E200" s="185"/>
      <c r="F200" s="55">
        <f t="shared" si="272"/>
        <v>0</v>
      </c>
      <c r="G200" s="53"/>
      <c r="H200" s="54"/>
      <c r="I200" s="55">
        <f t="shared" si="273"/>
        <v>0</v>
      </c>
      <c r="J200" s="53"/>
      <c r="K200" s="54"/>
      <c r="L200" s="55">
        <f t="shared" si="274"/>
        <v>0</v>
      </c>
      <c r="M200" s="53"/>
      <c r="N200" s="54"/>
      <c r="O200" s="55">
        <f t="shared" si="275"/>
        <v>0</v>
      </c>
      <c r="P200" s="57"/>
      <c r="R200" s="379"/>
      <c r="S200" s="379"/>
    </row>
    <row r="201" spans="1:19" ht="12" hidden="1" customHeight="1" x14ac:dyDescent="0.25">
      <c r="A201" s="178">
        <v>5130</v>
      </c>
      <c r="B201" s="78" t="s">
        <v>223</v>
      </c>
      <c r="C201" s="79">
        <f t="shared" si="193"/>
        <v>0</v>
      </c>
      <c r="D201" s="184"/>
      <c r="E201" s="185"/>
      <c r="F201" s="55">
        <f t="shared" si="272"/>
        <v>0</v>
      </c>
      <c r="G201" s="53"/>
      <c r="H201" s="54"/>
      <c r="I201" s="55">
        <f t="shared" si="273"/>
        <v>0</v>
      </c>
      <c r="J201" s="53"/>
      <c r="K201" s="54"/>
      <c r="L201" s="55">
        <f t="shared" si="274"/>
        <v>0</v>
      </c>
      <c r="M201" s="53"/>
      <c r="N201" s="54"/>
      <c r="O201" s="55">
        <f t="shared" si="275"/>
        <v>0</v>
      </c>
      <c r="P201" s="57"/>
      <c r="R201" s="379"/>
      <c r="S201" s="379"/>
    </row>
    <row r="202" spans="1:19" ht="12" hidden="1" customHeight="1" x14ac:dyDescent="0.25">
      <c r="A202" s="178">
        <v>5140</v>
      </c>
      <c r="B202" s="78" t="s">
        <v>224</v>
      </c>
      <c r="C202" s="79">
        <f t="shared" si="193"/>
        <v>0</v>
      </c>
      <c r="D202" s="184"/>
      <c r="E202" s="185"/>
      <c r="F202" s="55">
        <f t="shared" si="272"/>
        <v>0</v>
      </c>
      <c r="G202" s="53"/>
      <c r="H202" s="54"/>
      <c r="I202" s="55">
        <f t="shared" si="273"/>
        <v>0</v>
      </c>
      <c r="J202" s="53"/>
      <c r="K202" s="54"/>
      <c r="L202" s="55">
        <f t="shared" si="274"/>
        <v>0</v>
      </c>
      <c r="M202" s="53"/>
      <c r="N202" s="54"/>
      <c r="O202" s="55">
        <f t="shared" si="275"/>
        <v>0</v>
      </c>
      <c r="P202" s="57"/>
      <c r="R202" s="379"/>
      <c r="S202" s="379"/>
    </row>
    <row r="203" spans="1:19" ht="24" hidden="1" customHeight="1" x14ac:dyDescent="0.25">
      <c r="A203" s="178">
        <v>5170</v>
      </c>
      <c r="B203" s="78" t="s">
        <v>225</v>
      </c>
      <c r="C203" s="79">
        <f t="shared" si="193"/>
        <v>0</v>
      </c>
      <c r="D203" s="184"/>
      <c r="E203" s="185"/>
      <c r="F203" s="55">
        <f t="shared" si="272"/>
        <v>0</v>
      </c>
      <c r="G203" s="53"/>
      <c r="H203" s="54"/>
      <c r="I203" s="55">
        <f t="shared" si="273"/>
        <v>0</v>
      </c>
      <c r="J203" s="53"/>
      <c r="K203" s="54"/>
      <c r="L203" s="55">
        <f t="shared" si="274"/>
        <v>0</v>
      </c>
      <c r="M203" s="53"/>
      <c r="N203" s="54"/>
      <c r="O203" s="55">
        <f t="shared" si="275"/>
        <v>0</v>
      </c>
      <c r="P203" s="57"/>
      <c r="R203" s="379"/>
      <c r="S203" s="379"/>
    </row>
    <row r="204" spans="1:19" x14ac:dyDescent="0.25">
      <c r="A204" s="58">
        <v>5200</v>
      </c>
      <c r="B204" s="172" t="s">
        <v>226</v>
      </c>
      <c r="C204" s="59">
        <f t="shared" si="193"/>
        <v>3000</v>
      </c>
      <c r="D204" s="173">
        <f>D205+D215+D216+D225+D226+D227+D229</f>
        <v>3000</v>
      </c>
      <c r="E204" s="174">
        <f t="shared" ref="E204:F204" si="276">E205+E215+E216+E225+E226+E227+E229</f>
        <v>0</v>
      </c>
      <c r="F204" s="62">
        <f t="shared" si="276"/>
        <v>3000</v>
      </c>
      <c r="G204" s="173">
        <f>G205+G215+G216+G225+G226+G227+G229</f>
        <v>0</v>
      </c>
      <c r="H204" s="174">
        <f t="shared" ref="H204:I204" si="277">H205+H215+H216+H225+H226+H227+H229</f>
        <v>0</v>
      </c>
      <c r="I204" s="62">
        <f t="shared" si="277"/>
        <v>0</v>
      </c>
      <c r="J204" s="173">
        <f>J205+J215+J216+J225+J226+J227+J229</f>
        <v>0</v>
      </c>
      <c r="K204" s="174">
        <f t="shared" ref="K204:L204" si="278">K205+K215+K216+K225+K226+K227+K229</f>
        <v>0</v>
      </c>
      <c r="L204" s="62">
        <f t="shared" si="278"/>
        <v>0</v>
      </c>
      <c r="M204" s="173">
        <f>M205+M215+M216+M225+M226+M227+M229</f>
        <v>0</v>
      </c>
      <c r="N204" s="174">
        <f t="shared" ref="N204:O204" si="279">N205+N215+N216+N225+N226+N227+N229</f>
        <v>0</v>
      </c>
      <c r="O204" s="62">
        <f t="shared" si="279"/>
        <v>0</v>
      </c>
      <c r="P204" s="66"/>
      <c r="R204" s="379"/>
      <c r="S204" s="379"/>
    </row>
    <row r="205" spans="1:19" hidden="1" x14ac:dyDescent="0.25">
      <c r="A205" s="175">
        <v>5210</v>
      </c>
      <c r="B205" s="127" t="s">
        <v>227</v>
      </c>
      <c r="C205" s="132">
        <f t="shared" si="193"/>
        <v>0</v>
      </c>
      <c r="D205" s="176">
        <f>SUM(D206:D214)</f>
        <v>0</v>
      </c>
      <c r="E205" s="177">
        <f t="shared" ref="E205:F205" si="280">SUM(E206:E214)</f>
        <v>0</v>
      </c>
      <c r="F205" s="130">
        <f t="shared" si="280"/>
        <v>0</v>
      </c>
      <c r="G205" s="176">
        <f>SUM(G206:G214)</f>
        <v>0</v>
      </c>
      <c r="H205" s="177">
        <f t="shared" ref="H205:I205" si="281">SUM(H206:H214)</f>
        <v>0</v>
      </c>
      <c r="I205" s="130">
        <f t="shared" si="281"/>
        <v>0</v>
      </c>
      <c r="J205" s="176">
        <f>SUM(J206:J214)</f>
        <v>0</v>
      </c>
      <c r="K205" s="177">
        <f t="shared" ref="K205:L205" si="282">SUM(K206:K214)</f>
        <v>0</v>
      </c>
      <c r="L205" s="130">
        <f t="shared" si="282"/>
        <v>0</v>
      </c>
      <c r="M205" s="176">
        <f>SUM(M206:M214)</f>
        <v>0</v>
      </c>
      <c r="N205" s="177">
        <f t="shared" ref="N205:O205" si="283">SUM(N206:N214)</f>
        <v>0</v>
      </c>
      <c r="O205" s="130">
        <f t="shared" si="283"/>
        <v>0</v>
      </c>
      <c r="P205" s="118"/>
      <c r="R205" s="379"/>
      <c r="S205" s="379"/>
    </row>
    <row r="206" spans="1:19" ht="12" hidden="1" customHeight="1" x14ac:dyDescent="0.25">
      <c r="A206" s="44">
        <v>5211</v>
      </c>
      <c r="B206" s="71" t="s">
        <v>228</v>
      </c>
      <c r="C206" s="72">
        <f t="shared" si="193"/>
        <v>0</v>
      </c>
      <c r="D206" s="186"/>
      <c r="E206" s="187"/>
      <c r="F206" s="123">
        <f t="shared" ref="F206:F215" si="284">D206+E206</f>
        <v>0</v>
      </c>
      <c r="G206" s="46"/>
      <c r="H206" s="47"/>
      <c r="I206" s="123">
        <f t="shared" ref="I206:I215" si="285">G206+H206</f>
        <v>0</v>
      </c>
      <c r="J206" s="46"/>
      <c r="K206" s="47"/>
      <c r="L206" s="123">
        <f t="shared" ref="L206:L215" si="286">K206+J206</f>
        <v>0</v>
      </c>
      <c r="M206" s="46"/>
      <c r="N206" s="47"/>
      <c r="O206" s="123">
        <f t="shared" ref="O206:O215" si="287">N206+M206</f>
        <v>0</v>
      </c>
      <c r="P206" s="49"/>
      <c r="R206" s="379"/>
      <c r="S206" s="379"/>
    </row>
    <row r="207" spans="1:19" ht="12" hidden="1" customHeight="1" x14ac:dyDescent="0.25">
      <c r="A207" s="51">
        <v>5212</v>
      </c>
      <c r="B207" s="78" t="s">
        <v>229</v>
      </c>
      <c r="C207" s="79">
        <f t="shared" si="193"/>
        <v>0</v>
      </c>
      <c r="D207" s="184"/>
      <c r="E207" s="185"/>
      <c r="F207" s="55">
        <f t="shared" si="284"/>
        <v>0</v>
      </c>
      <c r="G207" s="53"/>
      <c r="H207" s="54"/>
      <c r="I207" s="55">
        <f t="shared" si="285"/>
        <v>0</v>
      </c>
      <c r="J207" s="53"/>
      <c r="K207" s="54"/>
      <c r="L207" s="55">
        <f t="shared" si="286"/>
        <v>0</v>
      </c>
      <c r="M207" s="53"/>
      <c r="N207" s="54"/>
      <c r="O207" s="55">
        <f t="shared" si="287"/>
        <v>0</v>
      </c>
      <c r="P207" s="57"/>
      <c r="R207" s="379"/>
      <c r="S207" s="379"/>
    </row>
    <row r="208" spans="1:19" ht="12" hidden="1" customHeight="1" x14ac:dyDescent="0.25">
      <c r="A208" s="51">
        <v>5213</v>
      </c>
      <c r="B208" s="78" t="s">
        <v>230</v>
      </c>
      <c r="C208" s="79">
        <f t="shared" si="193"/>
        <v>0</v>
      </c>
      <c r="D208" s="184"/>
      <c r="E208" s="185"/>
      <c r="F208" s="55">
        <f t="shared" si="284"/>
        <v>0</v>
      </c>
      <c r="G208" s="53"/>
      <c r="H208" s="54"/>
      <c r="I208" s="55">
        <f t="shared" si="285"/>
        <v>0</v>
      </c>
      <c r="J208" s="53"/>
      <c r="K208" s="54"/>
      <c r="L208" s="55">
        <f t="shared" si="286"/>
        <v>0</v>
      </c>
      <c r="M208" s="53"/>
      <c r="N208" s="54"/>
      <c r="O208" s="55">
        <f t="shared" si="287"/>
        <v>0</v>
      </c>
      <c r="P208" s="57"/>
      <c r="R208" s="379"/>
      <c r="S208" s="379"/>
    </row>
    <row r="209" spans="1:19" ht="12" hidden="1" customHeight="1" x14ac:dyDescent="0.25">
      <c r="A209" s="51">
        <v>5214</v>
      </c>
      <c r="B209" s="78" t="s">
        <v>231</v>
      </c>
      <c r="C209" s="79">
        <f t="shared" si="193"/>
        <v>0</v>
      </c>
      <c r="D209" s="184"/>
      <c r="E209" s="185"/>
      <c r="F209" s="55">
        <f t="shared" si="284"/>
        <v>0</v>
      </c>
      <c r="G209" s="53"/>
      <c r="H209" s="54"/>
      <c r="I209" s="55">
        <f t="shared" si="285"/>
        <v>0</v>
      </c>
      <c r="J209" s="53"/>
      <c r="K209" s="54"/>
      <c r="L209" s="55">
        <f t="shared" si="286"/>
        <v>0</v>
      </c>
      <c r="M209" s="53"/>
      <c r="N209" s="54"/>
      <c r="O209" s="55">
        <f t="shared" si="287"/>
        <v>0</v>
      </c>
      <c r="P209" s="57"/>
      <c r="R209" s="379"/>
      <c r="S209" s="379"/>
    </row>
    <row r="210" spans="1:19" ht="12" hidden="1" customHeight="1" x14ac:dyDescent="0.25">
      <c r="A210" s="51">
        <v>5215</v>
      </c>
      <c r="B210" s="78" t="s">
        <v>232</v>
      </c>
      <c r="C210" s="79">
        <f t="shared" si="193"/>
        <v>0</v>
      </c>
      <c r="D210" s="184"/>
      <c r="E210" s="185"/>
      <c r="F210" s="55">
        <f t="shared" si="284"/>
        <v>0</v>
      </c>
      <c r="G210" s="53"/>
      <c r="H210" s="54"/>
      <c r="I210" s="55">
        <f t="shared" si="285"/>
        <v>0</v>
      </c>
      <c r="J210" s="53"/>
      <c r="K210" s="54"/>
      <c r="L210" s="55">
        <f t="shared" si="286"/>
        <v>0</v>
      </c>
      <c r="M210" s="53"/>
      <c r="N210" s="54"/>
      <c r="O210" s="55">
        <f t="shared" si="287"/>
        <v>0</v>
      </c>
      <c r="P210" s="57"/>
      <c r="R210" s="379"/>
      <c r="S210" s="379"/>
    </row>
    <row r="211" spans="1:19" ht="14.25" hidden="1" customHeight="1" x14ac:dyDescent="0.25">
      <c r="A211" s="51">
        <v>5216</v>
      </c>
      <c r="B211" s="78" t="s">
        <v>233</v>
      </c>
      <c r="C211" s="79">
        <f t="shared" si="193"/>
        <v>0</v>
      </c>
      <c r="D211" s="184"/>
      <c r="E211" s="185"/>
      <c r="F211" s="55">
        <f t="shared" si="284"/>
        <v>0</v>
      </c>
      <c r="G211" s="53"/>
      <c r="H211" s="54"/>
      <c r="I211" s="55">
        <f t="shared" si="285"/>
        <v>0</v>
      </c>
      <c r="J211" s="53"/>
      <c r="K211" s="54"/>
      <c r="L211" s="55">
        <f t="shared" si="286"/>
        <v>0</v>
      </c>
      <c r="M211" s="53"/>
      <c r="N211" s="54"/>
      <c r="O211" s="55">
        <f t="shared" si="287"/>
        <v>0</v>
      </c>
      <c r="P211" s="57"/>
      <c r="R211" s="379"/>
      <c r="S211" s="379"/>
    </row>
    <row r="212" spans="1:19" ht="12" hidden="1" customHeight="1" x14ac:dyDescent="0.25">
      <c r="A212" s="51">
        <v>5217</v>
      </c>
      <c r="B212" s="78" t="s">
        <v>234</v>
      </c>
      <c r="C212" s="79">
        <f t="shared" ref="C212:C275" si="288">F212+I212+L212+O212</f>
        <v>0</v>
      </c>
      <c r="D212" s="184"/>
      <c r="E212" s="185"/>
      <c r="F212" s="55">
        <f t="shared" si="284"/>
        <v>0</v>
      </c>
      <c r="G212" s="53"/>
      <c r="H212" s="54"/>
      <c r="I212" s="55">
        <f t="shared" si="285"/>
        <v>0</v>
      </c>
      <c r="J212" s="53"/>
      <c r="K212" s="54"/>
      <c r="L212" s="55">
        <f t="shared" si="286"/>
        <v>0</v>
      </c>
      <c r="M212" s="53"/>
      <c r="N212" s="54"/>
      <c r="O212" s="55">
        <f t="shared" si="287"/>
        <v>0</v>
      </c>
      <c r="P212" s="57"/>
      <c r="R212" s="379"/>
      <c r="S212" s="379"/>
    </row>
    <row r="213" spans="1:19" ht="12" hidden="1" customHeight="1" x14ac:dyDescent="0.25">
      <c r="A213" s="51">
        <v>5218</v>
      </c>
      <c r="B213" s="78" t="s">
        <v>235</v>
      </c>
      <c r="C213" s="79">
        <f t="shared" si="288"/>
        <v>0</v>
      </c>
      <c r="D213" s="184"/>
      <c r="E213" s="185"/>
      <c r="F213" s="55">
        <f t="shared" si="284"/>
        <v>0</v>
      </c>
      <c r="G213" s="53"/>
      <c r="H213" s="54"/>
      <c r="I213" s="55">
        <f t="shared" si="285"/>
        <v>0</v>
      </c>
      <c r="J213" s="53"/>
      <c r="K213" s="54"/>
      <c r="L213" s="55">
        <f t="shared" si="286"/>
        <v>0</v>
      </c>
      <c r="M213" s="53"/>
      <c r="N213" s="54"/>
      <c r="O213" s="55">
        <f t="shared" si="287"/>
        <v>0</v>
      </c>
      <c r="P213" s="57"/>
      <c r="R213" s="379"/>
      <c r="S213" s="379"/>
    </row>
    <row r="214" spans="1:19" ht="12" hidden="1" customHeight="1" x14ac:dyDescent="0.25">
      <c r="A214" s="51">
        <v>5219</v>
      </c>
      <c r="B214" s="78" t="s">
        <v>236</v>
      </c>
      <c r="C214" s="79">
        <f t="shared" si="288"/>
        <v>0</v>
      </c>
      <c r="D214" s="184"/>
      <c r="E214" s="185"/>
      <c r="F214" s="55">
        <f t="shared" si="284"/>
        <v>0</v>
      </c>
      <c r="G214" s="53"/>
      <c r="H214" s="54"/>
      <c r="I214" s="55">
        <f t="shared" si="285"/>
        <v>0</v>
      </c>
      <c r="J214" s="53"/>
      <c r="K214" s="54"/>
      <c r="L214" s="55">
        <f t="shared" si="286"/>
        <v>0</v>
      </c>
      <c r="M214" s="53"/>
      <c r="N214" s="54"/>
      <c r="O214" s="55">
        <f t="shared" si="287"/>
        <v>0</v>
      </c>
      <c r="P214" s="57"/>
      <c r="R214" s="379"/>
      <c r="S214" s="379"/>
    </row>
    <row r="215" spans="1:19" ht="13.5" hidden="1" customHeight="1" x14ac:dyDescent="0.25">
      <c r="A215" s="178">
        <v>5220</v>
      </c>
      <c r="B215" s="78" t="s">
        <v>237</v>
      </c>
      <c r="C215" s="79">
        <f t="shared" si="288"/>
        <v>0</v>
      </c>
      <c r="D215" s="184"/>
      <c r="E215" s="185"/>
      <c r="F215" s="55">
        <f t="shared" si="284"/>
        <v>0</v>
      </c>
      <c r="G215" s="53"/>
      <c r="H215" s="54"/>
      <c r="I215" s="55">
        <f t="shared" si="285"/>
        <v>0</v>
      </c>
      <c r="J215" s="53"/>
      <c r="K215" s="54"/>
      <c r="L215" s="55">
        <f t="shared" si="286"/>
        <v>0</v>
      </c>
      <c r="M215" s="53"/>
      <c r="N215" s="54"/>
      <c r="O215" s="55">
        <f t="shared" si="287"/>
        <v>0</v>
      </c>
      <c r="P215" s="57"/>
      <c r="R215" s="379"/>
      <c r="S215" s="379"/>
    </row>
    <row r="216" spans="1:19" x14ac:dyDescent="0.25">
      <c r="A216" s="178">
        <v>5230</v>
      </c>
      <c r="B216" s="78" t="s">
        <v>238</v>
      </c>
      <c r="C216" s="79">
        <f t="shared" si="288"/>
        <v>3000</v>
      </c>
      <c r="D216" s="179">
        <f>SUM(D217:D224)</f>
        <v>3000</v>
      </c>
      <c r="E216" s="180">
        <f t="shared" ref="E216:F216" si="289">SUM(E217:E224)</f>
        <v>0</v>
      </c>
      <c r="F216" s="55">
        <f t="shared" si="289"/>
        <v>3000</v>
      </c>
      <c r="G216" s="179">
        <f>SUM(G217:G224)</f>
        <v>0</v>
      </c>
      <c r="H216" s="180">
        <f t="shared" ref="H216:I216" si="290">SUM(H217:H224)</f>
        <v>0</v>
      </c>
      <c r="I216" s="55">
        <f t="shared" si="290"/>
        <v>0</v>
      </c>
      <c r="J216" s="179">
        <f>SUM(J217:J224)</f>
        <v>0</v>
      </c>
      <c r="K216" s="180">
        <f t="shared" ref="K216:L216" si="291">SUM(K217:K224)</f>
        <v>0</v>
      </c>
      <c r="L216" s="55">
        <f t="shared" si="291"/>
        <v>0</v>
      </c>
      <c r="M216" s="179">
        <f>SUM(M217:M224)</f>
        <v>0</v>
      </c>
      <c r="N216" s="180">
        <f t="shared" ref="N216:O216" si="292">SUM(N217:N224)</f>
        <v>0</v>
      </c>
      <c r="O216" s="55">
        <f t="shared" si="292"/>
        <v>0</v>
      </c>
      <c r="P216" s="57"/>
      <c r="R216" s="379"/>
      <c r="S216" s="379"/>
    </row>
    <row r="217" spans="1:19" ht="12" hidden="1" customHeight="1" x14ac:dyDescent="0.25">
      <c r="A217" s="51">
        <v>5231</v>
      </c>
      <c r="B217" s="78" t="s">
        <v>239</v>
      </c>
      <c r="C217" s="79">
        <f t="shared" si="288"/>
        <v>0</v>
      </c>
      <c r="D217" s="184"/>
      <c r="E217" s="185"/>
      <c r="F217" s="55">
        <f t="shared" ref="F217:F226" si="293">D217+E217</f>
        <v>0</v>
      </c>
      <c r="G217" s="53"/>
      <c r="H217" s="54"/>
      <c r="I217" s="55">
        <f t="shared" ref="I217:I226" si="294">G217+H217</f>
        <v>0</v>
      </c>
      <c r="J217" s="53"/>
      <c r="K217" s="54"/>
      <c r="L217" s="55">
        <f t="shared" ref="L217:L226" si="295">K217+J217</f>
        <v>0</v>
      </c>
      <c r="M217" s="53"/>
      <c r="N217" s="54"/>
      <c r="O217" s="55">
        <f t="shared" ref="O217:O226" si="296">N217+M217</f>
        <v>0</v>
      </c>
      <c r="P217" s="57"/>
      <c r="R217" s="379"/>
      <c r="S217" s="379"/>
    </row>
    <row r="218" spans="1:19" ht="12" hidden="1" customHeight="1" x14ac:dyDescent="0.25">
      <c r="A218" s="51">
        <v>5232</v>
      </c>
      <c r="B218" s="78" t="s">
        <v>240</v>
      </c>
      <c r="C218" s="79">
        <f t="shared" si="288"/>
        <v>0</v>
      </c>
      <c r="D218" s="184"/>
      <c r="E218" s="185"/>
      <c r="F218" s="55">
        <f t="shared" si="293"/>
        <v>0</v>
      </c>
      <c r="G218" s="53"/>
      <c r="H218" s="54"/>
      <c r="I218" s="55">
        <f t="shared" si="294"/>
        <v>0</v>
      </c>
      <c r="J218" s="53"/>
      <c r="K218" s="54"/>
      <c r="L218" s="55">
        <f t="shared" si="295"/>
        <v>0</v>
      </c>
      <c r="M218" s="53"/>
      <c r="N218" s="54"/>
      <c r="O218" s="55">
        <f t="shared" si="296"/>
        <v>0</v>
      </c>
      <c r="P218" s="57"/>
      <c r="R218" s="379"/>
      <c r="S218" s="379"/>
    </row>
    <row r="219" spans="1:19" ht="12" hidden="1" customHeight="1" x14ac:dyDescent="0.25">
      <c r="A219" s="51">
        <v>5233</v>
      </c>
      <c r="B219" s="78" t="s">
        <v>241</v>
      </c>
      <c r="C219" s="79">
        <f t="shared" si="288"/>
        <v>0</v>
      </c>
      <c r="D219" s="184"/>
      <c r="E219" s="185"/>
      <c r="F219" s="55">
        <f t="shared" si="293"/>
        <v>0</v>
      </c>
      <c r="G219" s="53"/>
      <c r="H219" s="54"/>
      <c r="I219" s="55">
        <f t="shared" si="294"/>
        <v>0</v>
      </c>
      <c r="J219" s="53"/>
      <c r="K219" s="54"/>
      <c r="L219" s="55">
        <f t="shared" si="295"/>
        <v>0</v>
      </c>
      <c r="M219" s="53"/>
      <c r="N219" s="54"/>
      <c r="O219" s="55">
        <f t="shared" si="296"/>
        <v>0</v>
      </c>
      <c r="P219" s="57"/>
      <c r="R219" s="379"/>
      <c r="S219" s="379"/>
    </row>
    <row r="220" spans="1:19" ht="24" hidden="1" customHeight="1" x14ac:dyDescent="0.25">
      <c r="A220" s="51">
        <v>5234</v>
      </c>
      <c r="B220" s="78" t="s">
        <v>242</v>
      </c>
      <c r="C220" s="79">
        <f t="shared" si="288"/>
        <v>0</v>
      </c>
      <c r="D220" s="184"/>
      <c r="E220" s="185"/>
      <c r="F220" s="55">
        <f t="shared" si="293"/>
        <v>0</v>
      </c>
      <c r="G220" s="53"/>
      <c r="H220" s="54"/>
      <c r="I220" s="55">
        <f t="shared" si="294"/>
        <v>0</v>
      </c>
      <c r="J220" s="53"/>
      <c r="K220" s="54"/>
      <c r="L220" s="55">
        <f t="shared" si="295"/>
        <v>0</v>
      </c>
      <c r="M220" s="53"/>
      <c r="N220" s="54"/>
      <c r="O220" s="55">
        <f t="shared" si="296"/>
        <v>0</v>
      </c>
      <c r="P220" s="57"/>
      <c r="R220" s="379"/>
      <c r="S220" s="379"/>
    </row>
    <row r="221" spans="1:19" ht="14.25" hidden="1" customHeight="1" x14ac:dyDescent="0.25">
      <c r="A221" s="51">
        <v>5236</v>
      </c>
      <c r="B221" s="78" t="s">
        <v>243</v>
      </c>
      <c r="C221" s="79">
        <f t="shared" si="288"/>
        <v>0</v>
      </c>
      <c r="D221" s="184"/>
      <c r="E221" s="185"/>
      <c r="F221" s="55">
        <f t="shared" si="293"/>
        <v>0</v>
      </c>
      <c r="G221" s="53"/>
      <c r="H221" s="54"/>
      <c r="I221" s="55">
        <f t="shared" si="294"/>
        <v>0</v>
      </c>
      <c r="J221" s="53"/>
      <c r="K221" s="54"/>
      <c r="L221" s="55">
        <f t="shared" si="295"/>
        <v>0</v>
      </c>
      <c r="M221" s="53"/>
      <c r="N221" s="54"/>
      <c r="O221" s="55">
        <f t="shared" si="296"/>
        <v>0</v>
      </c>
      <c r="P221" s="57"/>
      <c r="R221" s="379"/>
      <c r="S221" s="379"/>
    </row>
    <row r="222" spans="1:19" ht="14.25" hidden="1" customHeight="1" x14ac:dyDescent="0.25">
      <c r="A222" s="51">
        <v>5237</v>
      </c>
      <c r="B222" s="78" t="s">
        <v>244</v>
      </c>
      <c r="C222" s="79">
        <f t="shared" si="288"/>
        <v>0</v>
      </c>
      <c r="D222" s="184"/>
      <c r="E222" s="185"/>
      <c r="F222" s="55">
        <f t="shared" si="293"/>
        <v>0</v>
      </c>
      <c r="G222" s="53"/>
      <c r="H222" s="54"/>
      <c r="I222" s="55">
        <f t="shared" si="294"/>
        <v>0</v>
      </c>
      <c r="J222" s="53"/>
      <c r="K222" s="54"/>
      <c r="L222" s="55">
        <f t="shared" si="295"/>
        <v>0</v>
      </c>
      <c r="M222" s="53"/>
      <c r="N222" s="54"/>
      <c r="O222" s="55">
        <f t="shared" si="296"/>
        <v>0</v>
      </c>
      <c r="P222" s="57"/>
      <c r="R222" s="379"/>
      <c r="S222" s="379"/>
    </row>
    <row r="223" spans="1:19" ht="24" customHeight="1" x14ac:dyDescent="0.25">
      <c r="A223" s="51">
        <v>5238</v>
      </c>
      <c r="B223" s="78" t="s">
        <v>245</v>
      </c>
      <c r="C223" s="79">
        <f t="shared" si="288"/>
        <v>3000</v>
      </c>
      <c r="D223" s="184">
        <v>3000</v>
      </c>
      <c r="E223" s="185"/>
      <c r="F223" s="55">
        <f t="shared" si="293"/>
        <v>3000</v>
      </c>
      <c r="G223" s="53"/>
      <c r="H223" s="54"/>
      <c r="I223" s="55">
        <f t="shared" si="294"/>
        <v>0</v>
      </c>
      <c r="J223" s="53"/>
      <c r="K223" s="54"/>
      <c r="L223" s="55">
        <f t="shared" si="295"/>
        <v>0</v>
      </c>
      <c r="M223" s="53"/>
      <c r="N223" s="54"/>
      <c r="O223" s="55">
        <f t="shared" si="296"/>
        <v>0</v>
      </c>
      <c r="P223" s="57"/>
      <c r="R223" s="379"/>
      <c r="S223" s="379"/>
    </row>
    <row r="224" spans="1:19" ht="24" hidden="1" customHeight="1" x14ac:dyDescent="0.25">
      <c r="A224" s="51">
        <v>5239</v>
      </c>
      <c r="B224" s="78" t="s">
        <v>246</v>
      </c>
      <c r="C224" s="79">
        <f t="shared" si="288"/>
        <v>0</v>
      </c>
      <c r="D224" s="184"/>
      <c r="E224" s="185"/>
      <c r="F224" s="55">
        <f t="shared" si="293"/>
        <v>0</v>
      </c>
      <c r="G224" s="53"/>
      <c r="H224" s="54"/>
      <c r="I224" s="55">
        <f t="shared" si="294"/>
        <v>0</v>
      </c>
      <c r="J224" s="53"/>
      <c r="K224" s="54"/>
      <c r="L224" s="55">
        <f t="shared" si="295"/>
        <v>0</v>
      </c>
      <c r="M224" s="53"/>
      <c r="N224" s="54"/>
      <c r="O224" s="55">
        <f t="shared" si="296"/>
        <v>0</v>
      </c>
      <c r="P224" s="57"/>
      <c r="R224" s="379"/>
      <c r="S224" s="379"/>
    </row>
    <row r="225" spans="1:19" ht="24" hidden="1" customHeight="1" x14ac:dyDescent="0.25">
      <c r="A225" s="178">
        <v>5240</v>
      </c>
      <c r="B225" s="78" t="s">
        <v>247</v>
      </c>
      <c r="C225" s="79">
        <f t="shared" si="288"/>
        <v>0</v>
      </c>
      <c r="D225" s="184"/>
      <c r="E225" s="185"/>
      <c r="F225" s="55">
        <f t="shared" si="293"/>
        <v>0</v>
      </c>
      <c r="G225" s="53"/>
      <c r="H225" s="54"/>
      <c r="I225" s="55">
        <f t="shared" si="294"/>
        <v>0</v>
      </c>
      <c r="J225" s="53"/>
      <c r="K225" s="54"/>
      <c r="L225" s="55">
        <f t="shared" si="295"/>
        <v>0</v>
      </c>
      <c r="M225" s="53"/>
      <c r="N225" s="54"/>
      <c r="O225" s="55">
        <f t="shared" si="296"/>
        <v>0</v>
      </c>
      <c r="P225" s="57"/>
      <c r="R225" s="379"/>
      <c r="S225" s="379"/>
    </row>
    <row r="226" spans="1:19" ht="12" hidden="1" customHeight="1" x14ac:dyDescent="0.25">
      <c r="A226" s="178">
        <v>5250</v>
      </c>
      <c r="B226" s="78" t="s">
        <v>248</v>
      </c>
      <c r="C226" s="79">
        <f t="shared" si="288"/>
        <v>0</v>
      </c>
      <c r="D226" s="184"/>
      <c r="E226" s="185"/>
      <c r="F226" s="55">
        <f t="shared" si="293"/>
        <v>0</v>
      </c>
      <c r="G226" s="53"/>
      <c r="H226" s="54"/>
      <c r="I226" s="55">
        <f t="shared" si="294"/>
        <v>0</v>
      </c>
      <c r="J226" s="53"/>
      <c r="K226" s="54"/>
      <c r="L226" s="55">
        <f t="shared" si="295"/>
        <v>0</v>
      </c>
      <c r="M226" s="53"/>
      <c r="N226" s="54"/>
      <c r="O226" s="55">
        <f t="shared" si="296"/>
        <v>0</v>
      </c>
      <c r="P226" s="57"/>
      <c r="R226" s="379"/>
      <c r="S226" s="379"/>
    </row>
    <row r="227" spans="1:19" hidden="1" x14ac:dyDescent="0.25">
      <c r="A227" s="178">
        <v>5260</v>
      </c>
      <c r="B227" s="78" t="s">
        <v>249</v>
      </c>
      <c r="C227" s="79">
        <f t="shared" si="288"/>
        <v>0</v>
      </c>
      <c r="D227" s="179">
        <f>SUM(D228)</f>
        <v>0</v>
      </c>
      <c r="E227" s="180">
        <f t="shared" ref="E227:F227" si="297">SUM(E228)</f>
        <v>0</v>
      </c>
      <c r="F227" s="55">
        <f t="shared" si="297"/>
        <v>0</v>
      </c>
      <c r="G227" s="179">
        <f>SUM(G228)</f>
        <v>0</v>
      </c>
      <c r="H227" s="180">
        <f t="shared" ref="H227:I227" si="298">SUM(H228)</f>
        <v>0</v>
      </c>
      <c r="I227" s="55">
        <f t="shared" si="298"/>
        <v>0</v>
      </c>
      <c r="J227" s="179">
        <f>SUM(J228)</f>
        <v>0</v>
      </c>
      <c r="K227" s="180">
        <f t="shared" ref="K227:L227" si="299">SUM(K228)</f>
        <v>0</v>
      </c>
      <c r="L227" s="55">
        <f t="shared" si="299"/>
        <v>0</v>
      </c>
      <c r="M227" s="179">
        <f>SUM(M228)</f>
        <v>0</v>
      </c>
      <c r="N227" s="180">
        <f t="shared" ref="N227:O227" si="300">SUM(N228)</f>
        <v>0</v>
      </c>
      <c r="O227" s="55">
        <f t="shared" si="300"/>
        <v>0</v>
      </c>
      <c r="P227" s="57"/>
      <c r="R227" s="379"/>
      <c r="S227" s="379"/>
    </row>
    <row r="228" spans="1:19" ht="24" hidden="1" customHeight="1" x14ac:dyDescent="0.25">
      <c r="A228" s="51">
        <v>5269</v>
      </c>
      <c r="B228" s="78" t="s">
        <v>250</v>
      </c>
      <c r="C228" s="79">
        <f t="shared" si="288"/>
        <v>0</v>
      </c>
      <c r="D228" s="184"/>
      <c r="E228" s="185"/>
      <c r="F228" s="55">
        <f t="shared" ref="F228:F229" si="301">D228+E228</f>
        <v>0</v>
      </c>
      <c r="G228" s="53"/>
      <c r="H228" s="54"/>
      <c r="I228" s="55">
        <f t="shared" ref="I228:I229" si="302">G228+H228</f>
        <v>0</v>
      </c>
      <c r="J228" s="53"/>
      <c r="K228" s="54"/>
      <c r="L228" s="55">
        <f t="shared" ref="L228:L229" si="303">K228+J228</f>
        <v>0</v>
      </c>
      <c r="M228" s="53"/>
      <c r="N228" s="54"/>
      <c r="O228" s="55">
        <f t="shared" ref="O228:O229" si="304">N228+M228</f>
        <v>0</v>
      </c>
      <c r="P228" s="57"/>
      <c r="R228" s="379"/>
      <c r="S228" s="379"/>
    </row>
    <row r="229" spans="1:19" ht="24" hidden="1" customHeight="1" x14ac:dyDescent="0.25">
      <c r="A229" s="175">
        <v>5270</v>
      </c>
      <c r="B229" s="127" t="s">
        <v>251</v>
      </c>
      <c r="C229" s="132">
        <f t="shared" si="288"/>
        <v>0</v>
      </c>
      <c r="D229" s="190"/>
      <c r="E229" s="191"/>
      <c r="F229" s="130">
        <f t="shared" si="301"/>
        <v>0</v>
      </c>
      <c r="G229" s="133"/>
      <c r="H229" s="134"/>
      <c r="I229" s="130">
        <f t="shared" si="302"/>
        <v>0</v>
      </c>
      <c r="J229" s="133"/>
      <c r="K229" s="134"/>
      <c r="L229" s="130">
        <f t="shared" si="303"/>
        <v>0</v>
      </c>
      <c r="M229" s="133"/>
      <c r="N229" s="134"/>
      <c r="O229" s="130">
        <f t="shared" si="304"/>
        <v>0</v>
      </c>
      <c r="P229" s="118"/>
      <c r="R229" s="379"/>
      <c r="S229" s="379"/>
    </row>
    <row r="230" spans="1:19" x14ac:dyDescent="0.25">
      <c r="A230" s="166">
        <v>6000</v>
      </c>
      <c r="B230" s="166" t="s">
        <v>252</v>
      </c>
      <c r="C230" s="167">
        <f t="shared" si="288"/>
        <v>1000</v>
      </c>
      <c r="D230" s="168">
        <f>D231+D251+D259</f>
        <v>0</v>
      </c>
      <c r="E230" s="169">
        <f t="shared" ref="E230:F230" si="305">E231+E251+E259</f>
        <v>0</v>
      </c>
      <c r="F230" s="170">
        <f t="shared" si="305"/>
        <v>0</v>
      </c>
      <c r="G230" s="168">
        <f>G231+G251+G259</f>
        <v>0</v>
      </c>
      <c r="H230" s="169">
        <f t="shared" ref="H230:I230" si="306">H231+H251+H259</f>
        <v>0</v>
      </c>
      <c r="I230" s="170">
        <f t="shared" si="306"/>
        <v>0</v>
      </c>
      <c r="J230" s="168">
        <f>J231+J251+J259</f>
        <v>1000</v>
      </c>
      <c r="K230" s="169">
        <f t="shared" ref="K230:L230" si="307">K231+K251+K259</f>
        <v>0</v>
      </c>
      <c r="L230" s="170">
        <f t="shared" si="307"/>
        <v>1000</v>
      </c>
      <c r="M230" s="168">
        <f>M231+M251+M259</f>
        <v>0</v>
      </c>
      <c r="N230" s="169">
        <f t="shared" ref="N230:O230" si="308">N231+N251+N259</f>
        <v>0</v>
      </c>
      <c r="O230" s="170">
        <f t="shared" si="308"/>
        <v>0</v>
      </c>
      <c r="P230" s="171"/>
      <c r="R230" s="379"/>
      <c r="S230" s="379"/>
    </row>
    <row r="231" spans="1:19" ht="14.25" hidden="1" customHeight="1" x14ac:dyDescent="0.25">
      <c r="A231" s="204">
        <v>6200</v>
      </c>
      <c r="B231" s="195" t="s">
        <v>253</v>
      </c>
      <c r="C231" s="205">
        <f t="shared" si="288"/>
        <v>0</v>
      </c>
      <c r="D231" s="206">
        <f>SUM(D232,D233,D235,D238,D244,D245,D246)</f>
        <v>0</v>
      </c>
      <c r="E231" s="207">
        <f t="shared" ref="E231:F231" si="309">SUM(E232,E233,E235,E238,E244,E245,E246)</f>
        <v>0</v>
      </c>
      <c r="F231" s="208">
        <f t="shared" si="309"/>
        <v>0</v>
      </c>
      <c r="G231" s="206">
        <f>SUM(G232,G233,G235,G238,G244,G245,G246)</f>
        <v>0</v>
      </c>
      <c r="H231" s="207">
        <f t="shared" ref="H231:I231" si="310">SUM(H232,H233,H235,H238,H244,H245,H246)</f>
        <v>0</v>
      </c>
      <c r="I231" s="208">
        <f t="shared" si="310"/>
        <v>0</v>
      </c>
      <c r="J231" s="206">
        <f>SUM(J232,J233,J235,J238,J244,J245,J246)</f>
        <v>0</v>
      </c>
      <c r="K231" s="207">
        <f t="shared" ref="K231:L231" si="311">SUM(K232,K233,K235,K238,K244,K245,K246)</f>
        <v>0</v>
      </c>
      <c r="L231" s="208">
        <f t="shared" si="311"/>
        <v>0</v>
      </c>
      <c r="M231" s="206">
        <f>SUM(M232,M233,M235,M238,M244,M245,M246)</f>
        <v>0</v>
      </c>
      <c r="N231" s="207">
        <f t="shared" ref="N231:O231" si="312">SUM(N232,N233,N235,N238,N244,N245,N246)</f>
        <v>0</v>
      </c>
      <c r="O231" s="208">
        <f t="shared" si="312"/>
        <v>0</v>
      </c>
      <c r="P231" s="209"/>
      <c r="R231" s="379"/>
      <c r="S231" s="379"/>
    </row>
    <row r="232" spans="1:19" ht="24" hidden="1" customHeight="1" x14ac:dyDescent="0.25">
      <c r="A232" s="181">
        <v>6220</v>
      </c>
      <c r="B232" s="71" t="s">
        <v>254</v>
      </c>
      <c r="C232" s="72">
        <f t="shared" si="288"/>
        <v>0</v>
      </c>
      <c r="D232" s="186"/>
      <c r="E232" s="187"/>
      <c r="F232" s="123">
        <f>D232+E232</f>
        <v>0</v>
      </c>
      <c r="G232" s="46"/>
      <c r="H232" s="47"/>
      <c r="I232" s="123">
        <f>G232+H232</f>
        <v>0</v>
      </c>
      <c r="J232" s="46"/>
      <c r="K232" s="47"/>
      <c r="L232" s="123">
        <f>K232+J232</f>
        <v>0</v>
      </c>
      <c r="M232" s="46"/>
      <c r="N232" s="47"/>
      <c r="O232" s="123">
        <f>N232+M232</f>
        <v>0</v>
      </c>
      <c r="P232" s="49"/>
      <c r="R232" s="379"/>
      <c r="S232" s="379"/>
    </row>
    <row r="233" spans="1:19" hidden="1" x14ac:dyDescent="0.25">
      <c r="A233" s="178">
        <v>6230</v>
      </c>
      <c r="B233" s="78" t="s">
        <v>255</v>
      </c>
      <c r="C233" s="79">
        <f t="shared" si="288"/>
        <v>0</v>
      </c>
      <c r="D233" s="179">
        <f t="shared" ref="D233:O233" si="313">SUM(D234)</f>
        <v>0</v>
      </c>
      <c r="E233" s="180">
        <f t="shared" si="313"/>
        <v>0</v>
      </c>
      <c r="F233" s="55">
        <f t="shared" si="313"/>
        <v>0</v>
      </c>
      <c r="G233" s="179">
        <f t="shared" si="313"/>
        <v>0</v>
      </c>
      <c r="H233" s="180">
        <f t="shared" si="313"/>
        <v>0</v>
      </c>
      <c r="I233" s="55">
        <f t="shared" si="313"/>
        <v>0</v>
      </c>
      <c r="J233" s="179">
        <f t="shared" si="313"/>
        <v>0</v>
      </c>
      <c r="K233" s="180">
        <f t="shared" si="313"/>
        <v>0</v>
      </c>
      <c r="L233" s="55">
        <f t="shared" si="313"/>
        <v>0</v>
      </c>
      <c r="M233" s="179">
        <f t="shared" si="313"/>
        <v>0</v>
      </c>
      <c r="N233" s="180">
        <f t="shared" si="313"/>
        <v>0</v>
      </c>
      <c r="O233" s="55">
        <f t="shared" si="313"/>
        <v>0</v>
      </c>
      <c r="P233" s="57"/>
      <c r="R233" s="379"/>
      <c r="S233" s="379"/>
    </row>
    <row r="234" spans="1:19" ht="24" hidden="1" customHeight="1" x14ac:dyDescent="0.25">
      <c r="A234" s="51">
        <v>6239</v>
      </c>
      <c r="B234" s="71" t="s">
        <v>256</v>
      </c>
      <c r="C234" s="79">
        <f t="shared" si="288"/>
        <v>0</v>
      </c>
      <c r="D234" s="186"/>
      <c r="E234" s="187"/>
      <c r="F234" s="123">
        <f>D234+E234</f>
        <v>0</v>
      </c>
      <c r="G234" s="46"/>
      <c r="H234" s="47"/>
      <c r="I234" s="123">
        <f>G234+H234</f>
        <v>0</v>
      </c>
      <c r="J234" s="46"/>
      <c r="K234" s="47"/>
      <c r="L234" s="123">
        <f>K234+J234</f>
        <v>0</v>
      </c>
      <c r="M234" s="46"/>
      <c r="N234" s="47"/>
      <c r="O234" s="123">
        <f>N234+M234</f>
        <v>0</v>
      </c>
      <c r="P234" s="49"/>
      <c r="R234" s="379"/>
      <c r="S234" s="379"/>
    </row>
    <row r="235" spans="1:19" ht="24" hidden="1" x14ac:dyDescent="0.25">
      <c r="A235" s="178">
        <v>6240</v>
      </c>
      <c r="B235" s="78" t="s">
        <v>257</v>
      </c>
      <c r="C235" s="79">
        <f t="shared" si="288"/>
        <v>0</v>
      </c>
      <c r="D235" s="179">
        <f>SUM(D236:D237)</f>
        <v>0</v>
      </c>
      <c r="E235" s="180">
        <f t="shared" ref="E235:F235" si="314">SUM(E236:E237)</f>
        <v>0</v>
      </c>
      <c r="F235" s="55">
        <f t="shared" si="314"/>
        <v>0</v>
      </c>
      <c r="G235" s="179">
        <f>SUM(G236:G237)</f>
        <v>0</v>
      </c>
      <c r="H235" s="180">
        <f t="shared" ref="H235:I235" si="315">SUM(H236:H237)</f>
        <v>0</v>
      </c>
      <c r="I235" s="55">
        <f t="shared" si="315"/>
        <v>0</v>
      </c>
      <c r="J235" s="179">
        <f>SUM(J236:J237)</f>
        <v>0</v>
      </c>
      <c r="K235" s="180">
        <f t="shared" ref="K235:L235" si="316">SUM(K236:K237)</f>
        <v>0</v>
      </c>
      <c r="L235" s="55">
        <f t="shared" si="316"/>
        <v>0</v>
      </c>
      <c r="M235" s="179">
        <f>SUM(M236:M237)</f>
        <v>0</v>
      </c>
      <c r="N235" s="180">
        <f t="shared" ref="N235:O235" si="317">SUM(N236:N237)</f>
        <v>0</v>
      </c>
      <c r="O235" s="55">
        <f t="shared" si="317"/>
        <v>0</v>
      </c>
      <c r="P235" s="57"/>
      <c r="R235" s="379"/>
      <c r="S235" s="379"/>
    </row>
    <row r="236" spans="1:19" ht="12" hidden="1" customHeight="1" x14ac:dyDescent="0.25">
      <c r="A236" s="51">
        <v>6241</v>
      </c>
      <c r="B236" s="78" t="s">
        <v>258</v>
      </c>
      <c r="C236" s="79">
        <f t="shared" si="288"/>
        <v>0</v>
      </c>
      <c r="D236" s="184"/>
      <c r="E236" s="185"/>
      <c r="F236" s="55">
        <f t="shared" ref="F236:F237" si="318">D236+E236</f>
        <v>0</v>
      </c>
      <c r="G236" s="53"/>
      <c r="H236" s="54"/>
      <c r="I236" s="55">
        <f t="shared" ref="I236:I237" si="319">G236+H236</f>
        <v>0</v>
      </c>
      <c r="J236" s="53"/>
      <c r="K236" s="54"/>
      <c r="L236" s="55">
        <f t="shared" ref="L236:L237" si="320">K236+J236</f>
        <v>0</v>
      </c>
      <c r="M236" s="53"/>
      <c r="N236" s="54"/>
      <c r="O236" s="55">
        <f t="shared" ref="O236:O237" si="321">N236+M236</f>
        <v>0</v>
      </c>
      <c r="P236" s="57"/>
      <c r="R236" s="379"/>
      <c r="S236" s="379"/>
    </row>
    <row r="237" spans="1:19" ht="12" hidden="1" customHeight="1" x14ac:dyDescent="0.25">
      <c r="A237" s="51">
        <v>6242</v>
      </c>
      <c r="B237" s="78" t="s">
        <v>259</v>
      </c>
      <c r="C237" s="79">
        <f t="shared" si="288"/>
        <v>0</v>
      </c>
      <c r="D237" s="184"/>
      <c r="E237" s="185"/>
      <c r="F237" s="55">
        <f t="shared" si="318"/>
        <v>0</v>
      </c>
      <c r="G237" s="53"/>
      <c r="H237" s="54"/>
      <c r="I237" s="55">
        <f t="shared" si="319"/>
        <v>0</v>
      </c>
      <c r="J237" s="53"/>
      <c r="K237" s="54"/>
      <c r="L237" s="55">
        <f t="shared" si="320"/>
        <v>0</v>
      </c>
      <c r="M237" s="53"/>
      <c r="N237" s="54"/>
      <c r="O237" s="55">
        <f t="shared" si="321"/>
        <v>0</v>
      </c>
      <c r="P237" s="57"/>
      <c r="R237" s="379"/>
      <c r="S237" s="379"/>
    </row>
    <row r="238" spans="1:19" ht="25.5" hidden="1" customHeight="1" x14ac:dyDescent="0.25">
      <c r="A238" s="178">
        <v>6250</v>
      </c>
      <c r="B238" s="78" t="s">
        <v>260</v>
      </c>
      <c r="C238" s="79">
        <f t="shared" si="288"/>
        <v>0</v>
      </c>
      <c r="D238" s="179">
        <f>SUM(D239:D243)</f>
        <v>0</v>
      </c>
      <c r="E238" s="180">
        <f t="shared" ref="E238:F238" si="322">SUM(E239:E243)</f>
        <v>0</v>
      </c>
      <c r="F238" s="55">
        <f t="shared" si="322"/>
        <v>0</v>
      </c>
      <c r="G238" s="179">
        <f>SUM(G239:G243)</f>
        <v>0</v>
      </c>
      <c r="H238" s="180">
        <f t="shared" ref="H238:I238" si="323">SUM(H239:H243)</f>
        <v>0</v>
      </c>
      <c r="I238" s="55">
        <f t="shared" si="323"/>
        <v>0</v>
      </c>
      <c r="J238" s="179">
        <f>SUM(J239:J243)</f>
        <v>0</v>
      </c>
      <c r="K238" s="180">
        <f t="shared" ref="K238:L238" si="324">SUM(K239:K243)</f>
        <v>0</v>
      </c>
      <c r="L238" s="55">
        <f t="shared" si="324"/>
        <v>0</v>
      </c>
      <c r="M238" s="179">
        <f>SUM(M239:M243)</f>
        <v>0</v>
      </c>
      <c r="N238" s="180">
        <f t="shared" ref="N238:O238" si="325">SUM(N239:N243)</f>
        <v>0</v>
      </c>
      <c r="O238" s="55">
        <f t="shared" si="325"/>
        <v>0</v>
      </c>
      <c r="P238" s="57"/>
      <c r="R238" s="379"/>
      <c r="S238" s="379"/>
    </row>
    <row r="239" spans="1:19" ht="14.25" hidden="1" customHeight="1" x14ac:dyDescent="0.25">
      <c r="A239" s="51">
        <v>6252</v>
      </c>
      <c r="B239" s="78" t="s">
        <v>261</v>
      </c>
      <c r="C239" s="79">
        <f t="shared" si="288"/>
        <v>0</v>
      </c>
      <c r="D239" s="184"/>
      <c r="E239" s="185"/>
      <c r="F239" s="55">
        <f t="shared" ref="F239:F245" si="326">D239+E239</f>
        <v>0</v>
      </c>
      <c r="G239" s="53"/>
      <c r="H239" s="54"/>
      <c r="I239" s="55">
        <f t="shared" ref="I239:I245" si="327">G239+H239</f>
        <v>0</v>
      </c>
      <c r="J239" s="53"/>
      <c r="K239" s="54"/>
      <c r="L239" s="55">
        <f t="shared" ref="L239:L245" si="328">K239+J239</f>
        <v>0</v>
      </c>
      <c r="M239" s="53"/>
      <c r="N239" s="54"/>
      <c r="O239" s="55">
        <f t="shared" ref="O239:O245" si="329">N239+M239</f>
        <v>0</v>
      </c>
      <c r="P239" s="57"/>
      <c r="R239" s="379"/>
      <c r="S239" s="379"/>
    </row>
    <row r="240" spans="1:19" ht="14.25" hidden="1" customHeight="1" x14ac:dyDescent="0.25">
      <c r="A240" s="51">
        <v>6253</v>
      </c>
      <c r="B240" s="78" t="s">
        <v>262</v>
      </c>
      <c r="C240" s="79">
        <f t="shared" si="288"/>
        <v>0</v>
      </c>
      <c r="D240" s="184"/>
      <c r="E240" s="185"/>
      <c r="F240" s="55">
        <f t="shared" si="326"/>
        <v>0</v>
      </c>
      <c r="G240" s="53"/>
      <c r="H240" s="54"/>
      <c r="I240" s="55">
        <f t="shared" si="327"/>
        <v>0</v>
      </c>
      <c r="J240" s="53"/>
      <c r="K240" s="54"/>
      <c r="L240" s="55">
        <f t="shared" si="328"/>
        <v>0</v>
      </c>
      <c r="M240" s="53"/>
      <c r="N240" s="54"/>
      <c r="O240" s="55">
        <f t="shared" si="329"/>
        <v>0</v>
      </c>
      <c r="P240" s="57"/>
      <c r="R240" s="379"/>
      <c r="S240" s="379"/>
    </row>
    <row r="241" spans="1:19" ht="24" hidden="1" customHeight="1" x14ac:dyDescent="0.25">
      <c r="A241" s="51">
        <v>6254</v>
      </c>
      <c r="B241" s="78" t="s">
        <v>263</v>
      </c>
      <c r="C241" s="79">
        <f t="shared" si="288"/>
        <v>0</v>
      </c>
      <c r="D241" s="184"/>
      <c r="E241" s="185"/>
      <c r="F241" s="55">
        <f t="shared" si="326"/>
        <v>0</v>
      </c>
      <c r="G241" s="53"/>
      <c r="H241" s="54"/>
      <c r="I241" s="55">
        <f t="shared" si="327"/>
        <v>0</v>
      </c>
      <c r="J241" s="53"/>
      <c r="K241" s="54"/>
      <c r="L241" s="55">
        <f t="shared" si="328"/>
        <v>0</v>
      </c>
      <c r="M241" s="53"/>
      <c r="N241" s="54"/>
      <c r="O241" s="55">
        <f t="shared" si="329"/>
        <v>0</v>
      </c>
      <c r="P241" s="57"/>
      <c r="R241" s="379"/>
      <c r="S241" s="379"/>
    </row>
    <row r="242" spans="1:19" ht="24" hidden="1" customHeight="1" x14ac:dyDescent="0.25">
      <c r="A242" s="51">
        <v>6255</v>
      </c>
      <c r="B242" s="78" t="s">
        <v>264</v>
      </c>
      <c r="C242" s="79">
        <f t="shared" si="288"/>
        <v>0</v>
      </c>
      <c r="D242" s="184"/>
      <c r="E242" s="185"/>
      <c r="F242" s="55">
        <f t="shared" si="326"/>
        <v>0</v>
      </c>
      <c r="G242" s="53"/>
      <c r="H242" s="54"/>
      <c r="I242" s="55">
        <f t="shared" si="327"/>
        <v>0</v>
      </c>
      <c r="J242" s="53"/>
      <c r="K242" s="54"/>
      <c r="L242" s="55">
        <f t="shared" si="328"/>
        <v>0</v>
      </c>
      <c r="M242" s="53"/>
      <c r="N242" s="54"/>
      <c r="O242" s="55">
        <f t="shared" si="329"/>
        <v>0</v>
      </c>
      <c r="P242" s="57"/>
      <c r="R242" s="379"/>
      <c r="S242" s="379"/>
    </row>
    <row r="243" spans="1:19" ht="12" hidden="1" customHeight="1" x14ac:dyDescent="0.25">
      <c r="A243" s="51">
        <v>6259</v>
      </c>
      <c r="B243" s="78" t="s">
        <v>265</v>
      </c>
      <c r="C243" s="79">
        <f t="shared" si="288"/>
        <v>0</v>
      </c>
      <c r="D243" s="184"/>
      <c r="E243" s="185"/>
      <c r="F243" s="55">
        <f t="shared" si="326"/>
        <v>0</v>
      </c>
      <c r="G243" s="53"/>
      <c r="H243" s="54"/>
      <c r="I243" s="55">
        <f t="shared" si="327"/>
        <v>0</v>
      </c>
      <c r="J243" s="53"/>
      <c r="K243" s="54"/>
      <c r="L243" s="55">
        <f t="shared" si="328"/>
        <v>0</v>
      </c>
      <c r="M243" s="53"/>
      <c r="N243" s="54"/>
      <c r="O243" s="55">
        <f t="shared" si="329"/>
        <v>0</v>
      </c>
      <c r="P243" s="57"/>
      <c r="R243" s="379"/>
      <c r="S243" s="379"/>
    </row>
    <row r="244" spans="1:19" ht="24" hidden="1" customHeight="1" x14ac:dyDescent="0.25">
      <c r="A244" s="178">
        <v>6260</v>
      </c>
      <c r="B244" s="78" t="s">
        <v>266</v>
      </c>
      <c r="C244" s="79">
        <f t="shared" si="288"/>
        <v>0</v>
      </c>
      <c r="D244" s="184"/>
      <c r="E244" s="185"/>
      <c r="F244" s="55">
        <f t="shared" si="326"/>
        <v>0</v>
      </c>
      <c r="G244" s="53"/>
      <c r="H244" s="54"/>
      <c r="I244" s="55">
        <f t="shared" si="327"/>
        <v>0</v>
      </c>
      <c r="J244" s="53"/>
      <c r="K244" s="54"/>
      <c r="L244" s="55">
        <f t="shared" si="328"/>
        <v>0</v>
      </c>
      <c r="M244" s="53"/>
      <c r="N244" s="54"/>
      <c r="O244" s="55">
        <f t="shared" si="329"/>
        <v>0</v>
      </c>
      <c r="P244" s="57"/>
      <c r="R244" s="379"/>
      <c r="S244" s="379"/>
    </row>
    <row r="245" spans="1:19" ht="12" hidden="1" customHeight="1" x14ac:dyDescent="0.25">
      <c r="A245" s="178">
        <v>6270</v>
      </c>
      <c r="B245" s="78" t="s">
        <v>267</v>
      </c>
      <c r="C245" s="79">
        <f t="shared" si="288"/>
        <v>0</v>
      </c>
      <c r="D245" s="184"/>
      <c r="E245" s="185"/>
      <c r="F245" s="55">
        <f t="shared" si="326"/>
        <v>0</v>
      </c>
      <c r="G245" s="53"/>
      <c r="H245" s="54"/>
      <c r="I245" s="55">
        <f t="shared" si="327"/>
        <v>0</v>
      </c>
      <c r="J245" s="53"/>
      <c r="K245" s="54"/>
      <c r="L245" s="55">
        <f t="shared" si="328"/>
        <v>0</v>
      </c>
      <c r="M245" s="53"/>
      <c r="N245" s="54"/>
      <c r="O245" s="55">
        <f t="shared" si="329"/>
        <v>0</v>
      </c>
      <c r="P245" s="57"/>
      <c r="R245" s="379"/>
      <c r="S245" s="379"/>
    </row>
    <row r="246" spans="1:19" ht="24" hidden="1" x14ac:dyDescent="0.25">
      <c r="A246" s="181">
        <v>6290</v>
      </c>
      <c r="B246" s="71" t="s">
        <v>268</v>
      </c>
      <c r="C246" s="196">
        <f t="shared" si="288"/>
        <v>0</v>
      </c>
      <c r="D246" s="182">
        <f>SUM(D247:D250)</f>
        <v>0</v>
      </c>
      <c r="E246" s="183">
        <f t="shared" ref="E246:O246" si="330">SUM(E247:E250)</f>
        <v>0</v>
      </c>
      <c r="F246" s="123">
        <f t="shared" si="330"/>
        <v>0</v>
      </c>
      <c r="G246" s="182">
        <f t="shared" si="330"/>
        <v>0</v>
      </c>
      <c r="H246" s="183">
        <f t="shared" si="330"/>
        <v>0</v>
      </c>
      <c r="I246" s="123">
        <f t="shared" si="330"/>
        <v>0</v>
      </c>
      <c r="J246" s="182">
        <f t="shared" si="330"/>
        <v>0</v>
      </c>
      <c r="K246" s="183">
        <f t="shared" si="330"/>
        <v>0</v>
      </c>
      <c r="L246" s="123">
        <f t="shared" si="330"/>
        <v>0</v>
      </c>
      <c r="M246" s="182">
        <f t="shared" si="330"/>
        <v>0</v>
      </c>
      <c r="N246" s="183">
        <f t="shared" si="330"/>
        <v>0</v>
      </c>
      <c r="O246" s="123">
        <f t="shared" si="330"/>
        <v>0</v>
      </c>
      <c r="P246" s="49"/>
      <c r="R246" s="379"/>
      <c r="S246" s="379"/>
    </row>
    <row r="247" spans="1:19" ht="12" hidden="1" customHeight="1" x14ac:dyDescent="0.25">
      <c r="A247" s="51">
        <v>6291</v>
      </c>
      <c r="B247" s="78" t="s">
        <v>269</v>
      </c>
      <c r="C247" s="79">
        <f t="shared" si="288"/>
        <v>0</v>
      </c>
      <c r="D247" s="184"/>
      <c r="E247" s="185"/>
      <c r="F247" s="55">
        <f t="shared" ref="F247:F250" si="331">D247+E247</f>
        <v>0</v>
      </c>
      <c r="G247" s="53"/>
      <c r="H247" s="54"/>
      <c r="I247" s="55">
        <f t="shared" ref="I247:I250" si="332">G247+H247</f>
        <v>0</v>
      </c>
      <c r="J247" s="53"/>
      <c r="K247" s="54"/>
      <c r="L247" s="55">
        <f t="shared" ref="L247:L250" si="333">K247+J247</f>
        <v>0</v>
      </c>
      <c r="M247" s="53"/>
      <c r="N247" s="54"/>
      <c r="O247" s="55">
        <f t="shared" ref="O247:O250" si="334">N247+M247</f>
        <v>0</v>
      </c>
      <c r="P247" s="57"/>
      <c r="R247" s="379"/>
      <c r="S247" s="379"/>
    </row>
    <row r="248" spans="1:19" ht="12" hidden="1" customHeight="1" x14ac:dyDescent="0.25">
      <c r="A248" s="51">
        <v>6292</v>
      </c>
      <c r="B248" s="78" t="s">
        <v>270</v>
      </c>
      <c r="C248" s="79">
        <f t="shared" si="288"/>
        <v>0</v>
      </c>
      <c r="D248" s="184"/>
      <c r="E248" s="185"/>
      <c r="F248" s="55">
        <f t="shared" si="331"/>
        <v>0</v>
      </c>
      <c r="G248" s="53"/>
      <c r="H248" s="54"/>
      <c r="I248" s="55">
        <f t="shared" si="332"/>
        <v>0</v>
      </c>
      <c r="J248" s="53"/>
      <c r="K248" s="54"/>
      <c r="L248" s="55">
        <f t="shared" si="333"/>
        <v>0</v>
      </c>
      <c r="M248" s="53"/>
      <c r="N248" s="54"/>
      <c r="O248" s="55">
        <f t="shared" si="334"/>
        <v>0</v>
      </c>
      <c r="P248" s="57"/>
      <c r="R248" s="379"/>
      <c r="S248" s="379"/>
    </row>
    <row r="249" spans="1:19" ht="72" hidden="1" customHeight="1" x14ac:dyDescent="0.25">
      <c r="A249" s="51">
        <v>6296</v>
      </c>
      <c r="B249" s="78" t="s">
        <v>271</v>
      </c>
      <c r="C249" s="79">
        <f t="shared" si="288"/>
        <v>0</v>
      </c>
      <c r="D249" s="184"/>
      <c r="E249" s="185"/>
      <c r="F249" s="55">
        <f t="shared" si="331"/>
        <v>0</v>
      </c>
      <c r="G249" s="53"/>
      <c r="H249" s="54"/>
      <c r="I249" s="55">
        <f t="shared" si="332"/>
        <v>0</v>
      </c>
      <c r="J249" s="53"/>
      <c r="K249" s="54"/>
      <c r="L249" s="55">
        <f t="shared" si="333"/>
        <v>0</v>
      </c>
      <c r="M249" s="53"/>
      <c r="N249" s="54"/>
      <c r="O249" s="55">
        <f t="shared" si="334"/>
        <v>0</v>
      </c>
      <c r="P249" s="57"/>
      <c r="R249" s="379"/>
      <c r="S249" s="379"/>
    </row>
    <row r="250" spans="1:19" ht="39.75" hidden="1" customHeight="1" x14ac:dyDescent="0.25">
      <c r="A250" s="51">
        <v>6299</v>
      </c>
      <c r="B250" s="78" t="s">
        <v>272</v>
      </c>
      <c r="C250" s="79">
        <f t="shared" si="288"/>
        <v>0</v>
      </c>
      <c r="D250" s="184"/>
      <c r="E250" s="185"/>
      <c r="F250" s="55">
        <f t="shared" si="331"/>
        <v>0</v>
      </c>
      <c r="G250" s="53"/>
      <c r="H250" s="54"/>
      <c r="I250" s="55">
        <f t="shared" si="332"/>
        <v>0</v>
      </c>
      <c r="J250" s="53"/>
      <c r="K250" s="54"/>
      <c r="L250" s="55">
        <f t="shared" si="333"/>
        <v>0</v>
      </c>
      <c r="M250" s="53"/>
      <c r="N250" s="54"/>
      <c r="O250" s="55">
        <f t="shared" si="334"/>
        <v>0</v>
      </c>
      <c r="P250" s="57"/>
      <c r="R250" s="379"/>
      <c r="S250" s="379"/>
    </row>
    <row r="251" spans="1:19" hidden="1" x14ac:dyDescent="0.25">
      <c r="A251" s="58">
        <v>6300</v>
      </c>
      <c r="B251" s="172" t="s">
        <v>273</v>
      </c>
      <c r="C251" s="59">
        <f t="shared" si="288"/>
        <v>0</v>
      </c>
      <c r="D251" s="173">
        <f>SUM(D252,D257,D258)</f>
        <v>0</v>
      </c>
      <c r="E251" s="174">
        <f t="shared" ref="E251:O251" si="335">SUM(E252,E257,E258)</f>
        <v>0</v>
      </c>
      <c r="F251" s="62">
        <f t="shared" si="335"/>
        <v>0</v>
      </c>
      <c r="G251" s="173">
        <f t="shared" si="335"/>
        <v>0</v>
      </c>
      <c r="H251" s="174">
        <f t="shared" si="335"/>
        <v>0</v>
      </c>
      <c r="I251" s="62">
        <f t="shared" si="335"/>
        <v>0</v>
      </c>
      <c r="J251" s="173">
        <f t="shared" si="335"/>
        <v>0</v>
      </c>
      <c r="K251" s="174">
        <f t="shared" si="335"/>
        <v>0</v>
      </c>
      <c r="L251" s="62">
        <f t="shared" si="335"/>
        <v>0</v>
      </c>
      <c r="M251" s="173">
        <f t="shared" si="335"/>
        <v>0</v>
      </c>
      <c r="N251" s="174">
        <f t="shared" si="335"/>
        <v>0</v>
      </c>
      <c r="O251" s="62">
        <f t="shared" si="335"/>
        <v>0</v>
      </c>
      <c r="P251" s="66"/>
      <c r="R251" s="379"/>
      <c r="S251" s="379"/>
    </row>
    <row r="252" spans="1:19" ht="24" hidden="1" x14ac:dyDescent="0.25">
      <c r="A252" s="181">
        <v>6320</v>
      </c>
      <c r="B252" s="71" t="s">
        <v>274</v>
      </c>
      <c r="C252" s="196">
        <f t="shared" si="288"/>
        <v>0</v>
      </c>
      <c r="D252" s="182">
        <f>SUM(D253:D256)</f>
        <v>0</v>
      </c>
      <c r="E252" s="183">
        <f t="shared" ref="E252:O252" si="336">SUM(E253:E256)</f>
        <v>0</v>
      </c>
      <c r="F252" s="123">
        <f t="shared" si="336"/>
        <v>0</v>
      </c>
      <c r="G252" s="182">
        <f t="shared" si="336"/>
        <v>0</v>
      </c>
      <c r="H252" s="183">
        <f t="shared" si="336"/>
        <v>0</v>
      </c>
      <c r="I252" s="123">
        <f t="shared" si="336"/>
        <v>0</v>
      </c>
      <c r="J252" s="182">
        <f t="shared" si="336"/>
        <v>0</v>
      </c>
      <c r="K252" s="183">
        <f t="shared" si="336"/>
        <v>0</v>
      </c>
      <c r="L252" s="123">
        <f t="shared" si="336"/>
        <v>0</v>
      </c>
      <c r="M252" s="182">
        <f t="shared" si="336"/>
        <v>0</v>
      </c>
      <c r="N252" s="183">
        <f t="shared" si="336"/>
        <v>0</v>
      </c>
      <c r="O252" s="123">
        <f t="shared" si="336"/>
        <v>0</v>
      </c>
      <c r="P252" s="49"/>
      <c r="R252" s="379"/>
      <c r="S252" s="379"/>
    </row>
    <row r="253" spans="1:19" ht="12" hidden="1" customHeight="1" x14ac:dyDescent="0.25">
      <c r="A253" s="51">
        <v>6322</v>
      </c>
      <c r="B253" s="78" t="s">
        <v>275</v>
      </c>
      <c r="C253" s="79">
        <f t="shared" si="288"/>
        <v>0</v>
      </c>
      <c r="D253" s="184"/>
      <c r="E253" s="185"/>
      <c r="F253" s="55">
        <f t="shared" ref="F253:F258" si="337">D253+E253</f>
        <v>0</v>
      </c>
      <c r="G253" s="53"/>
      <c r="H253" s="54"/>
      <c r="I253" s="55">
        <f t="shared" ref="I253:I258" si="338">G253+H253</f>
        <v>0</v>
      </c>
      <c r="J253" s="53"/>
      <c r="K253" s="54"/>
      <c r="L253" s="55">
        <f t="shared" ref="L253:L258" si="339">K253+J253</f>
        <v>0</v>
      </c>
      <c r="M253" s="53"/>
      <c r="N253" s="54"/>
      <c r="O253" s="55">
        <f t="shared" ref="O253:O258" si="340">N253+M253</f>
        <v>0</v>
      </c>
      <c r="P253" s="57"/>
      <c r="R253" s="379"/>
      <c r="S253" s="379"/>
    </row>
    <row r="254" spans="1:19" ht="24" hidden="1" customHeight="1" x14ac:dyDescent="0.25">
      <c r="A254" s="51">
        <v>6323</v>
      </c>
      <c r="B254" s="78" t="s">
        <v>276</v>
      </c>
      <c r="C254" s="79">
        <f t="shared" si="288"/>
        <v>0</v>
      </c>
      <c r="D254" s="184"/>
      <c r="E254" s="185"/>
      <c r="F254" s="55">
        <f t="shared" si="337"/>
        <v>0</v>
      </c>
      <c r="G254" s="53"/>
      <c r="H254" s="54"/>
      <c r="I254" s="55">
        <f t="shared" si="338"/>
        <v>0</v>
      </c>
      <c r="J254" s="53"/>
      <c r="K254" s="54"/>
      <c r="L254" s="55">
        <f t="shared" si="339"/>
        <v>0</v>
      </c>
      <c r="M254" s="53"/>
      <c r="N254" s="54"/>
      <c r="O254" s="55">
        <f t="shared" si="340"/>
        <v>0</v>
      </c>
      <c r="P254" s="57"/>
      <c r="R254" s="379"/>
      <c r="S254" s="379"/>
    </row>
    <row r="255" spans="1:19" ht="24" hidden="1" customHeight="1" x14ac:dyDescent="0.25">
      <c r="A255" s="51">
        <v>6324</v>
      </c>
      <c r="B255" s="78" t="s">
        <v>277</v>
      </c>
      <c r="C255" s="79">
        <f t="shared" si="288"/>
        <v>0</v>
      </c>
      <c r="D255" s="184"/>
      <c r="E255" s="185"/>
      <c r="F255" s="55">
        <f t="shared" si="337"/>
        <v>0</v>
      </c>
      <c r="G255" s="53"/>
      <c r="H255" s="54"/>
      <c r="I255" s="55">
        <f t="shared" si="338"/>
        <v>0</v>
      </c>
      <c r="J255" s="53"/>
      <c r="K255" s="54"/>
      <c r="L255" s="55">
        <f t="shared" si="339"/>
        <v>0</v>
      </c>
      <c r="M255" s="53"/>
      <c r="N255" s="54"/>
      <c r="O255" s="55">
        <f t="shared" si="340"/>
        <v>0</v>
      </c>
      <c r="P255" s="57"/>
      <c r="R255" s="379"/>
      <c r="S255" s="379"/>
    </row>
    <row r="256" spans="1:19" ht="12" hidden="1" customHeight="1" x14ac:dyDescent="0.25">
      <c r="A256" s="44">
        <v>6329</v>
      </c>
      <c r="B256" s="71" t="s">
        <v>278</v>
      </c>
      <c r="C256" s="72">
        <f t="shared" si="288"/>
        <v>0</v>
      </c>
      <c r="D256" s="186"/>
      <c r="E256" s="187"/>
      <c r="F256" s="123">
        <f t="shared" si="337"/>
        <v>0</v>
      </c>
      <c r="G256" s="46"/>
      <c r="H256" s="47"/>
      <c r="I256" s="123">
        <f t="shared" si="338"/>
        <v>0</v>
      </c>
      <c r="J256" s="46"/>
      <c r="K256" s="47"/>
      <c r="L256" s="123">
        <f t="shared" si="339"/>
        <v>0</v>
      </c>
      <c r="M256" s="46"/>
      <c r="N256" s="47"/>
      <c r="O256" s="123">
        <f t="shared" si="340"/>
        <v>0</v>
      </c>
      <c r="P256" s="49"/>
      <c r="R256" s="379"/>
      <c r="S256" s="379"/>
    </row>
    <row r="257" spans="1:19" ht="24" hidden="1" customHeight="1" x14ac:dyDescent="0.25">
      <c r="A257" s="213">
        <v>6330</v>
      </c>
      <c r="B257" s="214" t="s">
        <v>279</v>
      </c>
      <c r="C257" s="196">
        <f t="shared" si="288"/>
        <v>0</v>
      </c>
      <c r="D257" s="198"/>
      <c r="E257" s="199"/>
      <c r="F257" s="200">
        <f t="shared" si="337"/>
        <v>0</v>
      </c>
      <c r="G257" s="201"/>
      <c r="H257" s="202"/>
      <c r="I257" s="200">
        <f t="shared" si="338"/>
        <v>0</v>
      </c>
      <c r="J257" s="201"/>
      <c r="K257" s="202"/>
      <c r="L257" s="200">
        <f t="shared" si="339"/>
        <v>0</v>
      </c>
      <c r="M257" s="201"/>
      <c r="N257" s="202"/>
      <c r="O257" s="200">
        <f t="shared" si="340"/>
        <v>0</v>
      </c>
      <c r="P257" s="203"/>
      <c r="R257" s="379"/>
      <c r="S257" s="379"/>
    </row>
    <row r="258" spans="1:19" ht="12" hidden="1" customHeight="1" x14ac:dyDescent="0.25">
      <c r="A258" s="178">
        <v>6360</v>
      </c>
      <c r="B258" s="78" t="s">
        <v>280</v>
      </c>
      <c r="C258" s="79">
        <f t="shared" si="288"/>
        <v>0</v>
      </c>
      <c r="D258" s="184"/>
      <c r="E258" s="185"/>
      <c r="F258" s="55">
        <f t="shared" si="337"/>
        <v>0</v>
      </c>
      <c r="G258" s="53"/>
      <c r="H258" s="54"/>
      <c r="I258" s="55">
        <f t="shared" si="338"/>
        <v>0</v>
      </c>
      <c r="J258" s="53"/>
      <c r="K258" s="54"/>
      <c r="L258" s="55">
        <f t="shared" si="339"/>
        <v>0</v>
      </c>
      <c r="M258" s="53"/>
      <c r="N258" s="54"/>
      <c r="O258" s="55">
        <f t="shared" si="340"/>
        <v>0</v>
      </c>
      <c r="P258" s="57"/>
      <c r="R258" s="379"/>
      <c r="S258" s="379"/>
    </row>
    <row r="259" spans="1:19" ht="36" x14ac:dyDescent="0.25">
      <c r="A259" s="58">
        <v>6400</v>
      </c>
      <c r="B259" s="172" t="s">
        <v>281</v>
      </c>
      <c r="C259" s="59">
        <f t="shared" si="288"/>
        <v>1000</v>
      </c>
      <c r="D259" s="173">
        <f>SUM(D260,D264)</f>
        <v>0</v>
      </c>
      <c r="E259" s="174">
        <f t="shared" ref="E259:O259" si="341">SUM(E260,E264)</f>
        <v>0</v>
      </c>
      <c r="F259" s="62">
        <f t="shared" si="341"/>
        <v>0</v>
      </c>
      <c r="G259" s="173">
        <f t="shared" si="341"/>
        <v>0</v>
      </c>
      <c r="H259" s="174">
        <f t="shared" si="341"/>
        <v>0</v>
      </c>
      <c r="I259" s="62">
        <f t="shared" si="341"/>
        <v>0</v>
      </c>
      <c r="J259" s="173">
        <f t="shared" si="341"/>
        <v>1000</v>
      </c>
      <c r="K259" s="174">
        <f t="shared" si="341"/>
        <v>0</v>
      </c>
      <c r="L259" s="62">
        <f t="shared" si="341"/>
        <v>1000</v>
      </c>
      <c r="M259" s="173">
        <f t="shared" si="341"/>
        <v>0</v>
      </c>
      <c r="N259" s="174">
        <f t="shared" si="341"/>
        <v>0</v>
      </c>
      <c r="O259" s="62">
        <f t="shared" si="341"/>
        <v>0</v>
      </c>
      <c r="P259" s="66"/>
      <c r="R259" s="379"/>
      <c r="S259" s="379"/>
    </row>
    <row r="260" spans="1:19" ht="24" hidden="1" x14ac:dyDescent="0.25">
      <c r="A260" s="181">
        <v>6410</v>
      </c>
      <c r="B260" s="71" t="s">
        <v>282</v>
      </c>
      <c r="C260" s="72">
        <f t="shared" si="288"/>
        <v>0</v>
      </c>
      <c r="D260" s="182">
        <f>SUM(D261:D263)</f>
        <v>0</v>
      </c>
      <c r="E260" s="183">
        <f t="shared" ref="E260:O260" si="342">SUM(E261:E263)</f>
        <v>0</v>
      </c>
      <c r="F260" s="123">
        <f t="shared" si="342"/>
        <v>0</v>
      </c>
      <c r="G260" s="182">
        <f t="shared" si="342"/>
        <v>0</v>
      </c>
      <c r="H260" s="183">
        <f t="shared" si="342"/>
        <v>0</v>
      </c>
      <c r="I260" s="123">
        <f t="shared" si="342"/>
        <v>0</v>
      </c>
      <c r="J260" s="182">
        <f t="shared" si="342"/>
        <v>0</v>
      </c>
      <c r="K260" s="183">
        <f t="shared" si="342"/>
        <v>0</v>
      </c>
      <c r="L260" s="123">
        <f t="shared" si="342"/>
        <v>0</v>
      </c>
      <c r="M260" s="182">
        <f t="shared" si="342"/>
        <v>0</v>
      </c>
      <c r="N260" s="183">
        <f t="shared" si="342"/>
        <v>0</v>
      </c>
      <c r="O260" s="123">
        <f t="shared" si="342"/>
        <v>0</v>
      </c>
      <c r="P260" s="49"/>
      <c r="R260" s="379"/>
      <c r="S260" s="379"/>
    </row>
    <row r="261" spans="1:19" ht="12" hidden="1" customHeight="1" x14ac:dyDescent="0.25">
      <c r="A261" s="51">
        <v>6411</v>
      </c>
      <c r="B261" s="188" t="s">
        <v>283</v>
      </c>
      <c r="C261" s="79">
        <f t="shared" si="288"/>
        <v>0</v>
      </c>
      <c r="D261" s="184"/>
      <c r="E261" s="185"/>
      <c r="F261" s="55">
        <f t="shared" ref="F261:F263" si="343">D261+E261</f>
        <v>0</v>
      </c>
      <c r="G261" s="53"/>
      <c r="H261" s="54"/>
      <c r="I261" s="55">
        <f t="shared" ref="I261:I263" si="344">G261+H261</f>
        <v>0</v>
      </c>
      <c r="J261" s="53"/>
      <c r="K261" s="54"/>
      <c r="L261" s="55">
        <f t="shared" ref="L261:L263" si="345">K261+J261</f>
        <v>0</v>
      </c>
      <c r="M261" s="53"/>
      <c r="N261" s="54"/>
      <c r="O261" s="55">
        <f t="shared" ref="O261:O263" si="346">N261+M261</f>
        <v>0</v>
      </c>
      <c r="P261" s="57"/>
      <c r="R261" s="379"/>
      <c r="S261" s="379"/>
    </row>
    <row r="262" spans="1:19" ht="36" hidden="1" customHeight="1" x14ac:dyDescent="0.25">
      <c r="A262" s="51">
        <v>6412</v>
      </c>
      <c r="B262" s="78" t="s">
        <v>284</v>
      </c>
      <c r="C262" s="79">
        <f t="shared" si="288"/>
        <v>0</v>
      </c>
      <c r="D262" s="184"/>
      <c r="E262" s="185"/>
      <c r="F262" s="55">
        <f t="shared" si="343"/>
        <v>0</v>
      </c>
      <c r="G262" s="53"/>
      <c r="H262" s="54"/>
      <c r="I262" s="55">
        <f t="shared" si="344"/>
        <v>0</v>
      </c>
      <c r="J262" s="53"/>
      <c r="K262" s="54"/>
      <c r="L262" s="55">
        <f t="shared" si="345"/>
        <v>0</v>
      </c>
      <c r="M262" s="53"/>
      <c r="N262" s="54"/>
      <c r="O262" s="55">
        <f t="shared" si="346"/>
        <v>0</v>
      </c>
      <c r="P262" s="57"/>
      <c r="R262" s="379"/>
      <c r="S262" s="379"/>
    </row>
    <row r="263" spans="1:19" ht="36" hidden="1" customHeight="1" x14ac:dyDescent="0.25">
      <c r="A263" s="51">
        <v>6419</v>
      </c>
      <c r="B263" s="78" t="s">
        <v>285</v>
      </c>
      <c r="C263" s="79">
        <f t="shared" si="288"/>
        <v>0</v>
      </c>
      <c r="D263" s="184"/>
      <c r="E263" s="185"/>
      <c r="F263" s="55">
        <f t="shared" si="343"/>
        <v>0</v>
      </c>
      <c r="G263" s="53"/>
      <c r="H263" s="54"/>
      <c r="I263" s="55">
        <f t="shared" si="344"/>
        <v>0</v>
      </c>
      <c r="J263" s="53"/>
      <c r="K263" s="54"/>
      <c r="L263" s="55">
        <f t="shared" si="345"/>
        <v>0</v>
      </c>
      <c r="M263" s="53"/>
      <c r="N263" s="54"/>
      <c r="O263" s="55">
        <f t="shared" si="346"/>
        <v>0</v>
      </c>
      <c r="P263" s="57"/>
      <c r="R263" s="379"/>
      <c r="S263" s="379"/>
    </row>
    <row r="264" spans="1:19" ht="48" x14ac:dyDescent="0.25">
      <c r="A264" s="178">
        <v>6420</v>
      </c>
      <c r="B264" s="78" t="s">
        <v>286</v>
      </c>
      <c r="C264" s="79">
        <f t="shared" si="288"/>
        <v>1000</v>
      </c>
      <c r="D264" s="179">
        <f>SUM(D265:D268)</f>
        <v>0</v>
      </c>
      <c r="E264" s="180">
        <f t="shared" ref="E264:F264" si="347">SUM(E265:E268)</f>
        <v>0</v>
      </c>
      <c r="F264" s="55">
        <f t="shared" si="347"/>
        <v>0</v>
      </c>
      <c r="G264" s="179">
        <f>SUM(G265:G268)</f>
        <v>0</v>
      </c>
      <c r="H264" s="180">
        <f t="shared" ref="H264:I264" si="348">SUM(H265:H268)</f>
        <v>0</v>
      </c>
      <c r="I264" s="55">
        <f t="shared" si="348"/>
        <v>0</v>
      </c>
      <c r="J264" s="179">
        <f>SUM(J265:J268)</f>
        <v>1000</v>
      </c>
      <c r="K264" s="180">
        <f t="shared" ref="K264:L264" si="349">SUM(K265:K268)</f>
        <v>0</v>
      </c>
      <c r="L264" s="55">
        <f t="shared" si="349"/>
        <v>1000</v>
      </c>
      <c r="M264" s="179">
        <f>SUM(M265:M268)</f>
        <v>0</v>
      </c>
      <c r="N264" s="180">
        <f t="shared" ref="N264:O264" si="350">SUM(N265:N268)</f>
        <v>0</v>
      </c>
      <c r="O264" s="55">
        <f t="shared" si="350"/>
        <v>0</v>
      </c>
      <c r="P264" s="57"/>
      <c r="R264" s="379"/>
      <c r="S264" s="379"/>
    </row>
    <row r="265" spans="1:19" ht="36" hidden="1" customHeight="1" x14ac:dyDescent="0.25">
      <c r="A265" s="51">
        <v>6421</v>
      </c>
      <c r="B265" s="78" t="s">
        <v>287</v>
      </c>
      <c r="C265" s="79">
        <f t="shared" si="288"/>
        <v>0</v>
      </c>
      <c r="D265" s="184"/>
      <c r="E265" s="185"/>
      <c r="F265" s="55">
        <f t="shared" ref="F265:F268" si="351">D265+E265</f>
        <v>0</v>
      </c>
      <c r="G265" s="53"/>
      <c r="H265" s="54"/>
      <c r="I265" s="55">
        <f t="shared" ref="I265:I268" si="352">G265+H265</f>
        <v>0</v>
      </c>
      <c r="J265" s="53"/>
      <c r="K265" s="54"/>
      <c r="L265" s="55">
        <f t="shared" ref="L265:L268" si="353">K265+J265</f>
        <v>0</v>
      </c>
      <c r="M265" s="53"/>
      <c r="N265" s="54"/>
      <c r="O265" s="55">
        <f t="shared" ref="O265:O268" si="354">N265+M265</f>
        <v>0</v>
      </c>
      <c r="P265" s="57"/>
      <c r="R265" s="379"/>
      <c r="S265" s="379"/>
    </row>
    <row r="266" spans="1:19" ht="12" hidden="1" customHeight="1" x14ac:dyDescent="0.25">
      <c r="A266" s="51">
        <v>6422</v>
      </c>
      <c r="B266" s="78" t="s">
        <v>288</v>
      </c>
      <c r="C266" s="79">
        <f t="shared" si="288"/>
        <v>0</v>
      </c>
      <c r="D266" s="184"/>
      <c r="E266" s="185"/>
      <c r="F266" s="55">
        <f t="shared" si="351"/>
        <v>0</v>
      </c>
      <c r="G266" s="53"/>
      <c r="H266" s="54"/>
      <c r="I266" s="55">
        <f t="shared" si="352"/>
        <v>0</v>
      </c>
      <c r="J266" s="53"/>
      <c r="K266" s="54"/>
      <c r="L266" s="55">
        <f t="shared" si="353"/>
        <v>0</v>
      </c>
      <c r="M266" s="53"/>
      <c r="N266" s="54"/>
      <c r="O266" s="55">
        <f t="shared" si="354"/>
        <v>0</v>
      </c>
      <c r="P266" s="57"/>
      <c r="R266" s="379"/>
      <c r="S266" s="379"/>
    </row>
    <row r="267" spans="1:19" ht="13.5" hidden="1" customHeight="1" x14ac:dyDescent="0.25">
      <c r="A267" s="51">
        <v>6423</v>
      </c>
      <c r="B267" s="78" t="s">
        <v>289</v>
      </c>
      <c r="C267" s="79">
        <f t="shared" si="288"/>
        <v>0</v>
      </c>
      <c r="D267" s="184"/>
      <c r="E267" s="185"/>
      <c r="F267" s="55">
        <f t="shared" si="351"/>
        <v>0</v>
      </c>
      <c r="G267" s="53"/>
      <c r="H267" s="54"/>
      <c r="I267" s="55">
        <f t="shared" si="352"/>
        <v>0</v>
      </c>
      <c r="J267" s="53"/>
      <c r="K267" s="54"/>
      <c r="L267" s="55">
        <f t="shared" si="353"/>
        <v>0</v>
      </c>
      <c r="M267" s="53"/>
      <c r="N267" s="54"/>
      <c r="O267" s="55">
        <f t="shared" si="354"/>
        <v>0</v>
      </c>
      <c r="P267" s="57"/>
      <c r="R267" s="379"/>
      <c r="S267" s="379"/>
    </row>
    <row r="268" spans="1:19" ht="36" customHeight="1" x14ac:dyDescent="0.25">
      <c r="A268" s="51">
        <v>6424</v>
      </c>
      <c r="B268" s="78" t="s">
        <v>290</v>
      </c>
      <c r="C268" s="79">
        <f t="shared" si="288"/>
        <v>1000</v>
      </c>
      <c r="D268" s="184"/>
      <c r="E268" s="185"/>
      <c r="F268" s="55">
        <f t="shared" si="351"/>
        <v>0</v>
      </c>
      <c r="G268" s="53"/>
      <c r="H268" s="54"/>
      <c r="I268" s="55">
        <f t="shared" si="352"/>
        <v>0</v>
      </c>
      <c r="J268" s="53">
        <v>1000</v>
      </c>
      <c r="K268" s="54"/>
      <c r="L268" s="55">
        <f t="shared" si="353"/>
        <v>1000</v>
      </c>
      <c r="M268" s="53"/>
      <c r="N268" s="54"/>
      <c r="O268" s="55">
        <f t="shared" si="354"/>
        <v>0</v>
      </c>
      <c r="P268" s="57"/>
      <c r="R268" s="379"/>
      <c r="S268" s="379"/>
    </row>
    <row r="269" spans="1:19" ht="48" x14ac:dyDescent="0.25">
      <c r="A269" s="215">
        <v>7000</v>
      </c>
      <c r="B269" s="215" t="s">
        <v>291</v>
      </c>
      <c r="C269" s="216">
        <f t="shared" si="288"/>
        <v>4200</v>
      </c>
      <c r="D269" s="217">
        <f>SUM(D270,D281)</f>
        <v>0</v>
      </c>
      <c r="E269" s="218">
        <f t="shared" ref="E269:F269" si="355">SUM(E270,E281)</f>
        <v>0</v>
      </c>
      <c r="F269" s="219">
        <f t="shared" si="355"/>
        <v>0</v>
      </c>
      <c r="G269" s="217">
        <f>SUM(G270,G281)</f>
        <v>0</v>
      </c>
      <c r="H269" s="218">
        <f t="shared" ref="H269:I269" si="356">SUM(H270,H281)</f>
        <v>0</v>
      </c>
      <c r="I269" s="219">
        <f t="shared" si="356"/>
        <v>0</v>
      </c>
      <c r="J269" s="217">
        <f>SUM(J270,J281)</f>
        <v>4200</v>
      </c>
      <c r="K269" s="218">
        <f t="shared" ref="K269:L269" si="357">SUM(K270,K281)</f>
        <v>0</v>
      </c>
      <c r="L269" s="219">
        <f t="shared" si="357"/>
        <v>4200</v>
      </c>
      <c r="M269" s="217">
        <f>SUM(M270,M281)</f>
        <v>0</v>
      </c>
      <c r="N269" s="218">
        <f t="shared" ref="N269:O269" si="358">SUM(N270,N281)</f>
        <v>0</v>
      </c>
      <c r="O269" s="219">
        <f t="shared" si="358"/>
        <v>0</v>
      </c>
      <c r="P269" s="220"/>
      <c r="R269" s="379"/>
      <c r="S269" s="379"/>
    </row>
    <row r="270" spans="1:19" ht="24" x14ac:dyDescent="0.25">
      <c r="A270" s="58">
        <v>7200</v>
      </c>
      <c r="B270" s="172" t="s">
        <v>292</v>
      </c>
      <c r="C270" s="59">
        <f t="shared" si="288"/>
        <v>4200</v>
      </c>
      <c r="D270" s="173">
        <f>SUM(D271,D272,D275,D276,D280)</f>
        <v>0</v>
      </c>
      <c r="E270" s="174">
        <f t="shared" ref="E270:F270" si="359">SUM(E271,E272,E275,E276,E280)</f>
        <v>0</v>
      </c>
      <c r="F270" s="62">
        <f t="shared" si="359"/>
        <v>0</v>
      </c>
      <c r="G270" s="173">
        <f>SUM(G271,G272,G275,G276,G280)</f>
        <v>0</v>
      </c>
      <c r="H270" s="174">
        <f t="shared" ref="H270:I270" si="360">SUM(H271,H272,H275,H276,H280)</f>
        <v>0</v>
      </c>
      <c r="I270" s="62">
        <f t="shared" si="360"/>
        <v>0</v>
      </c>
      <c r="J270" s="173">
        <f>SUM(J271,J272,J275,J276,J280)</f>
        <v>4200</v>
      </c>
      <c r="K270" s="174">
        <f t="shared" ref="K270:L270" si="361">SUM(K271,K272,K275,K276,K280)</f>
        <v>0</v>
      </c>
      <c r="L270" s="62">
        <f t="shared" si="361"/>
        <v>4200</v>
      </c>
      <c r="M270" s="173">
        <f>SUM(M271,M272,M275,M276,M280)</f>
        <v>0</v>
      </c>
      <c r="N270" s="174">
        <f t="shared" ref="N270:O270" si="362">SUM(N271,N272,N275,N276,N280)</f>
        <v>0</v>
      </c>
      <c r="O270" s="62">
        <f t="shared" si="362"/>
        <v>0</v>
      </c>
      <c r="P270" s="66"/>
      <c r="R270" s="379"/>
      <c r="S270" s="379"/>
    </row>
    <row r="271" spans="1:19" ht="24" hidden="1" customHeight="1" x14ac:dyDescent="0.25">
      <c r="A271" s="181">
        <v>7210</v>
      </c>
      <c r="B271" s="71" t="s">
        <v>293</v>
      </c>
      <c r="C271" s="72">
        <f t="shared" si="288"/>
        <v>0</v>
      </c>
      <c r="D271" s="186"/>
      <c r="E271" s="187"/>
      <c r="F271" s="123">
        <f>D271+E271</f>
        <v>0</v>
      </c>
      <c r="G271" s="46"/>
      <c r="H271" s="47"/>
      <c r="I271" s="123">
        <f>G271+H271</f>
        <v>0</v>
      </c>
      <c r="J271" s="46"/>
      <c r="K271" s="47"/>
      <c r="L271" s="123">
        <f>K271+J271</f>
        <v>0</v>
      </c>
      <c r="M271" s="46"/>
      <c r="N271" s="47"/>
      <c r="O271" s="123">
        <f>N271+M271</f>
        <v>0</v>
      </c>
      <c r="P271" s="49"/>
      <c r="R271" s="379"/>
      <c r="S271" s="379"/>
    </row>
    <row r="272" spans="1:19" s="221" customFormat="1" ht="24" hidden="1" x14ac:dyDescent="0.25">
      <c r="A272" s="178">
        <v>7220</v>
      </c>
      <c r="B272" s="78" t="s">
        <v>294</v>
      </c>
      <c r="C272" s="79">
        <f t="shared" si="288"/>
        <v>0</v>
      </c>
      <c r="D272" s="179">
        <f>SUM(D273:D274)</f>
        <v>0</v>
      </c>
      <c r="E272" s="180">
        <f t="shared" ref="E272:F272" si="363">SUM(E273:E274)</f>
        <v>0</v>
      </c>
      <c r="F272" s="55">
        <f t="shared" si="363"/>
        <v>0</v>
      </c>
      <c r="G272" s="179">
        <f>SUM(G273:G274)</f>
        <v>0</v>
      </c>
      <c r="H272" s="180">
        <f t="shared" ref="H272:I272" si="364">SUM(H273:H274)</f>
        <v>0</v>
      </c>
      <c r="I272" s="55">
        <f t="shared" si="364"/>
        <v>0</v>
      </c>
      <c r="J272" s="179">
        <f>SUM(J273:J274)</f>
        <v>0</v>
      </c>
      <c r="K272" s="180">
        <f t="shared" ref="K272:L272" si="365">SUM(K273:K274)</f>
        <v>0</v>
      </c>
      <c r="L272" s="55">
        <f t="shared" si="365"/>
        <v>0</v>
      </c>
      <c r="M272" s="179">
        <f>SUM(M273:M274)</f>
        <v>0</v>
      </c>
      <c r="N272" s="180">
        <f t="shared" ref="N272:O272" si="366">SUM(N273:N274)</f>
        <v>0</v>
      </c>
      <c r="O272" s="55">
        <f t="shared" si="366"/>
        <v>0</v>
      </c>
      <c r="P272" s="57"/>
      <c r="R272" s="379"/>
      <c r="S272" s="379"/>
    </row>
    <row r="273" spans="1:19" s="221" customFormat="1" ht="36" hidden="1" customHeight="1" x14ac:dyDescent="0.25">
      <c r="A273" s="51">
        <v>7221</v>
      </c>
      <c r="B273" s="78" t="s">
        <v>295</v>
      </c>
      <c r="C273" s="79">
        <f t="shared" si="288"/>
        <v>0</v>
      </c>
      <c r="D273" s="184"/>
      <c r="E273" s="185"/>
      <c r="F273" s="55">
        <f t="shared" ref="F273:F275" si="367">D273+E273</f>
        <v>0</v>
      </c>
      <c r="G273" s="53"/>
      <c r="H273" s="54"/>
      <c r="I273" s="55">
        <f t="shared" ref="I273:I275" si="368">G273+H273</f>
        <v>0</v>
      </c>
      <c r="J273" s="53"/>
      <c r="K273" s="54"/>
      <c r="L273" s="55">
        <f t="shared" ref="L273:L275" si="369">K273+J273</f>
        <v>0</v>
      </c>
      <c r="M273" s="53"/>
      <c r="N273" s="54"/>
      <c r="O273" s="55">
        <f t="shared" ref="O273:O275" si="370">N273+M273</f>
        <v>0</v>
      </c>
      <c r="P273" s="57"/>
      <c r="R273" s="379"/>
      <c r="S273" s="379"/>
    </row>
    <row r="274" spans="1:19" s="221" customFormat="1" ht="36" hidden="1" customHeight="1" x14ac:dyDescent="0.25">
      <c r="A274" s="51">
        <v>7222</v>
      </c>
      <c r="B274" s="78" t="s">
        <v>296</v>
      </c>
      <c r="C274" s="79">
        <f t="shared" si="288"/>
        <v>0</v>
      </c>
      <c r="D274" s="184"/>
      <c r="E274" s="185"/>
      <c r="F274" s="55">
        <f t="shared" si="367"/>
        <v>0</v>
      </c>
      <c r="G274" s="53"/>
      <c r="H274" s="54"/>
      <c r="I274" s="55">
        <f t="shared" si="368"/>
        <v>0</v>
      </c>
      <c r="J274" s="53"/>
      <c r="K274" s="54"/>
      <c r="L274" s="55">
        <f t="shared" si="369"/>
        <v>0</v>
      </c>
      <c r="M274" s="53"/>
      <c r="N274" s="54"/>
      <c r="O274" s="55">
        <f t="shared" si="370"/>
        <v>0</v>
      </c>
      <c r="P274" s="57"/>
      <c r="R274" s="379"/>
      <c r="S274" s="379"/>
    </row>
    <row r="275" spans="1:19" ht="24" customHeight="1" x14ac:dyDescent="0.25">
      <c r="A275" s="178">
        <v>7230</v>
      </c>
      <c r="B275" s="78" t="s">
        <v>297</v>
      </c>
      <c r="C275" s="79">
        <f t="shared" si="288"/>
        <v>4200</v>
      </c>
      <c r="D275" s="184"/>
      <c r="E275" s="185"/>
      <c r="F275" s="55">
        <f t="shared" si="367"/>
        <v>0</v>
      </c>
      <c r="G275" s="53"/>
      <c r="H275" s="54"/>
      <c r="I275" s="55">
        <f t="shared" si="368"/>
        <v>0</v>
      </c>
      <c r="J275" s="53">
        <v>4200</v>
      </c>
      <c r="K275" s="54"/>
      <c r="L275" s="55">
        <f t="shared" si="369"/>
        <v>4200</v>
      </c>
      <c r="M275" s="53"/>
      <c r="N275" s="54"/>
      <c r="O275" s="55">
        <f t="shared" si="370"/>
        <v>0</v>
      </c>
      <c r="P275" s="57"/>
      <c r="R275" s="379"/>
      <c r="S275" s="379"/>
    </row>
    <row r="276" spans="1:19" ht="24" hidden="1" x14ac:dyDescent="0.25">
      <c r="A276" s="178">
        <v>7240</v>
      </c>
      <c r="B276" s="78" t="s">
        <v>298</v>
      </c>
      <c r="C276" s="79">
        <f t="shared" ref="C276:C301" si="371">F276+I276+L276+O276</f>
        <v>0</v>
      </c>
      <c r="D276" s="179">
        <f t="shared" ref="D276:O276" si="372">SUM(D277:D279)</f>
        <v>0</v>
      </c>
      <c r="E276" s="180">
        <f t="shared" si="372"/>
        <v>0</v>
      </c>
      <c r="F276" s="55">
        <f t="shared" si="372"/>
        <v>0</v>
      </c>
      <c r="G276" s="179">
        <f t="shared" si="372"/>
        <v>0</v>
      </c>
      <c r="H276" s="180">
        <f t="shared" si="372"/>
        <v>0</v>
      </c>
      <c r="I276" s="55">
        <f t="shared" si="372"/>
        <v>0</v>
      </c>
      <c r="J276" s="179">
        <f>SUM(J277:J279)</f>
        <v>0</v>
      </c>
      <c r="K276" s="180">
        <f t="shared" ref="K276:L276" si="373">SUM(K277:K279)</f>
        <v>0</v>
      </c>
      <c r="L276" s="55">
        <f t="shared" si="373"/>
        <v>0</v>
      </c>
      <c r="M276" s="179">
        <f t="shared" si="372"/>
        <v>0</v>
      </c>
      <c r="N276" s="180">
        <f t="shared" si="372"/>
        <v>0</v>
      </c>
      <c r="O276" s="55">
        <f t="shared" si="372"/>
        <v>0</v>
      </c>
      <c r="P276" s="57"/>
      <c r="R276" s="379"/>
      <c r="S276" s="379"/>
    </row>
    <row r="277" spans="1:19" ht="48" hidden="1" customHeight="1" x14ac:dyDescent="0.25">
      <c r="A277" s="51">
        <v>7245</v>
      </c>
      <c r="B277" s="78" t="s">
        <v>299</v>
      </c>
      <c r="C277" s="79">
        <f t="shared" si="371"/>
        <v>0</v>
      </c>
      <c r="D277" s="184"/>
      <c r="E277" s="185"/>
      <c r="F277" s="55">
        <f t="shared" ref="F277:F280" si="374">D277+E277</f>
        <v>0</v>
      </c>
      <c r="G277" s="53"/>
      <c r="H277" s="54"/>
      <c r="I277" s="55">
        <f t="shared" ref="I277:I280" si="375">G277+H277</f>
        <v>0</v>
      </c>
      <c r="J277" s="53"/>
      <c r="K277" s="54"/>
      <c r="L277" s="55">
        <f t="shared" ref="L277:L280" si="376">K277+J277</f>
        <v>0</v>
      </c>
      <c r="M277" s="53"/>
      <c r="N277" s="54"/>
      <c r="O277" s="55">
        <f t="shared" ref="O277:O280" si="377">N277+M277</f>
        <v>0</v>
      </c>
      <c r="P277" s="57"/>
      <c r="R277" s="379"/>
      <c r="S277" s="379"/>
    </row>
    <row r="278" spans="1:19" ht="84.75" hidden="1" customHeight="1" x14ac:dyDescent="0.25">
      <c r="A278" s="51">
        <v>7246</v>
      </c>
      <c r="B278" s="78" t="s">
        <v>300</v>
      </c>
      <c r="C278" s="79">
        <f t="shared" si="371"/>
        <v>0</v>
      </c>
      <c r="D278" s="184"/>
      <c r="E278" s="185"/>
      <c r="F278" s="55">
        <f t="shared" si="374"/>
        <v>0</v>
      </c>
      <c r="G278" s="53"/>
      <c r="H278" s="54"/>
      <c r="I278" s="55">
        <f t="shared" si="375"/>
        <v>0</v>
      </c>
      <c r="J278" s="53"/>
      <c r="K278" s="54"/>
      <c r="L278" s="55">
        <f t="shared" si="376"/>
        <v>0</v>
      </c>
      <c r="M278" s="53"/>
      <c r="N278" s="54"/>
      <c r="O278" s="55">
        <f t="shared" si="377"/>
        <v>0</v>
      </c>
      <c r="P278" s="57"/>
      <c r="R278" s="379"/>
      <c r="S278" s="379"/>
    </row>
    <row r="279" spans="1:19" ht="36" hidden="1" customHeight="1" x14ac:dyDescent="0.25">
      <c r="A279" s="51">
        <v>7247</v>
      </c>
      <c r="B279" s="78" t="s">
        <v>301</v>
      </c>
      <c r="C279" s="79">
        <f t="shared" si="371"/>
        <v>0</v>
      </c>
      <c r="D279" s="184"/>
      <c r="E279" s="185"/>
      <c r="F279" s="55">
        <f t="shared" si="374"/>
        <v>0</v>
      </c>
      <c r="G279" s="53"/>
      <c r="H279" s="54"/>
      <c r="I279" s="55">
        <f t="shared" si="375"/>
        <v>0</v>
      </c>
      <c r="J279" s="53"/>
      <c r="K279" s="54"/>
      <c r="L279" s="55">
        <f t="shared" si="376"/>
        <v>0</v>
      </c>
      <c r="M279" s="53"/>
      <c r="N279" s="54"/>
      <c r="O279" s="55">
        <f t="shared" si="377"/>
        <v>0</v>
      </c>
      <c r="P279" s="57"/>
      <c r="R279" s="379"/>
      <c r="S279" s="379"/>
    </row>
    <row r="280" spans="1:19" ht="24" hidden="1" customHeight="1" x14ac:dyDescent="0.25">
      <c r="A280" s="181">
        <v>7260</v>
      </c>
      <c r="B280" s="71" t="s">
        <v>302</v>
      </c>
      <c r="C280" s="72">
        <f t="shared" si="371"/>
        <v>0</v>
      </c>
      <c r="D280" s="186"/>
      <c r="E280" s="187"/>
      <c r="F280" s="123">
        <f t="shared" si="374"/>
        <v>0</v>
      </c>
      <c r="G280" s="46"/>
      <c r="H280" s="47"/>
      <c r="I280" s="123">
        <f t="shared" si="375"/>
        <v>0</v>
      </c>
      <c r="J280" s="46"/>
      <c r="K280" s="47"/>
      <c r="L280" s="123">
        <f t="shared" si="376"/>
        <v>0</v>
      </c>
      <c r="M280" s="46"/>
      <c r="N280" s="47"/>
      <c r="O280" s="123">
        <f t="shared" si="377"/>
        <v>0</v>
      </c>
      <c r="P280" s="49"/>
      <c r="R280" s="379"/>
      <c r="S280" s="379"/>
    </row>
    <row r="281" spans="1:19" hidden="1" x14ac:dyDescent="0.25">
      <c r="A281" s="125">
        <v>7700</v>
      </c>
      <c r="B281" s="98" t="s">
        <v>303</v>
      </c>
      <c r="C281" s="99">
        <f t="shared" si="371"/>
        <v>0</v>
      </c>
      <c r="D281" s="222">
        <f t="shared" ref="D281:O281" si="378">D282</f>
        <v>0</v>
      </c>
      <c r="E281" s="223">
        <f t="shared" si="378"/>
        <v>0</v>
      </c>
      <c r="F281" s="120">
        <f t="shared" si="378"/>
        <v>0</v>
      </c>
      <c r="G281" s="222">
        <f t="shared" si="378"/>
        <v>0</v>
      </c>
      <c r="H281" s="223">
        <f t="shared" si="378"/>
        <v>0</v>
      </c>
      <c r="I281" s="120">
        <f t="shared" si="378"/>
        <v>0</v>
      </c>
      <c r="J281" s="222">
        <f t="shared" si="378"/>
        <v>0</v>
      </c>
      <c r="K281" s="223">
        <f t="shared" si="378"/>
        <v>0</v>
      </c>
      <c r="L281" s="120">
        <f t="shared" si="378"/>
        <v>0</v>
      </c>
      <c r="M281" s="222">
        <f t="shared" si="378"/>
        <v>0</v>
      </c>
      <c r="N281" s="223">
        <f t="shared" si="378"/>
        <v>0</v>
      </c>
      <c r="O281" s="120">
        <f t="shared" si="378"/>
        <v>0</v>
      </c>
      <c r="P281" s="108"/>
      <c r="R281" s="379"/>
      <c r="S281" s="379"/>
    </row>
    <row r="282" spans="1:19" ht="12" hidden="1" customHeight="1" x14ac:dyDescent="0.25">
      <c r="A282" s="175">
        <v>7720</v>
      </c>
      <c r="B282" s="71" t="s">
        <v>304</v>
      </c>
      <c r="C282" s="87">
        <f t="shared" si="371"/>
        <v>0</v>
      </c>
      <c r="D282" s="224"/>
      <c r="E282" s="225"/>
      <c r="F282" s="226">
        <f>D282+E282</f>
        <v>0</v>
      </c>
      <c r="G282" s="91"/>
      <c r="H282" s="92"/>
      <c r="I282" s="226">
        <f>G282+H282</f>
        <v>0</v>
      </c>
      <c r="J282" s="91"/>
      <c r="K282" s="92"/>
      <c r="L282" s="226">
        <f>K282+J282</f>
        <v>0</v>
      </c>
      <c r="M282" s="91"/>
      <c r="N282" s="92"/>
      <c r="O282" s="226">
        <f>N282+M282</f>
        <v>0</v>
      </c>
      <c r="P282" s="96"/>
      <c r="R282" s="379"/>
      <c r="S282" s="379"/>
    </row>
    <row r="283" spans="1:19" hidden="1" x14ac:dyDescent="0.25">
      <c r="A283" s="227">
        <v>9000</v>
      </c>
      <c r="B283" s="228" t="s">
        <v>305</v>
      </c>
      <c r="C283" s="229">
        <f t="shared" si="371"/>
        <v>0</v>
      </c>
      <c r="D283" s="230">
        <f t="shared" ref="D283:O284" si="379">D284</f>
        <v>0</v>
      </c>
      <c r="E283" s="231">
        <f t="shared" si="379"/>
        <v>0</v>
      </c>
      <c r="F283" s="232">
        <f t="shared" si="379"/>
        <v>0</v>
      </c>
      <c r="G283" s="230">
        <f>G284</f>
        <v>0</v>
      </c>
      <c r="H283" s="231">
        <f t="shared" ref="H283:I283" si="380">H284</f>
        <v>0</v>
      </c>
      <c r="I283" s="232">
        <f t="shared" si="380"/>
        <v>0</v>
      </c>
      <c r="J283" s="230">
        <f t="shared" si="379"/>
        <v>0</v>
      </c>
      <c r="K283" s="231">
        <f t="shared" si="379"/>
        <v>0</v>
      </c>
      <c r="L283" s="232">
        <f t="shared" si="379"/>
        <v>0</v>
      </c>
      <c r="M283" s="230">
        <f t="shared" si="379"/>
        <v>0</v>
      </c>
      <c r="N283" s="231">
        <f t="shared" si="379"/>
        <v>0</v>
      </c>
      <c r="O283" s="232">
        <f t="shared" si="379"/>
        <v>0</v>
      </c>
      <c r="P283" s="233"/>
      <c r="R283" s="379"/>
      <c r="S283" s="379"/>
    </row>
    <row r="284" spans="1:19" ht="24" hidden="1" x14ac:dyDescent="0.25">
      <c r="A284" s="234">
        <v>9200</v>
      </c>
      <c r="B284" s="78" t="s">
        <v>306</v>
      </c>
      <c r="C284" s="132">
        <f t="shared" si="371"/>
        <v>0</v>
      </c>
      <c r="D284" s="176">
        <f t="shared" si="379"/>
        <v>0</v>
      </c>
      <c r="E284" s="177">
        <f t="shared" si="379"/>
        <v>0</v>
      </c>
      <c r="F284" s="130">
        <f t="shared" si="379"/>
        <v>0</v>
      </c>
      <c r="G284" s="176">
        <f t="shared" si="379"/>
        <v>0</v>
      </c>
      <c r="H284" s="177">
        <f t="shared" si="379"/>
        <v>0</v>
      </c>
      <c r="I284" s="130">
        <f t="shared" si="379"/>
        <v>0</v>
      </c>
      <c r="J284" s="176">
        <f t="shared" si="379"/>
        <v>0</v>
      </c>
      <c r="K284" s="177">
        <f t="shared" si="379"/>
        <v>0</v>
      </c>
      <c r="L284" s="130">
        <f t="shared" si="379"/>
        <v>0</v>
      </c>
      <c r="M284" s="176">
        <f t="shared" si="379"/>
        <v>0</v>
      </c>
      <c r="N284" s="177">
        <f t="shared" si="379"/>
        <v>0</v>
      </c>
      <c r="O284" s="130">
        <f t="shared" si="379"/>
        <v>0</v>
      </c>
      <c r="P284" s="118"/>
      <c r="R284" s="379"/>
      <c r="S284" s="379"/>
    </row>
    <row r="285" spans="1:19" ht="24" hidden="1" customHeight="1" x14ac:dyDescent="0.25">
      <c r="A285" s="235">
        <v>9230</v>
      </c>
      <c r="B285" s="78" t="s">
        <v>307</v>
      </c>
      <c r="C285" s="132">
        <f t="shared" si="371"/>
        <v>0</v>
      </c>
      <c r="D285" s="190"/>
      <c r="E285" s="191"/>
      <c r="F285" s="130">
        <f>D285+E285</f>
        <v>0</v>
      </c>
      <c r="G285" s="133"/>
      <c r="H285" s="134"/>
      <c r="I285" s="130">
        <f>G285+H285</f>
        <v>0</v>
      </c>
      <c r="J285" s="133"/>
      <c r="K285" s="134"/>
      <c r="L285" s="130">
        <f>K285+J285</f>
        <v>0</v>
      </c>
      <c r="M285" s="133"/>
      <c r="N285" s="134"/>
      <c r="O285" s="130">
        <f>N285+M285</f>
        <v>0</v>
      </c>
      <c r="P285" s="118"/>
      <c r="R285" s="379"/>
      <c r="S285" s="379"/>
    </row>
    <row r="286" spans="1:19" hidden="1" x14ac:dyDescent="0.25">
      <c r="A286" s="188"/>
      <c r="B286" s="78" t="s">
        <v>308</v>
      </c>
      <c r="C286" s="79">
        <f t="shared" si="371"/>
        <v>0</v>
      </c>
      <c r="D286" s="179">
        <f>SUM(D287:D288)</f>
        <v>0</v>
      </c>
      <c r="E286" s="180">
        <f t="shared" ref="E286:F286" si="381">SUM(E287:E288)</f>
        <v>0</v>
      </c>
      <c r="F286" s="55">
        <f t="shared" si="381"/>
        <v>0</v>
      </c>
      <c r="G286" s="179">
        <f>SUM(G287:G288)</f>
        <v>0</v>
      </c>
      <c r="H286" s="180">
        <f t="shared" ref="H286:I286" si="382">SUM(H287:H288)</f>
        <v>0</v>
      </c>
      <c r="I286" s="55">
        <f t="shared" si="382"/>
        <v>0</v>
      </c>
      <c r="J286" s="179">
        <f>SUM(J287:J288)</f>
        <v>0</v>
      </c>
      <c r="K286" s="180">
        <f t="shared" ref="K286:L286" si="383">SUM(K287:K288)</f>
        <v>0</v>
      </c>
      <c r="L286" s="55">
        <f t="shared" si="383"/>
        <v>0</v>
      </c>
      <c r="M286" s="179">
        <f>SUM(M287:M288)</f>
        <v>0</v>
      </c>
      <c r="N286" s="180">
        <f t="shared" ref="N286:O286" si="384">SUM(N287:N288)</f>
        <v>0</v>
      </c>
      <c r="O286" s="55">
        <f t="shared" si="384"/>
        <v>0</v>
      </c>
      <c r="P286" s="57"/>
      <c r="R286" s="379"/>
      <c r="S286" s="379"/>
    </row>
    <row r="287" spans="1:19" ht="12" hidden="1" customHeight="1" x14ac:dyDescent="0.25">
      <c r="A287" s="188" t="s">
        <v>309</v>
      </c>
      <c r="B287" s="51" t="s">
        <v>310</v>
      </c>
      <c r="C287" s="79">
        <f t="shared" si="371"/>
        <v>0</v>
      </c>
      <c r="D287" s="184"/>
      <c r="E287" s="185"/>
      <c r="F287" s="55">
        <f t="shared" ref="F287:F288" si="385">D287+E287</f>
        <v>0</v>
      </c>
      <c r="G287" s="53"/>
      <c r="H287" s="54"/>
      <c r="I287" s="55">
        <f t="shared" ref="I287:I288" si="386">G287+H287</f>
        <v>0</v>
      </c>
      <c r="J287" s="53"/>
      <c r="K287" s="54"/>
      <c r="L287" s="55">
        <f t="shared" ref="L287:L288" si="387">K287+J287</f>
        <v>0</v>
      </c>
      <c r="M287" s="53"/>
      <c r="N287" s="54"/>
      <c r="O287" s="55">
        <f t="shared" ref="O287:O288" si="388">N287+M287</f>
        <v>0</v>
      </c>
      <c r="P287" s="57"/>
      <c r="R287" s="379"/>
      <c r="S287" s="379"/>
    </row>
    <row r="288" spans="1:19" ht="24" hidden="1" customHeight="1" x14ac:dyDescent="0.25">
      <c r="A288" s="188" t="s">
        <v>311</v>
      </c>
      <c r="B288" s="236" t="s">
        <v>312</v>
      </c>
      <c r="C288" s="72">
        <f t="shared" si="371"/>
        <v>0</v>
      </c>
      <c r="D288" s="186"/>
      <c r="E288" s="187"/>
      <c r="F288" s="123">
        <f t="shared" si="385"/>
        <v>0</v>
      </c>
      <c r="G288" s="46"/>
      <c r="H288" s="47"/>
      <c r="I288" s="123">
        <f t="shared" si="386"/>
        <v>0</v>
      </c>
      <c r="J288" s="46"/>
      <c r="K288" s="47"/>
      <c r="L288" s="123">
        <f t="shared" si="387"/>
        <v>0</v>
      </c>
      <c r="M288" s="46"/>
      <c r="N288" s="47"/>
      <c r="O288" s="123">
        <f t="shared" si="388"/>
        <v>0</v>
      </c>
      <c r="P288" s="49"/>
      <c r="R288" s="379"/>
      <c r="S288" s="379"/>
    </row>
    <row r="289" spans="1:19" ht="12.75" thickBot="1" x14ac:dyDescent="0.3">
      <c r="A289" s="237"/>
      <c r="B289" s="237" t="s">
        <v>313</v>
      </c>
      <c r="C289" s="238">
        <f t="shared" si="371"/>
        <v>2485806</v>
      </c>
      <c r="D289" s="239">
        <f t="shared" ref="D289:O289" si="389">SUM(D286,D269,D230,D195,D187,D173,D75,D53,D283)</f>
        <v>2452059</v>
      </c>
      <c r="E289" s="240">
        <f t="shared" si="389"/>
        <v>2756</v>
      </c>
      <c r="F289" s="241">
        <f t="shared" si="389"/>
        <v>2454815</v>
      </c>
      <c r="G289" s="239">
        <f t="shared" si="389"/>
        <v>0</v>
      </c>
      <c r="H289" s="240">
        <f t="shared" si="389"/>
        <v>0</v>
      </c>
      <c r="I289" s="241">
        <f t="shared" si="389"/>
        <v>0</v>
      </c>
      <c r="J289" s="239">
        <f t="shared" si="389"/>
        <v>30991</v>
      </c>
      <c r="K289" s="240">
        <f t="shared" si="389"/>
        <v>0</v>
      </c>
      <c r="L289" s="241">
        <f t="shared" si="389"/>
        <v>30991</v>
      </c>
      <c r="M289" s="239">
        <f t="shared" si="389"/>
        <v>0</v>
      </c>
      <c r="N289" s="240">
        <f t="shared" si="389"/>
        <v>0</v>
      </c>
      <c r="O289" s="241">
        <f t="shared" si="389"/>
        <v>0</v>
      </c>
      <c r="P289" s="242"/>
      <c r="R289" s="379"/>
      <c r="S289" s="379"/>
    </row>
    <row r="290" spans="1:19" s="28" customFormat="1" ht="13.5" thickTop="1" thickBot="1" x14ac:dyDescent="0.3">
      <c r="A290" s="726" t="s">
        <v>314</v>
      </c>
      <c r="B290" s="727"/>
      <c r="C290" s="243">
        <f t="shared" si="371"/>
        <v>-4445</v>
      </c>
      <c r="D290" s="244">
        <f>SUM(D24,D25,D41)-D51</f>
        <v>0</v>
      </c>
      <c r="E290" s="245">
        <f t="shared" ref="E290:F290" si="390">SUM(E24,E25,E41)-E51</f>
        <v>0</v>
      </c>
      <c r="F290" s="246">
        <f t="shared" si="390"/>
        <v>0</v>
      </c>
      <c r="G290" s="244">
        <f>SUM(G24,G25,G41)-G51</f>
        <v>0</v>
      </c>
      <c r="H290" s="245">
        <f t="shared" ref="H290:I290" si="391">SUM(H24,H25,H41)-H51</f>
        <v>0</v>
      </c>
      <c r="I290" s="246">
        <f t="shared" si="391"/>
        <v>0</v>
      </c>
      <c r="J290" s="244">
        <f>(J26+J43)-J51</f>
        <v>-4445</v>
      </c>
      <c r="K290" s="245">
        <f t="shared" ref="K290:L290" si="392">(K26+K43)-K51</f>
        <v>0</v>
      </c>
      <c r="L290" s="246">
        <f t="shared" si="392"/>
        <v>-4445</v>
      </c>
      <c r="M290" s="244">
        <f>M45-M51</f>
        <v>0</v>
      </c>
      <c r="N290" s="245">
        <f t="shared" ref="N290:O290" si="393">N45-N51</f>
        <v>0</v>
      </c>
      <c r="O290" s="246">
        <f t="shared" si="393"/>
        <v>0</v>
      </c>
      <c r="P290" s="247"/>
      <c r="R290" s="379"/>
      <c r="S290" s="379"/>
    </row>
    <row r="291" spans="1:19" s="28" customFormat="1" ht="12.75" thickTop="1" x14ac:dyDescent="0.25">
      <c r="A291" s="728" t="s">
        <v>315</v>
      </c>
      <c r="B291" s="729"/>
      <c r="C291" s="248">
        <f t="shared" si="371"/>
        <v>4445</v>
      </c>
      <c r="D291" s="249">
        <f t="shared" ref="D291:O291" si="394">SUM(D292,D293)-D300+D301</f>
        <v>0</v>
      </c>
      <c r="E291" s="250">
        <f t="shared" si="394"/>
        <v>0</v>
      </c>
      <c r="F291" s="251">
        <f t="shared" si="394"/>
        <v>0</v>
      </c>
      <c r="G291" s="249">
        <f t="shared" si="394"/>
        <v>0</v>
      </c>
      <c r="H291" s="250">
        <f t="shared" si="394"/>
        <v>0</v>
      </c>
      <c r="I291" s="251">
        <f t="shared" si="394"/>
        <v>0</v>
      </c>
      <c r="J291" s="249">
        <f t="shared" si="394"/>
        <v>4445</v>
      </c>
      <c r="K291" s="250">
        <f t="shared" si="394"/>
        <v>0</v>
      </c>
      <c r="L291" s="251">
        <f t="shared" si="394"/>
        <v>4445</v>
      </c>
      <c r="M291" s="249">
        <f t="shared" si="394"/>
        <v>0</v>
      </c>
      <c r="N291" s="250">
        <f t="shared" si="394"/>
        <v>0</v>
      </c>
      <c r="O291" s="251">
        <f t="shared" si="394"/>
        <v>0</v>
      </c>
      <c r="P291" s="252"/>
      <c r="R291" s="379"/>
      <c r="S291" s="379"/>
    </row>
    <row r="292" spans="1:19" s="28" customFormat="1" ht="12.75" thickBot="1" x14ac:dyDescent="0.3">
      <c r="A292" s="146" t="s">
        <v>316</v>
      </c>
      <c r="B292" s="146" t="s">
        <v>317</v>
      </c>
      <c r="C292" s="147">
        <f t="shared" si="371"/>
        <v>4445</v>
      </c>
      <c r="D292" s="148">
        <f t="shared" ref="D292:O292" si="395">D21-D286</f>
        <v>0</v>
      </c>
      <c r="E292" s="149">
        <f t="shared" si="395"/>
        <v>0</v>
      </c>
      <c r="F292" s="150">
        <f t="shared" si="395"/>
        <v>0</v>
      </c>
      <c r="G292" s="148">
        <f t="shared" si="395"/>
        <v>0</v>
      </c>
      <c r="H292" s="149">
        <f t="shared" si="395"/>
        <v>0</v>
      </c>
      <c r="I292" s="150">
        <f t="shared" si="395"/>
        <v>0</v>
      </c>
      <c r="J292" s="148">
        <f t="shared" si="395"/>
        <v>4445</v>
      </c>
      <c r="K292" s="149">
        <f t="shared" si="395"/>
        <v>0</v>
      </c>
      <c r="L292" s="150">
        <f t="shared" si="395"/>
        <v>4445</v>
      </c>
      <c r="M292" s="148">
        <f t="shared" si="395"/>
        <v>0</v>
      </c>
      <c r="N292" s="149">
        <f t="shared" si="395"/>
        <v>0</v>
      </c>
      <c r="O292" s="150">
        <f t="shared" si="395"/>
        <v>0</v>
      </c>
      <c r="P292" s="35"/>
      <c r="R292" s="379"/>
      <c r="S292" s="379"/>
    </row>
    <row r="293" spans="1:19" s="28" customFormat="1" ht="12.75" hidden="1" thickTop="1" x14ac:dyDescent="0.25">
      <c r="A293" s="253" t="s">
        <v>318</v>
      </c>
      <c r="B293" s="253" t="s">
        <v>319</v>
      </c>
      <c r="C293" s="248">
        <f t="shared" si="371"/>
        <v>0</v>
      </c>
      <c r="D293" s="249">
        <f t="shared" ref="D293:O293" si="396">SUM(D294,D296,D298)-SUM(D295,D297,D299)</f>
        <v>0</v>
      </c>
      <c r="E293" s="250">
        <f t="shared" si="396"/>
        <v>0</v>
      </c>
      <c r="F293" s="251">
        <f t="shared" si="396"/>
        <v>0</v>
      </c>
      <c r="G293" s="249">
        <f t="shared" si="396"/>
        <v>0</v>
      </c>
      <c r="H293" s="250">
        <f t="shared" si="396"/>
        <v>0</v>
      </c>
      <c r="I293" s="251">
        <f t="shared" si="396"/>
        <v>0</v>
      </c>
      <c r="J293" s="249">
        <f t="shared" si="396"/>
        <v>0</v>
      </c>
      <c r="K293" s="250">
        <f t="shared" si="396"/>
        <v>0</v>
      </c>
      <c r="L293" s="251">
        <f t="shared" si="396"/>
        <v>0</v>
      </c>
      <c r="M293" s="249">
        <f t="shared" si="396"/>
        <v>0</v>
      </c>
      <c r="N293" s="250">
        <f t="shared" si="396"/>
        <v>0</v>
      </c>
      <c r="O293" s="251">
        <f t="shared" si="396"/>
        <v>0</v>
      </c>
      <c r="P293" s="252"/>
      <c r="R293" s="379"/>
      <c r="S293" s="379"/>
    </row>
    <row r="294" spans="1:19" ht="12" hidden="1" customHeight="1" x14ac:dyDescent="0.25">
      <c r="A294" s="254" t="s">
        <v>320</v>
      </c>
      <c r="B294" s="131" t="s">
        <v>321</v>
      </c>
      <c r="C294" s="87">
        <f t="shared" si="371"/>
        <v>0</v>
      </c>
      <c r="D294" s="224"/>
      <c r="E294" s="225"/>
      <c r="F294" s="226">
        <f t="shared" ref="F294:F301" si="397">D294+E294</f>
        <v>0</v>
      </c>
      <c r="G294" s="91"/>
      <c r="H294" s="92"/>
      <c r="I294" s="226">
        <f t="shared" ref="I294:I301" si="398">G294+H294</f>
        <v>0</v>
      </c>
      <c r="J294" s="91"/>
      <c r="K294" s="92"/>
      <c r="L294" s="226">
        <f t="shared" ref="L294:L301" si="399">K294+J294</f>
        <v>0</v>
      </c>
      <c r="M294" s="91"/>
      <c r="N294" s="92"/>
      <c r="O294" s="226">
        <f t="shared" ref="O294:O301" si="400">N294+M294</f>
        <v>0</v>
      </c>
      <c r="P294" s="96"/>
      <c r="R294" s="379"/>
      <c r="S294" s="379"/>
    </row>
    <row r="295" spans="1:19" ht="24" hidden="1" customHeight="1" x14ac:dyDescent="0.25">
      <c r="A295" s="188" t="s">
        <v>322</v>
      </c>
      <c r="B295" s="50" t="s">
        <v>323</v>
      </c>
      <c r="C295" s="79">
        <f t="shared" si="371"/>
        <v>0</v>
      </c>
      <c r="D295" s="184"/>
      <c r="E295" s="185"/>
      <c r="F295" s="55">
        <f t="shared" si="397"/>
        <v>0</v>
      </c>
      <c r="G295" s="53"/>
      <c r="H295" s="54"/>
      <c r="I295" s="55">
        <f t="shared" si="398"/>
        <v>0</v>
      </c>
      <c r="J295" s="53"/>
      <c r="K295" s="54"/>
      <c r="L295" s="55">
        <f t="shared" si="399"/>
        <v>0</v>
      </c>
      <c r="M295" s="53"/>
      <c r="N295" s="54"/>
      <c r="O295" s="55">
        <f t="shared" si="400"/>
        <v>0</v>
      </c>
      <c r="P295" s="57"/>
      <c r="R295" s="379"/>
      <c r="S295" s="379"/>
    </row>
    <row r="296" spans="1:19" ht="12" hidden="1" customHeight="1" x14ac:dyDescent="0.25">
      <c r="A296" s="188" t="s">
        <v>324</v>
      </c>
      <c r="B296" s="50" t="s">
        <v>325</v>
      </c>
      <c r="C296" s="79">
        <f t="shared" si="371"/>
        <v>0</v>
      </c>
      <c r="D296" s="184"/>
      <c r="E296" s="185"/>
      <c r="F296" s="55">
        <f t="shared" si="397"/>
        <v>0</v>
      </c>
      <c r="G296" s="53"/>
      <c r="H296" s="54"/>
      <c r="I296" s="55">
        <f t="shared" si="398"/>
        <v>0</v>
      </c>
      <c r="J296" s="53"/>
      <c r="K296" s="54"/>
      <c r="L296" s="55">
        <f t="shared" si="399"/>
        <v>0</v>
      </c>
      <c r="M296" s="53"/>
      <c r="N296" s="54"/>
      <c r="O296" s="55">
        <f t="shared" si="400"/>
        <v>0</v>
      </c>
      <c r="P296" s="57"/>
      <c r="R296" s="379"/>
      <c r="S296" s="379"/>
    </row>
    <row r="297" spans="1:19" ht="24" hidden="1" customHeight="1" x14ac:dyDescent="0.25">
      <c r="A297" s="188" t="s">
        <v>326</v>
      </c>
      <c r="B297" s="50" t="s">
        <v>327</v>
      </c>
      <c r="C297" s="79">
        <f t="shared" si="371"/>
        <v>0</v>
      </c>
      <c r="D297" s="184"/>
      <c r="E297" s="185"/>
      <c r="F297" s="55">
        <f t="shared" si="397"/>
        <v>0</v>
      </c>
      <c r="G297" s="53"/>
      <c r="H297" s="54"/>
      <c r="I297" s="55">
        <f t="shared" si="398"/>
        <v>0</v>
      </c>
      <c r="J297" s="53"/>
      <c r="K297" s="54"/>
      <c r="L297" s="55">
        <f t="shared" si="399"/>
        <v>0</v>
      </c>
      <c r="M297" s="53"/>
      <c r="N297" s="54"/>
      <c r="O297" s="55">
        <f t="shared" si="400"/>
        <v>0</v>
      </c>
      <c r="P297" s="57"/>
      <c r="R297" s="379"/>
      <c r="S297" s="379"/>
    </row>
    <row r="298" spans="1:19" ht="12" hidden="1" customHeight="1" x14ac:dyDescent="0.25">
      <c r="A298" s="188" t="s">
        <v>328</v>
      </c>
      <c r="B298" s="50" t="s">
        <v>329</v>
      </c>
      <c r="C298" s="79">
        <f t="shared" si="371"/>
        <v>0</v>
      </c>
      <c r="D298" s="184"/>
      <c r="E298" s="185"/>
      <c r="F298" s="55">
        <f t="shared" si="397"/>
        <v>0</v>
      </c>
      <c r="G298" s="53"/>
      <c r="H298" s="54"/>
      <c r="I298" s="55">
        <f t="shared" si="398"/>
        <v>0</v>
      </c>
      <c r="J298" s="53"/>
      <c r="K298" s="54"/>
      <c r="L298" s="55">
        <f t="shared" si="399"/>
        <v>0</v>
      </c>
      <c r="M298" s="53"/>
      <c r="N298" s="54"/>
      <c r="O298" s="55">
        <f t="shared" si="400"/>
        <v>0</v>
      </c>
      <c r="P298" s="57"/>
      <c r="R298" s="379"/>
      <c r="S298" s="379"/>
    </row>
    <row r="299" spans="1:19" ht="24.75" hidden="1" customHeight="1" thickBot="1" x14ac:dyDescent="0.25">
      <c r="A299" s="255" t="s">
        <v>330</v>
      </c>
      <c r="B299" s="256" t="s">
        <v>331</v>
      </c>
      <c r="C299" s="196">
        <f t="shared" si="371"/>
        <v>0</v>
      </c>
      <c r="D299" s="198"/>
      <c r="E299" s="199"/>
      <c r="F299" s="200">
        <f t="shared" si="397"/>
        <v>0</v>
      </c>
      <c r="G299" s="201"/>
      <c r="H299" s="202"/>
      <c r="I299" s="200">
        <f t="shared" si="398"/>
        <v>0</v>
      </c>
      <c r="J299" s="201"/>
      <c r="K299" s="202"/>
      <c r="L299" s="200">
        <f t="shared" si="399"/>
        <v>0</v>
      </c>
      <c r="M299" s="201"/>
      <c r="N299" s="202"/>
      <c r="O299" s="200">
        <f t="shared" si="400"/>
        <v>0</v>
      </c>
      <c r="P299" s="203"/>
      <c r="R299" s="379"/>
      <c r="S299" s="379"/>
    </row>
    <row r="300" spans="1:19" s="28" customFormat="1" ht="13.5" hidden="1" customHeight="1" thickTop="1" thickBot="1" x14ac:dyDescent="0.3">
      <c r="A300" s="257" t="s">
        <v>332</v>
      </c>
      <c r="B300" s="257" t="s">
        <v>333</v>
      </c>
      <c r="C300" s="243">
        <f t="shared" si="371"/>
        <v>0</v>
      </c>
      <c r="D300" s="258"/>
      <c r="E300" s="259"/>
      <c r="F300" s="246">
        <f t="shared" si="397"/>
        <v>0</v>
      </c>
      <c r="G300" s="258"/>
      <c r="H300" s="259"/>
      <c r="I300" s="260">
        <f t="shared" si="398"/>
        <v>0</v>
      </c>
      <c r="J300" s="258"/>
      <c r="K300" s="259"/>
      <c r="L300" s="260">
        <f t="shared" si="399"/>
        <v>0</v>
      </c>
      <c r="M300" s="258"/>
      <c r="N300" s="259"/>
      <c r="O300" s="260">
        <f t="shared" si="400"/>
        <v>0</v>
      </c>
      <c r="P300" s="261"/>
      <c r="R300" s="379"/>
      <c r="S300" s="379"/>
    </row>
    <row r="301" spans="1:19" s="28" customFormat="1" ht="48.75" hidden="1" customHeight="1" thickTop="1" x14ac:dyDescent="0.25">
      <c r="A301" s="253" t="s">
        <v>334</v>
      </c>
      <c r="B301" s="262" t="s">
        <v>335</v>
      </c>
      <c r="C301" s="248">
        <f t="shared" si="371"/>
        <v>0</v>
      </c>
      <c r="D301" s="192"/>
      <c r="E301" s="193"/>
      <c r="F301" s="62">
        <f t="shared" si="397"/>
        <v>0</v>
      </c>
      <c r="G301" s="192"/>
      <c r="H301" s="193"/>
      <c r="I301" s="62">
        <f t="shared" si="398"/>
        <v>0</v>
      </c>
      <c r="J301" s="192"/>
      <c r="K301" s="193"/>
      <c r="L301" s="62">
        <f t="shared" si="399"/>
        <v>0</v>
      </c>
      <c r="M301" s="192"/>
      <c r="N301" s="193"/>
      <c r="O301" s="62">
        <f t="shared" si="400"/>
        <v>0</v>
      </c>
      <c r="P301" s="66"/>
      <c r="R301" s="379"/>
      <c r="S301" s="379"/>
    </row>
    <row r="302" spans="1:19" ht="12.75" thickTop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9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9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</sheetData>
  <sheetProtection algorithmName="SHA-512" hashValue="eSIs3osZJAfzQytkKbTBqqJkFxhqFsTPEy7+X5T3VEQ/k0yabQWRHaK03L0xoF/RVrnSfYVi/bL1PXMyo53osQ==" saltValue="v1JGIzIHcu7/hEGWbTbuyA==" spinCount="100000" sheet="1" objects="1" scenarios="1"/>
  <autoFilter ref="A18:P301">
    <filterColumn colId="2">
      <filters>
        <filter val="1 000"/>
        <filter val="1 035"/>
        <filter val="1 304 968"/>
        <filter val="1 500"/>
        <filter val="1 547 113"/>
        <filter val="1 627"/>
        <filter val="1 682"/>
        <filter val="1 915"/>
        <filter val="1 995"/>
        <filter val="100"/>
        <filter val="102"/>
        <filter val="105 547"/>
        <filter val="11 709"/>
        <filter val="11 933"/>
        <filter val="112 334"/>
        <filter val="13 061"/>
        <filter val="13 466"/>
        <filter val="15 656"/>
        <filter val="16 480"/>
        <filter val="160"/>
        <filter val="160 138"/>
        <filter val="2 097 130"/>
        <filter val="2 315"/>
        <filter val="2 454 815"/>
        <filter val="2 477 606"/>
        <filter val="2 485 806"/>
        <filter val="2 721"/>
        <filter val="21 276"/>
        <filter val="242 145"/>
        <filter val="245"/>
        <filter val="25 018"/>
        <filter val="274 130"/>
        <filter val="28 622"/>
        <filter val="28 895"/>
        <filter val="29 274"/>
        <filter val="290"/>
        <filter val="3 000"/>
        <filter val="3 459"/>
        <filter val="3 666"/>
        <filter val="3 687"/>
        <filter val="30 074"/>
        <filter val="30 628"/>
        <filter val="30 918"/>
        <filter val="320"/>
        <filter val="336"/>
        <filter val="350"/>
        <filter val="37 204"/>
        <filter val="380 476"/>
        <filter val="389 879"/>
        <filter val="4 066"/>
        <filter val="4 200"/>
        <filter val="4 445"/>
        <filter val="-4 445"/>
        <filter val="4 484"/>
        <filter val="44 921"/>
        <filter val="454"/>
        <filter val="5 066"/>
        <filter val="5 270"/>
        <filter val="500"/>
        <filter val="51 697"/>
        <filter val="53 520"/>
        <filter val="55 617"/>
        <filter val="550 017"/>
        <filter val="560"/>
        <filter val="581"/>
        <filter val="61 728"/>
        <filter val="63 000"/>
        <filter val="63 672"/>
        <filter val="70"/>
        <filter val="70 620"/>
        <filter val="75 428"/>
        <filter val="8 042"/>
        <filter val="8 200"/>
        <filter val="8 582"/>
        <filter val="815"/>
        <filter val="877"/>
        <filter val="94 879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90:B290"/>
    <mergeCell ref="A291:B291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 3.pielikums Jūrmalas pilsētas domes
2019.gada 25.aprīļa saistošajiem noteikumiem Nr.17
(protokols Nr.5, 1.punkts)
 </firstHeader>
    <firstFooter>&amp;L&amp;9&amp;D; &amp;T&amp;R&amp;9&amp;P (&amp;N)</first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8"/>
  <sheetViews>
    <sheetView showGridLines="0" view="pageLayout" zoomScaleNormal="100" workbookViewId="0">
      <selection activeCell="T3" sqref="T3"/>
    </sheetView>
  </sheetViews>
  <sheetFormatPr defaultRowHeight="12" outlineLevelCol="1" x14ac:dyDescent="0.25"/>
  <cols>
    <col min="1" max="1" width="10.85546875" style="263" customWidth="1"/>
    <col min="2" max="2" width="28" style="263" customWidth="1"/>
    <col min="3" max="3" width="8" style="263" customWidth="1"/>
    <col min="4" max="5" width="8.7109375" style="263" hidden="1" customWidth="1" outlineLevel="1"/>
    <col min="6" max="6" width="8.7109375" style="263" customWidth="1" collapsed="1"/>
    <col min="7" max="8" width="8.7109375" style="263" hidden="1" customWidth="1" outlineLevel="1"/>
    <col min="9" max="9" width="8.7109375" style="263" customWidth="1" collapsed="1"/>
    <col min="10" max="11" width="8.28515625" style="263" hidden="1" customWidth="1" outlineLevel="1"/>
    <col min="12" max="12" width="8.28515625" style="263" customWidth="1" collapsed="1"/>
    <col min="13" max="13" width="7.42578125" style="263" hidden="1" customWidth="1" outlineLevel="1"/>
    <col min="14" max="14" width="7.42578125" style="4" hidden="1" customWidth="1" outlineLevel="1"/>
    <col min="15" max="15" width="6.85546875" style="4" customWidth="1" collapsed="1"/>
    <col min="16" max="16" width="29.42578125" style="4" hidden="1" customWidth="1" outlineLevel="1"/>
    <col min="17" max="17" width="9.140625" style="4" collapsed="1"/>
    <col min="18" max="16384" width="9.140625" style="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470</v>
      </c>
      <c r="P1" s="1"/>
    </row>
    <row r="2" spans="1:17" ht="35.25" customHeight="1" x14ac:dyDescent="0.25">
      <c r="A2" s="755" t="s">
        <v>1</v>
      </c>
      <c r="B2" s="756"/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7"/>
      <c r="Q2" s="376"/>
    </row>
    <row r="3" spans="1:17" ht="24" customHeight="1" x14ac:dyDescent="0.25">
      <c r="A3" s="5" t="s">
        <v>2</v>
      </c>
      <c r="B3" s="6"/>
      <c r="C3" s="758" t="s">
        <v>471</v>
      </c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9"/>
      <c r="Q3" s="376"/>
    </row>
    <row r="4" spans="1:17" ht="12.75" customHeight="1" x14ac:dyDescent="0.25">
      <c r="A4" s="5" t="s">
        <v>4</v>
      </c>
      <c r="B4" s="6"/>
      <c r="C4" s="758" t="s">
        <v>472</v>
      </c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9"/>
      <c r="Q4" s="376"/>
    </row>
    <row r="5" spans="1:17" ht="12.75" customHeight="1" x14ac:dyDescent="0.25">
      <c r="A5" s="7" t="s">
        <v>6</v>
      </c>
      <c r="B5" s="8"/>
      <c r="C5" s="753" t="s">
        <v>473</v>
      </c>
      <c r="D5" s="753"/>
      <c r="E5" s="753"/>
      <c r="F5" s="753"/>
      <c r="G5" s="753"/>
      <c r="H5" s="753"/>
      <c r="I5" s="753"/>
      <c r="J5" s="753"/>
      <c r="K5" s="753"/>
      <c r="L5" s="753"/>
      <c r="M5" s="753"/>
      <c r="N5" s="753"/>
      <c r="O5" s="753"/>
      <c r="P5" s="754"/>
      <c r="Q5" s="376"/>
    </row>
    <row r="6" spans="1:17" ht="12.75" customHeight="1" x14ac:dyDescent="0.25">
      <c r="A6" s="7" t="s">
        <v>8</v>
      </c>
      <c r="B6" s="8"/>
      <c r="C6" s="753" t="s">
        <v>474</v>
      </c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  <c r="O6" s="753"/>
      <c r="P6" s="754"/>
      <c r="Q6" s="376"/>
    </row>
    <row r="7" spans="1:17" x14ac:dyDescent="0.25">
      <c r="A7" s="7" t="s">
        <v>10</v>
      </c>
      <c r="B7" s="8"/>
      <c r="C7" s="758" t="s">
        <v>475</v>
      </c>
      <c r="D7" s="758"/>
      <c r="E7" s="758"/>
      <c r="F7" s="758"/>
      <c r="G7" s="758"/>
      <c r="H7" s="758"/>
      <c r="I7" s="758"/>
      <c r="J7" s="758"/>
      <c r="K7" s="758"/>
      <c r="L7" s="758"/>
      <c r="M7" s="758"/>
      <c r="N7" s="758"/>
      <c r="O7" s="758"/>
      <c r="P7" s="759"/>
      <c r="Q7" s="376"/>
    </row>
    <row r="8" spans="1:17" ht="12.75" customHeight="1" x14ac:dyDescent="0.25">
      <c r="A8" s="9" t="s">
        <v>12</v>
      </c>
      <c r="B8" s="8"/>
      <c r="C8" s="760"/>
      <c r="D8" s="760"/>
      <c r="E8" s="760"/>
      <c r="F8" s="760"/>
      <c r="G8" s="760"/>
      <c r="H8" s="760"/>
      <c r="I8" s="760"/>
      <c r="J8" s="760"/>
      <c r="K8" s="760"/>
      <c r="L8" s="760"/>
      <c r="M8" s="760"/>
      <c r="N8" s="760"/>
      <c r="O8" s="760"/>
      <c r="P8" s="761"/>
      <c r="Q8" s="376"/>
    </row>
    <row r="9" spans="1:17" ht="12.75" customHeight="1" x14ac:dyDescent="0.25">
      <c r="A9" s="7"/>
      <c r="B9" s="8" t="s">
        <v>13</v>
      </c>
      <c r="C9" s="753" t="s">
        <v>476</v>
      </c>
      <c r="D9" s="753"/>
      <c r="E9" s="753"/>
      <c r="F9" s="753"/>
      <c r="G9" s="753"/>
      <c r="H9" s="753"/>
      <c r="I9" s="753"/>
      <c r="J9" s="753"/>
      <c r="K9" s="753"/>
      <c r="L9" s="753"/>
      <c r="M9" s="753"/>
      <c r="N9" s="753"/>
      <c r="O9" s="753"/>
      <c r="P9" s="754"/>
      <c r="Q9" s="376"/>
    </row>
    <row r="10" spans="1:17" ht="12.75" customHeight="1" x14ac:dyDescent="0.25">
      <c r="A10" s="7"/>
      <c r="B10" s="8" t="s">
        <v>15</v>
      </c>
      <c r="C10" s="753"/>
      <c r="D10" s="753"/>
      <c r="E10" s="753"/>
      <c r="F10" s="753"/>
      <c r="G10" s="753"/>
      <c r="H10" s="753"/>
      <c r="I10" s="753"/>
      <c r="J10" s="753"/>
      <c r="K10" s="753"/>
      <c r="L10" s="753"/>
      <c r="M10" s="753"/>
      <c r="N10" s="753"/>
      <c r="O10" s="753"/>
      <c r="P10" s="754"/>
      <c r="Q10" s="376"/>
    </row>
    <row r="11" spans="1:17" ht="12.75" customHeight="1" x14ac:dyDescent="0.25">
      <c r="A11" s="7"/>
      <c r="B11" s="8" t="s">
        <v>16</v>
      </c>
      <c r="C11" s="760"/>
      <c r="D11" s="760"/>
      <c r="E11" s="760"/>
      <c r="F11" s="760"/>
      <c r="G11" s="760"/>
      <c r="H11" s="760"/>
      <c r="I11" s="760"/>
      <c r="J11" s="760"/>
      <c r="K11" s="760"/>
      <c r="L11" s="760"/>
      <c r="M11" s="760"/>
      <c r="N11" s="760"/>
      <c r="O11" s="760"/>
      <c r="P11" s="761"/>
      <c r="Q11" s="376"/>
    </row>
    <row r="12" spans="1:17" ht="12.75" customHeight="1" x14ac:dyDescent="0.25">
      <c r="A12" s="7"/>
      <c r="B12" s="8" t="s">
        <v>17</v>
      </c>
      <c r="C12" s="753" t="s">
        <v>477</v>
      </c>
      <c r="D12" s="753"/>
      <c r="E12" s="753"/>
      <c r="F12" s="753"/>
      <c r="G12" s="753"/>
      <c r="H12" s="753"/>
      <c r="I12" s="753"/>
      <c r="J12" s="753"/>
      <c r="K12" s="753"/>
      <c r="L12" s="753"/>
      <c r="M12" s="753"/>
      <c r="N12" s="753"/>
      <c r="O12" s="753"/>
      <c r="P12" s="754"/>
      <c r="Q12" s="376"/>
    </row>
    <row r="13" spans="1:17" ht="12.75" customHeight="1" x14ac:dyDescent="0.25">
      <c r="A13" s="7"/>
      <c r="B13" s="8" t="s">
        <v>19</v>
      </c>
      <c r="C13" s="753"/>
      <c r="D13" s="753"/>
      <c r="E13" s="753"/>
      <c r="F13" s="753"/>
      <c r="G13" s="753"/>
      <c r="H13" s="753"/>
      <c r="I13" s="753"/>
      <c r="J13" s="753"/>
      <c r="K13" s="753"/>
      <c r="L13" s="753"/>
      <c r="M13" s="753"/>
      <c r="N13" s="753"/>
      <c r="O13" s="753"/>
      <c r="P13" s="754"/>
      <c r="Q13" s="376"/>
    </row>
    <row r="14" spans="1:17" ht="12.75" customHeight="1" x14ac:dyDescent="0.25">
      <c r="A14" s="10"/>
      <c r="B14" s="11"/>
      <c r="C14" s="733"/>
      <c r="D14" s="733"/>
      <c r="E14" s="733"/>
      <c r="F14" s="733"/>
      <c r="G14" s="733"/>
      <c r="H14" s="733"/>
      <c r="I14" s="733"/>
      <c r="J14" s="733"/>
      <c r="K14" s="733"/>
      <c r="L14" s="733"/>
      <c r="M14" s="733"/>
      <c r="N14" s="733"/>
      <c r="O14" s="733"/>
      <c r="P14" s="734"/>
      <c r="Q14" s="376"/>
    </row>
    <row r="15" spans="1:17" s="12" customFormat="1" ht="12.75" customHeight="1" x14ac:dyDescent="0.25">
      <c r="A15" s="735" t="s">
        <v>20</v>
      </c>
      <c r="B15" s="738" t="s">
        <v>21</v>
      </c>
      <c r="C15" s="740" t="s">
        <v>22</v>
      </c>
      <c r="D15" s="741"/>
      <c r="E15" s="741"/>
      <c r="F15" s="741"/>
      <c r="G15" s="741"/>
      <c r="H15" s="741"/>
      <c r="I15" s="741"/>
      <c r="J15" s="741"/>
      <c r="K15" s="741"/>
      <c r="L15" s="741"/>
      <c r="M15" s="741"/>
      <c r="N15" s="741"/>
      <c r="O15" s="741"/>
      <c r="P15" s="742"/>
      <c r="Q15" s="377"/>
    </row>
    <row r="16" spans="1:17" s="12" customFormat="1" ht="12.75" customHeight="1" x14ac:dyDescent="0.25">
      <c r="A16" s="736"/>
      <c r="B16" s="739"/>
      <c r="C16" s="743" t="s">
        <v>23</v>
      </c>
      <c r="D16" s="745" t="s">
        <v>24</v>
      </c>
      <c r="E16" s="747" t="s">
        <v>25</v>
      </c>
      <c r="F16" s="749" t="s">
        <v>26</v>
      </c>
      <c r="G16" s="731" t="s">
        <v>27</v>
      </c>
      <c r="H16" s="732" t="s">
        <v>28</v>
      </c>
      <c r="I16" s="730" t="s">
        <v>29</v>
      </c>
      <c r="J16" s="731" t="s">
        <v>30</v>
      </c>
      <c r="K16" s="732" t="s">
        <v>31</v>
      </c>
      <c r="L16" s="730" t="s">
        <v>32</v>
      </c>
      <c r="M16" s="731" t="s">
        <v>33</v>
      </c>
      <c r="N16" s="732" t="s">
        <v>34</v>
      </c>
      <c r="O16" s="730" t="s">
        <v>35</v>
      </c>
      <c r="P16" s="751" t="s">
        <v>36</v>
      </c>
    </row>
    <row r="17" spans="1:16" s="13" customFormat="1" ht="70.5" customHeight="1" thickBot="1" x14ac:dyDescent="0.3">
      <c r="A17" s="737"/>
      <c r="B17" s="739"/>
      <c r="C17" s="744"/>
      <c r="D17" s="746"/>
      <c r="E17" s="748"/>
      <c r="F17" s="750"/>
      <c r="G17" s="731"/>
      <c r="H17" s="732"/>
      <c r="I17" s="730"/>
      <c r="J17" s="731"/>
      <c r="K17" s="732"/>
      <c r="L17" s="730"/>
      <c r="M17" s="731"/>
      <c r="N17" s="732"/>
      <c r="O17" s="730"/>
      <c r="P17" s="752"/>
    </row>
    <row r="18" spans="1:16" s="13" customFormat="1" ht="9.75" customHeight="1" thickTop="1" x14ac:dyDescent="0.25">
      <c r="A18" s="14" t="s">
        <v>37</v>
      </c>
      <c r="B18" s="14">
        <v>2</v>
      </c>
      <c r="C18" s="15">
        <v>3</v>
      </c>
      <c r="D18" s="16">
        <v>4</v>
      </c>
      <c r="E18" s="17">
        <v>5</v>
      </c>
      <c r="F18" s="18">
        <v>6</v>
      </c>
      <c r="G18" s="16">
        <v>7</v>
      </c>
      <c r="H18" s="19">
        <v>8</v>
      </c>
      <c r="I18" s="20">
        <v>9</v>
      </c>
      <c r="J18" s="19">
        <v>10</v>
      </c>
      <c r="K18" s="17">
        <v>11</v>
      </c>
      <c r="L18" s="21">
        <v>12</v>
      </c>
      <c r="M18" s="15">
        <v>13</v>
      </c>
      <c r="N18" s="17">
        <v>14</v>
      </c>
      <c r="O18" s="20">
        <v>15</v>
      </c>
      <c r="P18" s="20">
        <v>16</v>
      </c>
    </row>
    <row r="19" spans="1:16" s="28" customFormat="1" ht="12" hidden="1" customHeight="1" x14ac:dyDescent="0.25">
      <c r="A19" s="22"/>
      <c r="B19" s="23" t="s">
        <v>38</v>
      </c>
      <c r="C19" s="24"/>
      <c r="D19" s="25"/>
      <c r="E19" s="26"/>
      <c r="F19" s="27"/>
      <c r="G19" s="25"/>
      <c r="H19" s="26"/>
      <c r="I19" s="27"/>
      <c r="J19" s="25"/>
      <c r="K19" s="26"/>
      <c r="L19" s="27"/>
      <c r="M19" s="25"/>
      <c r="N19" s="26"/>
      <c r="O19" s="27"/>
      <c r="P19" s="27"/>
    </row>
    <row r="20" spans="1:16" s="28" customFormat="1" ht="12.75" thickBot="1" x14ac:dyDescent="0.3">
      <c r="A20" s="29"/>
      <c r="B20" s="30" t="s">
        <v>39</v>
      </c>
      <c r="C20" s="31">
        <f t="shared" ref="C20:C83" si="0">F20+I20+L20+O20</f>
        <v>369817</v>
      </c>
      <c r="D20" s="32">
        <f>SUM(D21,D24,D25,D41,D43)</f>
        <v>347793</v>
      </c>
      <c r="E20" s="33">
        <f t="shared" ref="E20:F20" si="1">SUM(E21,E24,E25,E41,E43)</f>
        <v>0</v>
      </c>
      <c r="F20" s="34">
        <f t="shared" si="1"/>
        <v>347793</v>
      </c>
      <c r="G20" s="32">
        <f>SUM(G21,G24,G43)</f>
        <v>0</v>
      </c>
      <c r="H20" s="33">
        <f t="shared" ref="H20:I20" si="2">SUM(H21,H24,H43)</f>
        <v>0</v>
      </c>
      <c r="I20" s="34">
        <f t="shared" si="2"/>
        <v>0</v>
      </c>
      <c r="J20" s="32">
        <f>SUM(J21,J26,J43)</f>
        <v>19149</v>
      </c>
      <c r="K20" s="33">
        <f t="shared" ref="K20:L20" si="3">SUM(K21,K26,K43)</f>
        <v>2875</v>
      </c>
      <c r="L20" s="34">
        <f t="shared" si="3"/>
        <v>22024</v>
      </c>
      <c r="M20" s="32">
        <f>SUM(M21,M45)</f>
        <v>0</v>
      </c>
      <c r="N20" s="33">
        <f t="shared" ref="N20:O20" si="4">SUM(N21,N45)</f>
        <v>0</v>
      </c>
      <c r="O20" s="34">
        <f t="shared" si="4"/>
        <v>0</v>
      </c>
      <c r="P20" s="35"/>
    </row>
    <row r="21" spans="1:16" ht="12.75" thickTop="1" x14ac:dyDescent="0.25">
      <c r="A21" s="36"/>
      <c r="B21" s="37" t="s">
        <v>40</v>
      </c>
      <c r="C21" s="38">
        <f t="shared" si="0"/>
        <v>1999</v>
      </c>
      <c r="D21" s="39">
        <f>SUM(D22:D23)</f>
        <v>0</v>
      </c>
      <c r="E21" s="40">
        <f t="shared" ref="E21:F21" si="5">SUM(E22:E23)</f>
        <v>0</v>
      </c>
      <c r="F21" s="41">
        <f t="shared" si="5"/>
        <v>0</v>
      </c>
      <c r="G21" s="39">
        <f>SUM(G22:G23)</f>
        <v>0</v>
      </c>
      <c r="H21" s="40">
        <f t="shared" ref="H21:I21" si="6">SUM(H22:H23)</f>
        <v>0</v>
      </c>
      <c r="I21" s="41">
        <f t="shared" si="6"/>
        <v>0</v>
      </c>
      <c r="J21" s="39">
        <f>SUM(J22:J23)</f>
        <v>1999</v>
      </c>
      <c r="K21" s="40">
        <f t="shared" ref="K21:L21" si="7">SUM(K22:K23)</f>
        <v>0</v>
      </c>
      <c r="L21" s="41">
        <f t="shared" si="7"/>
        <v>1999</v>
      </c>
      <c r="M21" s="39">
        <f>SUM(M22:M23)</f>
        <v>0</v>
      </c>
      <c r="N21" s="40">
        <f t="shared" ref="N21:O21" si="8">SUM(N22:N23)</f>
        <v>0</v>
      </c>
      <c r="O21" s="41">
        <f t="shared" si="8"/>
        <v>0</v>
      </c>
      <c r="P21" s="42"/>
    </row>
    <row r="22" spans="1:16" ht="22.5" customHeight="1" x14ac:dyDescent="0.25">
      <c r="A22" s="382"/>
      <c r="B22" s="383" t="s">
        <v>41</v>
      </c>
      <c r="C22" s="384">
        <f t="shared" si="0"/>
        <v>215</v>
      </c>
      <c r="D22" s="385"/>
      <c r="E22" s="386"/>
      <c r="F22" s="387">
        <f>D22+E22</f>
        <v>0</v>
      </c>
      <c r="G22" s="385"/>
      <c r="H22" s="386"/>
      <c r="I22" s="387">
        <f>G22+H22</f>
        <v>0</v>
      </c>
      <c r="J22" s="385">
        <v>215</v>
      </c>
      <c r="K22" s="386"/>
      <c r="L22" s="387">
        <f>K22+J22</f>
        <v>215</v>
      </c>
      <c r="M22" s="385"/>
      <c r="N22" s="386"/>
      <c r="O22" s="387">
        <f>N22+M22</f>
        <v>0</v>
      </c>
      <c r="P22" s="388"/>
    </row>
    <row r="23" spans="1:16" ht="21" customHeight="1" x14ac:dyDescent="0.25">
      <c r="A23" s="389"/>
      <c r="B23" s="390" t="s">
        <v>42</v>
      </c>
      <c r="C23" s="391">
        <f t="shared" si="0"/>
        <v>1784</v>
      </c>
      <c r="D23" s="392"/>
      <c r="E23" s="393"/>
      <c r="F23" s="394">
        <f t="shared" ref="F23:F25" si="9">D23+E23</f>
        <v>0</v>
      </c>
      <c r="G23" s="392"/>
      <c r="H23" s="393"/>
      <c r="I23" s="394">
        <f t="shared" ref="I23:I24" si="10">G23+H23</f>
        <v>0</v>
      </c>
      <c r="J23" s="392">
        <v>1784</v>
      </c>
      <c r="K23" s="393"/>
      <c r="L23" s="395">
        <f>K23+J23</f>
        <v>1784</v>
      </c>
      <c r="M23" s="392"/>
      <c r="N23" s="393"/>
      <c r="O23" s="394">
        <f>N23+M23</f>
        <v>0</v>
      </c>
      <c r="P23" s="396"/>
    </row>
    <row r="24" spans="1:16" s="406" customFormat="1" ht="34.5" customHeight="1" thickBot="1" x14ac:dyDescent="0.3">
      <c r="A24" s="397">
        <v>19300</v>
      </c>
      <c r="B24" s="397" t="s">
        <v>43</v>
      </c>
      <c r="C24" s="398">
        <f>F24+I24</f>
        <v>347793</v>
      </c>
      <c r="D24" s="399">
        <v>347793</v>
      </c>
      <c r="E24" s="400"/>
      <c r="F24" s="401">
        <f t="shared" si="9"/>
        <v>347793</v>
      </c>
      <c r="G24" s="399"/>
      <c r="H24" s="400"/>
      <c r="I24" s="401">
        <f t="shared" si="10"/>
        <v>0</v>
      </c>
      <c r="J24" s="402" t="s">
        <v>44</v>
      </c>
      <c r="K24" s="403" t="s">
        <v>44</v>
      </c>
      <c r="L24" s="404" t="s">
        <v>44</v>
      </c>
      <c r="M24" s="402" t="s">
        <v>44</v>
      </c>
      <c r="N24" s="403" t="s">
        <v>44</v>
      </c>
      <c r="O24" s="404" t="s">
        <v>44</v>
      </c>
      <c r="P24" s="405"/>
    </row>
    <row r="25" spans="1:16" s="28" customFormat="1" ht="24.75" hidden="1" customHeight="1" thickTop="1" x14ac:dyDescent="0.25">
      <c r="A25" s="58"/>
      <c r="B25" s="58" t="s">
        <v>46</v>
      </c>
      <c r="C25" s="59">
        <f>F25</f>
        <v>0</v>
      </c>
      <c r="D25" s="60"/>
      <c r="E25" s="61"/>
      <c r="F25" s="62">
        <f t="shared" si="9"/>
        <v>0</v>
      </c>
      <c r="G25" s="63" t="s">
        <v>44</v>
      </c>
      <c r="H25" s="64" t="s">
        <v>44</v>
      </c>
      <c r="I25" s="65" t="s">
        <v>44</v>
      </c>
      <c r="J25" s="63" t="s">
        <v>44</v>
      </c>
      <c r="K25" s="64" t="s">
        <v>44</v>
      </c>
      <c r="L25" s="65" t="s">
        <v>44</v>
      </c>
      <c r="M25" s="63" t="s">
        <v>44</v>
      </c>
      <c r="N25" s="64" t="s">
        <v>44</v>
      </c>
      <c r="O25" s="65" t="s">
        <v>44</v>
      </c>
      <c r="P25" s="66"/>
    </row>
    <row r="26" spans="1:16" s="28" customFormat="1" ht="36" customHeight="1" thickTop="1" x14ac:dyDescent="0.25">
      <c r="A26" s="58">
        <v>21300</v>
      </c>
      <c r="B26" s="58" t="s">
        <v>47</v>
      </c>
      <c r="C26" s="59">
        <f>L26</f>
        <v>18207</v>
      </c>
      <c r="D26" s="63" t="s">
        <v>44</v>
      </c>
      <c r="E26" s="64" t="s">
        <v>44</v>
      </c>
      <c r="F26" s="65" t="s">
        <v>44</v>
      </c>
      <c r="G26" s="63" t="s">
        <v>44</v>
      </c>
      <c r="H26" s="64" t="s">
        <v>44</v>
      </c>
      <c r="I26" s="65" t="s">
        <v>44</v>
      </c>
      <c r="J26" s="67">
        <f>SUM(J27,J31,J33,J36)</f>
        <v>15332</v>
      </c>
      <c r="K26" s="68">
        <f t="shared" ref="K26:L26" si="11">SUM(K27,K31,K33,K36)</f>
        <v>2875</v>
      </c>
      <c r="L26" s="69">
        <f t="shared" si="11"/>
        <v>18207</v>
      </c>
      <c r="M26" s="67" t="s">
        <v>44</v>
      </c>
      <c r="N26" s="68" t="s">
        <v>44</v>
      </c>
      <c r="O26" s="69" t="s">
        <v>44</v>
      </c>
      <c r="P26" s="66"/>
    </row>
    <row r="27" spans="1:16" s="28" customFormat="1" ht="24" hidden="1" customHeight="1" x14ac:dyDescent="0.25">
      <c r="A27" s="70">
        <v>21350</v>
      </c>
      <c r="B27" s="58" t="s">
        <v>48</v>
      </c>
      <c r="C27" s="59">
        <f t="shared" ref="C27:C30" si="12">L27</f>
        <v>0</v>
      </c>
      <c r="D27" s="63" t="s">
        <v>44</v>
      </c>
      <c r="E27" s="64" t="s">
        <v>44</v>
      </c>
      <c r="F27" s="65" t="s">
        <v>44</v>
      </c>
      <c r="G27" s="63" t="s">
        <v>44</v>
      </c>
      <c r="H27" s="64" t="s">
        <v>44</v>
      </c>
      <c r="I27" s="65" t="s">
        <v>44</v>
      </c>
      <c r="J27" s="67">
        <f>SUM(J28:J30)</f>
        <v>0</v>
      </c>
      <c r="K27" s="68">
        <f t="shared" ref="K27:L27" si="13">SUM(K28:K30)</f>
        <v>0</v>
      </c>
      <c r="L27" s="69">
        <f t="shared" si="13"/>
        <v>0</v>
      </c>
      <c r="M27" s="67" t="s">
        <v>44</v>
      </c>
      <c r="N27" s="68" t="s">
        <v>44</v>
      </c>
      <c r="O27" s="69" t="s">
        <v>44</v>
      </c>
      <c r="P27" s="66"/>
    </row>
    <row r="28" spans="1:16" ht="12" hidden="1" customHeight="1" x14ac:dyDescent="0.25">
      <c r="A28" s="43">
        <v>21351</v>
      </c>
      <c r="B28" s="71" t="s">
        <v>49</v>
      </c>
      <c r="C28" s="72">
        <f t="shared" si="12"/>
        <v>0</v>
      </c>
      <c r="D28" s="73" t="s">
        <v>44</v>
      </c>
      <c r="E28" s="74" t="s">
        <v>44</v>
      </c>
      <c r="F28" s="75" t="s">
        <v>44</v>
      </c>
      <c r="G28" s="73" t="s">
        <v>44</v>
      </c>
      <c r="H28" s="74" t="s">
        <v>44</v>
      </c>
      <c r="I28" s="75" t="s">
        <v>44</v>
      </c>
      <c r="J28" s="46"/>
      <c r="K28" s="47"/>
      <c r="L28" s="48">
        <f t="shared" ref="L28:L30" si="14">K28+J28</f>
        <v>0</v>
      </c>
      <c r="M28" s="76" t="s">
        <v>44</v>
      </c>
      <c r="N28" s="77" t="s">
        <v>44</v>
      </c>
      <c r="O28" s="48" t="s">
        <v>44</v>
      </c>
      <c r="P28" s="49"/>
    </row>
    <row r="29" spans="1:16" ht="12" hidden="1" customHeight="1" x14ac:dyDescent="0.25">
      <c r="A29" s="50">
        <v>21352</v>
      </c>
      <c r="B29" s="78" t="s">
        <v>50</v>
      </c>
      <c r="C29" s="79">
        <f t="shared" si="12"/>
        <v>0</v>
      </c>
      <c r="D29" s="80" t="s">
        <v>44</v>
      </c>
      <c r="E29" s="81" t="s">
        <v>44</v>
      </c>
      <c r="F29" s="82" t="s">
        <v>44</v>
      </c>
      <c r="G29" s="80" t="s">
        <v>44</v>
      </c>
      <c r="H29" s="81" t="s">
        <v>44</v>
      </c>
      <c r="I29" s="82" t="s">
        <v>44</v>
      </c>
      <c r="J29" s="53"/>
      <c r="K29" s="54"/>
      <c r="L29" s="56">
        <f t="shared" si="14"/>
        <v>0</v>
      </c>
      <c r="M29" s="83" t="s">
        <v>44</v>
      </c>
      <c r="N29" s="84" t="s">
        <v>44</v>
      </c>
      <c r="O29" s="56" t="s">
        <v>44</v>
      </c>
      <c r="P29" s="57"/>
    </row>
    <row r="30" spans="1:16" ht="24" hidden="1" customHeight="1" x14ac:dyDescent="0.25">
      <c r="A30" s="50">
        <v>21359</v>
      </c>
      <c r="B30" s="78" t="s">
        <v>51</v>
      </c>
      <c r="C30" s="79">
        <f t="shared" si="12"/>
        <v>0</v>
      </c>
      <c r="D30" s="80" t="s">
        <v>44</v>
      </c>
      <c r="E30" s="81" t="s">
        <v>44</v>
      </c>
      <c r="F30" s="82" t="s">
        <v>44</v>
      </c>
      <c r="G30" s="80" t="s">
        <v>44</v>
      </c>
      <c r="H30" s="81" t="s">
        <v>44</v>
      </c>
      <c r="I30" s="82" t="s">
        <v>44</v>
      </c>
      <c r="J30" s="53"/>
      <c r="K30" s="54"/>
      <c r="L30" s="56">
        <f t="shared" si="14"/>
        <v>0</v>
      </c>
      <c r="M30" s="83" t="s">
        <v>44</v>
      </c>
      <c r="N30" s="84" t="s">
        <v>44</v>
      </c>
      <c r="O30" s="56" t="s">
        <v>44</v>
      </c>
      <c r="P30" s="57"/>
    </row>
    <row r="31" spans="1:16" s="28" customFormat="1" ht="36" hidden="1" customHeight="1" x14ac:dyDescent="0.25">
      <c r="A31" s="70">
        <v>21370</v>
      </c>
      <c r="B31" s="58" t="s">
        <v>52</v>
      </c>
      <c r="C31" s="59">
        <f>L31</f>
        <v>0</v>
      </c>
      <c r="D31" s="63" t="s">
        <v>44</v>
      </c>
      <c r="E31" s="64" t="s">
        <v>44</v>
      </c>
      <c r="F31" s="65" t="s">
        <v>44</v>
      </c>
      <c r="G31" s="63" t="s">
        <v>44</v>
      </c>
      <c r="H31" s="64" t="s">
        <v>44</v>
      </c>
      <c r="I31" s="65" t="s">
        <v>44</v>
      </c>
      <c r="J31" s="67">
        <f>SUM(J32)</f>
        <v>0</v>
      </c>
      <c r="K31" s="68">
        <f t="shared" ref="K31:L31" si="15">SUM(K32)</f>
        <v>0</v>
      </c>
      <c r="L31" s="69">
        <f t="shared" si="15"/>
        <v>0</v>
      </c>
      <c r="M31" s="67" t="s">
        <v>44</v>
      </c>
      <c r="N31" s="68" t="s">
        <v>44</v>
      </c>
      <c r="O31" s="69" t="s">
        <v>44</v>
      </c>
      <c r="P31" s="66"/>
    </row>
    <row r="32" spans="1:16" ht="36" hidden="1" customHeight="1" x14ac:dyDescent="0.25">
      <c r="A32" s="85">
        <v>21379</v>
      </c>
      <c r="B32" s="86" t="s">
        <v>53</v>
      </c>
      <c r="C32" s="87">
        <f t="shared" ref="C32:C40" si="16">L32</f>
        <v>0</v>
      </c>
      <c r="D32" s="88" t="s">
        <v>44</v>
      </c>
      <c r="E32" s="89" t="s">
        <v>44</v>
      </c>
      <c r="F32" s="90" t="s">
        <v>44</v>
      </c>
      <c r="G32" s="88" t="s">
        <v>44</v>
      </c>
      <c r="H32" s="89" t="s">
        <v>44</v>
      </c>
      <c r="I32" s="90" t="s">
        <v>44</v>
      </c>
      <c r="J32" s="91"/>
      <c r="K32" s="92"/>
      <c r="L32" s="93">
        <f>K32+J32</f>
        <v>0</v>
      </c>
      <c r="M32" s="94" t="s">
        <v>44</v>
      </c>
      <c r="N32" s="95" t="s">
        <v>44</v>
      </c>
      <c r="O32" s="93" t="s">
        <v>44</v>
      </c>
      <c r="P32" s="96"/>
    </row>
    <row r="33" spans="1:16" s="28" customFormat="1" ht="12" hidden="1" customHeight="1" x14ac:dyDescent="0.25">
      <c r="A33" s="70">
        <v>21380</v>
      </c>
      <c r="B33" s="58" t="s">
        <v>54</v>
      </c>
      <c r="C33" s="59">
        <f t="shared" si="16"/>
        <v>0</v>
      </c>
      <c r="D33" s="63" t="s">
        <v>44</v>
      </c>
      <c r="E33" s="64" t="s">
        <v>44</v>
      </c>
      <c r="F33" s="65" t="s">
        <v>44</v>
      </c>
      <c r="G33" s="63" t="s">
        <v>44</v>
      </c>
      <c r="H33" s="64" t="s">
        <v>44</v>
      </c>
      <c r="I33" s="65" t="s">
        <v>44</v>
      </c>
      <c r="J33" s="67">
        <f>SUM(J34:J35)</f>
        <v>0</v>
      </c>
      <c r="K33" s="68">
        <f t="shared" ref="K33:L33" si="17">SUM(K34:K35)</f>
        <v>0</v>
      </c>
      <c r="L33" s="69">
        <f t="shared" si="17"/>
        <v>0</v>
      </c>
      <c r="M33" s="67" t="s">
        <v>44</v>
      </c>
      <c r="N33" s="68" t="s">
        <v>44</v>
      </c>
      <c r="O33" s="69" t="s">
        <v>44</v>
      </c>
      <c r="P33" s="66"/>
    </row>
    <row r="34" spans="1:16" ht="12" hidden="1" customHeight="1" x14ac:dyDescent="0.25">
      <c r="A34" s="44">
        <v>21381</v>
      </c>
      <c r="B34" s="71" t="s">
        <v>55</v>
      </c>
      <c r="C34" s="72">
        <f t="shared" si="16"/>
        <v>0</v>
      </c>
      <c r="D34" s="73" t="s">
        <v>44</v>
      </c>
      <c r="E34" s="74" t="s">
        <v>44</v>
      </c>
      <c r="F34" s="75" t="s">
        <v>44</v>
      </c>
      <c r="G34" s="73" t="s">
        <v>44</v>
      </c>
      <c r="H34" s="74" t="s">
        <v>44</v>
      </c>
      <c r="I34" s="75" t="s">
        <v>44</v>
      </c>
      <c r="J34" s="46"/>
      <c r="K34" s="47"/>
      <c r="L34" s="48">
        <f t="shared" ref="L34:L35" si="18">K34+J34</f>
        <v>0</v>
      </c>
      <c r="M34" s="76" t="s">
        <v>44</v>
      </c>
      <c r="N34" s="77" t="s">
        <v>44</v>
      </c>
      <c r="O34" s="48" t="s">
        <v>44</v>
      </c>
      <c r="P34" s="49"/>
    </row>
    <row r="35" spans="1:16" ht="24" hidden="1" customHeight="1" x14ac:dyDescent="0.25">
      <c r="A35" s="51">
        <v>21383</v>
      </c>
      <c r="B35" s="78" t="s">
        <v>56</v>
      </c>
      <c r="C35" s="79">
        <f t="shared" si="16"/>
        <v>0</v>
      </c>
      <c r="D35" s="80" t="s">
        <v>44</v>
      </c>
      <c r="E35" s="81" t="s">
        <v>44</v>
      </c>
      <c r="F35" s="82" t="s">
        <v>44</v>
      </c>
      <c r="G35" s="80" t="s">
        <v>44</v>
      </c>
      <c r="H35" s="81" t="s">
        <v>44</v>
      </c>
      <c r="I35" s="82" t="s">
        <v>44</v>
      </c>
      <c r="J35" s="53"/>
      <c r="K35" s="54"/>
      <c r="L35" s="56">
        <f t="shared" si="18"/>
        <v>0</v>
      </c>
      <c r="M35" s="83" t="s">
        <v>44</v>
      </c>
      <c r="N35" s="84" t="s">
        <v>44</v>
      </c>
      <c r="O35" s="56" t="s">
        <v>44</v>
      </c>
      <c r="P35" s="57"/>
    </row>
    <row r="36" spans="1:16" s="28" customFormat="1" ht="25.5" customHeight="1" x14ac:dyDescent="0.25">
      <c r="A36" s="70">
        <v>21390</v>
      </c>
      <c r="B36" s="58" t="s">
        <v>57</v>
      </c>
      <c r="C36" s="59">
        <f t="shared" si="16"/>
        <v>18207</v>
      </c>
      <c r="D36" s="63" t="s">
        <v>44</v>
      </c>
      <c r="E36" s="64" t="s">
        <v>44</v>
      </c>
      <c r="F36" s="65" t="s">
        <v>44</v>
      </c>
      <c r="G36" s="63" t="s">
        <v>44</v>
      </c>
      <c r="H36" s="64" t="s">
        <v>44</v>
      </c>
      <c r="I36" s="65" t="s">
        <v>44</v>
      </c>
      <c r="J36" s="67">
        <f>SUM(J37:J40)</f>
        <v>15332</v>
      </c>
      <c r="K36" s="68">
        <f t="shared" ref="K36:L36" si="19">SUM(K37:K40)</f>
        <v>2875</v>
      </c>
      <c r="L36" s="69">
        <f t="shared" si="19"/>
        <v>18207</v>
      </c>
      <c r="M36" s="67" t="s">
        <v>44</v>
      </c>
      <c r="N36" s="68" t="s">
        <v>44</v>
      </c>
      <c r="O36" s="69" t="s">
        <v>44</v>
      </c>
      <c r="P36" s="66"/>
    </row>
    <row r="37" spans="1:16" ht="24" hidden="1" customHeight="1" x14ac:dyDescent="0.25">
      <c r="A37" s="44">
        <v>21391</v>
      </c>
      <c r="B37" s="71" t="s">
        <v>58</v>
      </c>
      <c r="C37" s="72">
        <f t="shared" si="16"/>
        <v>0</v>
      </c>
      <c r="D37" s="73" t="s">
        <v>44</v>
      </c>
      <c r="E37" s="74" t="s">
        <v>44</v>
      </c>
      <c r="F37" s="75" t="s">
        <v>44</v>
      </c>
      <c r="G37" s="73" t="s">
        <v>44</v>
      </c>
      <c r="H37" s="74" t="s">
        <v>44</v>
      </c>
      <c r="I37" s="75" t="s">
        <v>44</v>
      </c>
      <c r="J37" s="46"/>
      <c r="K37" s="47"/>
      <c r="L37" s="48">
        <f t="shared" ref="L37:L40" si="20">K37+J37</f>
        <v>0</v>
      </c>
      <c r="M37" s="76" t="s">
        <v>44</v>
      </c>
      <c r="N37" s="77" t="s">
        <v>44</v>
      </c>
      <c r="O37" s="48" t="s">
        <v>44</v>
      </c>
      <c r="P37" s="49"/>
    </row>
    <row r="38" spans="1:16" ht="12" hidden="1" customHeight="1" x14ac:dyDescent="0.25">
      <c r="A38" s="51">
        <v>21393</v>
      </c>
      <c r="B38" s="78" t="s">
        <v>59</v>
      </c>
      <c r="C38" s="79">
        <f t="shared" si="16"/>
        <v>0</v>
      </c>
      <c r="D38" s="80" t="s">
        <v>44</v>
      </c>
      <c r="E38" s="81" t="s">
        <v>44</v>
      </c>
      <c r="F38" s="82" t="s">
        <v>44</v>
      </c>
      <c r="G38" s="80" t="s">
        <v>44</v>
      </c>
      <c r="H38" s="81" t="s">
        <v>44</v>
      </c>
      <c r="I38" s="82" t="s">
        <v>44</v>
      </c>
      <c r="J38" s="53"/>
      <c r="K38" s="54"/>
      <c r="L38" s="56">
        <f t="shared" si="20"/>
        <v>0</v>
      </c>
      <c r="M38" s="83" t="s">
        <v>44</v>
      </c>
      <c r="N38" s="84" t="s">
        <v>44</v>
      </c>
      <c r="O38" s="56" t="s">
        <v>44</v>
      </c>
      <c r="P38" s="57"/>
    </row>
    <row r="39" spans="1:16" ht="12" hidden="1" customHeight="1" x14ac:dyDescent="0.25">
      <c r="A39" s="51">
        <v>21395</v>
      </c>
      <c r="B39" s="78" t="s">
        <v>60</v>
      </c>
      <c r="C39" s="79">
        <f t="shared" si="16"/>
        <v>0</v>
      </c>
      <c r="D39" s="80" t="s">
        <v>44</v>
      </c>
      <c r="E39" s="81" t="s">
        <v>44</v>
      </c>
      <c r="F39" s="82" t="s">
        <v>44</v>
      </c>
      <c r="G39" s="80" t="s">
        <v>44</v>
      </c>
      <c r="H39" s="81" t="s">
        <v>44</v>
      </c>
      <c r="I39" s="82" t="s">
        <v>44</v>
      </c>
      <c r="J39" s="53"/>
      <c r="K39" s="54"/>
      <c r="L39" s="56">
        <f t="shared" si="20"/>
        <v>0</v>
      </c>
      <c r="M39" s="83" t="s">
        <v>44</v>
      </c>
      <c r="N39" s="84" t="s">
        <v>44</v>
      </c>
      <c r="O39" s="56" t="s">
        <v>44</v>
      </c>
      <c r="P39" s="57"/>
    </row>
    <row r="40" spans="1:16" ht="34.5" customHeight="1" x14ac:dyDescent="0.25">
      <c r="A40" s="97">
        <v>21399</v>
      </c>
      <c r="B40" s="98" t="s">
        <v>61</v>
      </c>
      <c r="C40" s="99">
        <f t="shared" si="16"/>
        <v>18207</v>
      </c>
      <c r="D40" s="100" t="s">
        <v>44</v>
      </c>
      <c r="E40" s="101" t="s">
        <v>44</v>
      </c>
      <c r="F40" s="102" t="s">
        <v>44</v>
      </c>
      <c r="G40" s="100" t="s">
        <v>44</v>
      </c>
      <c r="H40" s="101" t="s">
        <v>44</v>
      </c>
      <c r="I40" s="102" t="s">
        <v>44</v>
      </c>
      <c r="J40" s="103">
        <v>15332</v>
      </c>
      <c r="K40" s="104">
        <v>2875</v>
      </c>
      <c r="L40" s="105">
        <f t="shared" si="20"/>
        <v>18207</v>
      </c>
      <c r="M40" s="106" t="s">
        <v>44</v>
      </c>
      <c r="N40" s="107" t="s">
        <v>44</v>
      </c>
      <c r="O40" s="105" t="s">
        <v>44</v>
      </c>
      <c r="P40" s="108" t="s">
        <v>478</v>
      </c>
    </row>
    <row r="41" spans="1:16" s="28" customFormat="1" ht="26.25" hidden="1" customHeight="1" x14ac:dyDescent="0.25">
      <c r="A41" s="109">
        <v>21420</v>
      </c>
      <c r="B41" s="110" t="s">
        <v>62</v>
      </c>
      <c r="C41" s="111">
        <f>F41</f>
        <v>0</v>
      </c>
      <c r="D41" s="112">
        <f>SUM(D42)</f>
        <v>0</v>
      </c>
      <c r="E41" s="113">
        <f t="shared" ref="E41:F41" si="21">SUM(E42)</f>
        <v>0</v>
      </c>
      <c r="F41" s="114">
        <f t="shared" si="21"/>
        <v>0</v>
      </c>
      <c r="G41" s="115" t="s">
        <v>44</v>
      </c>
      <c r="H41" s="116" t="s">
        <v>44</v>
      </c>
      <c r="I41" s="117" t="s">
        <v>44</v>
      </c>
      <c r="J41" s="115" t="s">
        <v>44</v>
      </c>
      <c r="K41" s="116" t="s">
        <v>44</v>
      </c>
      <c r="L41" s="117" t="s">
        <v>44</v>
      </c>
      <c r="M41" s="115" t="s">
        <v>44</v>
      </c>
      <c r="N41" s="116" t="s">
        <v>44</v>
      </c>
      <c r="O41" s="117" t="s">
        <v>44</v>
      </c>
      <c r="P41" s="118"/>
    </row>
    <row r="42" spans="1:16" s="28" customFormat="1" ht="26.25" hidden="1" customHeight="1" x14ac:dyDescent="0.25">
      <c r="A42" s="97">
        <v>21429</v>
      </c>
      <c r="B42" s="98" t="s">
        <v>63</v>
      </c>
      <c r="C42" s="119">
        <f>F42</f>
        <v>0</v>
      </c>
      <c r="D42" s="103"/>
      <c r="E42" s="104"/>
      <c r="F42" s="120">
        <f>D42+E42</f>
        <v>0</v>
      </c>
      <c r="G42" s="100" t="s">
        <v>44</v>
      </c>
      <c r="H42" s="101" t="s">
        <v>44</v>
      </c>
      <c r="I42" s="102" t="s">
        <v>44</v>
      </c>
      <c r="J42" s="100" t="s">
        <v>44</v>
      </c>
      <c r="K42" s="101" t="s">
        <v>44</v>
      </c>
      <c r="L42" s="102" t="s">
        <v>44</v>
      </c>
      <c r="M42" s="100" t="s">
        <v>44</v>
      </c>
      <c r="N42" s="101" t="s">
        <v>44</v>
      </c>
      <c r="O42" s="102" t="s">
        <v>44</v>
      </c>
      <c r="P42" s="108"/>
    </row>
    <row r="43" spans="1:16" s="28" customFormat="1" ht="24" x14ac:dyDescent="0.25">
      <c r="A43" s="70">
        <v>21490</v>
      </c>
      <c r="B43" s="58" t="s">
        <v>64</v>
      </c>
      <c r="C43" s="121">
        <f>F43+I43+L43</f>
        <v>1818</v>
      </c>
      <c r="D43" s="67">
        <f>D44</f>
        <v>0</v>
      </c>
      <c r="E43" s="68">
        <f t="shared" ref="E43:L43" si="22">E44</f>
        <v>0</v>
      </c>
      <c r="F43" s="69">
        <f t="shared" si="22"/>
        <v>0</v>
      </c>
      <c r="G43" s="67">
        <f t="shared" si="22"/>
        <v>0</v>
      </c>
      <c r="H43" s="68">
        <f t="shared" si="22"/>
        <v>0</v>
      </c>
      <c r="I43" s="69">
        <f t="shared" si="22"/>
        <v>0</v>
      </c>
      <c r="J43" s="67">
        <f t="shared" si="22"/>
        <v>1818</v>
      </c>
      <c r="K43" s="68">
        <f t="shared" si="22"/>
        <v>0</v>
      </c>
      <c r="L43" s="69">
        <f t="shared" si="22"/>
        <v>1818</v>
      </c>
      <c r="M43" s="67" t="s">
        <v>44</v>
      </c>
      <c r="N43" s="68" t="s">
        <v>44</v>
      </c>
      <c r="O43" s="69" t="s">
        <v>44</v>
      </c>
      <c r="P43" s="66"/>
    </row>
    <row r="44" spans="1:16" s="406" customFormat="1" ht="21.75" customHeight="1" x14ac:dyDescent="0.25">
      <c r="A44" s="390">
        <v>21499</v>
      </c>
      <c r="B44" s="407" t="s">
        <v>65</v>
      </c>
      <c r="C44" s="408">
        <f>F44+I44+L44</f>
        <v>1818</v>
      </c>
      <c r="D44" s="385"/>
      <c r="E44" s="386"/>
      <c r="F44" s="409">
        <f>D44+E44</f>
        <v>0</v>
      </c>
      <c r="G44" s="385"/>
      <c r="H44" s="386"/>
      <c r="I44" s="409">
        <f>G44+H44</f>
        <v>0</v>
      </c>
      <c r="J44" s="385">
        <v>1818</v>
      </c>
      <c r="K44" s="386"/>
      <c r="L44" s="387">
        <f>K44+J44</f>
        <v>1818</v>
      </c>
      <c r="M44" s="410" t="s">
        <v>44</v>
      </c>
      <c r="N44" s="411" t="s">
        <v>44</v>
      </c>
      <c r="O44" s="387" t="s">
        <v>44</v>
      </c>
      <c r="P44" s="388"/>
    </row>
    <row r="45" spans="1:16" ht="12.75" hidden="1" customHeight="1" x14ac:dyDescent="0.25">
      <c r="A45" s="124">
        <v>23000</v>
      </c>
      <c r="B45" s="125" t="s">
        <v>66</v>
      </c>
      <c r="C45" s="121">
        <f>O45</f>
        <v>0</v>
      </c>
      <c r="D45" s="100" t="s">
        <v>44</v>
      </c>
      <c r="E45" s="101" t="s">
        <v>44</v>
      </c>
      <c r="F45" s="102" t="s">
        <v>44</v>
      </c>
      <c r="G45" s="100" t="s">
        <v>44</v>
      </c>
      <c r="H45" s="101" t="s">
        <v>44</v>
      </c>
      <c r="I45" s="102" t="s">
        <v>44</v>
      </c>
      <c r="J45" s="106" t="s">
        <v>44</v>
      </c>
      <c r="K45" s="107" t="s">
        <v>44</v>
      </c>
      <c r="L45" s="105" t="s">
        <v>44</v>
      </c>
      <c r="M45" s="106">
        <f>SUM(M46:M47)</f>
        <v>0</v>
      </c>
      <c r="N45" s="107">
        <f t="shared" ref="N45:O45" si="23">SUM(N46:N47)</f>
        <v>0</v>
      </c>
      <c r="O45" s="105">
        <f t="shared" si="23"/>
        <v>0</v>
      </c>
      <c r="P45" s="108"/>
    </row>
    <row r="46" spans="1:16" ht="24" hidden="1" customHeight="1" x14ac:dyDescent="0.25">
      <c r="A46" s="126">
        <v>23410</v>
      </c>
      <c r="B46" s="127" t="s">
        <v>67</v>
      </c>
      <c r="C46" s="111">
        <f t="shared" ref="C46:C47" si="24">O46</f>
        <v>0</v>
      </c>
      <c r="D46" s="115" t="s">
        <v>44</v>
      </c>
      <c r="E46" s="116" t="s">
        <v>44</v>
      </c>
      <c r="F46" s="117" t="s">
        <v>44</v>
      </c>
      <c r="G46" s="115" t="s">
        <v>44</v>
      </c>
      <c r="H46" s="116" t="s">
        <v>44</v>
      </c>
      <c r="I46" s="117" t="s">
        <v>44</v>
      </c>
      <c r="J46" s="115" t="s">
        <v>44</v>
      </c>
      <c r="K46" s="116" t="s">
        <v>44</v>
      </c>
      <c r="L46" s="117" t="s">
        <v>44</v>
      </c>
      <c r="M46" s="128"/>
      <c r="N46" s="129"/>
      <c r="O46" s="130">
        <f t="shared" ref="O46:O47" si="25">N46+M46</f>
        <v>0</v>
      </c>
      <c r="P46" s="118"/>
    </row>
    <row r="47" spans="1:16" ht="24" hidden="1" customHeight="1" x14ac:dyDescent="0.25">
      <c r="A47" s="126">
        <v>23510</v>
      </c>
      <c r="B47" s="127" t="s">
        <v>68</v>
      </c>
      <c r="C47" s="111">
        <f t="shared" si="24"/>
        <v>0</v>
      </c>
      <c r="D47" s="115" t="s">
        <v>44</v>
      </c>
      <c r="E47" s="116" t="s">
        <v>44</v>
      </c>
      <c r="F47" s="117" t="s">
        <v>44</v>
      </c>
      <c r="G47" s="115" t="s">
        <v>44</v>
      </c>
      <c r="H47" s="116" t="s">
        <v>44</v>
      </c>
      <c r="I47" s="117" t="s">
        <v>44</v>
      </c>
      <c r="J47" s="115" t="s">
        <v>44</v>
      </c>
      <c r="K47" s="116" t="s">
        <v>44</v>
      </c>
      <c r="L47" s="117" t="s">
        <v>44</v>
      </c>
      <c r="M47" s="128"/>
      <c r="N47" s="129"/>
      <c r="O47" s="130">
        <f t="shared" si="25"/>
        <v>0</v>
      </c>
      <c r="P47" s="118"/>
    </row>
    <row r="48" spans="1:16" ht="12" hidden="1" customHeight="1" x14ac:dyDescent="0.25">
      <c r="A48" s="131"/>
      <c r="B48" s="127"/>
      <c r="C48" s="132"/>
      <c r="D48" s="133"/>
      <c r="E48" s="134"/>
      <c r="F48" s="130"/>
      <c r="G48" s="133"/>
      <c r="H48" s="134"/>
      <c r="I48" s="130"/>
      <c r="J48" s="133"/>
      <c r="K48" s="134"/>
      <c r="L48" s="114"/>
      <c r="M48" s="133"/>
      <c r="N48" s="134"/>
      <c r="O48" s="130"/>
      <c r="P48" s="118"/>
    </row>
    <row r="49" spans="1:16" s="28" customFormat="1" ht="12" hidden="1" customHeight="1" x14ac:dyDescent="0.25">
      <c r="A49" s="135"/>
      <c r="B49" s="136" t="s">
        <v>69</v>
      </c>
      <c r="C49" s="137"/>
      <c r="D49" s="138"/>
      <c r="E49" s="139"/>
      <c r="F49" s="140"/>
      <c r="G49" s="141"/>
      <c r="H49" s="142"/>
      <c r="I49" s="143"/>
      <c r="J49" s="141"/>
      <c r="K49" s="142"/>
      <c r="L49" s="144"/>
      <c r="M49" s="141"/>
      <c r="N49" s="142"/>
      <c r="O49" s="143"/>
      <c r="P49" s="145"/>
    </row>
    <row r="50" spans="1:16" s="28" customFormat="1" ht="12.75" thickBot="1" x14ac:dyDescent="0.3">
      <c r="A50" s="146"/>
      <c r="B50" s="29" t="s">
        <v>70</v>
      </c>
      <c r="C50" s="147">
        <f t="shared" si="0"/>
        <v>369817</v>
      </c>
      <c r="D50" s="148">
        <f>SUM(D51,D286)</f>
        <v>347793</v>
      </c>
      <c r="E50" s="149">
        <f t="shared" ref="E50:F50" si="26">SUM(E51,E286)</f>
        <v>0</v>
      </c>
      <c r="F50" s="150">
        <f t="shared" si="26"/>
        <v>347793</v>
      </c>
      <c r="G50" s="148">
        <f>SUM(G51,G286)</f>
        <v>0</v>
      </c>
      <c r="H50" s="149">
        <f>SUM(H51,H286)</f>
        <v>0</v>
      </c>
      <c r="I50" s="150">
        <f t="shared" ref="I50" si="27">SUM(I51,I286)</f>
        <v>0</v>
      </c>
      <c r="J50" s="32">
        <f>SUM(J51,J286)</f>
        <v>19149</v>
      </c>
      <c r="K50" s="33">
        <f t="shared" ref="K50:L50" si="28">SUM(K51,K286)</f>
        <v>2875</v>
      </c>
      <c r="L50" s="34">
        <f t="shared" si="28"/>
        <v>22024</v>
      </c>
      <c r="M50" s="32">
        <f>SUM(M51,M286)</f>
        <v>0</v>
      </c>
      <c r="N50" s="33">
        <f t="shared" ref="N50:O50" si="29">SUM(N51,N286)</f>
        <v>0</v>
      </c>
      <c r="O50" s="34">
        <f t="shared" si="29"/>
        <v>0</v>
      </c>
      <c r="P50" s="35"/>
    </row>
    <row r="51" spans="1:16" s="28" customFormat="1" ht="36.75" thickTop="1" x14ac:dyDescent="0.25">
      <c r="A51" s="151"/>
      <c r="B51" s="152" t="s">
        <v>71</v>
      </c>
      <c r="C51" s="153">
        <f t="shared" si="0"/>
        <v>369817</v>
      </c>
      <c r="D51" s="154">
        <f>SUM(D52,D194)</f>
        <v>347793</v>
      </c>
      <c r="E51" s="155">
        <f t="shared" ref="E51:F51" si="30">SUM(E52,E194)</f>
        <v>0</v>
      </c>
      <c r="F51" s="156">
        <f t="shared" si="30"/>
        <v>347793</v>
      </c>
      <c r="G51" s="154">
        <f>SUM(G52,G194)</f>
        <v>0</v>
      </c>
      <c r="H51" s="155">
        <f t="shared" ref="H51:I51" si="31">SUM(H52,H194)</f>
        <v>0</v>
      </c>
      <c r="I51" s="156">
        <f t="shared" si="31"/>
        <v>0</v>
      </c>
      <c r="J51" s="157">
        <f>SUM(J52,J194)</f>
        <v>19149</v>
      </c>
      <c r="K51" s="158">
        <f t="shared" ref="K51:L51" si="32">SUM(K52,K194)</f>
        <v>2875</v>
      </c>
      <c r="L51" s="159">
        <f t="shared" si="32"/>
        <v>22024</v>
      </c>
      <c r="M51" s="157">
        <f>SUM(M52,M194)</f>
        <v>0</v>
      </c>
      <c r="N51" s="158">
        <f t="shared" ref="N51:O51" si="33">SUM(N52,N194)</f>
        <v>0</v>
      </c>
      <c r="O51" s="159">
        <f t="shared" si="33"/>
        <v>0</v>
      </c>
      <c r="P51" s="160"/>
    </row>
    <row r="52" spans="1:16" s="28" customFormat="1" ht="24" x14ac:dyDescent="0.25">
      <c r="A52" s="24"/>
      <c r="B52" s="22" t="s">
        <v>72</v>
      </c>
      <c r="C52" s="161">
        <f t="shared" si="0"/>
        <v>366279</v>
      </c>
      <c r="D52" s="162">
        <f>SUM(D53,D75,D173,D187)</f>
        <v>345293</v>
      </c>
      <c r="E52" s="163">
        <f t="shared" ref="E52:F52" si="34">SUM(E53,E75,E173,E187)</f>
        <v>0</v>
      </c>
      <c r="F52" s="164">
        <f t="shared" si="34"/>
        <v>345293</v>
      </c>
      <c r="G52" s="162">
        <f>SUM(G53,G75,G173,G187)</f>
        <v>0</v>
      </c>
      <c r="H52" s="163">
        <f t="shared" ref="H52:I52" si="35">SUM(H53,H75,H173,H187)</f>
        <v>0</v>
      </c>
      <c r="I52" s="164">
        <f t="shared" si="35"/>
        <v>0</v>
      </c>
      <c r="J52" s="162">
        <f>SUM(J53,J75,J173,J187)</f>
        <v>18111</v>
      </c>
      <c r="K52" s="163">
        <f t="shared" ref="K52:L52" si="36">SUM(K53,K75,K173,K187)</f>
        <v>2875</v>
      </c>
      <c r="L52" s="164">
        <f t="shared" si="36"/>
        <v>20986</v>
      </c>
      <c r="M52" s="162">
        <f>SUM(M53,M75,M173,M187)</f>
        <v>0</v>
      </c>
      <c r="N52" s="163">
        <f t="shared" ref="N52:O52" si="37">SUM(N53,N75,N173,N187)</f>
        <v>0</v>
      </c>
      <c r="O52" s="164">
        <f t="shared" si="37"/>
        <v>0</v>
      </c>
      <c r="P52" s="165"/>
    </row>
    <row r="53" spans="1:16" s="28" customFormat="1" x14ac:dyDescent="0.25">
      <c r="A53" s="166">
        <v>1000</v>
      </c>
      <c r="B53" s="166" t="s">
        <v>73</v>
      </c>
      <c r="C53" s="167">
        <f t="shared" si="0"/>
        <v>224216</v>
      </c>
      <c r="D53" s="168">
        <f>SUM(D54,D67)</f>
        <v>224216</v>
      </c>
      <c r="E53" s="169">
        <f t="shared" ref="E53:F53" si="38">SUM(E54,E67)</f>
        <v>0</v>
      </c>
      <c r="F53" s="170">
        <f t="shared" si="38"/>
        <v>224216</v>
      </c>
      <c r="G53" s="168">
        <f>SUM(G54,G67)</f>
        <v>0</v>
      </c>
      <c r="H53" s="169">
        <f t="shared" ref="H53:I53" si="39">SUM(H54,H67)</f>
        <v>0</v>
      </c>
      <c r="I53" s="170">
        <f t="shared" si="39"/>
        <v>0</v>
      </c>
      <c r="J53" s="168">
        <f>SUM(J54,J67)</f>
        <v>0</v>
      </c>
      <c r="K53" s="169">
        <f t="shared" ref="K53:L53" si="40">SUM(K54,K67)</f>
        <v>0</v>
      </c>
      <c r="L53" s="170">
        <f t="shared" si="40"/>
        <v>0</v>
      </c>
      <c r="M53" s="168">
        <f>SUM(M54,M67)</f>
        <v>0</v>
      </c>
      <c r="N53" s="169">
        <f t="shared" ref="N53:O53" si="41">SUM(N54,N67)</f>
        <v>0</v>
      </c>
      <c r="O53" s="170">
        <f t="shared" si="41"/>
        <v>0</v>
      </c>
      <c r="P53" s="171"/>
    </row>
    <row r="54" spans="1:16" x14ac:dyDescent="0.25">
      <c r="A54" s="58">
        <v>1100</v>
      </c>
      <c r="B54" s="172" t="s">
        <v>74</v>
      </c>
      <c r="C54" s="59">
        <f t="shared" si="0"/>
        <v>168421</v>
      </c>
      <c r="D54" s="173">
        <f>SUM(D55,D58,D66)</f>
        <v>168421</v>
      </c>
      <c r="E54" s="174">
        <f t="shared" ref="E54:F54" si="42">SUM(E55,E58,E66)</f>
        <v>0</v>
      </c>
      <c r="F54" s="62">
        <f t="shared" si="42"/>
        <v>168421</v>
      </c>
      <c r="G54" s="173">
        <f>SUM(G55,G58,G66)</f>
        <v>0</v>
      </c>
      <c r="H54" s="174">
        <f t="shared" ref="H54:I54" si="43">SUM(H55,H58,H66)</f>
        <v>0</v>
      </c>
      <c r="I54" s="62">
        <f t="shared" si="43"/>
        <v>0</v>
      </c>
      <c r="J54" s="173">
        <f>SUM(J55,J58,J66)</f>
        <v>0</v>
      </c>
      <c r="K54" s="174">
        <f t="shared" ref="K54:L54" si="44">SUM(K55,K58,K66)</f>
        <v>0</v>
      </c>
      <c r="L54" s="62">
        <f t="shared" si="44"/>
        <v>0</v>
      </c>
      <c r="M54" s="173">
        <f>SUM(M55,M58,M66)</f>
        <v>0</v>
      </c>
      <c r="N54" s="174">
        <f t="shared" ref="N54:O54" si="45">SUM(N55,N58,N66)</f>
        <v>0</v>
      </c>
      <c r="O54" s="62">
        <f t="shared" si="45"/>
        <v>0</v>
      </c>
      <c r="P54" s="66"/>
    </row>
    <row r="55" spans="1:16" x14ac:dyDescent="0.25">
      <c r="A55" s="175">
        <v>1110</v>
      </c>
      <c r="B55" s="127" t="s">
        <v>75</v>
      </c>
      <c r="C55" s="132">
        <f t="shared" si="0"/>
        <v>152639</v>
      </c>
      <c r="D55" s="176">
        <f>SUM(D56:D57)</f>
        <v>152639</v>
      </c>
      <c r="E55" s="177">
        <f t="shared" ref="E55:F55" si="46">SUM(E56:E57)</f>
        <v>0</v>
      </c>
      <c r="F55" s="130">
        <f t="shared" si="46"/>
        <v>152639</v>
      </c>
      <c r="G55" s="176">
        <f>SUM(G56:G57)</f>
        <v>0</v>
      </c>
      <c r="H55" s="177">
        <f t="shared" ref="H55:I55" si="47">SUM(H56:H57)</f>
        <v>0</v>
      </c>
      <c r="I55" s="130">
        <f t="shared" si="47"/>
        <v>0</v>
      </c>
      <c r="J55" s="176">
        <f>SUM(J56:J57)</f>
        <v>0</v>
      </c>
      <c r="K55" s="177">
        <f t="shared" ref="K55:L55" si="48">SUM(K56:K57)</f>
        <v>0</v>
      </c>
      <c r="L55" s="130">
        <f t="shared" si="48"/>
        <v>0</v>
      </c>
      <c r="M55" s="176">
        <f>SUM(M56:M57)</f>
        <v>0</v>
      </c>
      <c r="N55" s="177">
        <f t="shared" ref="N55:O55" si="49">SUM(N56:N57)</f>
        <v>0</v>
      </c>
      <c r="O55" s="130">
        <f t="shared" si="49"/>
        <v>0</v>
      </c>
      <c r="P55" s="118"/>
    </row>
    <row r="56" spans="1:16" ht="12" hidden="1" customHeight="1" x14ac:dyDescent="0.25">
      <c r="A56" s="44">
        <v>1111</v>
      </c>
      <c r="B56" s="71" t="s">
        <v>76</v>
      </c>
      <c r="C56" s="72">
        <f t="shared" si="0"/>
        <v>0</v>
      </c>
      <c r="D56" s="46"/>
      <c r="E56" s="47"/>
      <c r="F56" s="123">
        <f t="shared" ref="F56:F57" si="50">D56+E56</f>
        <v>0</v>
      </c>
      <c r="G56" s="46"/>
      <c r="H56" s="47"/>
      <c r="I56" s="123">
        <f t="shared" ref="I56:I57" si="51">G56+H56</f>
        <v>0</v>
      </c>
      <c r="J56" s="46"/>
      <c r="K56" s="47"/>
      <c r="L56" s="123">
        <f t="shared" ref="L56:L57" si="52">K56+J56</f>
        <v>0</v>
      </c>
      <c r="M56" s="46"/>
      <c r="N56" s="47"/>
      <c r="O56" s="123">
        <f t="shared" ref="O56:O57" si="53">N56+M56</f>
        <v>0</v>
      </c>
      <c r="P56" s="49"/>
    </row>
    <row r="57" spans="1:16" s="413" customFormat="1" ht="27.75" customHeight="1" x14ac:dyDescent="0.25">
      <c r="A57" s="390">
        <v>1119</v>
      </c>
      <c r="B57" s="407" t="s">
        <v>77</v>
      </c>
      <c r="C57" s="412">
        <f t="shared" si="0"/>
        <v>152639</v>
      </c>
      <c r="D57" s="392">
        <v>152639</v>
      </c>
      <c r="E57" s="393"/>
      <c r="F57" s="394">
        <f t="shared" si="50"/>
        <v>152639</v>
      </c>
      <c r="G57" s="392"/>
      <c r="H57" s="393"/>
      <c r="I57" s="394">
        <f t="shared" si="51"/>
        <v>0</v>
      </c>
      <c r="J57" s="392"/>
      <c r="K57" s="393"/>
      <c r="L57" s="394">
        <f t="shared" si="52"/>
        <v>0</v>
      </c>
      <c r="M57" s="392"/>
      <c r="N57" s="393"/>
      <c r="O57" s="394">
        <f t="shared" si="53"/>
        <v>0</v>
      </c>
      <c r="P57" s="396"/>
    </row>
    <row r="58" spans="1:16" x14ac:dyDescent="0.25">
      <c r="A58" s="178">
        <v>1140</v>
      </c>
      <c r="B58" s="78" t="s">
        <v>78</v>
      </c>
      <c r="C58" s="79">
        <f t="shared" si="0"/>
        <v>10009</v>
      </c>
      <c r="D58" s="179">
        <f>SUM(D59:D65)</f>
        <v>10009</v>
      </c>
      <c r="E58" s="180">
        <f>SUM(E59:E65)</f>
        <v>0</v>
      </c>
      <c r="F58" s="55">
        <f t="shared" ref="F58" si="54">SUM(F59:F65)</f>
        <v>10009</v>
      </c>
      <c r="G58" s="179">
        <f>SUM(G59:G65)</f>
        <v>0</v>
      </c>
      <c r="H58" s="180">
        <f t="shared" ref="H58:I58" si="55">SUM(H59:H65)</f>
        <v>0</v>
      </c>
      <c r="I58" s="55">
        <f t="shared" si="55"/>
        <v>0</v>
      </c>
      <c r="J58" s="179">
        <f>SUM(J59:J65)</f>
        <v>0</v>
      </c>
      <c r="K58" s="180">
        <f t="shared" ref="K58:L58" si="56">SUM(K59:K65)</f>
        <v>0</v>
      </c>
      <c r="L58" s="55">
        <f t="shared" si="56"/>
        <v>0</v>
      </c>
      <c r="M58" s="179">
        <f>SUM(M59:M65)</f>
        <v>0</v>
      </c>
      <c r="N58" s="180">
        <f t="shared" ref="N58:O58" si="57">SUM(N59:N65)</f>
        <v>0</v>
      </c>
      <c r="O58" s="55">
        <f t="shared" si="57"/>
        <v>0</v>
      </c>
      <c r="P58" s="57"/>
    </row>
    <row r="59" spans="1:16" ht="12" hidden="1" customHeight="1" x14ac:dyDescent="0.25">
      <c r="A59" s="51">
        <v>1141</v>
      </c>
      <c r="B59" s="78" t="s">
        <v>79</v>
      </c>
      <c r="C59" s="79">
        <f t="shared" si="0"/>
        <v>0</v>
      </c>
      <c r="D59" s="53"/>
      <c r="E59" s="54"/>
      <c r="F59" s="55">
        <f t="shared" ref="F59:F66" si="58">D59+E59</f>
        <v>0</v>
      </c>
      <c r="G59" s="53"/>
      <c r="H59" s="54"/>
      <c r="I59" s="55">
        <f t="shared" ref="I59:I66" si="59">G59+H59</f>
        <v>0</v>
      </c>
      <c r="J59" s="53"/>
      <c r="K59" s="54"/>
      <c r="L59" s="55">
        <f t="shared" ref="L59:L66" si="60">K59+J59</f>
        <v>0</v>
      </c>
      <c r="M59" s="53"/>
      <c r="N59" s="54"/>
      <c r="O59" s="55">
        <f t="shared" ref="O59:O66" si="61">N59+M59</f>
        <v>0</v>
      </c>
      <c r="P59" s="57"/>
    </row>
    <row r="60" spans="1:16" ht="24.75" hidden="1" customHeight="1" x14ac:dyDescent="0.25">
      <c r="A60" s="51">
        <v>1142</v>
      </c>
      <c r="B60" s="78" t="s">
        <v>80</v>
      </c>
      <c r="C60" s="79">
        <f t="shared" si="0"/>
        <v>0</v>
      </c>
      <c r="D60" s="53"/>
      <c r="E60" s="54"/>
      <c r="F60" s="55">
        <f t="shared" si="58"/>
        <v>0</v>
      </c>
      <c r="G60" s="53"/>
      <c r="H60" s="54"/>
      <c r="I60" s="55">
        <f t="shared" si="59"/>
        <v>0</v>
      </c>
      <c r="J60" s="53"/>
      <c r="K60" s="54"/>
      <c r="L60" s="55">
        <f t="shared" si="60"/>
        <v>0</v>
      </c>
      <c r="M60" s="53"/>
      <c r="N60" s="54"/>
      <c r="O60" s="55">
        <f t="shared" si="61"/>
        <v>0</v>
      </c>
      <c r="P60" s="57"/>
    </row>
    <row r="61" spans="1:16" ht="24" hidden="1" customHeight="1" x14ac:dyDescent="0.25">
      <c r="A61" s="51">
        <v>1145</v>
      </c>
      <c r="B61" s="78" t="s">
        <v>81</v>
      </c>
      <c r="C61" s="79">
        <f t="shared" si="0"/>
        <v>0</v>
      </c>
      <c r="D61" s="53"/>
      <c r="E61" s="54"/>
      <c r="F61" s="55">
        <f t="shared" si="58"/>
        <v>0</v>
      </c>
      <c r="G61" s="53"/>
      <c r="H61" s="54"/>
      <c r="I61" s="55">
        <f t="shared" si="59"/>
        <v>0</v>
      </c>
      <c r="J61" s="53"/>
      <c r="K61" s="54"/>
      <c r="L61" s="55">
        <f t="shared" si="60"/>
        <v>0</v>
      </c>
      <c r="M61" s="53"/>
      <c r="N61" s="54"/>
      <c r="O61" s="55">
        <f t="shared" si="61"/>
        <v>0</v>
      </c>
      <c r="P61" s="57"/>
    </row>
    <row r="62" spans="1:16" ht="27.75" hidden="1" customHeight="1" x14ac:dyDescent="0.25">
      <c r="A62" s="51">
        <v>1146</v>
      </c>
      <c r="B62" s="78" t="s">
        <v>82</v>
      </c>
      <c r="C62" s="79">
        <f t="shared" si="0"/>
        <v>0</v>
      </c>
      <c r="D62" s="53"/>
      <c r="E62" s="54"/>
      <c r="F62" s="55">
        <f t="shared" si="58"/>
        <v>0</v>
      </c>
      <c r="G62" s="53"/>
      <c r="H62" s="54"/>
      <c r="I62" s="55">
        <f t="shared" si="59"/>
        <v>0</v>
      </c>
      <c r="J62" s="53"/>
      <c r="K62" s="54"/>
      <c r="L62" s="55">
        <f t="shared" si="60"/>
        <v>0</v>
      </c>
      <c r="M62" s="53"/>
      <c r="N62" s="54"/>
      <c r="O62" s="55">
        <f t="shared" si="61"/>
        <v>0</v>
      </c>
      <c r="P62" s="57"/>
    </row>
    <row r="63" spans="1:16" ht="18" customHeight="1" x14ac:dyDescent="0.25">
      <c r="A63" s="390">
        <v>1147</v>
      </c>
      <c r="B63" s="407" t="s">
        <v>83</v>
      </c>
      <c r="C63" s="412">
        <f t="shared" si="0"/>
        <v>2872</v>
      </c>
      <c r="D63" s="392">
        <v>2872</v>
      </c>
      <c r="E63" s="393"/>
      <c r="F63" s="394">
        <f t="shared" si="58"/>
        <v>2872</v>
      </c>
      <c r="G63" s="392"/>
      <c r="H63" s="393"/>
      <c r="I63" s="394">
        <f t="shared" si="59"/>
        <v>0</v>
      </c>
      <c r="J63" s="392"/>
      <c r="K63" s="393"/>
      <c r="L63" s="394">
        <f t="shared" si="60"/>
        <v>0</v>
      </c>
      <c r="M63" s="392"/>
      <c r="N63" s="393"/>
      <c r="O63" s="394">
        <f t="shared" si="61"/>
        <v>0</v>
      </c>
      <c r="P63" s="396"/>
    </row>
    <row r="64" spans="1:16" ht="20.25" customHeight="1" x14ac:dyDescent="0.25">
      <c r="A64" s="390">
        <v>1148</v>
      </c>
      <c r="B64" s="407" t="s">
        <v>84</v>
      </c>
      <c r="C64" s="412">
        <f t="shared" si="0"/>
        <v>7137</v>
      </c>
      <c r="D64" s="392">
        <v>7137</v>
      </c>
      <c r="E64" s="393"/>
      <c r="F64" s="394">
        <f t="shared" si="58"/>
        <v>7137</v>
      </c>
      <c r="G64" s="392"/>
      <c r="H64" s="393"/>
      <c r="I64" s="394">
        <f t="shared" si="59"/>
        <v>0</v>
      </c>
      <c r="J64" s="392"/>
      <c r="K64" s="393"/>
      <c r="L64" s="394">
        <f t="shared" si="60"/>
        <v>0</v>
      </c>
      <c r="M64" s="392"/>
      <c r="N64" s="393"/>
      <c r="O64" s="394">
        <f t="shared" si="61"/>
        <v>0</v>
      </c>
      <c r="P64" s="396"/>
    </row>
    <row r="65" spans="1:16" ht="24" hidden="1" customHeight="1" x14ac:dyDescent="0.25">
      <c r="A65" s="51">
        <v>1149</v>
      </c>
      <c r="B65" s="78" t="s">
        <v>85</v>
      </c>
      <c r="C65" s="79">
        <f t="shared" si="0"/>
        <v>0</v>
      </c>
      <c r="D65" s="53"/>
      <c r="E65" s="54"/>
      <c r="F65" s="55">
        <f t="shared" si="58"/>
        <v>0</v>
      </c>
      <c r="G65" s="53"/>
      <c r="H65" s="54"/>
      <c r="I65" s="55">
        <f t="shared" si="59"/>
        <v>0</v>
      </c>
      <c r="J65" s="53"/>
      <c r="K65" s="54"/>
      <c r="L65" s="55">
        <f t="shared" si="60"/>
        <v>0</v>
      </c>
      <c r="M65" s="53"/>
      <c r="N65" s="54"/>
      <c r="O65" s="55">
        <f t="shared" si="61"/>
        <v>0</v>
      </c>
      <c r="P65" s="57"/>
    </row>
    <row r="66" spans="1:16" ht="37.5" customHeight="1" x14ac:dyDescent="0.25">
      <c r="A66" s="414">
        <v>1150</v>
      </c>
      <c r="B66" s="415" t="s">
        <v>86</v>
      </c>
      <c r="C66" s="416">
        <f t="shared" si="0"/>
        <v>5773</v>
      </c>
      <c r="D66" s="417">
        <v>5773</v>
      </c>
      <c r="E66" s="418"/>
      <c r="F66" s="419">
        <f t="shared" si="58"/>
        <v>5773</v>
      </c>
      <c r="G66" s="417"/>
      <c r="H66" s="418"/>
      <c r="I66" s="419">
        <f t="shared" si="59"/>
        <v>0</v>
      </c>
      <c r="J66" s="417"/>
      <c r="K66" s="418"/>
      <c r="L66" s="419">
        <f t="shared" si="60"/>
        <v>0</v>
      </c>
      <c r="M66" s="417"/>
      <c r="N66" s="418"/>
      <c r="O66" s="419">
        <f t="shared" si="61"/>
        <v>0</v>
      </c>
      <c r="P66" s="420"/>
    </row>
    <row r="67" spans="1:16" ht="24" x14ac:dyDescent="0.25">
      <c r="A67" s="58">
        <v>1200</v>
      </c>
      <c r="B67" s="172" t="s">
        <v>87</v>
      </c>
      <c r="C67" s="59">
        <f t="shared" si="0"/>
        <v>55795</v>
      </c>
      <c r="D67" s="173">
        <f>SUM(D68:D69)</f>
        <v>55795</v>
      </c>
      <c r="E67" s="174">
        <f t="shared" ref="E67:F67" si="62">SUM(E68:E69)</f>
        <v>0</v>
      </c>
      <c r="F67" s="62">
        <f t="shared" si="62"/>
        <v>55795</v>
      </c>
      <c r="G67" s="173">
        <f>SUM(G68:G69)</f>
        <v>0</v>
      </c>
      <c r="H67" s="174">
        <f t="shared" ref="H67:I67" si="63">SUM(H68:H69)</f>
        <v>0</v>
      </c>
      <c r="I67" s="62">
        <f t="shared" si="63"/>
        <v>0</v>
      </c>
      <c r="J67" s="173">
        <f>SUM(J68:J69)</f>
        <v>0</v>
      </c>
      <c r="K67" s="174">
        <f t="shared" ref="K67:L67" si="64">SUM(K68:K69)</f>
        <v>0</v>
      </c>
      <c r="L67" s="62">
        <f t="shared" si="64"/>
        <v>0</v>
      </c>
      <c r="M67" s="173">
        <f>SUM(M68:M69)</f>
        <v>0</v>
      </c>
      <c r="N67" s="174">
        <f t="shared" ref="N67:O67" si="65">SUM(N68:N69)</f>
        <v>0</v>
      </c>
      <c r="O67" s="62">
        <f t="shared" si="65"/>
        <v>0</v>
      </c>
      <c r="P67" s="66"/>
    </row>
    <row r="68" spans="1:16" s="413" customFormat="1" ht="27.75" customHeight="1" x14ac:dyDescent="0.25">
      <c r="A68" s="421">
        <v>1210</v>
      </c>
      <c r="B68" s="422" t="s">
        <v>88</v>
      </c>
      <c r="C68" s="423">
        <f t="shared" si="0"/>
        <v>42399</v>
      </c>
      <c r="D68" s="385">
        <v>42399</v>
      </c>
      <c r="E68" s="386"/>
      <c r="F68" s="409">
        <f>D68+E68</f>
        <v>42399</v>
      </c>
      <c r="G68" s="385"/>
      <c r="H68" s="386"/>
      <c r="I68" s="409">
        <f>G68+H68</f>
        <v>0</v>
      </c>
      <c r="J68" s="385"/>
      <c r="K68" s="386"/>
      <c r="L68" s="409">
        <f>K68+J68</f>
        <v>0</v>
      </c>
      <c r="M68" s="385"/>
      <c r="N68" s="386"/>
      <c r="O68" s="409">
        <f>N68+M68</f>
        <v>0</v>
      </c>
      <c r="P68" s="420"/>
    </row>
    <row r="69" spans="1:16" ht="24" x14ac:dyDescent="0.25">
      <c r="A69" s="178">
        <v>1220</v>
      </c>
      <c r="B69" s="78" t="s">
        <v>89</v>
      </c>
      <c r="C69" s="79">
        <f t="shared" si="0"/>
        <v>13396</v>
      </c>
      <c r="D69" s="179">
        <f>SUM(D70:D74)</f>
        <v>13396</v>
      </c>
      <c r="E69" s="180">
        <f t="shared" ref="E69:F69" si="66">SUM(E70:E74)</f>
        <v>0</v>
      </c>
      <c r="F69" s="55">
        <f t="shared" si="66"/>
        <v>13396</v>
      </c>
      <c r="G69" s="179">
        <f>SUM(G70:G74)</f>
        <v>0</v>
      </c>
      <c r="H69" s="180">
        <f t="shared" ref="H69:I69" si="67">SUM(H70:H74)</f>
        <v>0</v>
      </c>
      <c r="I69" s="55">
        <f t="shared" si="67"/>
        <v>0</v>
      </c>
      <c r="J69" s="179">
        <f>SUM(J70:J74)</f>
        <v>0</v>
      </c>
      <c r="K69" s="180">
        <f t="shared" ref="K69:L69" si="68">SUM(K70:K74)</f>
        <v>0</v>
      </c>
      <c r="L69" s="55">
        <f t="shared" si="68"/>
        <v>0</v>
      </c>
      <c r="M69" s="179">
        <f>SUM(M70:M74)</f>
        <v>0</v>
      </c>
      <c r="N69" s="180">
        <f t="shared" ref="N69:O69" si="69">SUM(N70:N74)</f>
        <v>0</v>
      </c>
      <c r="O69" s="55">
        <f t="shared" si="69"/>
        <v>0</v>
      </c>
      <c r="P69" s="57"/>
    </row>
    <row r="70" spans="1:16" ht="48" customHeight="1" x14ac:dyDescent="0.25">
      <c r="A70" s="51">
        <v>1221</v>
      </c>
      <c r="B70" s="78" t="s">
        <v>90</v>
      </c>
      <c r="C70" s="79">
        <f t="shared" si="0"/>
        <v>7583</v>
      </c>
      <c r="D70" s="53">
        <v>7583</v>
      </c>
      <c r="E70" s="54"/>
      <c r="F70" s="55">
        <f t="shared" ref="F70:F74" si="70">D70+E70</f>
        <v>7583</v>
      </c>
      <c r="G70" s="53"/>
      <c r="H70" s="54"/>
      <c r="I70" s="55">
        <f t="shared" ref="I70:I74" si="71">G70+H70</f>
        <v>0</v>
      </c>
      <c r="J70" s="53"/>
      <c r="K70" s="54"/>
      <c r="L70" s="55">
        <f t="shared" ref="L70:L74" si="72">K70+J70</f>
        <v>0</v>
      </c>
      <c r="M70" s="53"/>
      <c r="N70" s="54"/>
      <c r="O70" s="55">
        <f t="shared" ref="O70:O74" si="73">N70+M70</f>
        <v>0</v>
      </c>
      <c r="P70" s="57"/>
    </row>
    <row r="71" spans="1:16" ht="12" hidden="1" customHeight="1" x14ac:dyDescent="0.25">
      <c r="A71" s="51">
        <v>1223</v>
      </c>
      <c r="B71" s="78" t="s">
        <v>91</v>
      </c>
      <c r="C71" s="79">
        <f t="shared" si="0"/>
        <v>0</v>
      </c>
      <c r="D71" s="53"/>
      <c r="E71" s="54"/>
      <c r="F71" s="55">
        <f t="shared" si="70"/>
        <v>0</v>
      </c>
      <c r="G71" s="53"/>
      <c r="H71" s="54"/>
      <c r="I71" s="55">
        <f t="shared" si="71"/>
        <v>0</v>
      </c>
      <c r="J71" s="53"/>
      <c r="K71" s="54"/>
      <c r="L71" s="55">
        <f t="shared" si="72"/>
        <v>0</v>
      </c>
      <c r="M71" s="53"/>
      <c r="N71" s="54"/>
      <c r="O71" s="55">
        <f t="shared" si="73"/>
        <v>0</v>
      </c>
      <c r="P71" s="57"/>
    </row>
    <row r="72" spans="1:16" ht="24" hidden="1" customHeight="1" x14ac:dyDescent="0.25">
      <c r="A72" s="51">
        <v>1225</v>
      </c>
      <c r="B72" s="78" t="s">
        <v>92</v>
      </c>
      <c r="C72" s="79">
        <f t="shared" si="0"/>
        <v>0</v>
      </c>
      <c r="D72" s="53"/>
      <c r="E72" s="54"/>
      <c r="F72" s="55">
        <f t="shared" si="70"/>
        <v>0</v>
      </c>
      <c r="G72" s="53"/>
      <c r="H72" s="54"/>
      <c r="I72" s="55">
        <f t="shared" si="71"/>
        <v>0</v>
      </c>
      <c r="J72" s="53"/>
      <c r="K72" s="54"/>
      <c r="L72" s="55">
        <f t="shared" si="72"/>
        <v>0</v>
      </c>
      <c r="M72" s="53"/>
      <c r="N72" s="54"/>
      <c r="O72" s="55">
        <f t="shared" si="73"/>
        <v>0</v>
      </c>
      <c r="P72" s="57"/>
    </row>
    <row r="73" spans="1:16" ht="36" customHeight="1" x14ac:dyDescent="0.25">
      <c r="A73" s="51">
        <v>1227</v>
      </c>
      <c r="B73" s="78" t="s">
        <v>93</v>
      </c>
      <c r="C73" s="79">
        <f t="shared" si="0"/>
        <v>4056</v>
      </c>
      <c r="D73" s="53">
        <v>4056</v>
      </c>
      <c r="E73" s="54"/>
      <c r="F73" s="55">
        <f t="shared" si="70"/>
        <v>4056</v>
      </c>
      <c r="G73" s="53"/>
      <c r="H73" s="54"/>
      <c r="I73" s="55">
        <f t="shared" si="71"/>
        <v>0</v>
      </c>
      <c r="J73" s="53"/>
      <c r="K73" s="54"/>
      <c r="L73" s="55">
        <f t="shared" si="72"/>
        <v>0</v>
      </c>
      <c r="M73" s="53"/>
      <c r="N73" s="54"/>
      <c r="O73" s="55">
        <f t="shared" si="73"/>
        <v>0</v>
      </c>
      <c r="P73" s="57"/>
    </row>
    <row r="74" spans="1:16" ht="48" customHeight="1" x14ac:dyDescent="0.25">
      <c r="A74" s="51">
        <v>1228</v>
      </c>
      <c r="B74" s="78" t="s">
        <v>94</v>
      </c>
      <c r="C74" s="79">
        <f t="shared" si="0"/>
        <v>1757</v>
      </c>
      <c r="D74" s="53">
        <v>1757</v>
      </c>
      <c r="E74" s="54"/>
      <c r="F74" s="55">
        <f t="shared" si="70"/>
        <v>1757</v>
      </c>
      <c r="G74" s="53"/>
      <c r="H74" s="54"/>
      <c r="I74" s="55">
        <f t="shared" si="71"/>
        <v>0</v>
      </c>
      <c r="J74" s="53"/>
      <c r="K74" s="54"/>
      <c r="L74" s="55">
        <f t="shared" si="72"/>
        <v>0</v>
      </c>
      <c r="M74" s="53"/>
      <c r="N74" s="54"/>
      <c r="O74" s="55">
        <f t="shared" si="73"/>
        <v>0</v>
      </c>
      <c r="P74" s="57"/>
    </row>
    <row r="75" spans="1:16" x14ac:dyDescent="0.25">
      <c r="A75" s="166">
        <v>2000</v>
      </c>
      <c r="B75" s="166" t="s">
        <v>95</v>
      </c>
      <c r="C75" s="167">
        <f t="shared" si="0"/>
        <v>142063</v>
      </c>
      <c r="D75" s="168">
        <f>SUM(D76,D83,D130,D164,D165,D172)</f>
        <v>121077</v>
      </c>
      <c r="E75" s="169">
        <f t="shared" ref="E75:F75" si="74">SUM(E76,E83,E130,E164,E165,E172)</f>
        <v>0</v>
      </c>
      <c r="F75" s="170">
        <f t="shared" si="74"/>
        <v>121077</v>
      </c>
      <c r="G75" s="168">
        <f>SUM(G76,G83,G130,G164,G165,G172)</f>
        <v>0</v>
      </c>
      <c r="H75" s="169">
        <f t="shared" ref="H75:I75" si="75">SUM(H76,H83,H130,H164,H165,H172)</f>
        <v>0</v>
      </c>
      <c r="I75" s="170">
        <f t="shared" si="75"/>
        <v>0</v>
      </c>
      <c r="J75" s="168">
        <f>SUM(J76,J83,J130,J164,J165,J172)</f>
        <v>18111</v>
      </c>
      <c r="K75" s="169">
        <f t="shared" ref="K75:L75" si="76">SUM(K76,K83,K130,K164,K165,K172)</f>
        <v>2875</v>
      </c>
      <c r="L75" s="170">
        <f t="shared" si="76"/>
        <v>20986</v>
      </c>
      <c r="M75" s="168">
        <f>SUM(M76,M83,M130,M164,M165,M172)</f>
        <v>0</v>
      </c>
      <c r="N75" s="169">
        <f t="shared" ref="N75:O75" si="77">SUM(N76,N83,N130,N164,N165,N172)</f>
        <v>0</v>
      </c>
      <c r="O75" s="170">
        <f t="shared" si="77"/>
        <v>0</v>
      </c>
      <c r="P75" s="171"/>
    </row>
    <row r="76" spans="1:16" ht="24" hidden="1" x14ac:dyDescent="0.25">
      <c r="A76" s="58">
        <v>2100</v>
      </c>
      <c r="B76" s="172" t="s">
        <v>96</v>
      </c>
      <c r="C76" s="59">
        <f t="shared" si="0"/>
        <v>0</v>
      </c>
      <c r="D76" s="173">
        <f>SUM(D77,D80)</f>
        <v>0</v>
      </c>
      <c r="E76" s="174">
        <f t="shared" ref="E76:F76" si="78">SUM(E77,E80)</f>
        <v>0</v>
      </c>
      <c r="F76" s="62">
        <f t="shared" si="78"/>
        <v>0</v>
      </c>
      <c r="G76" s="173">
        <f>SUM(G77,G80)</f>
        <v>0</v>
      </c>
      <c r="H76" s="174">
        <f t="shared" ref="H76:I76" si="79">SUM(H77,H80)</f>
        <v>0</v>
      </c>
      <c r="I76" s="62">
        <f t="shared" si="79"/>
        <v>0</v>
      </c>
      <c r="J76" s="173">
        <f>SUM(J77,J80)</f>
        <v>0</v>
      </c>
      <c r="K76" s="174">
        <f t="shared" ref="K76:L76" si="80">SUM(K77,K80)</f>
        <v>0</v>
      </c>
      <c r="L76" s="62">
        <f t="shared" si="80"/>
        <v>0</v>
      </c>
      <c r="M76" s="173">
        <f>SUM(M77,M80)</f>
        <v>0</v>
      </c>
      <c r="N76" s="174">
        <f t="shared" ref="N76:O76" si="81">SUM(N77,N80)</f>
        <v>0</v>
      </c>
      <c r="O76" s="62">
        <f t="shared" si="81"/>
        <v>0</v>
      </c>
      <c r="P76" s="66"/>
    </row>
    <row r="77" spans="1:16" ht="24" hidden="1" x14ac:dyDescent="0.25">
      <c r="A77" s="181">
        <v>2110</v>
      </c>
      <c r="B77" s="71" t="s">
        <v>97</v>
      </c>
      <c r="C77" s="72">
        <f t="shared" si="0"/>
        <v>0</v>
      </c>
      <c r="D77" s="182">
        <f>SUM(D78:D79)</f>
        <v>0</v>
      </c>
      <c r="E77" s="183">
        <f t="shared" ref="E77:F77" si="82">SUM(E78:E79)</f>
        <v>0</v>
      </c>
      <c r="F77" s="123">
        <f t="shared" si="82"/>
        <v>0</v>
      </c>
      <c r="G77" s="182">
        <f>SUM(G78:G79)</f>
        <v>0</v>
      </c>
      <c r="H77" s="183">
        <f t="shared" ref="H77:I77" si="83">SUM(H78:H79)</f>
        <v>0</v>
      </c>
      <c r="I77" s="123">
        <f t="shared" si="83"/>
        <v>0</v>
      </c>
      <c r="J77" s="182">
        <f>SUM(J78:J79)</f>
        <v>0</v>
      </c>
      <c r="K77" s="183">
        <f t="shared" ref="K77:L77" si="84">SUM(K78:K79)</f>
        <v>0</v>
      </c>
      <c r="L77" s="123">
        <f t="shared" si="84"/>
        <v>0</v>
      </c>
      <c r="M77" s="182">
        <f>SUM(M78:M79)</f>
        <v>0</v>
      </c>
      <c r="N77" s="183">
        <f t="shared" ref="N77:O77" si="85">SUM(N78:N79)</f>
        <v>0</v>
      </c>
      <c r="O77" s="123">
        <f t="shared" si="85"/>
        <v>0</v>
      </c>
      <c r="P77" s="49"/>
    </row>
    <row r="78" spans="1:16" ht="12" hidden="1" customHeight="1" x14ac:dyDescent="0.25">
      <c r="A78" s="51">
        <v>2111</v>
      </c>
      <c r="B78" s="78" t="s">
        <v>98</v>
      </c>
      <c r="C78" s="79">
        <f t="shared" si="0"/>
        <v>0</v>
      </c>
      <c r="D78" s="184"/>
      <c r="E78" s="185"/>
      <c r="F78" s="55">
        <f t="shared" ref="F78:F79" si="86">D78+E78</f>
        <v>0</v>
      </c>
      <c r="G78" s="53"/>
      <c r="H78" s="54"/>
      <c r="I78" s="55">
        <f t="shared" ref="I78:I79" si="87">G78+H78</f>
        <v>0</v>
      </c>
      <c r="J78" s="53"/>
      <c r="K78" s="54"/>
      <c r="L78" s="55">
        <f t="shared" ref="L78:L79" si="88">K78+J78</f>
        <v>0</v>
      </c>
      <c r="M78" s="53"/>
      <c r="N78" s="54"/>
      <c r="O78" s="55">
        <f t="shared" ref="O78:O79" si="89">N78+M78</f>
        <v>0</v>
      </c>
      <c r="P78" s="57"/>
    </row>
    <row r="79" spans="1:16" ht="24" hidden="1" customHeight="1" x14ac:dyDescent="0.25">
      <c r="A79" s="51">
        <v>2112</v>
      </c>
      <c r="B79" s="78" t="s">
        <v>99</v>
      </c>
      <c r="C79" s="79">
        <f t="shared" si="0"/>
        <v>0</v>
      </c>
      <c r="D79" s="184"/>
      <c r="E79" s="185"/>
      <c r="F79" s="55">
        <f t="shared" si="86"/>
        <v>0</v>
      </c>
      <c r="G79" s="53"/>
      <c r="H79" s="54"/>
      <c r="I79" s="55">
        <f t="shared" si="87"/>
        <v>0</v>
      </c>
      <c r="J79" s="53"/>
      <c r="K79" s="54"/>
      <c r="L79" s="55">
        <f t="shared" si="88"/>
        <v>0</v>
      </c>
      <c r="M79" s="53"/>
      <c r="N79" s="54"/>
      <c r="O79" s="55">
        <f t="shared" si="89"/>
        <v>0</v>
      </c>
      <c r="P79" s="57"/>
    </row>
    <row r="80" spans="1:16" ht="24" hidden="1" x14ac:dyDescent="0.25">
      <c r="A80" s="178">
        <v>2120</v>
      </c>
      <c r="B80" s="78" t="s">
        <v>100</v>
      </c>
      <c r="C80" s="79">
        <f t="shared" si="0"/>
        <v>0</v>
      </c>
      <c r="D80" s="179">
        <f>SUM(D81:D82)</f>
        <v>0</v>
      </c>
      <c r="E80" s="180">
        <f t="shared" ref="E80:F80" si="90">SUM(E81:E82)</f>
        <v>0</v>
      </c>
      <c r="F80" s="55">
        <f t="shared" si="90"/>
        <v>0</v>
      </c>
      <c r="G80" s="179">
        <f>SUM(G81:G82)</f>
        <v>0</v>
      </c>
      <c r="H80" s="180">
        <f t="shared" ref="H80:I80" si="91">SUM(H81:H82)</f>
        <v>0</v>
      </c>
      <c r="I80" s="55">
        <f t="shared" si="91"/>
        <v>0</v>
      </c>
      <c r="J80" s="179">
        <f>SUM(J81:J82)</f>
        <v>0</v>
      </c>
      <c r="K80" s="180">
        <f t="shared" ref="K80:L80" si="92">SUM(K81:K82)</f>
        <v>0</v>
      </c>
      <c r="L80" s="55">
        <f t="shared" si="92"/>
        <v>0</v>
      </c>
      <c r="M80" s="179">
        <f>SUM(M81:M82)</f>
        <v>0</v>
      </c>
      <c r="N80" s="180">
        <f t="shared" ref="N80:O80" si="93">SUM(N81:N82)</f>
        <v>0</v>
      </c>
      <c r="O80" s="55">
        <f t="shared" si="93"/>
        <v>0</v>
      </c>
      <c r="P80" s="57"/>
    </row>
    <row r="81" spans="1:16" ht="12" hidden="1" customHeight="1" x14ac:dyDescent="0.25">
      <c r="A81" s="51">
        <v>2121</v>
      </c>
      <c r="B81" s="78" t="s">
        <v>98</v>
      </c>
      <c r="C81" s="79">
        <f t="shared" si="0"/>
        <v>0</v>
      </c>
      <c r="D81" s="184"/>
      <c r="E81" s="185"/>
      <c r="F81" s="55">
        <f t="shared" ref="F81:F82" si="94">D81+E81</f>
        <v>0</v>
      </c>
      <c r="G81" s="53"/>
      <c r="H81" s="54"/>
      <c r="I81" s="55">
        <f t="shared" ref="I81:I82" si="95">G81+H81</f>
        <v>0</v>
      </c>
      <c r="J81" s="53"/>
      <c r="K81" s="54"/>
      <c r="L81" s="55">
        <f t="shared" ref="L81:L82" si="96">K81+J81</f>
        <v>0</v>
      </c>
      <c r="M81" s="53"/>
      <c r="N81" s="54"/>
      <c r="O81" s="55">
        <f t="shared" ref="O81:O82" si="97">N81+M81</f>
        <v>0</v>
      </c>
      <c r="P81" s="57"/>
    </row>
    <row r="82" spans="1:16" ht="24" hidden="1" customHeight="1" x14ac:dyDescent="0.25">
      <c r="A82" s="51">
        <v>2122</v>
      </c>
      <c r="B82" s="78" t="s">
        <v>99</v>
      </c>
      <c r="C82" s="79">
        <f t="shared" si="0"/>
        <v>0</v>
      </c>
      <c r="D82" s="184"/>
      <c r="E82" s="185"/>
      <c r="F82" s="55">
        <f t="shared" si="94"/>
        <v>0</v>
      </c>
      <c r="G82" s="53"/>
      <c r="H82" s="54"/>
      <c r="I82" s="55">
        <f t="shared" si="95"/>
        <v>0</v>
      </c>
      <c r="J82" s="53"/>
      <c r="K82" s="54"/>
      <c r="L82" s="55">
        <f t="shared" si="96"/>
        <v>0</v>
      </c>
      <c r="M82" s="53"/>
      <c r="N82" s="54"/>
      <c r="O82" s="55">
        <f t="shared" si="97"/>
        <v>0</v>
      </c>
      <c r="P82" s="57"/>
    </row>
    <row r="83" spans="1:16" x14ac:dyDescent="0.25">
      <c r="A83" s="58">
        <v>2200</v>
      </c>
      <c r="B83" s="172" t="s">
        <v>103</v>
      </c>
      <c r="C83" s="59">
        <f t="shared" si="0"/>
        <v>113540</v>
      </c>
      <c r="D83" s="173">
        <f>SUM(D84,D89,D95,D103,D112,D116,D122,D128)</f>
        <v>101463</v>
      </c>
      <c r="E83" s="174">
        <f t="shared" ref="E83:F83" si="98">SUM(E84,E89,E95,E103,E112,E116,E122,E128)</f>
        <v>0</v>
      </c>
      <c r="F83" s="62">
        <f t="shared" si="98"/>
        <v>101463</v>
      </c>
      <c r="G83" s="173">
        <f>SUM(G84,G89,G95,G103,G112,G116,G122,G128)</f>
        <v>0</v>
      </c>
      <c r="H83" s="174">
        <f t="shared" ref="H83:I83" si="99">SUM(H84,H89,H95,H103,H112,H116,H122,H128)</f>
        <v>0</v>
      </c>
      <c r="I83" s="62">
        <f t="shared" si="99"/>
        <v>0</v>
      </c>
      <c r="J83" s="173">
        <f>SUM(J84,J89,J95,J103,J112,J116,J122,J128)</f>
        <v>12077</v>
      </c>
      <c r="K83" s="174">
        <f t="shared" ref="K83:L83" si="100">SUM(K84,K89,K95,K103,K112,K116,K122,K128)</f>
        <v>0</v>
      </c>
      <c r="L83" s="62">
        <f t="shared" si="100"/>
        <v>12077</v>
      </c>
      <c r="M83" s="173">
        <f>SUM(M84,M89,M95,M103,M112,M116,M122,M128)</f>
        <v>0</v>
      </c>
      <c r="N83" s="174">
        <f t="shared" ref="N83:O83" si="101">SUM(N84,N89,N95,N103,N112,N116,N122,N128)</f>
        <v>0</v>
      </c>
      <c r="O83" s="62">
        <f t="shared" si="101"/>
        <v>0</v>
      </c>
      <c r="P83" s="66"/>
    </row>
    <row r="84" spans="1:16" x14ac:dyDescent="0.25">
      <c r="A84" s="175">
        <v>2210</v>
      </c>
      <c r="B84" s="127" t="s">
        <v>104</v>
      </c>
      <c r="C84" s="132">
        <f t="shared" ref="C84:C147" si="102">F84+I84+L84+O84</f>
        <v>3892</v>
      </c>
      <c r="D84" s="176">
        <f>SUM(D85:D88)</f>
        <v>3032</v>
      </c>
      <c r="E84" s="177">
        <f t="shared" ref="E84:F84" si="103">SUM(E85:E88)</f>
        <v>0</v>
      </c>
      <c r="F84" s="130">
        <f t="shared" si="103"/>
        <v>3032</v>
      </c>
      <c r="G84" s="176">
        <f>SUM(G85:G88)</f>
        <v>0</v>
      </c>
      <c r="H84" s="177">
        <f t="shared" ref="H84:I84" si="104">SUM(H85:H88)</f>
        <v>0</v>
      </c>
      <c r="I84" s="130">
        <f t="shared" si="104"/>
        <v>0</v>
      </c>
      <c r="J84" s="176">
        <f>SUM(J85:J88)</f>
        <v>860</v>
      </c>
      <c r="K84" s="177">
        <f t="shared" ref="K84:L84" si="105">SUM(K85:K88)</f>
        <v>0</v>
      </c>
      <c r="L84" s="130">
        <f t="shared" si="105"/>
        <v>860</v>
      </c>
      <c r="M84" s="176">
        <f>SUM(M85:M88)</f>
        <v>0</v>
      </c>
      <c r="N84" s="177">
        <f t="shared" ref="N84:O84" si="106">SUM(N85:N88)</f>
        <v>0</v>
      </c>
      <c r="O84" s="130">
        <f t="shared" si="106"/>
        <v>0</v>
      </c>
      <c r="P84" s="118"/>
    </row>
    <row r="85" spans="1:16" ht="24" hidden="1" customHeight="1" x14ac:dyDescent="0.25">
      <c r="A85" s="44">
        <v>2211</v>
      </c>
      <c r="B85" s="71" t="s">
        <v>105</v>
      </c>
      <c r="C85" s="72">
        <f t="shared" si="102"/>
        <v>0</v>
      </c>
      <c r="D85" s="186"/>
      <c r="E85" s="187"/>
      <c r="F85" s="123">
        <f t="shared" ref="F85:F88" si="107">D85+E85</f>
        <v>0</v>
      </c>
      <c r="G85" s="46"/>
      <c r="H85" s="47"/>
      <c r="I85" s="123">
        <f t="shared" ref="I85:I88" si="108">G85+H85</f>
        <v>0</v>
      </c>
      <c r="J85" s="46"/>
      <c r="K85" s="47"/>
      <c r="L85" s="123">
        <f t="shared" ref="L85:L88" si="109">K85+J85</f>
        <v>0</v>
      </c>
      <c r="M85" s="46"/>
      <c r="N85" s="47"/>
      <c r="O85" s="123">
        <f t="shared" ref="O85:O88" si="110">N85+M85</f>
        <v>0</v>
      </c>
      <c r="P85" s="49"/>
    </row>
    <row r="86" spans="1:16" ht="36" hidden="1" customHeight="1" x14ac:dyDescent="0.25">
      <c r="A86" s="51">
        <v>2212</v>
      </c>
      <c r="B86" s="78" t="s">
        <v>106</v>
      </c>
      <c r="C86" s="79">
        <f t="shared" si="102"/>
        <v>0</v>
      </c>
      <c r="D86" s="184"/>
      <c r="E86" s="185"/>
      <c r="F86" s="55">
        <f t="shared" si="107"/>
        <v>0</v>
      </c>
      <c r="G86" s="53"/>
      <c r="H86" s="54"/>
      <c r="I86" s="55">
        <f t="shared" si="108"/>
        <v>0</v>
      </c>
      <c r="J86" s="53"/>
      <c r="K86" s="54"/>
      <c r="L86" s="55">
        <f t="shared" si="109"/>
        <v>0</v>
      </c>
      <c r="M86" s="53"/>
      <c r="N86" s="54"/>
      <c r="O86" s="55">
        <f t="shared" si="110"/>
        <v>0</v>
      </c>
      <c r="P86" s="57"/>
    </row>
    <row r="87" spans="1:16" s="413" customFormat="1" ht="33.75" customHeight="1" x14ac:dyDescent="0.25">
      <c r="A87" s="390">
        <v>2214</v>
      </c>
      <c r="B87" s="407" t="s">
        <v>107</v>
      </c>
      <c r="C87" s="412">
        <f t="shared" si="102"/>
        <v>1239</v>
      </c>
      <c r="D87" s="424">
        <v>1032</v>
      </c>
      <c r="E87" s="425"/>
      <c r="F87" s="394">
        <f t="shared" si="107"/>
        <v>1032</v>
      </c>
      <c r="G87" s="392"/>
      <c r="H87" s="393"/>
      <c r="I87" s="394">
        <f t="shared" si="108"/>
        <v>0</v>
      </c>
      <c r="J87" s="392">
        <v>207</v>
      </c>
      <c r="K87" s="393"/>
      <c r="L87" s="394">
        <f t="shared" si="109"/>
        <v>207</v>
      </c>
      <c r="M87" s="392"/>
      <c r="N87" s="393"/>
      <c r="O87" s="394">
        <f t="shared" si="110"/>
        <v>0</v>
      </c>
      <c r="P87" s="420"/>
    </row>
    <row r="88" spans="1:16" s="413" customFormat="1" ht="24" customHeight="1" x14ac:dyDescent="0.25">
      <c r="A88" s="390">
        <v>2219</v>
      </c>
      <c r="B88" s="407" t="s">
        <v>108</v>
      </c>
      <c r="C88" s="412">
        <f t="shared" si="102"/>
        <v>2653</v>
      </c>
      <c r="D88" s="424">
        <v>2000</v>
      </c>
      <c r="E88" s="425"/>
      <c r="F88" s="394">
        <f t="shared" si="107"/>
        <v>2000</v>
      </c>
      <c r="G88" s="392"/>
      <c r="H88" s="393"/>
      <c r="I88" s="394">
        <f t="shared" si="108"/>
        <v>0</v>
      </c>
      <c r="J88" s="392">
        <v>653</v>
      </c>
      <c r="K88" s="393"/>
      <c r="L88" s="394">
        <f t="shared" si="109"/>
        <v>653</v>
      </c>
      <c r="M88" s="392"/>
      <c r="N88" s="393"/>
      <c r="O88" s="394">
        <f t="shared" si="110"/>
        <v>0</v>
      </c>
      <c r="P88" s="420"/>
    </row>
    <row r="89" spans="1:16" ht="24" x14ac:dyDescent="0.25">
      <c r="A89" s="178">
        <v>2220</v>
      </c>
      <c r="B89" s="78" t="s">
        <v>109</v>
      </c>
      <c r="C89" s="79">
        <f t="shared" si="102"/>
        <v>30937</v>
      </c>
      <c r="D89" s="179">
        <f>SUM(D90:D94)</f>
        <v>28347</v>
      </c>
      <c r="E89" s="180">
        <f t="shared" ref="E89:F89" si="111">SUM(E90:E94)</f>
        <v>0</v>
      </c>
      <c r="F89" s="55">
        <f t="shared" si="111"/>
        <v>28347</v>
      </c>
      <c r="G89" s="179">
        <f>SUM(G90:G94)</f>
        <v>0</v>
      </c>
      <c r="H89" s="180">
        <f t="shared" ref="H89:I89" si="112">SUM(H90:H94)</f>
        <v>0</v>
      </c>
      <c r="I89" s="55">
        <f t="shared" si="112"/>
        <v>0</v>
      </c>
      <c r="J89" s="179">
        <f>SUM(J90:J94)</f>
        <v>2590</v>
      </c>
      <c r="K89" s="180">
        <f t="shared" ref="K89:L89" si="113">SUM(K90:K94)</f>
        <v>0</v>
      </c>
      <c r="L89" s="55">
        <f t="shared" si="113"/>
        <v>2590</v>
      </c>
      <c r="M89" s="179">
        <f>SUM(M90:M94)</f>
        <v>0</v>
      </c>
      <c r="N89" s="180">
        <f t="shared" ref="N89:O89" si="114">SUM(N90:N94)</f>
        <v>0</v>
      </c>
      <c r="O89" s="55">
        <f t="shared" si="114"/>
        <v>0</v>
      </c>
      <c r="P89" s="57"/>
    </row>
    <row r="90" spans="1:16" ht="21" hidden="1" customHeight="1" x14ac:dyDescent="0.25">
      <c r="A90" s="51">
        <v>2221</v>
      </c>
      <c r="B90" s="78" t="s">
        <v>110</v>
      </c>
      <c r="C90" s="79">
        <f t="shared" si="102"/>
        <v>0</v>
      </c>
      <c r="D90" s="184"/>
      <c r="E90" s="185"/>
      <c r="F90" s="55">
        <f t="shared" ref="F90:F94" si="115">D90+E90</f>
        <v>0</v>
      </c>
      <c r="G90" s="53"/>
      <c r="H90" s="54"/>
      <c r="I90" s="55">
        <f t="shared" ref="I90:I94" si="116">G90+H90</f>
        <v>0</v>
      </c>
      <c r="J90" s="53"/>
      <c r="K90" s="54"/>
      <c r="L90" s="55">
        <f t="shared" ref="L90:L94" si="117">K90+J90</f>
        <v>0</v>
      </c>
      <c r="M90" s="53"/>
      <c r="N90" s="54"/>
      <c r="O90" s="55">
        <f t="shared" ref="O90:O94" si="118">N90+M90</f>
        <v>0</v>
      </c>
      <c r="P90" s="57"/>
    </row>
    <row r="91" spans="1:16" s="413" customFormat="1" ht="17.25" customHeight="1" x14ac:dyDescent="0.25">
      <c r="A91" s="390">
        <v>2222</v>
      </c>
      <c r="B91" s="407" t="s">
        <v>111</v>
      </c>
      <c r="C91" s="412">
        <f t="shared" si="102"/>
        <v>157</v>
      </c>
      <c r="D91" s="424">
        <v>141</v>
      </c>
      <c r="E91" s="425"/>
      <c r="F91" s="394">
        <f t="shared" si="115"/>
        <v>141</v>
      </c>
      <c r="G91" s="392"/>
      <c r="H91" s="393"/>
      <c r="I91" s="394">
        <f t="shared" si="116"/>
        <v>0</v>
      </c>
      <c r="J91" s="392">
        <v>16</v>
      </c>
      <c r="K91" s="393"/>
      <c r="L91" s="394">
        <f t="shared" si="117"/>
        <v>16</v>
      </c>
      <c r="M91" s="392"/>
      <c r="N91" s="393"/>
      <c r="O91" s="394">
        <f t="shared" si="118"/>
        <v>0</v>
      </c>
      <c r="P91" s="420"/>
    </row>
    <row r="92" spans="1:16" s="413" customFormat="1" ht="16.5" customHeight="1" x14ac:dyDescent="0.25">
      <c r="A92" s="390">
        <v>2223</v>
      </c>
      <c r="B92" s="407" t="s">
        <v>112</v>
      </c>
      <c r="C92" s="412">
        <f t="shared" si="102"/>
        <v>7561</v>
      </c>
      <c r="D92" s="424">
        <v>5487</v>
      </c>
      <c r="E92" s="425"/>
      <c r="F92" s="394">
        <f t="shared" si="115"/>
        <v>5487</v>
      </c>
      <c r="G92" s="392"/>
      <c r="H92" s="393"/>
      <c r="I92" s="394">
        <f t="shared" si="116"/>
        <v>0</v>
      </c>
      <c r="J92" s="392">
        <v>2074</v>
      </c>
      <c r="K92" s="393"/>
      <c r="L92" s="394">
        <f t="shared" si="117"/>
        <v>2074</v>
      </c>
      <c r="M92" s="392"/>
      <c r="N92" s="393"/>
      <c r="O92" s="394">
        <f t="shared" si="118"/>
        <v>0</v>
      </c>
      <c r="P92" s="420"/>
    </row>
    <row r="93" spans="1:16" s="413" customFormat="1" ht="48" customHeight="1" x14ac:dyDescent="0.25">
      <c r="A93" s="390">
        <v>2224</v>
      </c>
      <c r="B93" s="407" t="s">
        <v>113</v>
      </c>
      <c r="C93" s="412">
        <f t="shared" si="102"/>
        <v>23219</v>
      </c>
      <c r="D93" s="424">
        <v>22719</v>
      </c>
      <c r="E93" s="425"/>
      <c r="F93" s="394">
        <f t="shared" si="115"/>
        <v>22719</v>
      </c>
      <c r="G93" s="392"/>
      <c r="H93" s="393"/>
      <c r="I93" s="394">
        <f t="shared" si="116"/>
        <v>0</v>
      </c>
      <c r="J93" s="392">
        <v>500</v>
      </c>
      <c r="K93" s="393"/>
      <c r="L93" s="394">
        <f t="shared" si="117"/>
        <v>500</v>
      </c>
      <c r="M93" s="392"/>
      <c r="N93" s="393"/>
      <c r="O93" s="394">
        <f t="shared" si="118"/>
        <v>0</v>
      </c>
      <c r="P93" s="420"/>
    </row>
    <row r="94" spans="1:16" ht="24" hidden="1" customHeight="1" x14ac:dyDescent="0.25">
      <c r="A94" s="51">
        <v>2229</v>
      </c>
      <c r="B94" s="78" t="s">
        <v>114</v>
      </c>
      <c r="C94" s="79">
        <f t="shared" si="102"/>
        <v>0</v>
      </c>
      <c r="D94" s="184"/>
      <c r="E94" s="185"/>
      <c r="F94" s="55">
        <f t="shared" si="115"/>
        <v>0</v>
      </c>
      <c r="G94" s="53"/>
      <c r="H94" s="54"/>
      <c r="I94" s="55">
        <f t="shared" si="116"/>
        <v>0</v>
      </c>
      <c r="J94" s="53"/>
      <c r="K94" s="54"/>
      <c r="L94" s="55">
        <f t="shared" si="117"/>
        <v>0</v>
      </c>
      <c r="M94" s="53"/>
      <c r="N94" s="54"/>
      <c r="O94" s="55">
        <f t="shared" si="118"/>
        <v>0</v>
      </c>
      <c r="P94" s="57"/>
    </row>
    <row r="95" spans="1:16" ht="36" x14ac:dyDescent="0.25">
      <c r="A95" s="178">
        <v>2230</v>
      </c>
      <c r="B95" s="78" t="s">
        <v>115</v>
      </c>
      <c r="C95" s="79">
        <f t="shared" si="102"/>
        <v>16110</v>
      </c>
      <c r="D95" s="179">
        <f>SUM(D96:D102)</f>
        <v>14914</v>
      </c>
      <c r="E95" s="180">
        <f t="shared" ref="E95:F95" si="119">SUM(E96:E102)</f>
        <v>0</v>
      </c>
      <c r="F95" s="55">
        <f t="shared" si="119"/>
        <v>14914</v>
      </c>
      <c r="G95" s="179">
        <f>SUM(G96:G102)</f>
        <v>0</v>
      </c>
      <c r="H95" s="180">
        <f t="shared" ref="H95:I95" si="120">SUM(H96:H102)</f>
        <v>0</v>
      </c>
      <c r="I95" s="55">
        <f t="shared" si="120"/>
        <v>0</v>
      </c>
      <c r="J95" s="179">
        <f>SUM(J96:J102)</f>
        <v>1196</v>
      </c>
      <c r="K95" s="180">
        <f t="shared" ref="K95:L95" si="121">SUM(K96:K102)</f>
        <v>0</v>
      </c>
      <c r="L95" s="55">
        <f t="shared" si="121"/>
        <v>1196</v>
      </c>
      <c r="M95" s="179">
        <f>SUM(M96:M102)</f>
        <v>0</v>
      </c>
      <c r="N95" s="180">
        <f t="shared" ref="N95:O95" si="122">SUM(N96:N102)</f>
        <v>0</v>
      </c>
      <c r="O95" s="55">
        <f t="shared" si="122"/>
        <v>0</v>
      </c>
      <c r="P95" s="57"/>
    </row>
    <row r="96" spans="1:16" ht="24" hidden="1" customHeight="1" x14ac:dyDescent="0.25">
      <c r="A96" s="51">
        <v>2231</v>
      </c>
      <c r="B96" s="78" t="s">
        <v>116</v>
      </c>
      <c r="C96" s="79">
        <f t="shared" si="102"/>
        <v>0</v>
      </c>
      <c r="D96" s="184"/>
      <c r="E96" s="185"/>
      <c r="F96" s="55">
        <f t="shared" ref="F96:F102" si="123">D96+E96</f>
        <v>0</v>
      </c>
      <c r="G96" s="53"/>
      <c r="H96" s="54"/>
      <c r="I96" s="55">
        <f t="shared" ref="I96:I102" si="124">G96+H96</f>
        <v>0</v>
      </c>
      <c r="J96" s="53"/>
      <c r="K96" s="54"/>
      <c r="L96" s="55">
        <f t="shared" ref="L96:L102" si="125">K96+J96</f>
        <v>0</v>
      </c>
      <c r="M96" s="53"/>
      <c r="N96" s="54"/>
      <c r="O96" s="55">
        <f t="shared" ref="O96:O102" si="126">N96+M96</f>
        <v>0</v>
      </c>
      <c r="P96" s="57"/>
    </row>
    <row r="97" spans="1:16" ht="24.75" hidden="1" customHeight="1" x14ac:dyDescent="0.25">
      <c r="A97" s="51">
        <v>2232</v>
      </c>
      <c r="B97" s="78" t="s">
        <v>117</v>
      </c>
      <c r="C97" s="79">
        <f t="shared" si="102"/>
        <v>0</v>
      </c>
      <c r="D97" s="184"/>
      <c r="E97" s="185"/>
      <c r="F97" s="55">
        <f t="shared" si="123"/>
        <v>0</v>
      </c>
      <c r="G97" s="53"/>
      <c r="H97" s="54"/>
      <c r="I97" s="55">
        <f t="shared" si="124"/>
        <v>0</v>
      </c>
      <c r="J97" s="53"/>
      <c r="K97" s="54"/>
      <c r="L97" s="55">
        <f t="shared" si="125"/>
        <v>0</v>
      </c>
      <c r="M97" s="53"/>
      <c r="N97" s="54"/>
      <c r="O97" s="55">
        <f t="shared" si="126"/>
        <v>0</v>
      </c>
      <c r="P97" s="57"/>
    </row>
    <row r="98" spans="1:16" ht="24" hidden="1" customHeight="1" x14ac:dyDescent="0.25">
      <c r="A98" s="44">
        <v>2233</v>
      </c>
      <c r="B98" s="71" t="s">
        <v>118</v>
      </c>
      <c r="C98" s="72">
        <f t="shared" si="102"/>
        <v>0</v>
      </c>
      <c r="D98" s="186"/>
      <c r="E98" s="187"/>
      <c r="F98" s="123">
        <f t="shared" si="123"/>
        <v>0</v>
      </c>
      <c r="G98" s="46"/>
      <c r="H98" s="47"/>
      <c r="I98" s="123">
        <f t="shared" si="124"/>
        <v>0</v>
      </c>
      <c r="J98" s="46"/>
      <c r="K98" s="47"/>
      <c r="L98" s="123">
        <f t="shared" si="125"/>
        <v>0</v>
      </c>
      <c r="M98" s="46"/>
      <c r="N98" s="47"/>
      <c r="O98" s="123">
        <f t="shared" si="126"/>
        <v>0</v>
      </c>
      <c r="P98" s="49"/>
    </row>
    <row r="99" spans="1:16" ht="36" hidden="1" customHeight="1" x14ac:dyDescent="0.25">
      <c r="A99" s="51">
        <v>2234</v>
      </c>
      <c r="B99" s="78" t="s">
        <v>119</v>
      </c>
      <c r="C99" s="79">
        <f t="shared" si="102"/>
        <v>0</v>
      </c>
      <c r="D99" s="184"/>
      <c r="E99" s="185"/>
      <c r="F99" s="55">
        <f t="shared" si="123"/>
        <v>0</v>
      </c>
      <c r="G99" s="53"/>
      <c r="H99" s="54"/>
      <c r="I99" s="55">
        <f t="shared" si="124"/>
        <v>0</v>
      </c>
      <c r="J99" s="53"/>
      <c r="K99" s="54"/>
      <c r="L99" s="55">
        <f t="shared" si="125"/>
        <v>0</v>
      </c>
      <c r="M99" s="53"/>
      <c r="N99" s="54"/>
      <c r="O99" s="55">
        <f t="shared" si="126"/>
        <v>0</v>
      </c>
      <c r="P99" s="57"/>
    </row>
    <row r="100" spans="1:16" ht="24" customHeight="1" x14ac:dyDescent="0.25">
      <c r="A100" s="51">
        <v>2235</v>
      </c>
      <c r="B100" s="78" t="s">
        <v>120</v>
      </c>
      <c r="C100" s="79">
        <f t="shared" si="102"/>
        <v>292</v>
      </c>
      <c r="D100" s="184"/>
      <c r="E100" s="185"/>
      <c r="F100" s="55">
        <f t="shared" si="123"/>
        <v>0</v>
      </c>
      <c r="G100" s="53"/>
      <c r="H100" s="54"/>
      <c r="I100" s="55">
        <f t="shared" si="124"/>
        <v>0</v>
      </c>
      <c r="J100" s="53">
        <v>292</v>
      </c>
      <c r="K100" s="54"/>
      <c r="L100" s="55">
        <f t="shared" si="125"/>
        <v>292</v>
      </c>
      <c r="M100" s="53"/>
      <c r="N100" s="54"/>
      <c r="O100" s="55">
        <f t="shared" si="126"/>
        <v>0</v>
      </c>
      <c r="P100" s="57"/>
    </row>
    <row r="101" spans="1:16" ht="12" customHeight="1" x14ac:dyDescent="0.25">
      <c r="A101" s="51">
        <v>2236</v>
      </c>
      <c r="B101" s="78" t="s">
        <v>121</v>
      </c>
      <c r="C101" s="79">
        <f t="shared" si="102"/>
        <v>750</v>
      </c>
      <c r="D101" s="184"/>
      <c r="E101" s="185"/>
      <c r="F101" s="55">
        <f t="shared" si="123"/>
        <v>0</v>
      </c>
      <c r="G101" s="53"/>
      <c r="H101" s="54"/>
      <c r="I101" s="55">
        <f t="shared" si="124"/>
        <v>0</v>
      </c>
      <c r="J101" s="53">
        <v>750</v>
      </c>
      <c r="K101" s="54"/>
      <c r="L101" s="55">
        <f t="shared" si="125"/>
        <v>750</v>
      </c>
      <c r="M101" s="53"/>
      <c r="N101" s="54"/>
      <c r="O101" s="55">
        <f t="shared" si="126"/>
        <v>0</v>
      </c>
      <c r="P101" s="57"/>
    </row>
    <row r="102" spans="1:16" s="413" customFormat="1" ht="34.5" customHeight="1" x14ac:dyDescent="0.25">
      <c r="A102" s="390">
        <v>2239</v>
      </c>
      <c r="B102" s="407" t="s">
        <v>122</v>
      </c>
      <c r="C102" s="412">
        <f t="shared" si="102"/>
        <v>15068</v>
      </c>
      <c r="D102" s="424">
        <v>14914</v>
      </c>
      <c r="E102" s="425"/>
      <c r="F102" s="394">
        <f t="shared" si="123"/>
        <v>14914</v>
      </c>
      <c r="G102" s="392"/>
      <c r="H102" s="393"/>
      <c r="I102" s="394">
        <f t="shared" si="124"/>
        <v>0</v>
      </c>
      <c r="J102" s="392">
        <v>154</v>
      </c>
      <c r="K102" s="393"/>
      <c r="L102" s="394">
        <f t="shared" si="125"/>
        <v>154</v>
      </c>
      <c r="M102" s="392"/>
      <c r="N102" s="393"/>
      <c r="O102" s="394">
        <f t="shared" si="126"/>
        <v>0</v>
      </c>
      <c r="P102" s="420"/>
    </row>
    <row r="103" spans="1:16" ht="36" x14ac:dyDescent="0.25">
      <c r="A103" s="178">
        <v>2240</v>
      </c>
      <c r="B103" s="78" t="s">
        <v>123</v>
      </c>
      <c r="C103" s="79">
        <f t="shared" si="102"/>
        <v>34895</v>
      </c>
      <c r="D103" s="179">
        <f>SUM(D104:D111)</f>
        <v>29378</v>
      </c>
      <c r="E103" s="180">
        <f t="shared" ref="E103:F103" si="127">SUM(E104:E111)</f>
        <v>0</v>
      </c>
      <c r="F103" s="55">
        <f t="shared" si="127"/>
        <v>29378</v>
      </c>
      <c r="G103" s="179">
        <f>SUM(G104:G111)</f>
        <v>0</v>
      </c>
      <c r="H103" s="180">
        <f t="shared" ref="H103:I103" si="128">SUM(H104:H111)</f>
        <v>0</v>
      </c>
      <c r="I103" s="55">
        <f t="shared" si="128"/>
        <v>0</v>
      </c>
      <c r="J103" s="179">
        <f>SUM(J104:J111)</f>
        <v>5517</v>
      </c>
      <c r="K103" s="180">
        <f t="shared" ref="K103:L103" si="129">SUM(K104:K111)</f>
        <v>0</v>
      </c>
      <c r="L103" s="55">
        <f t="shared" si="129"/>
        <v>5517</v>
      </c>
      <c r="M103" s="179">
        <f>SUM(M104:M111)</f>
        <v>0</v>
      </c>
      <c r="N103" s="180">
        <f t="shared" ref="N103:O103" si="130">SUM(N104:N111)</f>
        <v>0</v>
      </c>
      <c r="O103" s="55">
        <f t="shared" si="130"/>
        <v>0</v>
      </c>
      <c r="P103" s="57"/>
    </row>
    <row r="104" spans="1:16" ht="15.75" hidden="1" customHeight="1" x14ac:dyDescent="0.25">
      <c r="A104" s="51">
        <v>2241</v>
      </c>
      <c r="B104" s="78" t="s">
        <v>124</v>
      </c>
      <c r="C104" s="79">
        <f t="shared" si="102"/>
        <v>0</v>
      </c>
      <c r="D104" s="184"/>
      <c r="E104" s="185"/>
      <c r="F104" s="55">
        <f t="shared" ref="F104:F111" si="131">D104+E104</f>
        <v>0</v>
      </c>
      <c r="G104" s="53"/>
      <c r="H104" s="54"/>
      <c r="I104" s="55">
        <f t="shared" ref="I104:I111" si="132">G104+H104</f>
        <v>0</v>
      </c>
      <c r="J104" s="53"/>
      <c r="K104" s="54"/>
      <c r="L104" s="55">
        <f t="shared" ref="L104:L111" si="133">K104+J104</f>
        <v>0</v>
      </c>
      <c r="M104" s="53"/>
      <c r="N104" s="54"/>
      <c r="O104" s="55">
        <f t="shared" ref="O104:O111" si="134">N104+M104</f>
        <v>0</v>
      </c>
      <c r="P104" s="57"/>
    </row>
    <row r="105" spans="1:16" s="413" customFormat="1" ht="24.75" customHeight="1" x14ac:dyDescent="0.25">
      <c r="A105" s="390">
        <v>2242</v>
      </c>
      <c r="B105" s="407" t="s">
        <v>125</v>
      </c>
      <c r="C105" s="412">
        <f t="shared" si="102"/>
        <v>3330</v>
      </c>
      <c r="D105" s="424">
        <v>2627</v>
      </c>
      <c r="E105" s="425"/>
      <c r="F105" s="394">
        <f t="shared" si="131"/>
        <v>2627</v>
      </c>
      <c r="G105" s="392"/>
      <c r="H105" s="393"/>
      <c r="I105" s="394">
        <f t="shared" si="132"/>
        <v>0</v>
      </c>
      <c r="J105" s="392">
        <v>703</v>
      </c>
      <c r="K105" s="393"/>
      <c r="L105" s="394">
        <f t="shared" si="133"/>
        <v>703</v>
      </c>
      <c r="M105" s="392"/>
      <c r="N105" s="393"/>
      <c r="O105" s="394">
        <f t="shared" si="134"/>
        <v>0</v>
      </c>
      <c r="P105" s="420"/>
    </row>
    <row r="106" spans="1:16" s="413" customFormat="1" ht="24" customHeight="1" x14ac:dyDescent="0.25">
      <c r="A106" s="390">
        <v>2243</v>
      </c>
      <c r="B106" s="407" t="s">
        <v>126</v>
      </c>
      <c r="C106" s="412">
        <f t="shared" si="102"/>
        <v>3594</v>
      </c>
      <c r="D106" s="424">
        <v>3398</v>
      </c>
      <c r="E106" s="425"/>
      <c r="F106" s="394">
        <f t="shared" si="131"/>
        <v>3398</v>
      </c>
      <c r="G106" s="392"/>
      <c r="H106" s="393"/>
      <c r="I106" s="394">
        <f t="shared" si="132"/>
        <v>0</v>
      </c>
      <c r="J106" s="392">
        <v>196</v>
      </c>
      <c r="K106" s="393"/>
      <c r="L106" s="394">
        <f t="shared" si="133"/>
        <v>196</v>
      </c>
      <c r="M106" s="392"/>
      <c r="N106" s="393"/>
      <c r="O106" s="394">
        <f t="shared" si="134"/>
        <v>0</v>
      </c>
      <c r="P106" s="420"/>
    </row>
    <row r="107" spans="1:16" s="413" customFormat="1" ht="25.5" customHeight="1" x14ac:dyDescent="0.25">
      <c r="A107" s="390">
        <v>2244</v>
      </c>
      <c r="B107" s="407" t="s">
        <v>127</v>
      </c>
      <c r="C107" s="412">
        <f t="shared" si="102"/>
        <v>27971</v>
      </c>
      <c r="D107" s="424">
        <v>23353</v>
      </c>
      <c r="E107" s="425"/>
      <c r="F107" s="394">
        <f t="shared" si="131"/>
        <v>23353</v>
      </c>
      <c r="G107" s="392"/>
      <c r="H107" s="393"/>
      <c r="I107" s="394">
        <f t="shared" si="132"/>
        <v>0</v>
      </c>
      <c r="J107" s="392">
        <v>4618</v>
      </c>
      <c r="K107" s="393"/>
      <c r="L107" s="394">
        <f t="shared" si="133"/>
        <v>4618</v>
      </c>
      <c r="M107" s="392"/>
      <c r="N107" s="393"/>
      <c r="O107" s="394">
        <f t="shared" si="134"/>
        <v>0</v>
      </c>
      <c r="P107" s="420"/>
    </row>
    <row r="108" spans="1:16" ht="24" hidden="1" customHeight="1" x14ac:dyDescent="0.25">
      <c r="A108" s="51">
        <v>2246</v>
      </c>
      <c r="B108" s="78" t="s">
        <v>128</v>
      </c>
      <c r="C108" s="79">
        <f t="shared" si="102"/>
        <v>0</v>
      </c>
      <c r="D108" s="184"/>
      <c r="E108" s="185"/>
      <c r="F108" s="55">
        <f t="shared" si="131"/>
        <v>0</v>
      </c>
      <c r="G108" s="53"/>
      <c r="H108" s="54"/>
      <c r="I108" s="55">
        <f t="shared" si="132"/>
        <v>0</v>
      </c>
      <c r="J108" s="53"/>
      <c r="K108" s="54"/>
      <c r="L108" s="55">
        <f t="shared" si="133"/>
        <v>0</v>
      </c>
      <c r="M108" s="53"/>
      <c r="N108" s="54"/>
      <c r="O108" s="55">
        <f t="shared" si="134"/>
        <v>0</v>
      </c>
      <c r="P108" s="57"/>
    </row>
    <row r="109" spans="1:16" ht="20.25" hidden="1" customHeight="1" x14ac:dyDescent="0.25">
      <c r="A109" s="390">
        <v>2247</v>
      </c>
      <c r="B109" s="407" t="s">
        <v>129</v>
      </c>
      <c r="C109" s="412">
        <f t="shared" si="102"/>
        <v>0</v>
      </c>
      <c r="D109" s="424"/>
      <c r="E109" s="425"/>
      <c r="F109" s="394">
        <f t="shared" si="131"/>
        <v>0</v>
      </c>
      <c r="G109" s="392"/>
      <c r="H109" s="393"/>
      <c r="I109" s="394">
        <f t="shared" si="132"/>
        <v>0</v>
      </c>
      <c r="J109" s="392">
        <v>0</v>
      </c>
      <c r="K109" s="393"/>
      <c r="L109" s="394">
        <f t="shared" si="133"/>
        <v>0</v>
      </c>
      <c r="M109" s="392"/>
      <c r="N109" s="393"/>
      <c r="O109" s="394">
        <f t="shared" si="134"/>
        <v>0</v>
      </c>
      <c r="P109" s="396"/>
    </row>
    <row r="110" spans="1:16" ht="24" hidden="1" customHeight="1" x14ac:dyDescent="0.25">
      <c r="A110" s="51">
        <v>2248</v>
      </c>
      <c r="B110" s="78" t="s">
        <v>130</v>
      </c>
      <c r="C110" s="79">
        <f t="shared" si="102"/>
        <v>0</v>
      </c>
      <c r="D110" s="184"/>
      <c r="E110" s="185"/>
      <c r="F110" s="55">
        <f t="shared" si="131"/>
        <v>0</v>
      </c>
      <c r="G110" s="53"/>
      <c r="H110" s="54"/>
      <c r="I110" s="55">
        <f t="shared" si="132"/>
        <v>0</v>
      </c>
      <c r="J110" s="53"/>
      <c r="K110" s="54"/>
      <c r="L110" s="55">
        <f t="shared" si="133"/>
        <v>0</v>
      </c>
      <c r="M110" s="53"/>
      <c r="N110" s="54"/>
      <c r="O110" s="55">
        <f t="shared" si="134"/>
        <v>0</v>
      </c>
      <c r="P110" s="57"/>
    </row>
    <row r="111" spans="1:16" ht="24" hidden="1" customHeight="1" x14ac:dyDescent="0.25">
      <c r="A111" s="51">
        <v>2249</v>
      </c>
      <c r="B111" s="78" t="s">
        <v>131</v>
      </c>
      <c r="C111" s="79">
        <f t="shared" si="102"/>
        <v>0</v>
      </c>
      <c r="D111" s="184"/>
      <c r="E111" s="185"/>
      <c r="F111" s="55">
        <f t="shared" si="131"/>
        <v>0</v>
      </c>
      <c r="G111" s="53"/>
      <c r="H111" s="54"/>
      <c r="I111" s="55">
        <f t="shared" si="132"/>
        <v>0</v>
      </c>
      <c r="J111" s="53"/>
      <c r="K111" s="54"/>
      <c r="L111" s="55">
        <f t="shared" si="133"/>
        <v>0</v>
      </c>
      <c r="M111" s="53"/>
      <c r="N111" s="54"/>
      <c r="O111" s="55">
        <f t="shared" si="134"/>
        <v>0</v>
      </c>
      <c r="P111" s="57"/>
    </row>
    <row r="112" spans="1:16" x14ac:dyDescent="0.25">
      <c r="A112" s="178">
        <v>2250</v>
      </c>
      <c r="B112" s="78" t="s">
        <v>132</v>
      </c>
      <c r="C112" s="79">
        <f t="shared" si="102"/>
        <v>7320</v>
      </c>
      <c r="D112" s="179">
        <f>SUM(D113:D115)</f>
        <v>6911</v>
      </c>
      <c r="E112" s="180">
        <f t="shared" ref="E112:F112" si="135">SUM(E113:E115)</f>
        <v>0</v>
      </c>
      <c r="F112" s="55">
        <f t="shared" si="135"/>
        <v>6911</v>
      </c>
      <c r="G112" s="179">
        <f>SUM(G113:G115)</f>
        <v>0</v>
      </c>
      <c r="H112" s="180">
        <f t="shared" ref="H112:I112" si="136">SUM(H113:H115)</f>
        <v>0</v>
      </c>
      <c r="I112" s="55">
        <f t="shared" si="136"/>
        <v>0</v>
      </c>
      <c r="J112" s="179">
        <f>SUM(J113:J115)</f>
        <v>409</v>
      </c>
      <c r="K112" s="180">
        <f t="shared" ref="K112:L112" si="137">SUM(K113:K115)</f>
        <v>0</v>
      </c>
      <c r="L112" s="55">
        <f t="shared" si="137"/>
        <v>409</v>
      </c>
      <c r="M112" s="179">
        <f>SUM(M113:M115)</f>
        <v>0</v>
      </c>
      <c r="N112" s="180">
        <f t="shared" ref="N112:O112" si="138">SUM(N113:N115)</f>
        <v>0</v>
      </c>
      <c r="O112" s="55">
        <f t="shared" si="138"/>
        <v>0</v>
      </c>
      <c r="P112" s="57"/>
    </row>
    <row r="113" spans="1:16" s="413" customFormat="1" ht="17.25" customHeight="1" x14ac:dyDescent="0.25">
      <c r="A113" s="390">
        <v>2251</v>
      </c>
      <c r="B113" s="407" t="s">
        <v>133</v>
      </c>
      <c r="C113" s="412">
        <f t="shared" si="102"/>
        <v>6274</v>
      </c>
      <c r="D113" s="424">
        <v>6124</v>
      </c>
      <c r="E113" s="425"/>
      <c r="F113" s="394">
        <f t="shared" ref="F113:F115" si="139">D113+E113</f>
        <v>6124</v>
      </c>
      <c r="G113" s="392"/>
      <c r="H113" s="393"/>
      <c r="I113" s="394">
        <f t="shared" ref="I113:I115" si="140">G113+H113</f>
        <v>0</v>
      </c>
      <c r="J113" s="392">
        <v>150</v>
      </c>
      <c r="K113" s="393"/>
      <c r="L113" s="394">
        <f t="shared" ref="L113:L115" si="141">K113+J113</f>
        <v>150</v>
      </c>
      <c r="M113" s="392"/>
      <c r="N113" s="393"/>
      <c r="O113" s="394">
        <f t="shared" ref="O113:O115" si="142">N113+M113</f>
        <v>0</v>
      </c>
      <c r="P113" s="420"/>
    </row>
    <row r="114" spans="1:16" ht="24" hidden="1" customHeight="1" x14ac:dyDescent="0.25">
      <c r="A114" s="51">
        <v>2252</v>
      </c>
      <c r="B114" s="78" t="s">
        <v>134</v>
      </c>
      <c r="C114" s="79">
        <f t="shared" si="102"/>
        <v>0</v>
      </c>
      <c r="D114" s="184"/>
      <c r="E114" s="185"/>
      <c r="F114" s="55">
        <f t="shared" si="139"/>
        <v>0</v>
      </c>
      <c r="G114" s="53"/>
      <c r="H114" s="54"/>
      <c r="I114" s="55">
        <f t="shared" si="140"/>
        <v>0</v>
      </c>
      <c r="J114" s="53"/>
      <c r="K114" s="54"/>
      <c r="L114" s="55">
        <f t="shared" si="141"/>
        <v>0</v>
      </c>
      <c r="M114" s="53"/>
      <c r="N114" s="54"/>
      <c r="O114" s="55">
        <f t="shared" si="142"/>
        <v>0</v>
      </c>
      <c r="P114" s="57"/>
    </row>
    <row r="115" spans="1:16" s="413" customFormat="1" ht="28.5" customHeight="1" x14ac:dyDescent="0.25">
      <c r="A115" s="390">
        <v>2259</v>
      </c>
      <c r="B115" s="407" t="s">
        <v>135</v>
      </c>
      <c r="C115" s="412">
        <f t="shared" si="102"/>
        <v>1046</v>
      </c>
      <c r="D115" s="424">
        <v>787</v>
      </c>
      <c r="E115" s="425"/>
      <c r="F115" s="394">
        <f t="shared" si="139"/>
        <v>787</v>
      </c>
      <c r="G115" s="392"/>
      <c r="H115" s="393"/>
      <c r="I115" s="394">
        <f t="shared" si="140"/>
        <v>0</v>
      </c>
      <c r="J115" s="392">
        <v>259</v>
      </c>
      <c r="K115" s="393"/>
      <c r="L115" s="394">
        <f t="shared" si="141"/>
        <v>259</v>
      </c>
      <c r="M115" s="392"/>
      <c r="N115" s="393"/>
      <c r="O115" s="394">
        <f t="shared" si="142"/>
        <v>0</v>
      </c>
      <c r="P115" s="420"/>
    </row>
    <row r="116" spans="1:16" hidden="1" x14ac:dyDescent="0.25">
      <c r="A116" s="178">
        <v>2260</v>
      </c>
      <c r="B116" s="78" t="s">
        <v>136</v>
      </c>
      <c r="C116" s="79">
        <f t="shared" si="102"/>
        <v>0</v>
      </c>
      <c r="D116" s="179">
        <f>SUM(D117:D121)</f>
        <v>0</v>
      </c>
      <c r="E116" s="180">
        <f t="shared" ref="E116:F116" si="143">SUM(E117:E121)</f>
        <v>0</v>
      </c>
      <c r="F116" s="55">
        <f t="shared" si="143"/>
        <v>0</v>
      </c>
      <c r="G116" s="179">
        <f>SUM(G117:G121)</f>
        <v>0</v>
      </c>
      <c r="H116" s="180">
        <f t="shared" ref="H116:I116" si="144">SUM(H117:H121)</f>
        <v>0</v>
      </c>
      <c r="I116" s="55">
        <f t="shared" si="144"/>
        <v>0</v>
      </c>
      <c r="J116" s="179">
        <f>SUM(J117:J121)</f>
        <v>0</v>
      </c>
      <c r="K116" s="180">
        <f t="shared" ref="K116:L116" si="145">SUM(K117:K121)</f>
        <v>0</v>
      </c>
      <c r="L116" s="55">
        <f t="shared" si="145"/>
        <v>0</v>
      </c>
      <c r="M116" s="179">
        <f>SUM(M117:M121)</f>
        <v>0</v>
      </c>
      <c r="N116" s="180">
        <f t="shared" ref="N116:O116" si="146">SUM(N117:N121)</f>
        <v>0</v>
      </c>
      <c r="O116" s="55">
        <f t="shared" si="146"/>
        <v>0</v>
      </c>
      <c r="P116" s="57"/>
    </row>
    <row r="117" spans="1:16" ht="12" hidden="1" customHeight="1" x14ac:dyDescent="0.25">
      <c r="A117" s="51">
        <v>2261</v>
      </c>
      <c r="B117" s="78" t="s">
        <v>137</v>
      </c>
      <c r="C117" s="79">
        <f t="shared" si="102"/>
        <v>0</v>
      </c>
      <c r="D117" s="184"/>
      <c r="E117" s="185"/>
      <c r="F117" s="55">
        <f t="shared" ref="F117:F121" si="147">D117+E117</f>
        <v>0</v>
      </c>
      <c r="G117" s="53"/>
      <c r="H117" s="54"/>
      <c r="I117" s="55">
        <f t="shared" ref="I117:I121" si="148">G117+H117</f>
        <v>0</v>
      </c>
      <c r="J117" s="53"/>
      <c r="K117" s="54"/>
      <c r="L117" s="55">
        <f t="shared" ref="L117:L121" si="149">K117+J117</f>
        <v>0</v>
      </c>
      <c r="M117" s="53"/>
      <c r="N117" s="54"/>
      <c r="O117" s="55">
        <f t="shared" ref="O117:O121" si="150">N117+M117</f>
        <v>0</v>
      </c>
      <c r="P117" s="57"/>
    </row>
    <row r="118" spans="1:16" ht="12" hidden="1" customHeight="1" x14ac:dyDescent="0.25">
      <c r="A118" s="51">
        <v>2262</v>
      </c>
      <c r="B118" s="78" t="s">
        <v>138</v>
      </c>
      <c r="C118" s="79">
        <f t="shared" si="102"/>
        <v>0</v>
      </c>
      <c r="D118" s="184"/>
      <c r="E118" s="185"/>
      <c r="F118" s="55">
        <f t="shared" si="147"/>
        <v>0</v>
      </c>
      <c r="G118" s="53"/>
      <c r="H118" s="54"/>
      <c r="I118" s="55">
        <f t="shared" si="148"/>
        <v>0</v>
      </c>
      <c r="J118" s="53"/>
      <c r="K118" s="54"/>
      <c r="L118" s="55">
        <f t="shared" si="149"/>
        <v>0</v>
      </c>
      <c r="M118" s="53"/>
      <c r="N118" s="54"/>
      <c r="O118" s="55">
        <f t="shared" si="150"/>
        <v>0</v>
      </c>
      <c r="P118" s="57"/>
    </row>
    <row r="119" spans="1:16" ht="12" hidden="1" customHeight="1" x14ac:dyDescent="0.25">
      <c r="A119" s="51">
        <v>2263</v>
      </c>
      <c r="B119" s="78" t="s">
        <v>140</v>
      </c>
      <c r="C119" s="79">
        <f t="shared" si="102"/>
        <v>0</v>
      </c>
      <c r="D119" s="184"/>
      <c r="E119" s="185"/>
      <c r="F119" s="55">
        <f t="shared" si="147"/>
        <v>0</v>
      </c>
      <c r="G119" s="53"/>
      <c r="H119" s="54"/>
      <c r="I119" s="55">
        <f t="shared" si="148"/>
        <v>0</v>
      </c>
      <c r="J119" s="53"/>
      <c r="K119" s="54"/>
      <c r="L119" s="55">
        <f t="shared" si="149"/>
        <v>0</v>
      </c>
      <c r="M119" s="53"/>
      <c r="N119" s="54"/>
      <c r="O119" s="55">
        <f t="shared" si="150"/>
        <v>0</v>
      </c>
      <c r="P119" s="57"/>
    </row>
    <row r="120" spans="1:16" ht="24" hidden="1" customHeight="1" x14ac:dyDescent="0.25">
      <c r="A120" s="51">
        <v>2264</v>
      </c>
      <c r="B120" s="78" t="s">
        <v>141</v>
      </c>
      <c r="C120" s="79">
        <f t="shared" si="102"/>
        <v>0</v>
      </c>
      <c r="D120" s="184"/>
      <c r="E120" s="185"/>
      <c r="F120" s="55">
        <f t="shared" si="147"/>
        <v>0</v>
      </c>
      <c r="G120" s="53"/>
      <c r="H120" s="54"/>
      <c r="I120" s="55">
        <f t="shared" si="148"/>
        <v>0</v>
      </c>
      <c r="J120" s="53"/>
      <c r="K120" s="54"/>
      <c r="L120" s="55">
        <f t="shared" si="149"/>
        <v>0</v>
      </c>
      <c r="M120" s="53"/>
      <c r="N120" s="54"/>
      <c r="O120" s="55">
        <f t="shared" si="150"/>
        <v>0</v>
      </c>
      <c r="P120" s="57"/>
    </row>
    <row r="121" spans="1:16" ht="12" hidden="1" customHeight="1" x14ac:dyDescent="0.25">
      <c r="A121" s="51">
        <v>2269</v>
      </c>
      <c r="B121" s="78" t="s">
        <v>142</v>
      </c>
      <c r="C121" s="79">
        <f t="shared" si="102"/>
        <v>0</v>
      </c>
      <c r="D121" s="184"/>
      <c r="E121" s="185"/>
      <c r="F121" s="55">
        <f t="shared" si="147"/>
        <v>0</v>
      </c>
      <c r="G121" s="53"/>
      <c r="H121" s="54"/>
      <c r="I121" s="55">
        <f t="shared" si="148"/>
        <v>0</v>
      </c>
      <c r="J121" s="53"/>
      <c r="K121" s="54"/>
      <c r="L121" s="55">
        <f t="shared" si="149"/>
        <v>0</v>
      </c>
      <c r="M121" s="53"/>
      <c r="N121" s="54"/>
      <c r="O121" s="55">
        <f t="shared" si="150"/>
        <v>0</v>
      </c>
      <c r="P121" s="57"/>
    </row>
    <row r="122" spans="1:16" x14ac:dyDescent="0.25">
      <c r="A122" s="178">
        <v>2270</v>
      </c>
      <c r="B122" s="78" t="s">
        <v>143</v>
      </c>
      <c r="C122" s="79">
        <f t="shared" si="102"/>
        <v>20386</v>
      </c>
      <c r="D122" s="179">
        <f>SUM(D123:D127)</f>
        <v>18881</v>
      </c>
      <c r="E122" s="180">
        <f t="shared" ref="E122:F122" si="151">SUM(E123:E127)</f>
        <v>0</v>
      </c>
      <c r="F122" s="55">
        <f t="shared" si="151"/>
        <v>18881</v>
      </c>
      <c r="G122" s="179">
        <f>SUM(G123:G127)</f>
        <v>0</v>
      </c>
      <c r="H122" s="180">
        <f t="shared" ref="H122:I122" si="152">SUM(H123:H127)</f>
        <v>0</v>
      </c>
      <c r="I122" s="55">
        <f t="shared" si="152"/>
        <v>0</v>
      </c>
      <c r="J122" s="179">
        <f>SUM(J123:J127)</f>
        <v>1505</v>
      </c>
      <c r="K122" s="180">
        <f t="shared" ref="K122:L122" si="153">SUM(K123:K127)</f>
        <v>0</v>
      </c>
      <c r="L122" s="55">
        <f t="shared" si="153"/>
        <v>1505</v>
      </c>
      <c r="M122" s="179">
        <f>SUM(M123:M127)</f>
        <v>0</v>
      </c>
      <c r="N122" s="180">
        <f t="shared" ref="N122:O122" si="154">SUM(N123:N127)</f>
        <v>0</v>
      </c>
      <c r="O122" s="55">
        <f t="shared" si="154"/>
        <v>0</v>
      </c>
      <c r="P122" s="57"/>
    </row>
    <row r="123" spans="1:16" ht="12" hidden="1" customHeight="1" x14ac:dyDescent="0.25">
      <c r="A123" s="51">
        <v>2272</v>
      </c>
      <c r="B123" s="188" t="s">
        <v>144</v>
      </c>
      <c r="C123" s="79">
        <f t="shared" si="102"/>
        <v>0</v>
      </c>
      <c r="D123" s="184"/>
      <c r="E123" s="185"/>
      <c r="F123" s="55">
        <f t="shared" ref="F123:F127" si="155">D123+E123</f>
        <v>0</v>
      </c>
      <c r="G123" s="53"/>
      <c r="H123" s="54"/>
      <c r="I123" s="55">
        <f t="shared" ref="I123:I127" si="156">G123+H123</f>
        <v>0</v>
      </c>
      <c r="J123" s="53"/>
      <c r="K123" s="54"/>
      <c r="L123" s="55">
        <f t="shared" ref="L123:L127" si="157">K123+J123</f>
        <v>0</v>
      </c>
      <c r="M123" s="53"/>
      <c r="N123" s="54"/>
      <c r="O123" s="55">
        <f t="shared" ref="O123:O127" si="158">N123+M123</f>
        <v>0</v>
      </c>
      <c r="P123" s="57"/>
    </row>
    <row r="124" spans="1:16" ht="24" hidden="1" customHeight="1" x14ac:dyDescent="0.25">
      <c r="A124" s="51">
        <v>2274</v>
      </c>
      <c r="B124" s="189" t="s">
        <v>145</v>
      </c>
      <c r="C124" s="79">
        <f t="shared" si="102"/>
        <v>0</v>
      </c>
      <c r="D124" s="184"/>
      <c r="E124" s="185"/>
      <c r="F124" s="55">
        <f t="shared" si="155"/>
        <v>0</v>
      </c>
      <c r="G124" s="53"/>
      <c r="H124" s="54"/>
      <c r="I124" s="55">
        <f t="shared" si="156"/>
        <v>0</v>
      </c>
      <c r="J124" s="53"/>
      <c r="K124" s="54"/>
      <c r="L124" s="55">
        <f t="shared" si="157"/>
        <v>0</v>
      </c>
      <c r="M124" s="53"/>
      <c r="N124" s="54"/>
      <c r="O124" s="55">
        <f t="shared" si="158"/>
        <v>0</v>
      </c>
      <c r="P124" s="57"/>
    </row>
    <row r="125" spans="1:16" s="413" customFormat="1" ht="28.5" customHeight="1" x14ac:dyDescent="0.25">
      <c r="A125" s="390">
        <v>2275</v>
      </c>
      <c r="B125" s="407" t="s">
        <v>146</v>
      </c>
      <c r="C125" s="412">
        <f t="shared" si="102"/>
        <v>10000</v>
      </c>
      <c r="D125" s="424">
        <v>10000</v>
      </c>
      <c r="E125" s="425"/>
      <c r="F125" s="394">
        <f t="shared" si="155"/>
        <v>10000</v>
      </c>
      <c r="G125" s="392"/>
      <c r="H125" s="393"/>
      <c r="I125" s="394">
        <f t="shared" si="156"/>
        <v>0</v>
      </c>
      <c r="J125" s="392"/>
      <c r="K125" s="393"/>
      <c r="L125" s="394">
        <f t="shared" si="157"/>
        <v>0</v>
      </c>
      <c r="M125" s="392"/>
      <c r="N125" s="393"/>
      <c r="O125" s="394">
        <f t="shared" si="158"/>
        <v>0</v>
      </c>
      <c r="P125" s="420"/>
    </row>
    <row r="126" spans="1:16" ht="36" hidden="1" customHeight="1" x14ac:dyDescent="0.25">
      <c r="A126" s="51">
        <v>2276</v>
      </c>
      <c r="B126" s="78" t="s">
        <v>147</v>
      </c>
      <c r="C126" s="79">
        <f t="shared" si="102"/>
        <v>0</v>
      </c>
      <c r="D126" s="184"/>
      <c r="E126" s="185"/>
      <c r="F126" s="55">
        <f t="shared" si="155"/>
        <v>0</v>
      </c>
      <c r="G126" s="53"/>
      <c r="H126" s="54"/>
      <c r="I126" s="55">
        <f t="shared" si="156"/>
        <v>0</v>
      </c>
      <c r="J126" s="53"/>
      <c r="K126" s="54"/>
      <c r="L126" s="55">
        <f t="shared" si="157"/>
        <v>0</v>
      </c>
      <c r="M126" s="53"/>
      <c r="N126" s="54"/>
      <c r="O126" s="55">
        <f t="shared" si="158"/>
        <v>0</v>
      </c>
      <c r="P126" s="57"/>
    </row>
    <row r="127" spans="1:16" s="413" customFormat="1" ht="33.75" customHeight="1" x14ac:dyDescent="0.25">
      <c r="A127" s="390">
        <v>2279</v>
      </c>
      <c r="B127" s="407" t="s">
        <v>148</v>
      </c>
      <c r="C127" s="412">
        <f t="shared" si="102"/>
        <v>10386</v>
      </c>
      <c r="D127" s="424">
        <v>8881</v>
      </c>
      <c r="E127" s="425"/>
      <c r="F127" s="394">
        <f t="shared" si="155"/>
        <v>8881</v>
      </c>
      <c r="G127" s="392"/>
      <c r="H127" s="393"/>
      <c r="I127" s="394">
        <f t="shared" si="156"/>
        <v>0</v>
      </c>
      <c r="J127" s="392">
        <v>1505</v>
      </c>
      <c r="K127" s="393"/>
      <c r="L127" s="394">
        <f t="shared" si="157"/>
        <v>1505</v>
      </c>
      <c r="M127" s="392"/>
      <c r="N127" s="393"/>
      <c r="O127" s="394">
        <f t="shared" si="158"/>
        <v>0</v>
      </c>
      <c r="P127" s="396"/>
    </row>
    <row r="128" spans="1:16" ht="48" hidden="1" x14ac:dyDescent="0.25">
      <c r="A128" s="181">
        <v>2280</v>
      </c>
      <c r="B128" s="71" t="s">
        <v>150</v>
      </c>
      <c r="C128" s="72">
        <f t="shared" si="102"/>
        <v>0</v>
      </c>
      <c r="D128" s="182">
        <f t="shared" ref="D128:O128" si="159">SUM(D129)</f>
        <v>0</v>
      </c>
      <c r="E128" s="183">
        <f t="shared" si="159"/>
        <v>0</v>
      </c>
      <c r="F128" s="123">
        <f t="shared" si="159"/>
        <v>0</v>
      </c>
      <c r="G128" s="182">
        <f t="shared" si="159"/>
        <v>0</v>
      </c>
      <c r="H128" s="183">
        <f t="shared" si="159"/>
        <v>0</v>
      </c>
      <c r="I128" s="123">
        <f t="shared" si="159"/>
        <v>0</v>
      </c>
      <c r="J128" s="182">
        <f t="shared" si="159"/>
        <v>0</v>
      </c>
      <c r="K128" s="183">
        <f t="shared" si="159"/>
        <v>0</v>
      </c>
      <c r="L128" s="123">
        <f t="shared" si="159"/>
        <v>0</v>
      </c>
      <c r="M128" s="182">
        <f t="shared" si="159"/>
        <v>0</v>
      </c>
      <c r="N128" s="183">
        <f t="shared" si="159"/>
        <v>0</v>
      </c>
      <c r="O128" s="123">
        <f t="shared" si="159"/>
        <v>0</v>
      </c>
      <c r="P128" s="49"/>
    </row>
    <row r="129" spans="1:16" ht="24" hidden="1" customHeight="1" x14ac:dyDescent="0.25">
      <c r="A129" s="51">
        <v>2283</v>
      </c>
      <c r="B129" s="78" t="s">
        <v>151</v>
      </c>
      <c r="C129" s="79">
        <f t="shared" si="102"/>
        <v>0</v>
      </c>
      <c r="D129" s="184"/>
      <c r="E129" s="185"/>
      <c r="F129" s="55">
        <f>D129+E129</f>
        <v>0</v>
      </c>
      <c r="G129" s="53"/>
      <c r="H129" s="54"/>
      <c r="I129" s="55">
        <f>G129+H129</f>
        <v>0</v>
      </c>
      <c r="J129" s="53"/>
      <c r="K129" s="54"/>
      <c r="L129" s="55">
        <f>K129+J129</f>
        <v>0</v>
      </c>
      <c r="M129" s="53"/>
      <c r="N129" s="54"/>
      <c r="O129" s="55">
        <f>N129+M129</f>
        <v>0</v>
      </c>
      <c r="P129" s="57"/>
    </row>
    <row r="130" spans="1:16" ht="38.25" customHeight="1" x14ac:dyDescent="0.25">
      <c r="A130" s="58">
        <v>2300</v>
      </c>
      <c r="B130" s="172" t="s">
        <v>152</v>
      </c>
      <c r="C130" s="59">
        <f t="shared" si="102"/>
        <v>23992</v>
      </c>
      <c r="D130" s="173">
        <f>SUM(D131,D136,D140,D141,D144,D151,D159,D160,D163)</f>
        <v>18958</v>
      </c>
      <c r="E130" s="174">
        <f t="shared" ref="E130:F130" si="160">SUM(E131,E136,E140,E141,E144,E151,E159,E160,E163)</f>
        <v>0</v>
      </c>
      <c r="F130" s="62">
        <f t="shared" si="160"/>
        <v>18958</v>
      </c>
      <c r="G130" s="173">
        <f>SUM(G131,G136,G140,G141,G144,G151,G159,G160,G163)</f>
        <v>0</v>
      </c>
      <c r="H130" s="174">
        <f t="shared" ref="H130:I130" si="161">SUM(H131,H136,H140,H141,H144,H151,H159,H160,H163)</f>
        <v>0</v>
      </c>
      <c r="I130" s="62">
        <f t="shared" si="161"/>
        <v>0</v>
      </c>
      <c r="J130" s="173">
        <f>SUM(J131,J136,J140,J141,J144,J151,J159,J160,J163)</f>
        <v>5034</v>
      </c>
      <c r="K130" s="174">
        <f t="shared" ref="K130:L130" si="162">SUM(K131,K136,K140,K141,K144,K151,K159,K160,K163)</f>
        <v>0</v>
      </c>
      <c r="L130" s="62">
        <f t="shared" si="162"/>
        <v>5034</v>
      </c>
      <c r="M130" s="173">
        <f>SUM(M131,M136,M140,M141,M144,M151,M159,M160,M163)</f>
        <v>0</v>
      </c>
      <c r="N130" s="174">
        <f t="shared" ref="N130:O130" si="163">SUM(N131,N136,N140,N141,N144,N151,N159,N160,N163)</f>
        <v>0</v>
      </c>
      <c r="O130" s="62">
        <f t="shared" si="163"/>
        <v>0</v>
      </c>
      <c r="P130" s="66"/>
    </row>
    <row r="131" spans="1:16" ht="24" x14ac:dyDescent="0.25">
      <c r="A131" s="181">
        <v>2310</v>
      </c>
      <c r="B131" s="71" t="s">
        <v>153</v>
      </c>
      <c r="C131" s="72">
        <f t="shared" si="102"/>
        <v>3850</v>
      </c>
      <c r="D131" s="182">
        <f t="shared" ref="D131:O131" si="164">SUM(D132:D135)</f>
        <v>3224</v>
      </c>
      <c r="E131" s="183">
        <f t="shared" si="164"/>
        <v>0</v>
      </c>
      <c r="F131" s="123">
        <f t="shared" si="164"/>
        <v>3224</v>
      </c>
      <c r="G131" s="182">
        <f t="shared" si="164"/>
        <v>0</v>
      </c>
      <c r="H131" s="183">
        <f t="shared" si="164"/>
        <v>0</v>
      </c>
      <c r="I131" s="123">
        <f t="shared" si="164"/>
        <v>0</v>
      </c>
      <c r="J131" s="182">
        <f t="shared" si="164"/>
        <v>626</v>
      </c>
      <c r="K131" s="183">
        <f t="shared" si="164"/>
        <v>0</v>
      </c>
      <c r="L131" s="123">
        <f t="shared" si="164"/>
        <v>626</v>
      </c>
      <c r="M131" s="182">
        <f t="shared" si="164"/>
        <v>0</v>
      </c>
      <c r="N131" s="183">
        <f t="shared" si="164"/>
        <v>0</v>
      </c>
      <c r="O131" s="123">
        <f t="shared" si="164"/>
        <v>0</v>
      </c>
      <c r="P131" s="49"/>
    </row>
    <row r="132" spans="1:16" s="413" customFormat="1" ht="24" customHeight="1" x14ac:dyDescent="0.25">
      <c r="A132" s="390">
        <v>2311</v>
      </c>
      <c r="B132" s="407" t="s">
        <v>154</v>
      </c>
      <c r="C132" s="412">
        <f t="shared" si="102"/>
        <v>1500</v>
      </c>
      <c r="D132" s="424">
        <v>1224</v>
      </c>
      <c r="E132" s="425"/>
      <c r="F132" s="394">
        <f t="shared" ref="F132:F135" si="165">D132+E132</f>
        <v>1224</v>
      </c>
      <c r="G132" s="392"/>
      <c r="H132" s="393"/>
      <c r="I132" s="394">
        <f t="shared" ref="I132:I135" si="166">G132+H132</f>
        <v>0</v>
      </c>
      <c r="J132" s="392">
        <v>276</v>
      </c>
      <c r="K132" s="393"/>
      <c r="L132" s="394">
        <f t="shared" ref="L132:L135" si="167">K132+J132</f>
        <v>276</v>
      </c>
      <c r="M132" s="392"/>
      <c r="N132" s="393"/>
      <c r="O132" s="394">
        <f t="shared" ref="O132:O135" si="168">N132+M132</f>
        <v>0</v>
      </c>
      <c r="P132" s="420"/>
    </row>
    <row r="133" spans="1:16" s="413" customFormat="1" ht="24.75" customHeight="1" x14ac:dyDescent="0.25">
      <c r="A133" s="390">
        <v>2312</v>
      </c>
      <c r="B133" s="407" t="s">
        <v>155</v>
      </c>
      <c r="C133" s="412">
        <f t="shared" si="102"/>
        <v>2350</v>
      </c>
      <c r="D133" s="424">
        <v>2000</v>
      </c>
      <c r="E133" s="425">
        <v>0</v>
      </c>
      <c r="F133" s="394">
        <f t="shared" si="165"/>
        <v>2000</v>
      </c>
      <c r="G133" s="392"/>
      <c r="H133" s="393"/>
      <c r="I133" s="394">
        <f t="shared" si="166"/>
        <v>0</v>
      </c>
      <c r="J133" s="392">
        <v>350</v>
      </c>
      <c r="K133" s="393"/>
      <c r="L133" s="394">
        <f t="shared" si="167"/>
        <v>350</v>
      </c>
      <c r="M133" s="392"/>
      <c r="N133" s="393"/>
      <c r="O133" s="394">
        <f t="shared" si="168"/>
        <v>0</v>
      </c>
      <c r="P133" s="420"/>
    </row>
    <row r="134" spans="1:16" ht="12" hidden="1" customHeight="1" x14ac:dyDescent="0.25">
      <c r="A134" s="51">
        <v>2313</v>
      </c>
      <c r="B134" s="78" t="s">
        <v>156</v>
      </c>
      <c r="C134" s="79">
        <f t="shared" si="102"/>
        <v>0</v>
      </c>
      <c r="D134" s="184"/>
      <c r="E134" s="185"/>
      <c r="F134" s="55">
        <f t="shared" si="165"/>
        <v>0</v>
      </c>
      <c r="G134" s="53"/>
      <c r="H134" s="54"/>
      <c r="I134" s="55">
        <f t="shared" si="166"/>
        <v>0</v>
      </c>
      <c r="J134" s="53"/>
      <c r="K134" s="54"/>
      <c r="L134" s="55">
        <f t="shared" si="167"/>
        <v>0</v>
      </c>
      <c r="M134" s="53"/>
      <c r="N134" s="54"/>
      <c r="O134" s="55">
        <f t="shared" si="168"/>
        <v>0</v>
      </c>
      <c r="P134" s="57"/>
    </row>
    <row r="135" spans="1:16" ht="36" hidden="1" customHeight="1" x14ac:dyDescent="0.25">
      <c r="A135" s="51">
        <v>2314</v>
      </c>
      <c r="B135" s="78" t="s">
        <v>157</v>
      </c>
      <c r="C135" s="79">
        <f t="shared" si="102"/>
        <v>0</v>
      </c>
      <c r="D135" s="184"/>
      <c r="E135" s="185"/>
      <c r="F135" s="55">
        <f t="shared" si="165"/>
        <v>0</v>
      </c>
      <c r="G135" s="53"/>
      <c r="H135" s="54"/>
      <c r="I135" s="55">
        <f t="shared" si="166"/>
        <v>0</v>
      </c>
      <c r="J135" s="53"/>
      <c r="K135" s="54"/>
      <c r="L135" s="55">
        <f t="shared" si="167"/>
        <v>0</v>
      </c>
      <c r="M135" s="53"/>
      <c r="N135" s="54"/>
      <c r="O135" s="55">
        <f t="shared" si="168"/>
        <v>0</v>
      </c>
      <c r="P135" s="57"/>
    </row>
    <row r="136" spans="1:16" x14ac:dyDescent="0.25">
      <c r="A136" s="178">
        <v>2320</v>
      </c>
      <c r="B136" s="78" t="s">
        <v>158</v>
      </c>
      <c r="C136" s="79">
        <f t="shared" si="102"/>
        <v>14484</v>
      </c>
      <c r="D136" s="179">
        <f>SUM(D137:D139)</f>
        <v>11631</v>
      </c>
      <c r="E136" s="180">
        <f t="shared" ref="E136:F136" si="169">SUM(E137:E139)</f>
        <v>0</v>
      </c>
      <c r="F136" s="55">
        <f t="shared" si="169"/>
        <v>11631</v>
      </c>
      <c r="G136" s="179">
        <f>SUM(G137:G139)</f>
        <v>0</v>
      </c>
      <c r="H136" s="180">
        <f t="shared" ref="H136:I136" si="170">SUM(H137:H139)</f>
        <v>0</v>
      </c>
      <c r="I136" s="55">
        <f t="shared" si="170"/>
        <v>0</v>
      </c>
      <c r="J136" s="179">
        <f>SUM(J137:J139)</f>
        <v>2853</v>
      </c>
      <c r="K136" s="180">
        <f t="shared" ref="K136:L136" si="171">SUM(K137:K139)</f>
        <v>0</v>
      </c>
      <c r="L136" s="55">
        <f t="shared" si="171"/>
        <v>2853</v>
      </c>
      <c r="M136" s="179">
        <f>SUM(M137:M139)</f>
        <v>0</v>
      </c>
      <c r="N136" s="180">
        <f t="shared" ref="N136:O136" si="172">SUM(N137:N139)</f>
        <v>0</v>
      </c>
      <c r="O136" s="55">
        <f t="shared" si="172"/>
        <v>0</v>
      </c>
      <c r="P136" s="57"/>
    </row>
    <row r="137" spans="1:16" ht="12" hidden="1" customHeight="1" x14ac:dyDescent="0.25">
      <c r="A137" s="51">
        <v>2321</v>
      </c>
      <c r="B137" s="78" t="s">
        <v>159</v>
      </c>
      <c r="C137" s="79">
        <f t="shared" si="102"/>
        <v>0</v>
      </c>
      <c r="D137" s="184"/>
      <c r="E137" s="185"/>
      <c r="F137" s="55">
        <f t="shared" ref="F137:F140" si="173">D137+E137</f>
        <v>0</v>
      </c>
      <c r="G137" s="53"/>
      <c r="H137" s="54"/>
      <c r="I137" s="55">
        <f t="shared" ref="I137:I140" si="174">G137+H137</f>
        <v>0</v>
      </c>
      <c r="J137" s="53"/>
      <c r="K137" s="54"/>
      <c r="L137" s="55">
        <f t="shared" ref="L137:L140" si="175">K137+J137</f>
        <v>0</v>
      </c>
      <c r="M137" s="53"/>
      <c r="N137" s="54"/>
      <c r="O137" s="55">
        <f t="shared" ref="O137:O140" si="176">N137+M137</f>
        <v>0</v>
      </c>
      <c r="P137" s="57"/>
    </row>
    <row r="138" spans="1:16" s="413" customFormat="1" ht="25.5" customHeight="1" x14ac:dyDescent="0.25">
      <c r="A138" s="390">
        <v>2322</v>
      </c>
      <c r="B138" s="407" t="s">
        <v>160</v>
      </c>
      <c r="C138" s="412">
        <f t="shared" si="102"/>
        <v>14484</v>
      </c>
      <c r="D138" s="424">
        <v>11631</v>
      </c>
      <c r="E138" s="425"/>
      <c r="F138" s="394">
        <f t="shared" si="173"/>
        <v>11631</v>
      </c>
      <c r="G138" s="392"/>
      <c r="H138" s="393"/>
      <c r="I138" s="394">
        <f t="shared" si="174"/>
        <v>0</v>
      </c>
      <c r="J138" s="392">
        <v>2853</v>
      </c>
      <c r="K138" s="393"/>
      <c r="L138" s="394">
        <f t="shared" si="175"/>
        <v>2853</v>
      </c>
      <c r="M138" s="392"/>
      <c r="N138" s="393"/>
      <c r="O138" s="394">
        <f t="shared" si="176"/>
        <v>0</v>
      </c>
      <c r="P138" s="420"/>
    </row>
    <row r="139" spans="1:16" ht="10.5" hidden="1" customHeight="1" x14ac:dyDescent="0.25">
      <c r="A139" s="51">
        <v>2329</v>
      </c>
      <c r="B139" s="78" t="s">
        <v>161</v>
      </c>
      <c r="C139" s="79">
        <f t="shared" si="102"/>
        <v>0</v>
      </c>
      <c r="D139" s="184"/>
      <c r="E139" s="185"/>
      <c r="F139" s="55">
        <f t="shared" si="173"/>
        <v>0</v>
      </c>
      <c r="G139" s="53"/>
      <c r="H139" s="54"/>
      <c r="I139" s="55">
        <f t="shared" si="174"/>
        <v>0</v>
      </c>
      <c r="J139" s="53"/>
      <c r="K139" s="54"/>
      <c r="L139" s="55">
        <f t="shared" si="175"/>
        <v>0</v>
      </c>
      <c r="M139" s="53"/>
      <c r="N139" s="54"/>
      <c r="O139" s="55">
        <f t="shared" si="176"/>
        <v>0</v>
      </c>
      <c r="P139" s="57"/>
    </row>
    <row r="140" spans="1:16" ht="12" hidden="1" customHeight="1" x14ac:dyDescent="0.25">
      <c r="A140" s="178">
        <v>2330</v>
      </c>
      <c r="B140" s="78" t="s">
        <v>162</v>
      </c>
      <c r="C140" s="79">
        <f t="shared" si="102"/>
        <v>0</v>
      </c>
      <c r="D140" s="184"/>
      <c r="E140" s="185"/>
      <c r="F140" s="55">
        <f t="shared" si="173"/>
        <v>0</v>
      </c>
      <c r="G140" s="53"/>
      <c r="H140" s="54"/>
      <c r="I140" s="55">
        <f t="shared" si="174"/>
        <v>0</v>
      </c>
      <c r="J140" s="53"/>
      <c r="K140" s="54"/>
      <c r="L140" s="55">
        <f t="shared" si="175"/>
        <v>0</v>
      </c>
      <c r="M140" s="53"/>
      <c r="N140" s="54"/>
      <c r="O140" s="55">
        <f t="shared" si="176"/>
        <v>0</v>
      </c>
      <c r="P140" s="57"/>
    </row>
    <row r="141" spans="1:16" ht="48" hidden="1" x14ac:dyDescent="0.25">
      <c r="A141" s="178">
        <v>2340</v>
      </c>
      <c r="B141" s="78" t="s">
        <v>163</v>
      </c>
      <c r="C141" s="79">
        <f t="shared" si="102"/>
        <v>0</v>
      </c>
      <c r="D141" s="179">
        <f>SUM(D142:D143)</f>
        <v>0</v>
      </c>
      <c r="E141" s="180">
        <f t="shared" ref="E141:F141" si="177">SUM(E142:E143)</f>
        <v>0</v>
      </c>
      <c r="F141" s="55">
        <f t="shared" si="177"/>
        <v>0</v>
      </c>
      <c r="G141" s="179">
        <f>SUM(G142:G143)</f>
        <v>0</v>
      </c>
      <c r="H141" s="180">
        <f t="shared" ref="H141:I141" si="178">SUM(H142:H143)</f>
        <v>0</v>
      </c>
      <c r="I141" s="55">
        <f t="shared" si="178"/>
        <v>0</v>
      </c>
      <c r="J141" s="179">
        <f>SUM(J142:J143)</f>
        <v>0</v>
      </c>
      <c r="K141" s="180">
        <f t="shared" ref="K141:L141" si="179">SUM(K142:K143)</f>
        <v>0</v>
      </c>
      <c r="L141" s="55">
        <f t="shared" si="179"/>
        <v>0</v>
      </c>
      <c r="M141" s="179">
        <f>SUM(M142:M143)</f>
        <v>0</v>
      </c>
      <c r="N141" s="180">
        <f t="shared" ref="N141:O141" si="180">SUM(N142:N143)</f>
        <v>0</v>
      </c>
      <c r="O141" s="55">
        <f t="shared" si="180"/>
        <v>0</v>
      </c>
      <c r="P141" s="57"/>
    </row>
    <row r="142" spans="1:16" ht="12" hidden="1" customHeight="1" x14ac:dyDescent="0.25">
      <c r="A142" s="51">
        <v>2341</v>
      </c>
      <c r="B142" s="78" t="s">
        <v>164</v>
      </c>
      <c r="C142" s="79">
        <f t="shared" si="102"/>
        <v>0</v>
      </c>
      <c r="D142" s="184"/>
      <c r="E142" s="185"/>
      <c r="F142" s="55">
        <f t="shared" ref="F142:F143" si="181">D142+E142</f>
        <v>0</v>
      </c>
      <c r="G142" s="53"/>
      <c r="H142" s="54"/>
      <c r="I142" s="55">
        <f t="shared" ref="I142:I143" si="182">G142+H142</f>
        <v>0</v>
      </c>
      <c r="J142" s="53"/>
      <c r="K142" s="54"/>
      <c r="L142" s="55">
        <f t="shared" ref="L142:L143" si="183">K142+J142</f>
        <v>0</v>
      </c>
      <c r="M142" s="53"/>
      <c r="N142" s="54"/>
      <c r="O142" s="55">
        <f t="shared" ref="O142:O143" si="184">N142+M142</f>
        <v>0</v>
      </c>
      <c r="P142" s="57"/>
    </row>
    <row r="143" spans="1:16" ht="24" hidden="1" customHeight="1" x14ac:dyDescent="0.25">
      <c r="A143" s="51">
        <v>2344</v>
      </c>
      <c r="B143" s="78" t="s">
        <v>165</v>
      </c>
      <c r="C143" s="79">
        <f t="shared" si="102"/>
        <v>0</v>
      </c>
      <c r="D143" s="184"/>
      <c r="E143" s="185"/>
      <c r="F143" s="55">
        <f t="shared" si="181"/>
        <v>0</v>
      </c>
      <c r="G143" s="53"/>
      <c r="H143" s="54"/>
      <c r="I143" s="55">
        <f t="shared" si="182"/>
        <v>0</v>
      </c>
      <c r="J143" s="53"/>
      <c r="K143" s="54"/>
      <c r="L143" s="55">
        <f t="shared" si="183"/>
        <v>0</v>
      </c>
      <c r="M143" s="53"/>
      <c r="N143" s="54"/>
      <c r="O143" s="55">
        <f t="shared" si="184"/>
        <v>0</v>
      </c>
      <c r="P143" s="57"/>
    </row>
    <row r="144" spans="1:16" ht="24" x14ac:dyDescent="0.25">
      <c r="A144" s="175">
        <v>2350</v>
      </c>
      <c r="B144" s="127" t="s">
        <v>166</v>
      </c>
      <c r="C144" s="132">
        <f t="shared" si="102"/>
        <v>5658</v>
      </c>
      <c r="D144" s="176">
        <f>SUM(D145:D150)</f>
        <v>4103</v>
      </c>
      <c r="E144" s="177">
        <f t="shared" ref="E144:F144" si="185">SUM(E145:E150)</f>
        <v>0</v>
      </c>
      <c r="F144" s="130">
        <f t="shared" si="185"/>
        <v>4103</v>
      </c>
      <c r="G144" s="176">
        <f>SUM(G145:G150)</f>
        <v>0</v>
      </c>
      <c r="H144" s="177">
        <f t="shared" ref="H144:I144" si="186">SUM(H145:H150)</f>
        <v>0</v>
      </c>
      <c r="I144" s="130">
        <f t="shared" si="186"/>
        <v>0</v>
      </c>
      <c r="J144" s="176">
        <f>SUM(J145:J150)</f>
        <v>1555</v>
      </c>
      <c r="K144" s="177">
        <f t="shared" ref="K144:L144" si="187">SUM(K145:K150)</f>
        <v>0</v>
      </c>
      <c r="L144" s="130">
        <f t="shared" si="187"/>
        <v>1555</v>
      </c>
      <c r="M144" s="176">
        <f>SUM(M145:M150)</f>
        <v>0</v>
      </c>
      <c r="N144" s="177">
        <f t="shared" ref="N144:O144" si="188">SUM(N145:N150)</f>
        <v>0</v>
      </c>
      <c r="O144" s="130">
        <f t="shared" si="188"/>
        <v>0</v>
      </c>
      <c r="P144" s="118"/>
    </row>
    <row r="145" spans="1:16" ht="12" customHeight="1" x14ac:dyDescent="0.25">
      <c r="A145" s="44">
        <v>2351</v>
      </c>
      <c r="B145" s="71" t="s">
        <v>167</v>
      </c>
      <c r="C145" s="72">
        <f t="shared" si="102"/>
        <v>250</v>
      </c>
      <c r="D145" s="186"/>
      <c r="E145" s="187"/>
      <c r="F145" s="123">
        <f t="shared" ref="F145:F150" si="189">D145+E145</f>
        <v>0</v>
      </c>
      <c r="G145" s="46"/>
      <c r="H145" s="47"/>
      <c r="I145" s="123">
        <f t="shared" ref="I145:I150" si="190">G145+H145</f>
        <v>0</v>
      </c>
      <c r="J145" s="46">
        <v>250</v>
      </c>
      <c r="K145" s="47"/>
      <c r="L145" s="123">
        <f t="shared" ref="L145:L150" si="191">K145+J145</f>
        <v>250</v>
      </c>
      <c r="M145" s="46"/>
      <c r="N145" s="47"/>
      <c r="O145" s="123">
        <f t="shared" ref="O145:O150" si="192">N145+M145</f>
        <v>0</v>
      </c>
      <c r="P145" s="49"/>
    </row>
    <row r="146" spans="1:16" s="413" customFormat="1" ht="21.75" customHeight="1" x14ac:dyDescent="0.25">
      <c r="A146" s="390">
        <v>2352</v>
      </c>
      <c r="B146" s="407" t="s">
        <v>168</v>
      </c>
      <c r="C146" s="412">
        <f t="shared" si="102"/>
        <v>3969</v>
      </c>
      <c r="D146" s="424">
        <v>3238</v>
      </c>
      <c r="E146" s="425"/>
      <c r="F146" s="394">
        <f t="shared" si="189"/>
        <v>3238</v>
      </c>
      <c r="G146" s="392"/>
      <c r="H146" s="393"/>
      <c r="I146" s="394">
        <f t="shared" si="190"/>
        <v>0</v>
      </c>
      <c r="J146" s="392">
        <v>731</v>
      </c>
      <c r="K146" s="393"/>
      <c r="L146" s="394">
        <f t="shared" si="191"/>
        <v>731</v>
      </c>
      <c r="M146" s="392"/>
      <c r="N146" s="393"/>
      <c r="O146" s="394">
        <f t="shared" si="192"/>
        <v>0</v>
      </c>
      <c r="P146" s="420"/>
    </row>
    <row r="147" spans="1:16" s="413" customFormat="1" ht="23.25" customHeight="1" x14ac:dyDescent="0.25">
      <c r="A147" s="390">
        <v>2353</v>
      </c>
      <c r="B147" s="407" t="s">
        <v>169</v>
      </c>
      <c r="C147" s="412">
        <f t="shared" si="102"/>
        <v>989</v>
      </c>
      <c r="D147" s="424">
        <v>700</v>
      </c>
      <c r="E147" s="425"/>
      <c r="F147" s="394">
        <f t="shared" si="189"/>
        <v>700</v>
      </c>
      <c r="G147" s="392"/>
      <c r="H147" s="393"/>
      <c r="I147" s="394">
        <f t="shared" si="190"/>
        <v>0</v>
      </c>
      <c r="J147" s="392">
        <v>289</v>
      </c>
      <c r="K147" s="393"/>
      <c r="L147" s="394">
        <f t="shared" si="191"/>
        <v>289</v>
      </c>
      <c r="M147" s="392"/>
      <c r="N147" s="393"/>
      <c r="O147" s="394">
        <f t="shared" si="192"/>
        <v>0</v>
      </c>
      <c r="P147" s="420"/>
    </row>
    <row r="148" spans="1:16" s="413" customFormat="1" ht="19.5" customHeight="1" x14ac:dyDescent="0.25">
      <c r="A148" s="390">
        <v>2354</v>
      </c>
      <c r="B148" s="407" t="s">
        <v>170</v>
      </c>
      <c r="C148" s="412">
        <f t="shared" ref="C148:C211" si="193">F148+I148+L148+O148</f>
        <v>450</v>
      </c>
      <c r="D148" s="424">
        <v>165</v>
      </c>
      <c r="E148" s="425"/>
      <c r="F148" s="394">
        <f t="shared" si="189"/>
        <v>165</v>
      </c>
      <c r="G148" s="392"/>
      <c r="H148" s="393"/>
      <c r="I148" s="394">
        <f t="shared" si="190"/>
        <v>0</v>
      </c>
      <c r="J148" s="392">
        <v>285</v>
      </c>
      <c r="K148" s="393"/>
      <c r="L148" s="394">
        <f t="shared" si="191"/>
        <v>285</v>
      </c>
      <c r="M148" s="392"/>
      <c r="N148" s="393"/>
      <c r="O148" s="394">
        <f t="shared" si="192"/>
        <v>0</v>
      </c>
      <c r="P148" s="420"/>
    </row>
    <row r="149" spans="1:16" ht="20.25" hidden="1" customHeight="1" x14ac:dyDescent="0.25">
      <c r="A149" s="51">
        <v>2355</v>
      </c>
      <c r="B149" s="78" t="s">
        <v>171</v>
      </c>
      <c r="C149" s="79">
        <f t="shared" si="193"/>
        <v>0</v>
      </c>
      <c r="D149" s="184"/>
      <c r="E149" s="185"/>
      <c r="F149" s="55">
        <f t="shared" si="189"/>
        <v>0</v>
      </c>
      <c r="G149" s="53"/>
      <c r="H149" s="54"/>
      <c r="I149" s="55">
        <f t="shared" si="190"/>
        <v>0</v>
      </c>
      <c r="J149" s="53"/>
      <c r="K149" s="54"/>
      <c r="L149" s="55">
        <f t="shared" si="191"/>
        <v>0</v>
      </c>
      <c r="M149" s="53"/>
      <c r="N149" s="54"/>
      <c r="O149" s="55">
        <f t="shared" si="192"/>
        <v>0</v>
      </c>
      <c r="P149" s="57"/>
    </row>
    <row r="150" spans="1:16" ht="24" hidden="1" customHeight="1" x14ac:dyDescent="0.25">
      <c r="A150" s="51">
        <v>2359</v>
      </c>
      <c r="B150" s="78" t="s">
        <v>172</v>
      </c>
      <c r="C150" s="79">
        <f t="shared" si="193"/>
        <v>0</v>
      </c>
      <c r="D150" s="184"/>
      <c r="E150" s="185"/>
      <c r="F150" s="55">
        <f t="shared" si="189"/>
        <v>0</v>
      </c>
      <c r="G150" s="53"/>
      <c r="H150" s="54"/>
      <c r="I150" s="55">
        <f t="shared" si="190"/>
        <v>0</v>
      </c>
      <c r="J150" s="53"/>
      <c r="K150" s="54"/>
      <c r="L150" s="55">
        <f t="shared" si="191"/>
        <v>0</v>
      </c>
      <c r="M150" s="53"/>
      <c r="N150" s="54"/>
      <c r="O150" s="55">
        <f t="shared" si="192"/>
        <v>0</v>
      </c>
      <c r="P150" s="57"/>
    </row>
    <row r="151" spans="1:16" ht="24.75" hidden="1" customHeight="1" x14ac:dyDescent="0.25">
      <c r="A151" s="178">
        <v>2360</v>
      </c>
      <c r="B151" s="78" t="s">
        <v>173</v>
      </c>
      <c r="C151" s="79">
        <f t="shared" si="193"/>
        <v>0</v>
      </c>
      <c r="D151" s="179">
        <f>SUM(D152:D158)</f>
        <v>0</v>
      </c>
      <c r="E151" s="180">
        <f t="shared" ref="E151:F151" si="194">SUM(E152:E158)</f>
        <v>0</v>
      </c>
      <c r="F151" s="55">
        <f t="shared" si="194"/>
        <v>0</v>
      </c>
      <c r="G151" s="179">
        <f>SUM(G152:G158)</f>
        <v>0</v>
      </c>
      <c r="H151" s="180">
        <f t="shared" ref="H151:I151" si="195">SUM(H152:H158)</f>
        <v>0</v>
      </c>
      <c r="I151" s="55">
        <f t="shared" si="195"/>
        <v>0</v>
      </c>
      <c r="J151" s="179">
        <f>SUM(J152:J158)</f>
        <v>0</v>
      </c>
      <c r="K151" s="180">
        <f t="shared" ref="K151:L151" si="196">SUM(K152:K158)</f>
        <v>0</v>
      </c>
      <c r="L151" s="55">
        <f t="shared" si="196"/>
        <v>0</v>
      </c>
      <c r="M151" s="179">
        <f>SUM(M152:M158)</f>
        <v>0</v>
      </c>
      <c r="N151" s="180">
        <f t="shared" ref="N151:O151" si="197">SUM(N152:N158)</f>
        <v>0</v>
      </c>
      <c r="O151" s="55">
        <f t="shared" si="197"/>
        <v>0</v>
      </c>
      <c r="P151" s="57"/>
    </row>
    <row r="152" spans="1:16" ht="12" hidden="1" customHeight="1" x14ac:dyDescent="0.25">
      <c r="A152" s="50">
        <v>2361</v>
      </c>
      <c r="B152" s="78" t="s">
        <v>174</v>
      </c>
      <c r="C152" s="79">
        <f t="shared" si="193"/>
        <v>0</v>
      </c>
      <c r="D152" s="184"/>
      <c r="E152" s="185"/>
      <c r="F152" s="55">
        <f t="shared" ref="F152:F159" si="198">D152+E152</f>
        <v>0</v>
      </c>
      <c r="G152" s="53"/>
      <c r="H152" s="54"/>
      <c r="I152" s="55">
        <f t="shared" ref="I152:I159" si="199">G152+H152</f>
        <v>0</v>
      </c>
      <c r="J152" s="53"/>
      <c r="K152" s="54"/>
      <c r="L152" s="55">
        <f t="shared" ref="L152:L159" si="200">K152+J152</f>
        <v>0</v>
      </c>
      <c r="M152" s="53"/>
      <c r="N152" s="54"/>
      <c r="O152" s="55">
        <f t="shared" ref="O152:O159" si="201">N152+M152</f>
        <v>0</v>
      </c>
      <c r="P152" s="57"/>
    </row>
    <row r="153" spans="1:16" ht="24" hidden="1" customHeight="1" x14ac:dyDescent="0.25">
      <c r="A153" s="50">
        <v>2362</v>
      </c>
      <c r="B153" s="78" t="s">
        <v>175</v>
      </c>
      <c r="C153" s="79">
        <f t="shared" si="193"/>
        <v>0</v>
      </c>
      <c r="D153" s="184"/>
      <c r="E153" s="185"/>
      <c r="F153" s="55">
        <f t="shared" si="198"/>
        <v>0</v>
      </c>
      <c r="G153" s="53"/>
      <c r="H153" s="54"/>
      <c r="I153" s="55">
        <f t="shared" si="199"/>
        <v>0</v>
      </c>
      <c r="J153" s="53"/>
      <c r="K153" s="54"/>
      <c r="L153" s="55">
        <f t="shared" si="200"/>
        <v>0</v>
      </c>
      <c r="M153" s="53"/>
      <c r="N153" s="54"/>
      <c r="O153" s="55">
        <f t="shared" si="201"/>
        <v>0</v>
      </c>
      <c r="P153" s="57"/>
    </row>
    <row r="154" spans="1:16" ht="12" hidden="1" customHeight="1" x14ac:dyDescent="0.25">
      <c r="A154" s="50">
        <v>2363</v>
      </c>
      <c r="B154" s="78" t="s">
        <v>176</v>
      </c>
      <c r="C154" s="79">
        <f t="shared" si="193"/>
        <v>0</v>
      </c>
      <c r="D154" s="184"/>
      <c r="E154" s="185"/>
      <c r="F154" s="55">
        <f t="shared" si="198"/>
        <v>0</v>
      </c>
      <c r="G154" s="53"/>
      <c r="H154" s="54"/>
      <c r="I154" s="55">
        <f t="shared" si="199"/>
        <v>0</v>
      </c>
      <c r="J154" s="53"/>
      <c r="K154" s="54"/>
      <c r="L154" s="55">
        <f t="shared" si="200"/>
        <v>0</v>
      </c>
      <c r="M154" s="53"/>
      <c r="N154" s="54"/>
      <c r="O154" s="55">
        <f t="shared" si="201"/>
        <v>0</v>
      </c>
      <c r="P154" s="57"/>
    </row>
    <row r="155" spans="1:16" ht="12" hidden="1" customHeight="1" x14ac:dyDescent="0.25">
      <c r="A155" s="50">
        <v>2364</v>
      </c>
      <c r="B155" s="78" t="s">
        <v>177</v>
      </c>
      <c r="C155" s="79">
        <f t="shared" si="193"/>
        <v>0</v>
      </c>
      <c r="D155" s="184"/>
      <c r="E155" s="185"/>
      <c r="F155" s="55">
        <f t="shared" si="198"/>
        <v>0</v>
      </c>
      <c r="G155" s="53"/>
      <c r="H155" s="54"/>
      <c r="I155" s="55">
        <f t="shared" si="199"/>
        <v>0</v>
      </c>
      <c r="J155" s="53"/>
      <c r="K155" s="54"/>
      <c r="L155" s="55">
        <f t="shared" si="200"/>
        <v>0</v>
      </c>
      <c r="M155" s="53"/>
      <c r="N155" s="54"/>
      <c r="O155" s="55">
        <f t="shared" si="201"/>
        <v>0</v>
      </c>
      <c r="P155" s="57"/>
    </row>
    <row r="156" spans="1:16" ht="12.75" hidden="1" customHeight="1" x14ac:dyDescent="0.25">
      <c r="A156" s="50">
        <v>2365</v>
      </c>
      <c r="B156" s="78" t="s">
        <v>178</v>
      </c>
      <c r="C156" s="79">
        <f t="shared" si="193"/>
        <v>0</v>
      </c>
      <c r="D156" s="184"/>
      <c r="E156" s="185"/>
      <c r="F156" s="55">
        <f t="shared" si="198"/>
        <v>0</v>
      </c>
      <c r="G156" s="53"/>
      <c r="H156" s="54"/>
      <c r="I156" s="55">
        <f t="shared" si="199"/>
        <v>0</v>
      </c>
      <c r="J156" s="53"/>
      <c r="K156" s="54"/>
      <c r="L156" s="55">
        <f t="shared" si="200"/>
        <v>0</v>
      </c>
      <c r="M156" s="53"/>
      <c r="N156" s="54"/>
      <c r="O156" s="55">
        <f t="shared" si="201"/>
        <v>0</v>
      </c>
      <c r="P156" s="57"/>
    </row>
    <row r="157" spans="1:16" ht="36" hidden="1" customHeight="1" x14ac:dyDescent="0.25">
      <c r="A157" s="50">
        <v>2366</v>
      </c>
      <c r="B157" s="78" t="s">
        <v>179</v>
      </c>
      <c r="C157" s="79">
        <f t="shared" si="193"/>
        <v>0</v>
      </c>
      <c r="D157" s="184"/>
      <c r="E157" s="185"/>
      <c r="F157" s="55">
        <f t="shared" si="198"/>
        <v>0</v>
      </c>
      <c r="G157" s="53"/>
      <c r="H157" s="54"/>
      <c r="I157" s="55">
        <f t="shared" si="199"/>
        <v>0</v>
      </c>
      <c r="J157" s="53"/>
      <c r="K157" s="54"/>
      <c r="L157" s="55">
        <f t="shared" si="200"/>
        <v>0</v>
      </c>
      <c r="M157" s="53"/>
      <c r="N157" s="54"/>
      <c r="O157" s="55">
        <f t="shared" si="201"/>
        <v>0</v>
      </c>
      <c r="P157" s="57"/>
    </row>
    <row r="158" spans="1:16" ht="48" hidden="1" customHeight="1" x14ac:dyDescent="0.25">
      <c r="A158" s="50">
        <v>2369</v>
      </c>
      <c r="B158" s="78" t="s">
        <v>180</v>
      </c>
      <c r="C158" s="79">
        <f t="shared" si="193"/>
        <v>0</v>
      </c>
      <c r="D158" s="184"/>
      <c r="E158" s="185"/>
      <c r="F158" s="55">
        <f t="shared" si="198"/>
        <v>0</v>
      </c>
      <c r="G158" s="53"/>
      <c r="H158" s="54"/>
      <c r="I158" s="55">
        <f t="shared" si="199"/>
        <v>0</v>
      </c>
      <c r="J158" s="53"/>
      <c r="K158" s="54"/>
      <c r="L158" s="55">
        <f t="shared" si="200"/>
        <v>0</v>
      </c>
      <c r="M158" s="53"/>
      <c r="N158" s="54"/>
      <c r="O158" s="55">
        <f t="shared" si="201"/>
        <v>0</v>
      </c>
      <c r="P158" s="57"/>
    </row>
    <row r="159" spans="1:16" ht="12" hidden="1" customHeight="1" x14ac:dyDescent="0.25">
      <c r="A159" s="175">
        <v>2370</v>
      </c>
      <c r="B159" s="127" t="s">
        <v>181</v>
      </c>
      <c r="C159" s="132">
        <f t="shared" si="193"/>
        <v>0</v>
      </c>
      <c r="D159" s="190"/>
      <c r="E159" s="191"/>
      <c r="F159" s="130">
        <f t="shared" si="198"/>
        <v>0</v>
      </c>
      <c r="G159" s="133"/>
      <c r="H159" s="134"/>
      <c r="I159" s="130">
        <f t="shared" si="199"/>
        <v>0</v>
      </c>
      <c r="J159" s="133"/>
      <c r="K159" s="134"/>
      <c r="L159" s="130">
        <f t="shared" si="200"/>
        <v>0</v>
      </c>
      <c r="M159" s="133"/>
      <c r="N159" s="134"/>
      <c r="O159" s="130">
        <f t="shared" si="201"/>
        <v>0</v>
      </c>
      <c r="P159" s="118"/>
    </row>
    <row r="160" spans="1:16" hidden="1" x14ac:dyDescent="0.25">
      <c r="A160" s="175">
        <v>2380</v>
      </c>
      <c r="B160" s="127" t="s">
        <v>182</v>
      </c>
      <c r="C160" s="132">
        <f t="shared" si="193"/>
        <v>0</v>
      </c>
      <c r="D160" s="176">
        <f>SUM(D161:D162)</f>
        <v>0</v>
      </c>
      <c r="E160" s="177">
        <f t="shared" ref="E160:F160" si="202">SUM(E161:E162)</f>
        <v>0</v>
      </c>
      <c r="F160" s="130">
        <f t="shared" si="202"/>
        <v>0</v>
      </c>
      <c r="G160" s="176">
        <f>SUM(G161:G162)</f>
        <v>0</v>
      </c>
      <c r="H160" s="177">
        <f t="shared" ref="H160:I160" si="203">SUM(H161:H162)</f>
        <v>0</v>
      </c>
      <c r="I160" s="130">
        <f t="shared" si="203"/>
        <v>0</v>
      </c>
      <c r="J160" s="176">
        <f>SUM(J161:J162)</f>
        <v>0</v>
      </c>
      <c r="K160" s="177">
        <f t="shared" ref="K160:L160" si="204">SUM(K161:K162)</f>
        <v>0</v>
      </c>
      <c r="L160" s="130">
        <f t="shared" si="204"/>
        <v>0</v>
      </c>
      <c r="M160" s="176">
        <f>SUM(M161:M162)</f>
        <v>0</v>
      </c>
      <c r="N160" s="177">
        <f t="shared" ref="N160:O160" si="205">SUM(N161:N162)</f>
        <v>0</v>
      </c>
      <c r="O160" s="130">
        <f t="shared" si="205"/>
        <v>0</v>
      </c>
      <c r="P160" s="118"/>
    </row>
    <row r="161" spans="1:16" ht="12" hidden="1" customHeight="1" x14ac:dyDescent="0.25">
      <c r="A161" s="43">
        <v>2381</v>
      </c>
      <c r="B161" s="71" t="s">
        <v>183</v>
      </c>
      <c r="C161" s="72">
        <f t="shared" si="193"/>
        <v>0</v>
      </c>
      <c r="D161" s="186"/>
      <c r="E161" s="187"/>
      <c r="F161" s="123">
        <f t="shared" ref="F161:F164" si="206">D161+E161</f>
        <v>0</v>
      </c>
      <c r="G161" s="46"/>
      <c r="H161" s="47"/>
      <c r="I161" s="123">
        <f t="shared" ref="I161:I164" si="207">G161+H161</f>
        <v>0</v>
      </c>
      <c r="J161" s="46"/>
      <c r="K161" s="47"/>
      <c r="L161" s="123">
        <f t="shared" ref="L161:L164" si="208">K161+J161</f>
        <v>0</v>
      </c>
      <c r="M161" s="46"/>
      <c r="N161" s="47"/>
      <c r="O161" s="123">
        <f t="shared" ref="O161:O164" si="209">N161+M161</f>
        <v>0</v>
      </c>
      <c r="P161" s="49"/>
    </row>
    <row r="162" spans="1:16" ht="24" hidden="1" customHeight="1" x14ac:dyDescent="0.25">
      <c r="A162" s="50">
        <v>2389</v>
      </c>
      <c r="B162" s="78" t="s">
        <v>184</v>
      </c>
      <c r="C162" s="79">
        <f t="shared" si="193"/>
        <v>0</v>
      </c>
      <c r="D162" s="184"/>
      <c r="E162" s="185"/>
      <c r="F162" s="55">
        <f t="shared" si="206"/>
        <v>0</v>
      </c>
      <c r="G162" s="53"/>
      <c r="H162" s="54"/>
      <c r="I162" s="55">
        <f t="shared" si="207"/>
        <v>0</v>
      </c>
      <c r="J162" s="53"/>
      <c r="K162" s="54"/>
      <c r="L162" s="55">
        <f t="shared" si="208"/>
        <v>0</v>
      </c>
      <c r="M162" s="53"/>
      <c r="N162" s="54"/>
      <c r="O162" s="55">
        <f t="shared" si="209"/>
        <v>0</v>
      </c>
      <c r="P162" s="57"/>
    </row>
    <row r="163" spans="1:16" ht="12" hidden="1" customHeight="1" x14ac:dyDescent="0.25">
      <c r="A163" s="175">
        <v>2390</v>
      </c>
      <c r="B163" s="127" t="s">
        <v>185</v>
      </c>
      <c r="C163" s="132">
        <f t="shared" si="193"/>
        <v>0</v>
      </c>
      <c r="D163" s="190"/>
      <c r="E163" s="191"/>
      <c r="F163" s="130">
        <f t="shared" si="206"/>
        <v>0</v>
      </c>
      <c r="G163" s="133"/>
      <c r="H163" s="134"/>
      <c r="I163" s="130">
        <f t="shared" si="207"/>
        <v>0</v>
      </c>
      <c r="J163" s="133"/>
      <c r="K163" s="134"/>
      <c r="L163" s="130">
        <f t="shared" si="208"/>
        <v>0</v>
      </c>
      <c r="M163" s="133"/>
      <c r="N163" s="134"/>
      <c r="O163" s="130">
        <f t="shared" si="209"/>
        <v>0</v>
      </c>
      <c r="P163" s="118"/>
    </row>
    <row r="164" spans="1:16" ht="12" hidden="1" customHeight="1" x14ac:dyDescent="0.25">
      <c r="A164" s="58">
        <v>2400</v>
      </c>
      <c r="B164" s="172" t="s">
        <v>186</v>
      </c>
      <c r="C164" s="59">
        <f t="shared" si="193"/>
        <v>0</v>
      </c>
      <c r="D164" s="192"/>
      <c r="E164" s="193"/>
      <c r="F164" s="62">
        <f t="shared" si="206"/>
        <v>0</v>
      </c>
      <c r="G164" s="60"/>
      <c r="H164" s="61"/>
      <c r="I164" s="62">
        <f t="shared" si="207"/>
        <v>0</v>
      </c>
      <c r="J164" s="60"/>
      <c r="K164" s="61"/>
      <c r="L164" s="62">
        <f t="shared" si="208"/>
        <v>0</v>
      </c>
      <c r="M164" s="60"/>
      <c r="N164" s="61"/>
      <c r="O164" s="62">
        <f t="shared" si="209"/>
        <v>0</v>
      </c>
      <c r="P164" s="66"/>
    </row>
    <row r="165" spans="1:16" ht="24" x14ac:dyDescent="0.25">
      <c r="A165" s="58">
        <v>2500</v>
      </c>
      <c r="B165" s="172" t="s">
        <v>187</v>
      </c>
      <c r="C165" s="59">
        <f t="shared" si="193"/>
        <v>4531</v>
      </c>
      <c r="D165" s="173">
        <f>SUM(D166,D171)</f>
        <v>656</v>
      </c>
      <c r="E165" s="174">
        <f t="shared" ref="E165:O165" si="210">SUM(E166,E171)</f>
        <v>0</v>
      </c>
      <c r="F165" s="62">
        <f t="shared" si="210"/>
        <v>656</v>
      </c>
      <c r="G165" s="173">
        <f t="shared" si="210"/>
        <v>0</v>
      </c>
      <c r="H165" s="174">
        <f t="shared" si="210"/>
        <v>0</v>
      </c>
      <c r="I165" s="62">
        <f t="shared" si="210"/>
        <v>0</v>
      </c>
      <c r="J165" s="173">
        <f t="shared" si="210"/>
        <v>1000</v>
      </c>
      <c r="K165" s="174">
        <f t="shared" si="210"/>
        <v>2875</v>
      </c>
      <c r="L165" s="62">
        <f t="shared" si="210"/>
        <v>3875</v>
      </c>
      <c r="M165" s="173">
        <f t="shared" si="210"/>
        <v>0</v>
      </c>
      <c r="N165" s="174">
        <f t="shared" si="210"/>
        <v>0</v>
      </c>
      <c r="O165" s="62">
        <f t="shared" si="210"/>
        <v>0</v>
      </c>
      <c r="P165" s="66"/>
    </row>
    <row r="166" spans="1:16" ht="29.25" customHeight="1" x14ac:dyDescent="0.25">
      <c r="A166" s="181">
        <v>2510</v>
      </c>
      <c r="B166" s="71" t="s">
        <v>188</v>
      </c>
      <c r="C166" s="72">
        <f t="shared" si="193"/>
        <v>4531</v>
      </c>
      <c r="D166" s="182">
        <f>SUM(D167:D170)</f>
        <v>656</v>
      </c>
      <c r="E166" s="183">
        <f t="shared" ref="E166:O166" si="211">SUM(E167:E170)</f>
        <v>0</v>
      </c>
      <c r="F166" s="123">
        <f t="shared" si="211"/>
        <v>656</v>
      </c>
      <c r="G166" s="182">
        <f t="shared" si="211"/>
        <v>0</v>
      </c>
      <c r="H166" s="183">
        <f t="shared" si="211"/>
        <v>0</v>
      </c>
      <c r="I166" s="123">
        <f t="shared" si="211"/>
        <v>0</v>
      </c>
      <c r="J166" s="182">
        <f t="shared" si="211"/>
        <v>1000</v>
      </c>
      <c r="K166" s="183">
        <f t="shared" si="211"/>
        <v>2875</v>
      </c>
      <c r="L166" s="123">
        <f t="shared" si="211"/>
        <v>3875</v>
      </c>
      <c r="M166" s="182">
        <f t="shared" si="211"/>
        <v>0</v>
      </c>
      <c r="N166" s="183">
        <f t="shared" si="211"/>
        <v>0</v>
      </c>
      <c r="O166" s="123">
        <f t="shared" si="211"/>
        <v>0</v>
      </c>
      <c r="P166" s="49"/>
    </row>
    <row r="167" spans="1:16" s="413" customFormat="1" ht="36" customHeight="1" x14ac:dyDescent="0.25">
      <c r="A167" s="51">
        <v>2512</v>
      </c>
      <c r="B167" s="78" t="s">
        <v>189</v>
      </c>
      <c r="C167" s="79">
        <f t="shared" si="193"/>
        <v>3875</v>
      </c>
      <c r="D167" s="184"/>
      <c r="E167" s="185"/>
      <c r="F167" s="55">
        <f t="shared" ref="F167:F172" si="212">D167+E167</f>
        <v>0</v>
      </c>
      <c r="G167" s="53"/>
      <c r="H167" s="54"/>
      <c r="I167" s="55">
        <f t="shared" ref="I167:I172" si="213">G167+H167</f>
        <v>0</v>
      </c>
      <c r="J167" s="53">
        <v>1000</v>
      </c>
      <c r="K167" s="54">
        <v>2875</v>
      </c>
      <c r="L167" s="55">
        <f t="shared" ref="L167:L172" si="214">K167+J167</f>
        <v>3875</v>
      </c>
      <c r="M167" s="53"/>
      <c r="N167" s="54"/>
      <c r="O167" s="55">
        <f t="shared" ref="O167:O172" si="215">N167+M167</f>
        <v>0</v>
      </c>
      <c r="P167" s="57" t="s">
        <v>479</v>
      </c>
    </row>
    <row r="168" spans="1:16" ht="36" hidden="1" customHeight="1" x14ac:dyDescent="0.25">
      <c r="A168" s="51">
        <v>2513</v>
      </c>
      <c r="B168" s="78" t="s">
        <v>190</v>
      </c>
      <c r="C168" s="79">
        <f t="shared" si="193"/>
        <v>0</v>
      </c>
      <c r="D168" s="184"/>
      <c r="E168" s="185"/>
      <c r="F168" s="55">
        <f t="shared" si="212"/>
        <v>0</v>
      </c>
      <c r="G168" s="53"/>
      <c r="H168" s="54"/>
      <c r="I168" s="55">
        <f t="shared" si="213"/>
        <v>0</v>
      </c>
      <c r="J168" s="53"/>
      <c r="K168" s="54"/>
      <c r="L168" s="55">
        <f t="shared" si="214"/>
        <v>0</v>
      </c>
      <c r="M168" s="53"/>
      <c r="N168" s="54"/>
      <c r="O168" s="55">
        <f t="shared" si="215"/>
        <v>0</v>
      </c>
      <c r="P168" s="57"/>
    </row>
    <row r="169" spans="1:16" ht="24" hidden="1" customHeight="1" x14ac:dyDescent="0.25">
      <c r="A169" s="51">
        <v>2515</v>
      </c>
      <c r="B169" s="78" t="s">
        <v>191</v>
      </c>
      <c r="C169" s="79">
        <f t="shared" si="193"/>
        <v>0</v>
      </c>
      <c r="D169" s="184"/>
      <c r="E169" s="185"/>
      <c r="F169" s="55">
        <f t="shared" si="212"/>
        <v>0</v>
      </c>
      <c r="G169" s="53"/>
      <c r="H169" s="54"/>
      <c r="I169" s="55">
        <f t="shared" si="213"/>
        <v>0</v>
      </c>
      <c r="J169" s="53"/>
      <c r="K169" s="54"/>
      <c r="L169" s="55">
        <f t="shared" si="214"/>
        <v>0</v>
      </c>
      <c r="M169" s="53"/>
      <c r="N169" s="54"/>
      <c r="O169" s="55">
        <f t="shared" si="215"/>
        <v>0</v>
      </c>
      <c r="P169" s="57"/>
    </row>
    <row r="170" spans="1:16" s="413" customFormat="1" ht="26.25" customHeight="1" x14ac:dyDescent="0.25">
      <c r="A170" s="390">
        <v>2519</v>
      </c>
      <c r="B170" s="407" t="s">
        <v>192</v>
      </c>
      <c r="C170" s="412">
        <f t="shared" si="193"/>
        <v>656</v>
      </c>
      <c r="D170" s="424">
        <v>656</v>
      </c>
      <c r="E170" s="425"/>
      <c r="F170" s="394">
        <f t="shared" si="212"/>
        <v>656</v>
      </c>
      <c r="G170" s="392"/>
      <c r="H170" s="393"/>
      <c r="I170" s="394">
        <f t="shared" si="213"/>
        <v>0</v>
      </c>
      <c r="J170" s="392"/>
      <c r="K170" s="393"/>
      <c r="L170" s="394">
        <f t="shared" si="214"/>
        <v>0</v>
      </c>
      <c r="M170" s="392"/>
      <c r="N170" s="393"/>
      <c r="O170" s="394">
        <f t="shared" si="215"/>
        <v>0</v>
      </c>
      <c r="P170" s="420"/>
    </row>
    <row r="171" spans="1:16" ht="24" hidden="1" customHeight="1" x14ac:dyDescent="0.25">
      <c r="A171" s="178">
        <v>2520</v>
      </c>
      <c r="B171" s="78" t="s">
        <v>193</v>
      </c>
      <c r="C171" s="79">
        <f t="shared" si="193"/>
        <v>0</v>
      </c>
      <c r="D171" s="184"/>
      <c r="E171" s="185"/>
      <c r="F171" s="55">
        <f t="shared" si="212"/>
        <v>0</v>
      </c>
      <c r="G171" s="53"/>
      <c r="H171" s="54"/>
      <c r="I171" s="55">
        <f t="shared" si="213"/>
        <v>0</v>
      </c>
      <c r="J171" s="53"/>
      <c r="K171" s="54"/>
      <c r="L171" s="55">
        <f t="shared" si="214"/>
        <v>0</v>
      </c>
      <c r="M171" s="53"/>
      <c r="N171" s="54"/>
      <c r="O171" s="55">
        <f t="shared" si="215"/>
        <v>0</v>
      </c>
      <c r="P171" s="57"/>
    </row>
    <row r="172" spans="1:16" s="194" customFormat="1" ht="36" hidden="1" customHeight="1" x14ac:dyDescent="0.25">
      <c r="A172" s="23">
        <v>2800</v>
      </c>
      <c r="B172" s="71" t="s">
        <v>194</v>
      </c>
      <c r="C172" s="72">
        <f t="shared" si="193"/>
        <v>0</v>
      </c>
      <c r="D172" s="46"/>
      <c r="E172" s="47"/>
      <c r="F172" s="123">
        <f t="shared" si="212"/>
        <v>0</v>
      </c>
      <c r="G172" s="46"/>
      <c r="H172" s="47"/>
      <c r="I172" s="123">
        <f t="shared" si="213"/>
        <v>0</v>
      </c>
      <c r="J172" s="46"/>
      <c r="K172" s="47"/>
      <c r="L172" s="123">
        <f t="shared" si="214"/>
        <v>0</v>
      </c>
      <c r="M172" s="46"/>
      <c r="N172" s="47"/>
      <c r="O172" s="123">
        <f t="shared" si="215"/>
        <v>0</v>
      </c>
      <c r="P172" s="49"/>
    </row>
    <row r="173" spans="1:16" hidden="1" x14ac:dyDescent="0.25">
      <c r="A173" s="166">
        <v>3000</v>
      </c>
      <c r="B173" s="166" t="s">
        <v>195</v>
      </c>
      <c r="C173" s="167">
        <f t="shared" si="193"/>
        <v>0</v>
      </c>
      <c r="D173" s="168">
        <f>SUM(D174,D184)</f>
        <v>0</v>
      </c>
      <c r="E173" s="169">
        <f t="shared" ref="E173:F173" si="216">SUM(E174,E184)</f>
        <v>0</v>
      </c>
      <c r="F173" s="170">
        <f t="shared" si="216"/>
        <v>0</v>
      </c>
      <c r="G173" s="168">
        <f>SUM(G174,G184)</f>
        <v>0</v>
      </c>
      <c r="H173" s="169">
        <f t="shared" ref="H173:I173" si="217">SUM(H174,H184)</f>
        <v>0</v>
      </c>
      <c r="I173" s="170">
        <f t="shared" si="217"/>
        <v>0</v>
      </c>
      <c r="J173" s="168">
        <f>SUM(J174,J184)</f>
        <v>0</v>
      </c>
      <c r="K173" s="169">
        <f t="shared" ref="K173:L173" si="218">SUM(K174,K184)</f>
        <v>0</v>
      </c>
      <c r="L173" s="170">
        <f t="shared" si="218"/>
        <v>0</v>
      </c>
      <c r="M173" s="168">
        <f>SUM(M174,M184)</f>
        <v>0</v>
      </c>
      <c r="N173" s="169">
        <f t="shared" ref="N173:O173" si="219">SUM(N174,N184)</f>
        <v>0</v>
      </c>
      <c r="O173" s="170">
        <f t="shared" si="219"/>
        <v>0</v>
      </c>
      <c r="P173" s="171"/>
    </row>
    <row r="174" spans="1:16" ht="24" hidden="1" x14ac:dyDescent="0.25">
      <c r="A174" s="58">
        <v>3200</v>
      </c>
      <c r="B174" s="195" t="s">
        <v>196</v>
      </c>
      <c r="C174" s="59">
        <f t="shared" si="193"/>
        <v>0</v>
      </c>
      <c r="D174" s="173">
        <f>SUM(D175,D179)</f>
        <v>0</v>
      </c>
      <c r="E174" s="174">
        <f t="shared" ref="E174:O174" si="220">SUM(E175,E179)</f>
        <v>0</v>
      </c>
      <c r="F174" s="62">
        <f t="shared" si="220"/>
        <v>0</v>
      </c>
      <c r="G174" s="173">
        <f t="shared" si="220"/>
        <v>0</v>
      </c>
      <c r="H174" s="174">
        <f t="shared" si="220"/>
        <v>0</v>
      </c>
      <c r="I174" s="62">
        <f t="shared" si="220"/>
        <v>0</v>
      </c>
      <c r="J174" s="173">
        <f t="shared" si="220"/>
        <v>0</v>
      </c>
      <c r="K174" s="174">
        <f t="shared" si="220"/>
        <v>0</v>
      </c>
      <c r="L174" s="62">
        <f t="shared" si="220"/>
        <v>0</v>
      </c>
      <c r="M174" s="173">
        <f t="shared" si="220"/>
        <v>0</v>
      </c>
      <c r="N174" s="174">
        <f t="shared" si="220"/>
        <v>0</v>
      </c>
      <c r="O174" s="62">
        <f t="shared" si="220"/>
        <v>0</v>
      </c>
      <c r="P174" s="66"/>
    </row>
    <row r="175" spans="1:16" ht="36" hidden="1" x14ac:dyDescent="0.25">
      <c r="A175" s="181">
        <v>3260</v>
      </c>
      <c r="B175" s="71" t="s">
        <v>197</v>
      </c>
      <c r="C175" s="72">
        <f t="shared" si="193"/>
        <v>0</v>
      </c>
      <c r="D175" s="182">
        <f>SUM(D176:D178)</f>
        <v>0</v>
      </c>
      <c r="E175" s="183">
        <f t="shared" ref="E175:F175" si="221">SUM(E176:E178)</f>
        <v>0</v>
      </c>
      <c r="F175" s="123">
        <f t="shared" si="221"/>
        <v>0</v>
      </c>
      <c r="G175" s="182">
        <f>SUM(G176:G178)</f>
        <v>0</v>
      </c>
      <c r="H175" s="183">
        <f t="shared" ref="H175:I175" si="222">SUM(H176:H178)</f>
        <v>0</v>
      </c>
      <c r="I175" s="123">
        <f t="shared" si="222"/>
        <v>0</v>
      </c>
      <c r="J175" s="182">
        <f>SUM(J176:J178)</f>
        <v>0</v>
      </c>
      <c r="K175" s="183">
        <f t="shared" ref="K175:L175" si="223">SUM(K176:K178)</f>
        <v>0</v>
      </c>
      <c r="L175" s="123">
        <f t="shared" si="223"/>
        <v>0</v>
      </c>
      <c r="M175" s="182">
        <f>SUM(M176:M178)</f>
        <v>0</v>
      </c>
      <c r="N175" s="183">
        <f t="shared" ref="N175:O175" si="224">SUM(N176:N178)</f>
        <v>0</v>
      </c>
      <c r="O175" s="123">
        <f t="shared" si="224"/>
        <v>0</v>
      </c>
      <c r="P175" s="49"/>
    </row>
    <row r="176" spans="1:16" ht="24" hidden="1" customHeight="1" x14ac:dyDescent="0.25">
      <c r="A176" s="51">
        <v>3261</v>
      </c>
      <c r="B176" s="78" t="s">
        <v>198</v>
      </c>
      <c r="C176" s="79">
        <f t="shared" si="193"/>
        <v>0</v>
      </c>
      <c r="D176" s="184"/>
      <c r="E176" s="185"/>
      <c r="F176" s="55">
        <f t="shared" ref="F176:F178" si="225">D176+E176</f>
        <v>0</v>
      </c>
      <c r="G176" s="53"/>
      <c r="H176" s="54"/>
      <c r="I176" s="55">
        <f t="shared" ref="I176:I178" si="226">G176+H176</f>
        <v>0</v>
      </c>
      <c r="J176" s="53"/>
      <c r="K176" s="54"/>
      <c r="L176" s="55">
        <f t="shared" ref="L176:L178" si="227">K176+J176</f>
        <v>0</v>
      </c>
      <c r="M176" s="53"/>
      <c r="N176" s="54"/>
      <c r="O176" s="55">
        <f t="shared" ref="O176:O178" si="228">N176+M176</f>
        <v>0</v>
      </c>
      <c r="P176" s="57"/>
    </row>
    <row r="177" spans="1:16" ht="36" hidden="1" customHeight="1" x14ac:dyDescent="0.25">
      <c r="A177" s="51">
        <v>3262</v>
      </c>
      <c r="B177" s="78" t="s">
        <v>199</v>
      </c>
      <c r="C177" s="79">
        <f t="shared" si="193"/>
        <v>0</v>
      </c>
      <c r="D177" s="184"/>
      <c r="E177" s="185"/>
      <c r="F177" s="55">
        <f t="shared" si="225"/>
        <v>0</v>
      </c>
      <c r="G177" s="53"/>
      <c r="H177" s="54"/>
      <c r="I177" s="55">
        <f t="shared" si="226"/>
        <v>0</v>
      </c>
      <c r="J177" s="53"/>
      <c r="K177" s="54"/>
      <c r="L177" s="55">
        <f t="shared" si="227"/>
        <v>0</v>
      </c>
      <c r="M177" s="53"/>
      <c r="N177" s="54"/>
      <c r="O177" s="55">
        <f t="shared" si="228"/>
        <v>0</v>
      </c>
      <c r="P177" s="57"/>
    </row>
    <row r="178" spans="1:16" ht="24" hidden="1" customHeight="1" x14ac:dyDescent="0.25">
      <c r="A178" s="51">
        <v>3263</v>
      </c>
      <c r="B178" s="78" t="s">
        <v>200</v>
      </c>
      <c r="C178" s="79">
        <f t="shared" si="193"/>
        <v>0</v>
      </c>
      <c r="D178" s="184"/>
      <c r="E178" s="185"/>
      <c r="F178" s="55">
        <f t="shared" si="225"/>
        <v>0</v>
      </c>
      <c r="G178" s="53"/>
      <c r="H178" s="54"/>
      <c r="I178" s="55">
        <f t="shared" si="226"/>
        <v>0</v>
      </c>
      <c r="J178" s="53"/>
      <c r="K178" s="54"/>
      <c r="L178" s="55">
        <f t="shared" si="227"/>
        <v>0</v>
      </c>
      <c r="M178" s="53"/>
      <c r="N178" s="54"/>
      <c r="O178" s="55">
        <f t="shared" si="228"/>
        <v>0</v>
      </c>
      <c r="P178" s="57"/>
    </row>
    <row r="179" spans="1:16" ht="84" hidden="1" x14ac:dyDescent="0.25">
      <c r="A179" s="181">
        <v>3290</v>
      </c>
      <c r="B179" s="71" t="s">
        <v>201</v>
      </c>
      <c r="C179" s="196">
        <f t="shared" si="193"/>
        <v>0</v>
      </c>
      <c r="D179" s="182">
        <f>SUM(D180:D183)</f>
        <v>0</v>
      </c>
      <c r="E179" s="183">
        <f t="shared" ref="E179:O179" si="229">SUM(E180:E183)</f>
        <v>0</v>
      </c>
      <c r="F179" s="123">
        <f t="shared" si="229"/>
        <v>0</v>
      </c>
      <c r="G179" s="182">
        <f t="shared" si="229"/>
        <v>0</v>
      </c>
      <c r="H179" s="183">
        <f t="shared" si="229"/>
        <v>0</v>
      </c>
      <c r="I179" s="123">
        <f t="shared" si="229"/>
        <v>0</v>
      </c>
      <c r="J179" s="182">
        <f t="shared" si="229"/>
        <v>0</v>
      </c>
      <c r="K179" s="183">
        <f t="shared" si="229"/>
        <v>0</v>
      </c>
      <c r="L179" s="123">
        <f t="shared" si="229"/>
        <v>0</v>
      </c>
      <c r="M179" s="182">
        <f t="shared" si="229"/>
        <v>0</v>
      </c>
      <c r="N179" s="183">
        <f t="shared" si="229"/>
        <v>0</v>
      </c>
      <c r="O179" s="123">
        <f t="shared" si="229"/>
        <v>0</v>
      </c>
      <c r="P179" s="49"/>
    </row>
    <row r="180" spans="1:16" ht="72" hidden="1" customHeight="1" x14ac:dyDescent="0.25">
      <c r="A180" s="51">
        <v>3291</v>
      </c>
      <c r="B180" s="78" t="s">
        <v>202</v>
      </c>
      <c r="C180" s="79">
        <f t="shared" si="193"/>
        <v>0</v>
      </c>
      <c r="D180" s="184"/>
      <c r="E180" s="185"/>
      <c r="F180" s="55">
        <f t="shared" ref="F180:F183" si="230">D180+E180</f>
        <v>0</v>
      </c>
      <c r="G180" s="53"/>
      <c r="H180" s="54"/>
      <c r="I180" s="55">
        <f t="shared" ref="I180:I183" si="231">G180+H180</f>
        <v>0</v>
      </c>
      <c r="J180" s="53"/>
      <c r="K180" s="54"/>
      <c r="L180" s="55">
        <f t="shared" ref="L180:L183" si="232">K180+J180</f>
        <v>0</v>
      </c>
      <c r="M180" s="53"/>
      <c r="N180" s="54"/>
      <c r="O180" s="55">
        <f t="shared" ref="O180:O183" si="233">N180+M180</f>
        <v>0</v>
      </c>
      <c r="P180" s="57"/>
    </row>
    <row r="181" spans="1:16" ht="72" hidden="1" customHeight="1" x14ac:dyDescent="0.25">
      <c r="A181" s="51">
        <v>3292</v>
      </c>
      <c r="B181" s="78" t="s">
        <v>203</v>
      </c>
      <c r="C181" s="79">
        <f t="shared" si="193"/>
        <v>0</v>
      </c>
      <c r="D181" s="184"/>
      <c r="E181" s="185"/>
      <c r="F181" s="55">
        <f t="shared" si="230"/>
        <v>0</v>
      </c>
      <c r="G181" s="53"/>
      <c r="H181" s="54"/>
      <c r="I181" s="55">
        <f t="shared" si="231"/>
        <v>0</v>
      </c>
      <c r="J181" s="53"/>
      <c r="K181" s="54"/>
      <c r="L181" s="55">
        <f t="shared" si="232"/>
        <v>0</v>
      </c>
      <c r="M181" s="53"/>
      <c r="N181" s="54"/>
      <c r="O181" s="55">
        <f t="shared" si="233"/>
        <v>0</v>
      </c>
      <c r="P181" s="57"/>
    </row>
    <row r="182" spans="1:16" ht="72" hidden="1" customHeight="1" x14ac:dyDescent="0.25">
      <c r="A182" s="51">
        <v>3293</v>
      </c>
      <c r="B182" s="78" t="s">
        <v>204</v>
      </c>
      <c r="C182" s="79">
        <f t="shared" si="193"/>
        <v>0</v>
      </c>
      <c r="D182" s="184"/>
      <c r="E182" s="185"/>
      <c r="F182" s="55">
        <f t="shared" si="230"/>
        <v>0</v>
      </c>
      <c r="G182" s="53"/>
      <c r="H182" s="54"/>
      <c r="I182" s="55">
        <f t="shared" si="231"/>
        <v>0</v>
      </c>
      <c r="J182" s="53"/>
      <c r="K182" s="54"/>
      <c r="L182" s="55">
        <f t="shared" si="232"/>
        <v>0</v>
      </c>
      <c r="M182" s="53"/>
      <c r="N182" s="54"/>
      <c r="O182" s="55">
        <f t="shared" si="233"/>
        <v>0</v>
      </c>
      <c r="P182" s="57"/>
    </row>
    <row r="183" spans="1:16" ht="60" hidden="1" customHeight="1" x14ac:dyDescent="0.25">
      <c r="A183" s="197">
        <v>3294</v>
      </c>
      <c r="B183" s="78" t="s">
        <v>205</v>
      </c>
      <c r="C183" s="196">
        <f t="shared" si="193"/>
        <v>0</v>
      </c>
      <c r="D183" s="198"/>
      <c r="E183" s="199"/>
      <c r="F183" s="200">
        <f t="shared" si="230"/>
        <v>0</v>
      </c>
      <c r="G183" s="201"/>
      <c r="H183" s="202"/>
      <c r="I183" s="200">
        <f t="shared" si="231"/>
        <v>0</v>
      </c>
      <c r="J183" s="201"/>
      <c r="K183" s="202"/>
      <c r="L183" s="200">
        <f t="shared" si="232"/>
        <v>0</v>
      </c>
      <c r="M183" s="201"/>
      <c r="N183" s="202"/>
      <c r="O183" s="200">
        <f t="shared" si="233"/>
        <v>0</v>
      </c>
      <c r="P183" s="203"/>
    </row>
    <row r="184" spans="1:16" ht="48" hidden="1" x14ac:dyDescent="0.25">
      <c r="A184" s="204">
        <v>3300</v>
      </c>
      <c r="B184" s="195" t="s">
        <v>206</v>
      </c>
      <c r="C184" s="205">
        <f t="shared" si="193"/>
        <v>0</v>
      </c>
      <c r="D184" s="206">
        <f>SUM(D185:D186)</f>
        <v>0</v>
      </c>
      <c r="E184" s="207">
        <f t="shared" ref="E184:O184" si="234">SUM(E185:E186)</f>
        <v>0</v>
      </c>
      <c r="F184" s="208">
        <f t="shared" si="234"/>
        <v>0</v>
      </c>
      <c r="G184" s="206">
        <f t="shared" si="234"/>
        <v>0</v>
      </c>
      <c r="H184" s="207">
        <f t="shared" si="234"/>
        <v>0</v>
      </c>
      <c r="I184" s="208">
        <f t="shared" si="234"/>
        <v>0</v>
      </c>
      <c r="J184" s="206">
        <f t="shared" si="234"/>
        <v>0</v>
      </c>
      <c r="K184" s="207">
        <f t="shared" si="234"/>
        <v>0</v>
      </c>
      <c r="L184" s="208">
        <f t="shared" si="234"/>
        <v>0</v>
      </c>
      <c r="M184" s="206">
        <f t="shared" si="234"/>
        <v>0</v>
      </c>
      <c r="N184" s="207">
        <f t="shared" si="234"/>
        <v>0</v>
      </c>
      <c r="O184" s="208">
        <f t="shared" si="234"/>
        <v>0</v>
      </c>
      <c r="P184" s="209"/>
    </row>
    <row r="185" spans="1:16" ht="48" hidden="1" customHeight="1" x14ac:dyDescent="0.25">
      <c r="A185" s="126">
        <v>3310</v>
      </c>
      <c r="B185" s="127" t="s">
        <v>207</v>
      </c>
      <c r="C185" s="132">
        <f t="shared" si="193"/>
        <v>0</v>
      </c>
      <c r="D185" s="190"/>
      <c r="E185" s="191"/>
      <c r="F185" s="130">
        <f t="shared" ref="F185:F186" si="235">D185+E185</f>
        <v>0</v>
      </c>
      <c r="G185" s="133"/>
      <c r="H185" s="134"/>
      <c r="I185" s="130">
        <f t="shared" ref="I185:I186" si="236">G185+H185</f>
        <v>0</v>
      </c>
      <c r="J185" s="133"/>
      <c r="K185" s="134"/>
      <c r="L185" s="130">
        <f t="shared" ref="L185:L186" si="237">K185+J185</f>
        <v>0</v>
      </c>
      <c r="M185" s="133"/>
      <c r="N185" s="134"/>
      <c r="O185" s="130">
        <f t="shared" ref="O185:O186" si="238">N185+M185</f>
        <v>0</v>
      </c>
      <c r="P185" s="118"/>
    </row>
    <row r="186" spans="1:16" ht="48.75" hidden="1" customHeight="1" x14ac:dyDescent="0.25">
      <c r="A186" s="44">
        <v>3320</v>
      </c>
      <c r="B186" s="71" t="s">
        <v>208</v>
      </c>
      <c r="C186" s="72">
        <f t="shared" si="193"/>
        <v>0</v>
      </c>
      <c r="D186" s="186"/>
      <c r="E186" s="187"/>
      <c r="F186" s="123">
        <f t="shared" si="235"/>
        <v>0</v>
      </c>
      <c r="G186" s="46"/>
      <c r="H186" s="47"/>
      <c r="I186" s="123">
        <f t="shared" si="236"/>
        <v>0</v>
      </c>
      <c r="J186" s="46"/>
      <c r="K186" s="47"/>
      <c r="L186" s="123">
        <f t="shared" si="237"/>
        <v>0</v>
      </c>
      <c r="M186" s="46"/>
      <c r="N186" s="47"/>
      <c r="O186" s="123">
        <f t="shared" si="238"/>
        <v>0</v>
      </c>
      <c r="P186" s="49"/>
    </row>
    <row r="187" spans="1:16" hidden="1" x14ac:dyDescent="0.25">
      <c r="A187" s="210">
        <v>4000</v>
      </c>
      <c r="B187" s="166" t="s">
        <v>209</v>
      </c>
      <c r="C187" s="167">
        <f t="shared" si="193"/>
        <v>0</v>
      </c>
      <c r="D187" s="168">
        <f>SUM(D188,D191)</f>
        <v>0</v>
      </c>
      <c r="E187" s="169">
        <f t="shared" ref="E187:F187" si="239">SUM(E188,E191)</f>
        <v>0</v>
      </c>
      <c r="F187" s="170">
        <f t="shared" si="239"/>
        <v>0</v>
      </c>
      <c r="G187" s="168">
        <f>SUM(G188,G191)</f>
        <v>0</v>
      </c>
      <c r="H187" s="169">
        <f t="shared" ref="H187:I187" si="240">SUM(H188,H191)</f>
        <v>0</v>
      </c>
      <c r="I187" s="170">
        <f t="shared" si="240"/>
        <v>0</v>
      </c>
      <c r="J187" s="168">
        <f>SUM(J188,J191)</f>
        <v>0</v>
      </c>
      <c r="K187" s="169">
        <f t="shared" ref="K187:L187" si="241">SUM(K188,K191)</f>
        <v>0</v>
      </c>
      <c r="L187" s="170">
        <f t="shared" si="241"/>
        <v>0</v>
      </c>
      <c r="M187" s="168">
        <f>SUM(M188,M191)</f>
        <v>0</v>
      </c>
      <c r="N187" s="169">
        <f t="shared" ref="N187:O187" si="242">SUM(N188,N191)</f>
        <v>0</v>
      </c>
      <c r="O187" s="170">
        <f t="shared" si="242"/>
        <v>0</v>
      </c>
      <c r="P187" s="171"/>
    </row>
    <row r="188" spans="1:16" ht="24" hidden="1" x14ac:dyDescent="0.25">
      <c r="A188" s="211">
        <v>4200</v>
      </c>
      <c r="B188" s="172" t="s">
        <v>210</v>
      </c>
      <c r="C188" s="59">
        <f t="shared" si="193"/>
        <v>0</v>
      </c>
      <c r="D188" s="173">
        <f>SUM(D189,D190)</f>
        <v>0</v>
      </c>
      <c r="E188" s="174">
        <f t="shared" ref="E188:F188" si="243">SUM(E189,E190)</f>
        <v>0</v>
      </c>
      <c r="F188" s="62">
        <f t="shared" si="243"/>
        <v>0</v>
      </c>
      <c r="G188" s="173">
        <f>SUM(G189,G190)</f>
        <v>0</v>
      </c>
      <c r="H188" s="174">
        <f t="shared" ref="H188:I188" si="244">SUM(H189,H190)</f>
        <v>0</v>
      </c>
      <c r="I188" s="62">
        <f t="shared" si="244"/>
        <v>0</v>
      </c>
      <c r="J188" s="173">
        <f>SUM(J189,J190)</f>
        <v>0</v>
      </c>
      <c r="K188" s="174">
        <f t="shared" ref="K188:L188" si="245">SUM(K189,K190)</f>
        <v>0</v>
      </c>
      <c r="L188" s="62">
        <f t="shared" si="245"/>
        <v>0</v>
      </c>
      <c r="M188" s="173">
        <f>SUM(M189,M190)</f>
        <v>0</v>
      </c>
      <c r="N188" s="174">
        <f t="shared" ref="N188:O188" si="246">SUM(N189,N190)</f>
        <v>0</v>
      </c>
      <c r="O188" s="62">
        <f t="shared" si="246"/>
        <v>0</v>
      </c>
      <c r="P188" s="66"/>
    </row>
    <row r="189" spans="1:16" ht="36" hidden="1" customHeight="1" x14ac:dyDescent="0.25">
      <c r="A189" s="181">
        <v>4240</v>
      </c>
      <c r="B189" s="71" t="s">
        <v>211</v>
      </c>
      <c r="C189" s="72">
        <f t="shared" si="193"/>
        <v>0</v>
      </c>
      <c r="D189" s="186"/>
      <c r="E189" s="187"/>
      <c r="F189" s="123">
        <f t="shared" ref="F189:F190" si="247">D189+E189</f>
        <v>0</v>
      </c>
      <c r="G189" s="46"/>
      <c r="H189" s="47"/>
      <c r="I189" s="123">
        <f t="shared" ref="I189:I190" si="248">G189+H189</f>
        <v>0</v>
      </c>
      <c r="J189" s="46"/>
      <c r="K189" s="47"/>
      <c r="L189" s="123">
        <f t="shared" ref="L189:L190" si="249">K189+J189</f>
        <v>0</v>
      </c>
      <c r="M189" s="46"/>
      <c r="N189" s="47"/>
      <c r="O189" s="123">
        <f t="shared" ref="O189:O190" si="250">N189+M189</f>
        <v>0</v>
      </c>
      <c r="P189" s="49"/>
    </row>
    <row r="190" spans="1:16" ht="24" hidden="1" customHeight="1" x14ac:dyDescent="0.25">
      <c r="A190" s="178">
        <v>4250</v>
      </c>
      <c r="B190" s="78" t="s">
        <v>212</v>
      </c>
      <c r="C190" s="79">
        <f t="shared" si="193"/>
        <v>0</v>
      </c>
      <c r="D190" s="184"/>
      <c r="E190" s="185"/>
      <c r="F190" s="55">
        <f t="shared" si="247"/>
        <v>0</v>
      </c>
      <c r="G190" s="53"/>
      <c r="H190" s="54"/>
      <c r="I190" s="55">
        <f t="shared" si="248"/>
        <v>0</v>
      </c>
      <c r="J190" s="53"/>
      <c r="K190" s="54"/>
      <c r="L190" s="55">
        <f t="shared" si="249"/>
        <v>0</v>
      </c>
      <c r="M190" s="53"/>
      <c r="N190" s="54"/>
      <c r="O190" s="55">
        <f t="shared" si="250"/>
        <v>0</v>
      </c>
      <c r="P190" s="57"/>
    </row>
    <row r="191" spans="1:16" hidden="1" x14ac:dyDescent="0.25">
      <c r="A191" s="58">
        <v>4300</v>
      </c>
      <c r="B191" s="172" t="s">
        <v>213</v>
      </c>
      <c r="C191" s="59">
        <f t="shared" si="193"/>
        <v>0</v>
      </c>
      <c r="D191" s="173">
        <f>SUM(D192)</f>
        <v>0</v>
      </c>
      <c r="E191" s="174">
        <f t="shared" ref="E191:F191" si="251">SUM(E192)</f>
        <v>0</v>
      </c>
      <c r="F191" s="62">
        <f t="shared" si="251"/>
        <v>0</v>
      </c>
      <c r="G191" s="173">
        <f>SUM(G192)</f>
        <v>0</v>
      </c>
      <c r="H191" s="174">
        <f t="shared" ref="H191:I191" si="252">SUM(H192)</f>
        <v>0</v>
      </c>
      <c r="I191" s="62">
        <f t="shared" si="252"/>
        <v>0</v>
      </c>
      <c r="J191" s="173">
        <f>SUM(J192)</f>
        <v>0</v>
      </c>
      <c r="K191" s="174">
        <f t="shared" ref="K191:L191" si="253">SUM(K192)</f>
        <v>0</v>
      </c>
      <c r="L191" s="62">
        <f t="shared" si="253"/>
        <v>0</v>
      </c>
      <c r="M191" s="173">
        <f>SUM(M192)</f>
        <v>0</v>
      </c>
      <c r="N191" s="174">
        <f t="shared" ref="N191:O191" si="254">SUM(N192)</f>
        <v>0</v>
      </c>
      <c r="O191" s="62">
        <f t="shared" si="254"/>
        <v>0</v>
      </c>
      <c r="P191" s="66"/>
    </row>
    <row r="192" spans="1:16" ht="24" hidden="1" x14ac:dyDescent="0.25">
      <c r="A192" s="181">
        <v>4310</v>
      </c>
      <c r="B192" s="71" t="s">
        <v>214</v>
      </c>
      <c r="C192" s="72">
        <f t="shared" si="193"/>
        <v>0</v>
      </c>
      <c r="D192" s="182">
        <f>SUM(D193:D193)</f>
        <v>0</v>
      </c>
      <c r="E192" s="183">
        <f t="shared" ref="E192:F192" si="255">SUM(E193:E193)</f>
        <v>0</v>
      </c>
      <c r="F192" s="123">
        <f t="shared" si="255"/>
        <v>0</v>
      </c>
      <c r="G192" s="182">
        <f>SUM(G193:G193)</f>
        <v>0</v>
      </c>
      <c r="H192" s="183">
        <f t="shared" ref="H192:I192" si="256">SUM(H193:H193)</f>
        <v>0</v>
      </c>
      <c r="I192" s="123">
        <f t="shared" si="256"/>
        <v>0</v>
      </c>
      <c r="J192" s="182">
        <f>SUM(J193:J193)</f>
        <v>0</v>
      </c>
      <c r="K192" s="183">
        <f t="shared" ref="K192:L192" si="257">SUM(K193:K193)</f>
        <v>0</v>
      </c>
      <c r="L192" s="123">
        <f t="shared" si="257"/>
        <v>0</v>
      </c>
      <c r="M192" s="182">
        <f>SUM(M193:M193)</f>
        <v>0</v>
      </c>
      <c r="N192" s="183">
        <f t="shared" ref="N192:O192" si="258">SUM(N193:N193)</f>
        <v>0</v>
      </c>
      <c r="O192" s="123">
        <f t="shared" si="258"/>
        <v>0</v>
      </c>
      <c r="P192" s="49"/>
    </row>
    <row r="193" spans="1:16" ht="36" hidden="1" customHeight="1" x14ac:dyDescent="0.25">
      <c r="A193" s="51">
        <v>4311</v>
      </c>
      <c r="B193" s="78" t="s">
        <v>215</v>
      </c>
      <c r="C193" s="79">
        <f t="shared" si="193"/>
        <v>0</v>
      </c>
      <c r="D193" s="184"/>
      <c r="E193" s="185"/>
      <c r="F193" s="55">
        <f>D193+E193</f>
        <v>0</v>
      </c>
      <c r="G193" s="53"/>
      <c r="H193" s="54"/>
      <c r="I193" s="55">
        <f>G193+H193</f>
        <v>0</v>
      </c>
      <c r="J193" s="53"/>
      <c r="K193" s="54"/>
      <c r="L193" s="55">
        <f>K193+J193</f>
        <v>0</v>
      </c>
      <c r="M193" s="53"/>
      <c r="N193" s="54"/>
      <c r="O193" s="55">
        <f>N193+M193</f>
        <v>0</v>
      </c>
      <c r="P193" s="57"/>
    </row>
    <row r="194" spans="1:16" s="28" customFormat="1" ht="24" x14ac:dyDescent="0.25">
      <c r="A194" s="212"/>
      <c r="B194" s="23" t="s">
        <v>216</v>
      </c>
      <c r="C194" s="161">
        <f t="shared" si="193"/>
        <v>3538</v>
      </c>
      <c r="D194" s="162">
        <f t="shared" ref="D194:O194" si="259">SUM(D195,D230,D269,D283)</f>
        <v>2500</v>
      </c>
      <c r="E194" s="163">
        <f t="shared" si="259"/>
        <v>0</v>
      </c>
      <c r="F194" s="164">
        <f t="shared" si="259"/>
        <v>2500</v>
      </c>
      <c r="G194" s="162">
        <f t="shared" si="259"/>
        <v>0</v>
      </c>
      <c r="H194" s="163">
        <f t="shared" si="259"/>
        <v>0</v>
      </c>
      <c r="I194" s="164">
        <f t="shared" si="259"/>
        <v>0</v>
      </c>
      <c r="J194" s="162">
        <f t="shared" si="259"/>
        <v>1038</v>
      </c>
      <c r="K194" s="163">
        <f t="shared" si="259"/>
        <v>0</v>
      </c>
      <c r="L194" s="164">
        <f t="shared" si="259"/>
        <v>1038</v>
      </c>
      <c r="M194" s="162">
        <f t="shared" si="259"/>
        <v>0</v>
      </c>
      <c r="N194" s="163">
        <f t="shared" si="259"/>
        <v>0</v>
      </c>
      <c r="O194" s="164">
        <f t="shared" si="259"/>
        <v>0</v>
      </c>
      <c r="P194" s="165"/>
    </row>
    <row r="195" spans="1:16" x14ac:dyDescent="0.25">
      <c r="A195" s="166">
        <v>5000</v>
      </c>
      <c r="B195" s="166" t="s">
        <v>217</v>
      </c>
      <c r="C195" s="167">
        <f t="shared" si="193"/>
        <v>2500</v>
      </c>
      <c r="D195" s="168">
        <f>D196+D204</f>
        <v>2500</v>
      </c>
      <c r="E195" s="169">
        <f t="shared" ref="E195:F195" si="260">E196+E204</f>
        <v>0</v>
      </c>
      <c r="F195" s="170">
        <f t="shared" si="260"/>
        <v>2500</v>
      </c>
      <c r="G195" s="168">
        <f>G196+G204</f>
        <v>0</v>
      </c>
      <c r="H195" s="169">
        <f t="shared" ref="H195:I195" si="261">H196+H204</f>
        <v>0</v>
      </c>
      <c r="I195" s="170">
        <f t="shared" si="261"/>
        <v>0</v>
      </c>
      <c r="J195" s="168">
        <f>J196+J204</f>
        <v>0</v>
      </c>
      <c r="K195" s="169">
        <f t="shared" ref="K195:L195" si="262">K196+K204</f>
        <v>0</v>
      </c>
      <c r="L195" s="170">
        <f t="shared" si="262"/>
        <v>0</v>
      </c>
      <c r="M195" s="168">
        <f>M196+M204</f>
        <v>0</v>
      </c>
      <c r="N195" s="169">
        <f t="shared" ref="N195:O195" si="263">N196+N204</f>
        <v>0</v>
      </c>
      <c r="O195" s="170">
        <f t="shared" si="263"/>
        <v>0</v>
      </c>
      <c r="P195" s="171"/>
    </row>
    <row r="196" spans="1:16" hidden="1" x14ac:dyDescent="0.25">
      <c r="A196" s="58">
        <v>5100</v>
      </c>
      <c r="B196" s="172" t="s">
        <v>218</v>
      </c>
      <c r="C196" s="59">
        <f t="shared" si="193"/>
        <v>0</v>
      </c>
      <c r="D196" s="173">
        <f>D197+D198+D201+D202+D203</f>
        <v>0</v>
      </c>
      <c r="E196" s="174">
        <f t="shared" ref="E196:F196" si="264">E197+E198+E201+E202+E203</f>
        <v>0</v>
      </c>
      <c r="F196" s="62">
        <f t="shared" si="264"/>
        <v>0</v>
      </c>
      <c r="G196" s="173">
        <f>G197+G198+G201+G202+G203</f>
        <v>0</v>
      </c>
      <c r="H196" s="174">
        <f t="shared" ref="H196:I196" si="265">H197+H198+H201+H202+H203</f>
        <v>0</v>
      </c>
      <c r="I196" s="62">
        <f t="shared" si="265"/>
        <v>0</v>
      </c>
      <c r="J196" s="173">
        <f>J197+J198+J201+J202+J203</f>
        <v>0</v>
      </c>
      <c r="K196" s="174">
        <f t="shared" ref="K196:L196" si="266">K197+K198+K201+K202+K203</f>
        <v>0</v>
      </c>
      <c r="L196" s="62">
        <f t="shared" si="266"/>
        <v>0</v>
      </c>
      <c r="M196" s="173">
        <f>M197+M198+M201+M202+M203</f>
        <v>0</v>
      </c>
      <c r="N196" s="174">
        <f t="shared" ref="N196:O196" si="267">N197+N198+N201+N202+N203</f>
        <v>0</v>
      </c>
      <c r="O196" s="62">
        <f t="shared" si="267"/>
        <v>0</v>
      </c>
      <c r="P196" s="66"/>
    </row>
    <row r="197" spans="1:16" ht="12" hidden="1" customHeight="1" x14ac:dyDescent="0.25">
      <c r="A197" s="181">
        <v>5110</v>
      </c>
      <c r="B197" s="71" t="s">
        <v>219</v>
      </c>
      <c r="C197" s="72">
        <f t="shared" si="193"/>
        <v>0</v>
      </c>
      <c r="D197" s="186"/>
      <c r="E197" s="187"/>
      <c r="F197" s="123">
        <f>D197+E197</f>
        <v>0</v>
      </c>
      <c r="G197" s="46"/>
      <c r="H197" s="47"/>
      <c r="I197" s="123">
        <f>G197+H197</f>
        <v>0</v>
      </c>
      <c r="J197" s="46"/>
      <c r="K197" s="47"/>
      <c r="L197" s="123">
        <f>K197+J197</f>
        <v>0</v>
      </c>
      <c r="M197" s="46"/>
      <c r="N197" s="47"/>
      <c r="O197" s="123">
        <f>N197+M197</f>
        <v>0</v>
      </c>
      <c r="P197" s="49"/>
    </row>
    <row r="198" spans="1:16" ht="24" hidden="1" x14ac:dyDescent="0.25">
      <c r="A198" s="178">
        <v>5120</v>
      </c>
      <c r="B198" s="78" t="s">
        <v>220</v>
      </c>
      <c r="C198" s="79">
        <f t="shared" si="193"/>
        <v>0</v>
      </c>
      <c r="D198" s="179">
        <f>D199+D200</f>
        <v>0</v>
      </c>
      <c r="E198" s="180">
        <f t="shared" ref="E198:F198" si="268">E199+E200</f>
        <v>0</v>
      </c>
      <c r="F198" s="55">
        <f t="shared" si="268"/>
        <v>0</v>
      </c>
      <c r="G198" s="179">
        <f>G199+G200</f>
        <v>0</v>
      </c>
      <c r="H198" s="180">
        <f t="shared" ref="H198:I198" si="269">H199+H200</f>
        <v>0</v>
      </c>
      <c r="I198" s="55">
        <f t="shared" si="269"/>
        <v>0</v>
      </c>
      <c r="J198" s="179">
        <f>J199+J200</f>
        <v>0</v>
      </c>
      <c r="K198" s="180">
        <f t="shared" ref="K198:L198" si="270">K199+K200</f>
        <v>0</v>
      </c>
      <c r="L198" s="55">
        <f t="shared" si="270"/>
        <v>0</v>
      </c>
      <c r="M198" s="179">
        <f>M199+M200</f>
        <v>0</v>
      </c>
      <c r="N198" s="180">
        <f t="shared" ref="N198:O198" si="271">N199+N200</f>
        <v>0</v>
      </c>
      <c r="O198" s="55">
        <f t="shared" si="271"/>
        <v>0</v>
      </c>
      <c r="P198" s="57"/>
    </row>
    <row r="199" spans="1:16" ht="12" hidden="1" customHeight="1" x14ac:dyDescent="0.25">
      <c r="A199" s="51">
        <v>5121</v>
      </c>
      <c r="B199" s="78" t="s">
        <v>221</v>
      </c>
      <c r="C199" s="79">
        <f t="shared" si="193"/>
        <v>0</v>
      </c>
      <c r="D199" s="184"/>
      <c r="E199" s="185"/>
      <c r="F199" s="55">
        <f t="shared" ref="F199:F203" si="272">D199+E199</f>
        <v>0</v>
      </c>
      <c r="G199" s="53"/>
      <c r="H199" s="54"/>
      <c r="I199" s="55">
        <f t="shared" ref="I199:I203" si="273">G199+H199</f>
        <v>0</v>
      </c>
      <c r="J199" s="53"/>
      <c r="K199" s="54"/>
      <c r="L199" s="55">
        <f t="shared" ref="L199:L203" si="274">K199+J199</f>
        <v>0</v>
      </c>
      <c r="M199" s="53"/>
      <c r="N199" s="54"/>
      <c r="O199" s="55">
        <f t="shared" ref="O199:O203" si="275">N199+M199</f>
        <v>0</v>
      </c>
      <c r="P199" s="57"/>
    </row>
    <row r="200" spans="1:16" ht="24" hidden="1" customHeight="1" x14ac:dyDescent="0.25">
      <c r="A200" s="51">
        <v>5129</v>
      </c>
      <c r="B200" s="78" t="s">
        <v>222</v>
      </c>
      <c r="C200" s="79">
        <f t="shared" si="193"/>
        <v>0</v>
      </c>
      <c r="D200" s="184"/>
      <c r="E200" s="185"/>
      <c r="F200" s="55">
        <f t="shared" si="272"/>
        <v>0</v>
      </c>
      <c r="G200" s="53"/>
      <c r="H200" s="54"/>
      <c r="I200" s="55">
        <f t="shared" si="273"/>
        <v>0</v>
      </c>
      <c r="J200" s="53"/>
      <c r="K200" s="54"/>
      <c r="L200" s="55">
        <f t="shared" si="274"/>
        <v>0</v>
      </c>
      <c r="M200" s="53"/>
      <c r="N200" s="54"/>
      <c r="O200" s="55">
        <f t="shared" si="275"/>
        <v>0</v>
      </c>
      <c r="P200" s="57"/>
    </row>
    <row r="201" spans="1:16" ht="12" hidden="1" customHeight="1" x14ac:dyDescent="0.25">
      <c r="A201" s="178">
        <v>5130</v>
      </c>
      <c r="B201" s="78" t="s">
        <v>223</v>
      </c>
      <c r="C201" s="79">
        <f t="shared" si="193"/>
        <v>0</v>
      </c>
      <c r="D201" s="184"/>
      <c r="E201" s="185"/>
      <c r="F201" s="55">
        <f t="shared" si="272"/>
        <v>0</v>
      </c>
      <c r="G201" s="53"/>
      <c r="H201" s="54"/>
      <c r="I201" s="55">
        <f t="shared" si="273"/>
        <v>0</v>
      </c>
      <c r="J201" s="53"/>
      <c r="K201" s="54"/>
      <c r="L201" s="55">
        <f t="shared" si="274"/>
        <v>0</v>
      </c>
      <c r="M201" s="53"/>
      <c r="N201" s="54"/>
      <c r="O201" s="55">
        <f t="shared" si="275"/>
        <v>0</v>
      </c>
      <c r="P201" s="57"/>
    </row>
    <row r="202" spans="1:16" ht="12" hidden="1" customHeight="1" x14ac:dyDescent="0.25">
      <c r="A202" s="178">
        <v>5140</v>
      </c>
      <c r="B202" s="78" t="s">
        <v>224</v>
      </c>
      <c r="C202" s="79">
        <f t="shared" si="193"/>
        <v>0</v>
      </c>
      <c r="D202" s="184"/>
      <c r="E202" s="185"/>
      <c r="F202" s="55">
        <f t="shared" si="272"/>
        <v>0</v>
      </c>
      <c r="G202" s="53"/>
      <c r="H202" s="54"/>
      <c r="I202" s="55">
        <f t="shared" si="273"/>
        <v>0</v>
      </c>
      <c r="J202" s="53"/>
      <c r="K202" s="54"/>
      <c r="L202" s="55">
        <f t="shared" si="274"/>
        <v>0</v>
      </c>
      <c r="M202" s="53"/>
      <c r="N202" s="54"/>
      <c r="O202" s="55">
        <f t="shared" si="275"/>
        <v>0</v>
      </c>
      <c r="P202" s="57"/>
    </row>
    <row r="203" spans="1:16" ht="24" hidden="1" customHeight="1" x14ac:dyDescent="0.25">
      <c r="A203" s="178">
        <v>5170</v>
      </c>
      <c r="B203" s="78" t="s">
        <v>225</v>
      </c>
      <c r="C203" s="79">
        <f t="shared" si="193"/>
        <v>0</v>
      </c>
      <c r="D203" s="184"/>
      <c r="E203" s="185"/>
      <c r="F203" s="55">
        <f t="shared" si="272"/>
        <v>0</v>
      </c>
      <c r="G203" s="53"/>
      <c r="H203" s="54"/>
      <c r="I203" s="55">
        <f t="shared" si="273"/>
        <v>0</v>
      </c>
      <c r="J203" s="53"/>
      <c r="K203" s="54"/>
      <c r="L203" s="55">
        <f t="shared" si="274"/>
        <v>0</v>
      </c>
      <c r="M203" s="53"/>
      <c r="N203" s="54"/>
      <c r="O203" s="55">
        <f t="shared" si="275"/>
        <v>0</v>
      </c>
      <c r="P203" s="57"/>
    </row>
    <row r="204" spans="1:16" x14ac:dyDescent="0.25">
      <c r="A204" s="58">
        <v>5200</v>
      </c>
      <c r="B204" s="172" t="s">
        <v>226</v>
      </c>
      <c r="C204" s="59">
        <f t="shared" si="193"/>
        <v>2500</v>
      </c>
      <c r="D204" s="173">
        <f>D205+D215+D216+D225+D226+D227+D229</f>
        <v>2500</v>
      </c>
      <c r="E204" s="174">
        <f t="shared" ref="E204:F204" si="276">E205+E215+E216+E225+E226+E227+E229</f>
        <v>0</v>
      </c>
      <c r="F204" s="62">
        <f t="shared" si="276"/>
        <v>2500</v>
      </c>
      <c r="G204" s="173">
        <f>G205+G215+G216+G225+G226+G227+G229</f>
        <v>0</v>
      </c>
      <c r="H204" s="174">
        <f t="shared" ref="H204:I204" si="277">H205+H215+H216+H225+H226+H227+H229</f>
        <v>0</v>
      </c>
      <c r="I204" s="62">
        <f t="shared" si="277"/>
        <v>0</v>
      </c>
      <c r="J204" s="173">
        <f>J205+J215+J216+J225+J226+J227+J229</f>
        <v>0</v>
      </c>
      <c r="K204" s="174">
        <f t="shared" ref="K204:L204" si="278">K205+K215+K216+K225+K226+K227+K229</f>
        <v>0</v>
      </c>
      <c r="L204" s="62">
        <f t="shared" si="278"/>
        <v>0</v>
      </c>
      <c r="M204" s="173">
        <f>M205+M215+M216+M225+M226+M227+M229</f>
        <v>0</v>
      </c>
      <c r="N204" s="174">
        <f t="shared" ref="N204:O204" si="279">N205+N215+N216+N225+N226+N227+N229</f>
        <v>0</v>
      </c>
      <c r="O204" s="62">
        <f t="shared" si="279"/>
        <v>0</v>
      </c>
      <c r="P204" s="66"/>
    </row>
    <row r="205" spans="1:16" hidden="1" x14ac:dyDescent="0.25">
      <c r="A205" s="175">
        <v>5210</v>
      </c>
      <c r="B205" s="127" t="s">
        <v>227</v>
      </c>
      <c r="C205" s="132">
        <f t="shared" si="193"/>
        <v>0</v>
      </c>
      <c r="D205" s="176">
        <f>SUM(D206:D214)</f>
        <v>0</v>
      </c>
      <c r="E205" s="177">
        <f t="shared" ref="E205:F205" si="280">SUM(E206:E214)</f>
        <v>0</v>
      </c>
      <c r="F205" s="130">
        <f t="shared" si="280"/>
        <v>0</v>
      </c>
      <c r="G205" s="176">
        <f>SUM(G206:G214)</f>
        <v>0</v>
      </c>
      <c r="H205" s="177">
        <f t="shared" ref="H205:I205" si="281">SUM(H206:H214)</f>
        <v>0</v>
      </c>
      <c r="I205" s="130">
        <f t="shared" si="281"/>
        <v>0</v>
      </c>
      <c r="J205" s="176">
        <f>SUM(J206:J214)</f>
        <v>0</v>
      </c>
      <c r="K205" s="177">
        <f t="shared" ref="K205:L205" si="282">SUM(K206:K214)</f>
        <v>0</v>
      </c>
      <c r="L205" s="130">
        <f t="shared" si="282"/>
        <v>0</v>
      </c>
      <c r="M205" s="176">
        <f>SUM(M206:M214)</f>
        <v>0</v>
      </c>
      <c r="N205" s="177">
        <f t="shared" ref="N205:O205" si="283">SUM(N206:N214)</f>
        <v>0</v>
      </c>
      <c r="O205" s="130">
        <f t="shared" si="283"/>
        <v>0</v>
      </c>
      <c r="P205" s="118"/>
    </row>
    <row r="206" spans="1:16" ht="12" hidden="1" customHeight="1" x14ac:dyDescent="0.25">
      <c r="A206" s="44">
        <v>5211</v>
      </c>
      <c r="B206" s="71" t="s">
        <v>228</v>
      </c>
      <c r="C206" s="72">
        <f t="shared" si="193"/>
        <v>0</v>
      </c>
      <c r="D206" s="186"/>
      <c r="E206" s="187"/>
      <c r="F206" s="123">
        <f t="shared" ref="F206:F215" si="284">D206+E206</f>
        <v>0</v>
      </c>
      <c r="G206" s="46"/>
      <c r="H206" s="47"/>
      <c r="I206" s="123">
        <f t="shared" ref="I206:I215" si="285">G206+H206</f>
        <v>0</v>
      </c>
      <c r="J206" s="46"/>
      <c r="K206" s="47"/>
      <c r="L206" s="123">
        <f t="shared" ref="L206:L215" si="286">K206+J206</f>
        <v>0</v>
      </c>
      <c r="M206" s="46"/>
      <c r="N206" s="47"/>
      <c r="O206" s="123">
        <f t="shared" ref="O206:O215" si="287">N206+M206</f>
        <v>0</v>
      </c>
      <c r="P206" s="49"/>
    </row>
    <row r="207" spans="1:16" ht="12" hidden="1" customHeight="1" x14ac:dyDescent="0.25">
      <c r="A207" s="51">
        <v>5212</v>
      </c>
      <c r="B207" s="78" t="s">
        <v>229</v>
      </c>
      <c r="C207" s="79">
        <f t="shared" si="193"/>
        <v>0</v>
      </c>
      <c r="D207" s="184"/>
      <c r="E207" s="185"/>
      <c r="F207" s="55">
        <f t="shared" si="284"/>
        <v>0</v>
      </c>
      <c r="G207" s="53"/>
      <c r="H207" s="54"/>
      <c r="I207" s="55">
        <f t="shared" si="285"/>
        <v>0</v>
      </c>
      <c r="J207" s="53"/>
      <c r="K207" s="54"/>
      <c r="L207" s="55">
        <f t="shared" si="286"/>
        <v>0</v>
      </c>
      <c r="M207" s="53"/>
      <c r="N207" s="54"/>
      <c r="O207" s="55">
        <f t="shared" si="287"/>
        <v>0</v>
      </c>
      <c r="P207" s="57"/>
    </row>
    <row r="208" spans="1:16" ht="12" hidden="1" customHeight="1" x14ac:dyDescent="0.25">
      <c r="A208" s="51">
        <v>5213</v>
      </c>
      <c r="B208" s="78" t="s">
        <v>230</v>
      </c>
      <c r="C208" s="79">
        <f t="shared" si="193"/>
        <v>0</v>
      </c>
      <c r="D208" s="184"/>
      <c r="E208" s="185"/>
      <c r="F208" s="55">
        <f t="shared" si="284"/>
        <v>0</v>
      </c>
      <c r="G208" s="53"/>
      <c r="H208" s="54"/>
      <c r="I208" s="55">
        <f t="shared" si="285"/>
        <v>0</v>
      </c>
      <c r="J208" s="53"/>
      <c r="K208" s="54"/>
      <c r="L208" s="55">
        <f t="shared" si="286"/>
        <v>0</v>
      </c>
      <c r="M208" s="53"/>
      <c r="N208" s="54"/>
      <c r="O208" s="55">
        <f t="shared" si="287"/>
        <v>0</v>
      </c>
      <c r="P208" s="57"/>
    </row>
    <row r="209" spans="1:16" ht="12" hidden="1" customHeight="1" x14ac:dyDescent="0.25">
      <c r="A209" s="51">
        <v>5214</v>
      </c>
      <c r="B209" s="78" t="s">
        <v>231</v>
      </c>
      <c r="C209" s="79">
        <f t="shared" si="193"/>
        <v>0</v>
      </c>
      <c r="D209" s="184"/>
      <c r="E209" s="185"/>
      <c r="F209" s="55">
        <f t="shared" si="284"/>
        <v>0</v>
      </c>
      <c r="G209" s="53"/>
      <c r="H209" s="54"/>
      <c r="I209" s="55">
        <f t="shared" si="285"/>
        <v>0</v>
      </c>
      <c r="J209" s="53"/>
      <c r="K209" s="54"/>
      <c r="L209" s="55">
        <f t="shared" si="286"/>
        <v>0</v>
      </c>
      <c r="M209" s="53"/>
      <c r="N209" s="54"/>
      <c r="O209" s="55">
        <f t="shared" si="287"/>
        <v>0</v>
      </c>
      <c r="P209" s="57"/>
    </row>
    <row r="210" spans="1:16" ht="12" hidden="1" customHeight="1" x14ac:dyDescent="0.25">
      <c r="A210" s="51">
        <v>5215</v>
      </c>
      <c r="B210" s="78" t="s">
        <v>232</v>
      </c>
      <c r="C210" s="79">
        <f t="shared" si="193"/>
        <v>0</v>
      </c>
      <c r="D210" s="184"/>
      <c r="E210" s="185"/>
      <c r="F210" s="55">
        <f t="shared" si="284"/>
        <v>0</v>
      </c>
      <c r="G210" s="53"/>
      <c r="H210" s="54"/>
      <c r="I210" s="55">
        <f t="shared" si="285"/>
        <v>0</v>
      </c>
      <c r="J210" s="53"/>
      <c r="K210" s="54"/>
      <c r="L210" s="55">
        <f t="shared" si="286"/>
        <v>0</v>
      </c>
      <c r="M210" s="53"/>
      <c r="N210" s="54"/>
      <c r="O210" s="55">
        <f t="shared" si="287"/>
        <v>0</v>
      </c>
      <c r="P210" s="57"/>
    </row>
    <row r="211" spans="1:16" ht="14.25" hidden="1" customHeight="1" x14ac:dyDescent="0.25">
      <c r="A211" s="51">
        <v>5216</v>
      </c>
      <c r="B211" s="78" t="s">
        <v>233</v>
      </c>
      <c r="C211" s="79">
        <f t="shared" si="193"/>
        <v>0</v>
      </c>
      <c r="D211" s="184"/>
      <c r="E211" s="185"/>
      <c r="F211" s="55">
        <f t="shared" si="284"/>
        <v>0</v>
      </c>
      <c r="G211" s="53"/>
      <c r="H211" s="54"/>
      <c r="I211" s="55">
        <f t="shared" si="285"/>
        <v>0</v>
      </c>
      <c r="J211" s="53"/>
      <c r="K211" s="54"/>
      <c r="L211" s="55">
        <f t="shared" si="286"/>
        <v>0</v>
      </c>
      <c r="M211" s="53"/>
      <c r="N211" s="54"/>
      <c r="O211" s="55">
        <f t="shared" si="287"/>
        <v>0</v>
      </c>
      <c r="P211" s="57"/>
    </row>
    <row r="212" spans="1:16" ht="12" hidden="1" customHeight="1" x14ac:dyDescent="0.25">
      <c r="A212" s="51">
        <v>5217</v>
      </c>
      <c r="B212" s="78" t="s">
        <v>234</v>
      </c>
      <c r="C212" s="79">
        <f t="shared" ref="C212:C275" si="288">F212+I212+L212+O212</f>
        <v>0</v>
      </c>
      <c r="D212" s="184"/>
      <c r="E212" s="185"/>
      <c r="F212" s="55">
        <f t="shared" si="284"/>
        <v>0</v>
      </c>
      <c r="G212" s="53"/>
      <c r="H212" s="54"/>
      <c r="I212" s="55">
        <f t="shared" si="285"/>
        <v>0</v>
      </c>
      <c r="J212" s="53"/>
      <c r="K212" s="54"/>
      <c r="L212" s="55">
        <f t="shared" si="286"/>
        <v>0</v>
      </c>
      <c r="M212" s="53"/>
      <c r="N212" s="54"/>
      <c r="O212" s="55">
        <f t="shared" si="287"/>
        <v>0</v>
      </c>
      <c r="P212" s="57"/>
    </row>
    <row r="213" spans="1:16" ht="12" hidden="1" customHeight="1" x14ac:dyDescent="0.25">
      <c r="A213" s="51">
        <v>5218</v>
      </c>
      <c r="B213" s="78" t="s">
        <v>235</v>
      </c>
      <c r="C213" s="79">
        <f t="shared" si="288"/>
        <v>0</v>
      </c>
      <c r="D213" s="184"/>
      <c r="E213" s="185"/>
      <c r="F213" s="55">
        <f t="shared" si="284"/>
        <v>0</v>
      </c>
      <c r="G213" s="53"/>
      <c r="H213" s="54"/>
      <c r="I213" s="55">
        <f t="shared" si="285"/>
        <v>0</v>
      </c>
      <c r="J213" s="53"/>
      <c r="K213" s="54"/>
      <c r="L213" s="55">
        <f t="shared" si="286"/>
        <v>0</v>
      </c>
      <c r="M213" s="53"/>
      <c r="N213" s="54"/>
      <c r="O213" s="55">
        <f t="shared" si="287"/>
        <v>0</v>
      </c>
      <c r="P213" s="57"/>
    </row>
    <row r="214" spans="1:16" ht="12" hidden="1" customHeight="1" x14ac:dyDescent="0.25">
      <c r="A214" s="51">
        <v>5219</v>
      </c>
      <c r="B214" s="78" t="s">
        <v>236</v>
      </c>
      <c r="C214" s="79">
        <f t="shared" si="288"/>
        <v>0</v>
      </c>
      <c r="D214" s="184"/>
      <c r="E214" s="185"/>
      <c r="F214" s="55">
        <f t="shared" si="284"/>
        <v>0</v>
      </c>
      <c r="G214" s="53"/>
      <c r="H214" s="54"/>
      <c r="I214" s="55">
        <f t="shared" si="285"/>
        <v>0</v>
      </c>
      <c r="J214" s="53"/>
      <c r="K214" s="54"/>
      <c r="L214" s="55">
        <f t="shared" si="286"/>
        <v>0</v>
      </c>
      <c r="M214" s="53"/>
      <c r="N214" s="54"/>
      <c r="O214" s="55">
        <f t="shared" si="287"/>
        <v>0</v>
      </c>
      <c r="P214" s="57"/>
    </row>
    <row r="215" spans="1:16" ht="13.5" hidden="1" customHeight="1" x14ac:dyDescent="0.25">
      <c r="A215" s="178">
        <v>5220</v>
      </c>
      <c r="B215" s="78" t="s">
        <v>237</v>
      </c>
      <c r="C215" s="79">
        <f t="shared" si="288"/>
        <v>0</v>
      </c>
      <c r="D215" s="184"/>
      <c r="E215" s="185"/>
      <c r="F215" s="55">
        <f t="shared" si="284"/>
        <v>0</v>
      </c>
      <c r="G215" s="53"/>
      <c r="H215" s="54"/>
      <c r="I215" s="55">
        <f t="shared" si="285"/>
        <v>0</v>
      </c>
      <c r="J215" s="53"/>
      <c r="K215" s="54"/>
      <c r="L215" s="55">
        <f t="shared" si="286"/>
        <v>0</v>
      </c>
      <c r="M215" s="53"/>
      <c r="N215" s="54"/>
      <c r="O215" s="55">
        <f t="shared" si="287"/>
        <v>0</v>
      </c>
      <c r="P215" s="57"/>
    </row>
    <row r="216" spans="1:16" hidden="1" x14ac:dyDescent="0.25">
      <c r="A216" s="178">
        <v>5230</v>
      </c>
      <c r="B216" s="78" t="s">
        <v>238</v>
      </c>
      <c r="C216" s="79">
        <f t="shared" si="288"/>
        <v>0</v>
      </c>
      <c r="D216" s="179">
        <f>SUM(D217:D224)</f>
        <v>0</v>
      </c>
      <c r="E216" s="180">
        <f t="shared" ref="E216:F216" si="289">SUM(E217:E224)</f>
        <v>0</v>
      </c>
      <c r="F216" s="55">
        <f t="shared" si="289"/>
        <v>0</v>
      </c>
      <c r="G216" s="179">
        <f>SUM(G217:G224)</f>
        <v>0</v>
      </c>
      <c r="H216" s="180">
        <f t="shared" ref="H216:I216" si="290">SUM(H217:H224)</f>
        <v>0</v>
      </c>
      <c r="I216" s="55">
        <f t="shared" si="290"/>
        <v>0</v>
      </c>
      <c r="J216" s="179">
        <f>SUM(J217:J224)</f>
        <v>0</v>
      </c>
      <c r="K216" s="180">
        <f t="shared" ref="K216:L216" si="291">SUM(K217:K224)</f>
        <v>0</v>
      </c>
      <c r="L216" s="55">
        <f t="shared" si="291"/>
        <v>0</v>
      </c>
      <c r="M216" s="179">
        <f>SUM(M217:M224)</f>
        <v>0</v>
      </c>
      <c r="N216" s="180">
        <f t="shared" ref="N216:O216" si="292">SUM(N217:N224)</f>
        <v>0</v>
      </c>
      <c r="O216" s="55">
        <f t="shared" si="292"/>
        <v>0</v>
      </c>
      <c r="P216" s="57"/>
    </row>
    <row r="217" spans="1:16" ht="12" hidden="1" customHeight="1" x14ac:dyDescent="0.25">
      <c r="A217" s="51">
        <v>5231</v>
      </c>
      <c r="B217" s="78" t="s">
        <v>239</v>
      </c>
      <c r="C217" s="79">
        <f t="shared" si="288"/>
        <v>0</v>
      </c>
      <c r="D217" s="184"/>
      <c r="E217" s="185"/>
      <c r="F217" s="55">
        <f t="shared" ref="F217:F226" si="293">D217+E217</f>
        <v>0</v>
      </c>
      <c r="G217" s="53"/>
      <c r="H217" s="54"/>
      <c r="I217" s="55">
        <f t="shared" ref="I217:I226" si="294">G217+H217</f>
        <v>0</v>
      </c>
      <c r="J217" s="53"/>
      <c r="K217" s="54"/>
      <c r="L217" s="55">
        <f t="shared" ref="L217:L226" si="295">K217+J217</f>
        <v>0</v>
      </c>
      <c r="M217" s="53"/>
      <c r="N217" s="54"/>
      <c r="O217" s="55">
        <f t="shared" ref="O217:O226" si="296">N217+M217</f>
        <v>0</v>
      </c>
      <c r="P217" s="57"/>
    </row>
    <row r="218" spans="1:16" ht="12" hidden="1" customHeight="1" x14ac:dyDescent="0.25">
      <c r="A218" s="51">
        <v>5232</v>
      </c>
      <c r="B218" s="78" t="s">
        <v>240</v>
      </c>
      <c r="C218" s="79">
        <f t="shared" si="288"/>
        <v>0</v>
      </c>
      <c r="D218" s="184"/>
      <c r="E218" s="185"/>
      <c r="F218" s="55">
        <f t="shared" si="293"/>
        <v>0</v>
      </c>
      <c r="G218" s="53"/>
      <c r="H218" s="54"/>
      <c r="I218" s="55">
        <f t="shared" si="294"/>
        <v>0</v>
      </c>
      <c r="J218" s="53"/>
      <c r="K218" s="54"/>
      <c r="L218" s="55">
        <f t="shared" si="295"/>
        <v>0</v>
      </c>
      <c r="M218" s="53"/>
      <c r="N218" s="54"/>
      <c r="O218" s="55">
        <f t="shared" si="296"/>
        <v>0</v>
      </c>
      <c r="P218" s="57"/>
    </row>
    <row r="219" spans="1:16" ht="12" hidden="1" customHeight="1" x14ac:dyDescent="0.25">
      <c r="A219" s="51">
        <v>5233</v>
      </c>
      <c r="B219" s="78" t="s">
        <v>241</v>
      </c>
      <c r="C219" s="79">
        <f t="shared" si="288"/>
        <v>0</v>
      </c>
      <c r="D219" s="184"/>
      <c r="E219" s="185"/>
      <c r="F219" s="55">
        <f t="shared" si="293"/>
        <v>0</v>
      </c>
      <c r="G219" s="53"/>
      <c r="H219" s="54"/>
      <c r="I219" s="55">
        <f t="shared" si="294"/>
        <v>0</v>
      </c>
      <c r="J219" s="53"/>
      <c r="K219" s="54"/>
      <c r="L219" s="55">
        <f t="shared" si="295"/>
        <v>0</v>
      </c>
      <c r="M219" s="53"/>
      <c r="N219" s="54"/>
      <c r="O219" s="55">
        <f t="shared" si="296"/>
        <v>0</v>
      </c>
      <c r="P219" s="57"/>
    </row>
    <row r="220" spans="1:16" ht="24" hidden="1" customHeight="1" x14ac:dyDescent="0.25">
      <c r="A220" s="51">
        <v>5234</v>
      </c>
      <c r="B220" s="78" t="s">
        <v>242</v>
      </c>
      <c r="C220" s="79">
        <f t="shared" si="288"/>
        <v>0</v>
      </c>
      <c r="D220" s="184"/>
      <c r="E220" s="185"/>
      <c r="F220" s="55">
        <f t="shared" si="293"/>
        <v>0</v>
      </c>
      <c r="G220" s="53"/>
      <c r="H220" s="54"/>
      <c r="I220" s="55">
        <f t="shared" si="294"/>
        <v>0</v>
      </c>
      <c r="J220" s="53"/>
      <c r="K220" s="54"/>
      <c r="L220" s="55">
        <f t="shared" si="295"/>
        <v>0</v>
      </c>
      <c r="M220" s="53"/>
      <c r="N220" s="54"/>
      <c r="O220" s="55">
        <f t="shared" si="296"/>
        <v>0</v>
      </c>
      <c r="P220" s="57"/>
    </row>
    <row r="221" spans="1:16" ht="14.25" hidden="1" customHeight="1" x14ac:dyDescent="0.25">
      <c r="A221" s="51">
        <v>5236</v>
      </c>
      <c r="B221" s="78" t="s">
        <v>243</v>
      </c>
      <c r="C221" s="79">
        <f t="shared" si="288"/>
        <v>0</v>
      </c>
      <c r="D221" s="184"/>
      <c r="E221" s="185"/>
      <c r="F221" s="55">
        <f t="shared" si="293"/>
        <v>0</v>
      </c>
      <c r="G221" s="53"/>
      <c r="H221" s="54"/>
      <c r="I221" s="55">
        <f t="shared" si="294"/>
        <v>0</v>
      </c>
      <c r="J221" s="53"/>
      <c r="K221" s="54"/>
      <c r="L221" s="55">
        <f t="shared" si="295"/>
        <v>0</v>
      </c>
      <c r="M221" s="53"/>
      <c r="N221" s="54"/>
      <c r="O221" s="55">
        <f t="shared" si="296"/>
        <v>0</v>
      </c>
      <c r="P221" s="57"/>
    </row>
    <row r="222" spans="1:16" ht="14.25" hidden="1" customHeight="1" x14ac:dyDescent="0.25">
      <c r="A222" s="51">
        <v>5237</v>
      </c>
      <c r="B222" s="78" t="s">
        <v>244</v>
      </c>
      <c r="C222" s="79">
        <f t="shared" si="288"/>
        <v>0</v>
      </c>
      <c r="D222" s="184"/>
      <c r="E222" s="185"/>
      <c r="F222" s="55">
        <f t="shared" si="293"/>
        <v>0</v>
      </c>
      <c r="G222" s="53"/>
      <c r="H222" s="54"/>
      <c r="I222" s="55">
        <f t="shared" si="294"/>
        <v>0</v>
      </c>
      <c r="J222" s="53"/>
      <c r="K222" s="54"/>
      <c r="L222" s="55">
        <f t="shared" si="295"/>
        <v>0</v>
      </c>
      <c r="M222" s="53"/>
      <c r="N222" s="54"/>
      <c r="O222" s="55">
        <f t="shared" si="296"/>
        <v>0</v>
      </c>
      <c r="P222" s="57"/>
    </row>
    <row r="223" spans="1:16" ht="24" hidden="1" customHeight="1" x14ac:dyDescent="0.25">
      <c r="A223" s="51">
        <v>5238</v>
      </c>
      <c r="B223" s="78" t="s">
        <v>245</v>
      </c>
      <c r="C223" s="79">
        <f t="shared" si="288"/>
        <v>0</v>
      </c>
      <c r="D223" s="184"/>
      <c r="E223" s="185"/>
      <c r="F223" s="55">
        <f t="shared" si="293"/>
        <v>0</v>
      </c>
      <c r="G223" s="53"/>
      <c r="H223" s="54"/>
      <c r="I223" s="55">
        <f t="shared" si="294"/>
        <v>0</v>
      </c>
      <c r="J223" s="53"/>
      <c r="K223" s="54"/>
      <c r="L223" s="55">
        <f t="shared" si="295"/>
        <v>0</v>
      </c>
      <c r="M223" s="53"/>
      <c r="N223" s="54"/>
      <c r="O223" s="55">
        <f t="shared" si="296"/>
        <v>0</v>
      </c>
      <c r="P223" s="57"/>
    </row>
    <row r="224" spans="1:16" ht="24" hidden="1" customHeight="1" x14ac:dyDescent="0.25">
      <c r="A224" s="51">
        <v>5239</v>
      </c>
      <c r="B224" s="78" t="s">
        <v>246</v>
      </c>
      <c r="C224" s="79">
        <f t="shared" si="288"/>
        <v>0</v>
      </c>
      <c r="D224" s="184"/>
      <c r="E224" s="185"/>
      <c r="F224" s="55">
        <f t="shared" si="293"/>
        <v>0</v>
      </c>
      <c r="G224" s="53"/>
      <c r="H224" s="54"/>
      <c r="I224" s="55">
        <f t="shared" si="294"/>
        <v>0</v>
      </c>
      <c r="J224" s="53"/>
      <c r="K224" s="54"/>
      <c r="L224" s="55">
        <f t="shared" si="295"/>
        <v>0</v>
      </c>
      <c r="M224" s="53"/>
      <c r="N224" s="54"/>
      <c r="O224" s="55">
        <f t="shared" si="296"/>
        <v>0</v>
      </c>
      <c r="P224" s="57"/>
    </row>
    <row r="225" spans="1:16" ht="24" hidden="1" customHeight="1" x14ac:dyDescent="0.25">
      <c r="A225" s="178">
        <v>5240</v>
      </c>
      <c r="B225" s="78" t="s">
        <v>247</v>
      </c>
      <c r="C225" s="79">
        <f t="shared" si="288"/>
        <v>0</v>
      </c>
      <c r="D225" s="184"/>
      <c r="E225" s="185"/>
      <c r="F225" s="55">
        <f t="shared" si="293"/>
        <v>0</v>
      </c>
      <c r="G225" s="53"/>
      <c r="H225" s="54"/>
      <c r="I225" s="55">
        <f t="shared" si="294"/>
        <v>0</v>
      </c>
      <c r="J225" s="53"/>
      <c r="K225" s="54"/>
      <c r="L225" s="55">
        <f t="shared" si="295"/>
        <v>0</v>
      </c>
      <c r="M225" s="53"/>
      <c r="N225" s="54"/>
      <c r="O225" s="55">
        <f t="shared" si="296"/>
        <v>0</v>
      </c>
      <c r="P225" s="57"/>
    </row>
    <row r="226" spans="1:16" ht="12" hidden="1" customHeight="1" x14ac:dyDescent="0.25">
      <c r="A226" s="178">
        <v>5250</v>
      </c>
      <c r="B226" s="78" t="s">
        <v>248</v>
      </c>
      <c r="C226" s="79">
        <f t="shared" si="288"/>
        <v>0</v>
      </c>
      <c r="D226" s="184"/>
      <c r="E226" s="185"/>
      <c r="F226" s="55">
        <f t="shared" si="293"/>
        <v>0</v>
      </c>
      <c r="G226" s="53"/>
      <c r="H226" s="54"/>
      <c r="I226" s="55">
        <f t="shared" si="294"/>
        <v>0</v>
      </c>
      <c r="J226" s="53"/>
      <c r="K226" s="54"/>
      <c r="L226" s="55">
        <f t="shared" si="295"/>
        <v>0</v>
      </c>
      <c r="M226" s="53"/>
      <c r="N226" s="54"/>
      <c r="O226" s="55">
        <f t="shared" si="296"/>
        <v>0</v>
      </c>
      <c r="P226" s="57"/>
    </row>
    <row r="227" spans="1:16" x14ac:dyDescent="0.25">
      <c r="A227" s="178">
        <v>5260</v>
      </c>
      <c r="B227" s="78" t="s">
        <v>249</v>
      </c>
      <c r="C227" s="79">
        <f t="shared" si="288"/>
        <v>2500</v>
      </c>
      <c r="D227" s="179">
        <f>SUM(D228)</f>
        <v>2500</v>
      </c>
      <c r="E227" s="180">
        <f t="shared" ref="E227:F227" si="297">SUM(E228)</f>
        <v>0</v>
      </c>
      <c r="F227" s="55">
        <f t="shared" si="297"/>
        <v>2500</v>
      </c>
      <c r="G227" s="179">
        <f>SUM(G228)</f>
        <v>0</v>
      </c>
      <c r="H227" s="180">
        <f t="shared" ref="H227:I227" si="298">SUM(H228)</f>
        <v>0</v>
      </c>
      <c r="I227" s="55">
        <f t="shared" si="298"/>
        <v>0</v>
      </c>
      <c r="J227" s="179">
        <f>SUM(J228)</f>
        <v>0</v>
      </c>
      <c r="K227" s="180">
        <f t="shared" ref="K227:L227" si="299">SUM(K228)</f>
        <v>0</v>
      </c>
      <c r="L227" s="55">
        <f t="shared" si="299"/>
        <v>0</v>
      </c>
      <c r="M227" s="179">
        <f>SUM(M228)</f>
        <v>0</v>
      </c>
      <c r="N227" s="180">
        <f t="shared" ref="N227:O227" si="300">SUM(N228)</f>
        <v>0</v>
      </c>
      <c r="O227" s="55">
        <f t="shared" si="300"/>
        <v>0</v>
      </c>
      <c r="P227" s="57"/>
    </row>
    <row r="228" spans="1:16" s="413" customFormat="1" ht="29.25" customHeight="1" x14ac:dyDescent="0.25">
      <c r="A228" s="390">
        <v>5269</v>
      </c>
      <c r="B228" s="407" t="s">
        <v>250</v>
      </c>
      <c r="C228" s="412">
        <f t="shared" si="288"/>
        <v>2500</v>
      </c>
      <c r="D228" s="424">
        <v>2500</v>
      </c>
      <c r="E228" s="425">
        <v>0</v>
      </c>
      <c r="F228" s="394">
        <f t="shared" ref="F228:F229" si="301">D228+E228</f>
        <v>2500</v>
      </c>
      <c r="G228" s="392"/>
      <c r="H228" s="393"/>
      <c r="I228" s="394">
        <f t="shared" ref="I228:I229" si="302">G228+H228</f>
        <v>0</v>
      </c>
      <c r="J228" s="392"/>
      <c r="K228" s="393"/>
      <c r="L228" s="394">
        <f t="shared" ref="L228:L229" si="303">K228+J228</f>
        <v>0</v>
      </c>
      <c r="M228" s="392"/>
      <c r="N228" s="393"/>
      <c r="O228" s="394">
        <f t="shared" ref="O228:O229" si="304">N228+M228</f>
        <v>0</v>
      </c>
      <c r="P228" s="420"/>
    </row>
    <row r="229" spans="1:16" ht="24" hidden="1" customHeight="1" x14ac:dyDescent="0.25">
      <c r="A229" s="175">
        <v>5270</v>
      </c>
      <c r="B229" s="127" t="s">
        <v>251</v>
      </c>
      <c r="C229" s="132">
        <f t="shared" si="288"/>
        <v>0</v>
      </c>
      <c r="D229" s="190"/>
      <c r="E229" s="191"/>
      <c r="F229" s="130">
        <f t="shared" si="301"/>
        <v>0</v>
      </c>
      <c r="G229" s="133"/>
      <c r="H229" s="134"/>
      <c r="I229" s="130">
        <f t="shared" si="302"/>
        <v>0</v>
      </c>
      <c r="J229" s="133"/>
      <c r="K229" s="134"/>
      <c r="L229" s="130">
        <f t="shared" si="303"/>
        <v>0</v>
      </c>
      <c r="M229" s="133"/>
      <c r="N229" s="134"/>
      <c r="O229" s="130">
        <f t="shared" si="304"/>
        <v>0</v>
      </c>
      <c r="P229" s="118"/>
    </row>
    <row r="230" spans="1:16" hidden="1" x14ac:dyDescent="0.25">
      <c r="A230" s="166">
        <v>6000</v>
      </c>
      <c r="B230" s="166" t="s">
        <v>252</v>
      </c>
      <c r="C230" s="167">
        <f t="shared" si="288"/>
        <v>0</v>
      </c>
      <c r="D230" s="168">
        <f>D231+D251+D259</f>
        <v>0</v>
      </c>
      <c r="E230" s="169">
        <f t="shared" ref="E230:F230" si="305">E231+E251+E259</f>
        <v>0</v>
      </c>
      <c r="F230" s="170">
        <f t="shared" si="305"/>
        <v>0</v>
      </c>
      <c r="G230" s="168">
        <f>G231+G251+G259</f>
        <v>0</v>
      </c>
      <c r="H230" s="169">
        <f t="shared" ref="H230:I230" si="306">H231+H251+H259</f>
        <v>0</v>
      </c>
      <c r="I230" s="170">
        <f t="shared" si="306"/>
        <v>0</v>
      </c>
      <c r="J230" s="168">
        <f>J231+J251+J259</f>
        <v>0</v>
      </c>
      <c r="K230" s="169">
        <f t="shared" ref="K230:L230" si="307">K231+K251+K259</f>
        <v>0</v>
      </c>
      <c r="L230" s="170">
        <f t="shared" si="307"/>
        <v>0</v>
      </c>
      <c r="M230" s="168">
        <f>M231+M251+M259</f>
        <v>0</v>
      </c>
      <c r="N230" s="169">
        <f t="shared" ref="N230:O230" si="308">N231+N251+N259</f>
        <v>0</v>
      </c>
      <c r="O230" s="170">
        <f t="shared" si="308"/>
        <v>0</v>
      </c>
      <c r="P230" s="171"/>
    </row>
    <row r="231" spans="1:16" ht="14.25" hidden="1" customHeight="1" x14ac:dyDescent="0.25">
      <c r="A231" s="204">
        <v>6200</v>
      </c>
      <c r="B231" s="195" t="s">
        <v>253</v>
      </c>
      <c r="C231" s="205">
        <f t="shared" si="288"/>
        <v>0</v>
      </c>
      <c r="D231" s="206">
        <f>SUM(D232,D233,D235,D238,D244,D245,D246)</f>
        <v>0</v>
      </c>
      <c r="E231" s="207">
        <f t="shared" ref="E231:F231" si="309">SUM(E232,E233,E235,E238,E244,E245,E246)</f>
        <v>0</v>
      </c>
      <c r="F231" s="208">
        <f t="shared" si="309"/>
        <v>0</v>
      </c>
      <c r="G231" s="206">
        <f>SUM(G232,G233,G235,G238,G244,G245,G246)</f>
        <v>0</v>
      </c>
      <c r="H231" s="207">
        <f t="shared" ref="H231:I231" si="310">SUM(H232,H233,H235,H238,H244,H245,H246)</f>
        <v>0</v>
      </c>
      <c r="I231" s="208">
        <f t="shared" si="310"/>
        <v>0</v>
      </c>
      <c r="J231" s="206">
        <f>SUM(J232,J233,J235,J238,J244,J245,J246)</f>
        <v>0</v>
      </c>
      <c r="K231" s="207">
        <f t="shared" ref="K231:L231" si="311">SUM(K232,K233,K235,K238,K244,K245,K246)</f>
        <v>0</v>
      </c>
      <c r="L231" s="208">
        <f t="shared" si="311"/>
        <v>0</v>
      </c>
      <c r="M231" s="206">
        <f>SUM(M232,M233,M235,M238,M244,M245,M246)</f>
        <v>0</v>
      </c>
      <c r="N231" s="207">
        <f t="shared" ref="N231:O231" si="312">SUM(N232,N233,N235,N238,N244,N245,N246)</f>
        <v>0</v>
      </c>
      <c r="O231" s="208">
        <f t="shared" si="312"/>
        <v>0</v>
      </c>
      <c r="P231" s="209"/>
    </row>
    <row r="232" spans="1:16" ht="24" hidden="1" customHeight="1" x14ac:dyDescent="0.25">
      <c r="A232" s="181">
        <v>6220</v>
      </c>
      <c r="B232" s="71" t="s">
        <v>254</v>
      </c>
      <c r="C232" s="72">
        <f t="shared" si="288"/>
        <v>0</v>
      </c>
      <c r="D232" s="186"/>
      <c r="E232" s="187"/>
      <c r="F232" s="123">
        <f>D232+E232</f>
        <v>0</v>
      </c>
      <c r="G232" s="46"/>
      <c r="H232" s="47"/>
      <c r="I232" s="123">
        <f>G232+H232</f>
        <v>0</v>
      </c>
      <c r="J232" s="46"/>
      <c r="K232" s="47"/>
      <c r="L232" s="123">
        <f>K232+J232</f>
        <v>0</v>
      </c>
      <c r="M232" s="46"/>
      <c r="N232" s="47"/>
      <c r="O232" s="123">
        <f>N232+M232</f>
        <v>0</v>
      </c>
      <c r="P232" s="49"/>
    </row>
    <row r="233" spans="1:16" hidden="1" x14ac:dyDescent="0.25">
      <c r="A233" s="178">
        <v>6230</v>
      </c>
      <c r="B233" s="78" t="s">
        <v>255</v>
      </c>
      <c r="C233" s="79">
        <f t="shared" si="288"/>
        <v>0</v>
      </c>
      <c r="D233" s="179">
        <f t="shared" ref="D233:O233" si="313">SUM(D234)</f>
        <v>0</v>
      </c>
      <c r="E233" s="180">
        <f t="shared" si="313"/>
        <v>0</v>
      </c>
      <c r="F233" s="55">
        <f t="shared" si="313"/>
        <v>0</v>
      </c>
      <c r="G233" s="179">
        <f t="shared" si="313"/>
        <v>0</v>
      </c>
      <c r="H233" s="180">
        <f t="shared" si="313"/>
        <v>0</v>
      </c>
      <c r="I233" s="55">
        <f t="shared" si="313"/>
        <v>0</v>
      </c>
      <c r="J233" s="179">
        <f t="shared" si="313"/>
        <v>0</v>
      </c>
      <c r="K233" s="180">
        <f t="shared" si="313"/>
        <v>0</v>
      </c>
      <c r="L233" s="55">
        <f t="shared" si="313"/>
        <v>0</v>
      </c>
      <c r="M233" s="179">
        <f t="shared" si="313"/>
        <v>0</v>
      </c>
      <c r="N233" s="180">
        <f t="shared" si="313"/>
        <v>0</v>
      </c>
      <c r="O233" s="55">
        <f t="shared" si="313"/>
        <v>0</v>
      </c>
      <c r="P233" s="57"/>
    </row>
    <row r="234" spans="1:16" ht="24" hidden="1" customHeight="1" x14ac:dyDescent="0.25">
      <c r="A234" s="51">
        <v>6239</v>
      </c>
      <c r="B234" s="71" t="s">
        <v>256</v>
      </c>
      <c r="C234" s="79">
        <f t="shared" si="288"/>
        <v>0</v>
      </c>
      <c r="D234" s="186"/>
      <c r="E234" s="187"/>
      <c r="F234" s="123">
        <f>D234+E234</f>
        <v>0</v>
      </c>
      <c r="G234" s="46"/>
      <c r="H234" s="47"/>
      <c r="I234" s="123">
        <f>G234+H234</f>
        <v>0</v>
      </c>
      <c r="J234" s="46"/>
      <c r="K234" s="47"/>
      <c r="L234" s="123">
        <f>K234+J234</f>
        <v>0</v>
      </c>
      <c r="M234" s="46"/>
      <c r="N234" s="47"/>
      <c r="O234" s="123">
        <f>N234+M234</f>
        <v>0</v>
      </c>
      <c r="P234" s="49"/>
    </row>
    <row r="235" spans="1:16" ht="24" hidden="1" x14ac:dyDescent="0.25">
      <c r="A235" s="178">
        <v>6240</v>
      </c>
      <c r="B235" s="78" t="s">
        <v>257</v>
      </c>
      <c r="C235" s="79">
        <f t="shared" si="288"/>
        <v>0</v>
      </c>
      <c r="D235" s="179">
        <f>SUM(D236:D237)</f>
        <v>0</v>
      </c>
      <c r="E235" s="180">
        <f t="shared" ref="E235:F235" si="314">SUM(E236:E237)</f>
        <v>0</v>
      </c>
      <c r="F235" s="55">
        <f t="shared" si="314"/>
        <v>0</v>
      </c>
      <c r="G235" s="179">
        <f>SUM(G236:G237)</f>
        <v>0</v>
      </c>
      <c r="H235" s="180">
        <f t="shared" ref="H235:I235" si="315">SUM(H236:H237)</f>
        <v>0</v>
      </c>
      <c r="I235" s="55">
        <f t="shared" si="315"/>
        <v>0</v>
      </c>
      <c r="J235" s="179">
        <f>SUM(J236:J237)</f>
        <v>0</v>
      </c>
      <c r="K235" s="180">
        <f t="shared" ref="K235:L235" si="316">SUM(K236:K237)</f>
        <v>0</v>
      </c>
      <c r="L235" s="55">
        <f t="shared" si="316"/>
        <v>0</v>
      </c>
      <c r="M235" s="179">
        <f>SUM(M236:M237)</f>
        <v>0</v>
      </c>
      <c r="N235" s="180">
        <f t="shared" ref="N235:O235" si="317">SUM(N236:N237)</f>
        <v>0</v>
      </c>
      <c r="O235" s="55">
        <f t="shared" si="317"/>
        <v>0</v>
      </c>
      <c r="P235" s="57"/>
    </row>
    <row r="236" spans="1:16" ht="12" hidden="1" customHeight="1" x14ac:dyDescent="0.25">
      <c r="A236" s="51">
        <v>6241</v>
      </c>
      <c r="B236" s="78" t="s">
        <v>258</v>
      </c>
      <c r="C236" s="79">
        <f t="shared" si="288"/>
        <v>0</v>
      </c>
      <c r="D236" s="184"/>
      <c r="E236" s="185"/>
      <c r="F236" s="55">
        <f t="shared" ref="F236:F237" si="318">D236+E236</f>
        <v>0</v>
      </c>
      <c r="G236" s="53"/>
      <c r="H236" s="54"/>
      <c r="I236" s="55">
        <f t="shared" ref="I236:I237" si="319">G236+H236</f>
        <v>0</v>
      </c>
      <c r="J236" s="53"/>
      <c r="K236" s="54"/>
      <c r="L236" s="55">
        <f t="shared" ref="L236:L237" si="320">K236+J236</f>
        <v>0</v>
      </c>
      <c r="M236" s="53"/>
      <c r="N236" s="54"/>
      <c r="O236" s="55">
        <f t="shared" ref="O236:O237" si="321">N236+M236</f>
        <v>0</v>
      </c>
      <c r="P236" s="57"/>
    </row>
    <row r="237" spans="1:16" ht="12" hidden="1" customHeight="1" x14ac:dyDescent="0.25">
      <c r="A237" s="51">
        <v>6242</v>
      </c>
      <c r="B237" s="78" t="s">
        <v>259</v>
      </c>
      <c r="C237" s="79">
        <f t="shared" si="288"/>
        <v>0</v>
      </c>
      <c r="D237" s="184"/>
      <c r="E237" s="185"/>
      <c r="F237" s="55">
        <f t="shared" si="318"/>
        <v>0</v>
      </c>
      <c r="G237" s="53"/>
      <c r="H237" s="54"/>
      <c r="I237" s="55">
        <f t="shared" si="319"/>
        <v>0</v>
      </c>
      <c r="J237" s="53"/>
      <c r="K237" s="54"/>
      <c r="L237" s="55">
        <f t="shared" si="320"/>
        <v>0</v>
      </c>
      <c r="M237" s="53"/>
      <c r="N237" s="54"/>
      <c r="O237" s="55">
        <f t="shared" si="321"/>
        <v>0</v>
      </c>
      <c r="P237" s="57"/>
    </row>
    <row r="238" spans="1:16" ht="25.5" hidden="1" customHeight="1" x14ac:dyDescent="0.25">
      <c r="A238" s="178">
        <v>6250</v>
      </c>
      <c r="B238" s="78" t="s">
        <v>260</v>
      </c>
      <c r="C238" s="79">
        <f t="shared" si="288"/>
        <v>0</v>
      </c>
      <c r="D238" s="179">
        <f>SUM(D239:D243)</f>
        <v>0</v>
      </c>
      <c r="E238" s="180">
        <f t="shared" ref="E238:F238" si="322">SUM(E239:E243)</f>
        <v>0</v>
      </c>
      <c r="F238" s="55">
        <f t="shared" si="322"/>
        <v>0</v>
      </c>
      <c r="G238" s="179">
        <f>SUM(G239:G243)</f>
        <v>0</v>
      </c>
      <c r="H238" s="180">
        <f t="shared" ref="H238:I238" si="323">SUM(H239:H243)</f>
        <v>0</v>
      </c>
      <c r="I238" s="55">
        <f t="shared" si="323"/>
        <v>0</v>
      </c>
      <c r="J238" s="179">
        <f>SUM(J239:J243)</f>
        <v>0</v>
      </c>
      <c r="K238" s="180">
        <f t="shared" ref="K238:L238" si="324">SUM(K239:K243)</f>
        <v>0</v>
      </c>
      <c r="L238" s="55">
        <f t="shared" si="324"/>
        <v>0</v>
      </c>
      <c r="M238" s="179">
        <f>SUM(M239:M243)</f>
        <v>0</v>
      </c>
      <c r="N238" s="180">
        <f t="shared" ref="N238:O238" si="325">SUM(N239:N243)</f>
        <v>0</v>
      </c>
      <c r="O238" s="55">
        <f t="shared" si="325"/>
        <v>0</v>
      </c>
      <c r="P238" s="57"/>
    </row>
    <row r="239" spans="1:16" ht="14.25" hidden="1" customHeight="1" x14ac:dyDescent="0.25">
      <c r="A239" s="51">
        <v>6252</v>
      </c>
      <c r="B239" s="78" t="s">
        <v>261</v>
      </c>
      <c r="C239" s="79">
        <f t="shared" si="288"/>
        <v>0</v>
      </c>
      <c r="D239" s="184"/>
      <c r="E239" s="185"/>
      <c r="F239" s="55">
        <f t="shared" ref="F239:F245" si="326">D239+E239</f>
        <v>0</v>
      </c>
      <c r="G239" s="53"/>
      <c r="H239" s="54"/>
      <c r="I239" s="55">
        <f t="shared" ref="I239:I245" si="327">G239+H239</f>
        <v>0</v>
      </c>
      <c r="J239" s="53"/>
      <c r="K239" s="54"/>
      <c r="L239" s="55">
        <f t="shared" ref="L239:L245" si="328">K239+J239</f>
        <v>0</v>
      </c>
      <c r="M239" s="53"/>
      <c r="N239" s="54"/>
      <c r="O239" s="55">
        <f t="shared" ref="O239:O245" si="329">N239+M239</f>
        <v>0</v>
      </c>
      <c r="P239" s="57"/>
    </row>
    <row r="240" spans="1:16" ht="14.25" hidden="1" customHeight="1" x14ac:dyDescent="0.25">
      <c r="A240" s="51">
        <v>6253</v>
      </c>
      <c r="B240" s="78" t="s">
        <v>262</v>
      </c>
      <c r="C240" s="79">
        <f t="shared" si="288"/>
        <v>0</v>
      </c>
      <c r="D240" s="184"/>
      <c r="E240" s="185"/>
      <c r="F240" s="55">
        <f t="shared" si="326"/>
        <v>0</v>
      </c>
      <c r="G240" s="53"/>
      <c r="H240" s="54"/>
      <c r="I240" s="55">
        <f t="shared" si="327"/>
        <v>0</v>
      </c>
      <c r="J240" s="53"/>
      <c r="K240" s="54"/>
      <c r="L240" s="55">
        <f t="shared" si="328"/>
        <v>0</v>
      </c>
      <c r="M240" s="53"/>
      <c r="N240" s="54"/>
      <c r="O240" s="55">
        <f t="shared" si="329"/>
        <v>0</v>
      </c>
      <c r="P240" s="57"/>
    </row>
    <row r="241" spans="1:16" ht="24" hidden="1" customHeight="1" x14ac:dyDescent="0.25">
      <c r="A241" s="51">
        <v>6254</v>
      </c>
      <c r="B241" s="78" t="s">
        <v>263</v>
      </c>
      <c r="C241" s="79">
        <f t="shared" si="288"/>
        <v>0</v>
      </c>
      <c r="D241" s="184"/>
      <c r="E241" s="185"/>
      <c r="F241" s="55">
        <f t="shared" si="326"/>
        <v>0</v>
      </c>
      <c r="G241" s="53"/>
      <c r="H241" s="54"/>
      <c r="I241" s="55">
        <f t="shared" si="327"/>
        <v>0</v>
      </c>
      <c r="J241" s="53"/>
      <c r="K241" s="54"/>
      <c r="L241" s="55">
        <f t="shared" si="328"/>
        <v>0</v>
      </c>
      <c r="M241" s="53"/>
      <c r="N241" s="54"/>
      <c r="O241" s="55">
        <f t="shared" si="329"/>
        <v>0</v>
      </c>
      <c r="P241" s="57"/>
    </row>
    <row r="242" spans="1:16" ht="24" hidden="1" customHeight="1" x14ac:dyDescent="0.25">
      <c r="A242" s="51">
        <v>6255</v>
      </c>
      <c r="B242" s="78" t="s">
        <v>264</v>
      </c>
      <c r="C242" s="79">
        <f t="shared" si="288"/>
        <v>0</v>
      </c>
      <c r="D242" s="184"/>
      <c r="E242" s="185"/>
      <c r="F242" s="55">
        <f t="shared" si="326"/>
        <v>0</v>
      </c>
      <c r="G242" s="53"/>
      <c r="H242" s="54"/>
      <c r="I242" s="55">
        <f t="shared" si="327"/>
        <v>0</v>
      </c>
      <c r="J242" s="53"/>
      <c r="K242" s="54"/>
      <c r="L242" s="55">
        <f t="shared" si="328"/>
        <v>0</v>
      </c>
      <c r="M242" s="53"/>
      <c r="N242" s="54"/>
      <c r="O242" s="55">
        <f t="shared" si="329"/>
        <v>0</v>
      </c>
      <c r="P242" s="57"/>
    </row>
    <row r="243" spans="1:16" ht="12" hidden="1" customHeight="1" x14ac:dyDescent="0.25">
      <c r="A243" s="51">
        <v>6259</v>
      </c>
      <c r="B243" s="78" t="s">
        <v>265</v>
      </c>
      <c r="C243" s="79">
        <f t="shared" si="288"/>
        <v>0</v>
      </c>
      <c r="D243" s="184"/>
      <c r="E243" s="185"/>
      <c r="F243" s="55">
        <f t="shared" si="326"/>
        <v>0</v>
      </c>
      <c r="G243" s="53"/>
      <c r="H243" s="54"/>
      <c r="I243" s="55">
        <f t="shared" si="327"/>
        <v>0</v>
      </c>
      <c r="J243" s="53"/>
      <c r="K243" s="54"/>
      <c r="L243" s="55">
        <f t="shared" si="328"/>
        <v>0</v>
      </c>
      <c r="M243" s="53"/>
      <c r="N243" s="54"/>
      <c r="O243" s="55">
        <f t="shared" si="329"/>
        <v>0</v>
      </c>
      <c r="P243" s="57"/>
    </row>
    <row r="244" spans="1:16" ht="24" hidden="1" customHeight="1" x14ac:dyDescent="0.25">
      <c r="A244" s="178">
        <v>6260</v>
      </c>
      <c r="B244" s="78" t="s">
        <v>266</v>
      </c>
      <c r="C244" s="79">
        <f t="shared" si="288"/>
        <v>0</v>
      </c>
      <c r="D244" s="184"/>
      <c r="E244" s="185"/>
      <c r="F244" s="55">
        <f t="shared" si="326"/>
        <v>0</v>
      </c>
      <c r="G244" s="53"/>
      <c r="H244" s="54"/>
      <c r="I244" s="55">
        <f t="shared" si="327"/>
        <v>0</v>
      </c>
      <c r="J244" s="53"/>
      <c r="K244" s="54"/>
      <c r="L244" s="55">
        <f t="shared" si="328"/>
        <v>0</v>
      </c>
      <c r="M244" s="53"/>
      <c r="N244" s="54"/>
      <c r="O244" s="55">
        <f t="shared" si="329"/>
        <v>0</v>
      </c>
      <c r="P244" s="57"/>
    </row>
    <row r="245" spans="1:16" ht="12" hidden="1" customHeight="1" x14ac:dyDescent="0.25">
      <c r="A245" s="178">
        <v>6270</v>
      </c>
      <c r="B245" s="78" t="s">
        <v>267</v>
      </c>
      <c r="C245" s="79">
        <f t="shared" si="288"/>
        <v>0</v>
      </c>
      <c r="D245" s="184"/>
      <c r="E245" s="185"/>
      <c r="F245" s="55">
        <f t="shared" si="326"/>
        <v>0</v>
      </c>
      <c r="G245" s="53"/>
      <c r="H245" s="54"/>
      <c r="I245" s="55">
        <f t="shared" si="327"/>
        <v>0</v>
      </c>
      <c r="J245" s="53"/>
      <c r="K245" s="54"/>
      <c r="L245" s="55">
        <f t="shared" si="328"/>
        <v>0</v>
      </c>
      <c r="M245" s="53"/>
      <c r="N245" s="54"/>
      <c r="O245" s="55">
        <f t="shared" si="329"/>
        <v>0</v>
      </c>
      <c r="P245" s="57"/>
    </row>
    <row r="246" spans="1:16" ht="24" hidden="1" x14ac:dyDescent="0.25">
      <c r="A246" s="181">
        <v>6290</v>
      </c>
      <c r="B246" s="71" t="s">
        <v>268</v>
      </c>
      <c r="C246" s="196">
        <f t="shared" si="288"/>
        <v>0</v>
      </c>
      <c r="D246" s="182">
        <f>SUM(D247:D250)</f>
        <v>0</v>
      </c>
      <c r="E246" s="183">
        <f t="shared" ref="E246:O246" si="330">SUM(E247:E250)</f>
        <v>0</v>
      </c>
      <c r="F246" s="123">
        <f t="shared" si="330"/>
        <v>0</v>
      </c>
      <c r="G246" s="182">
        <f t="shared" si="330"/>
        <v>0</v>
      </c>
      <c r="H246" s="183">
        <f t="shared" si="330"/>
        <v>0</v>
      </c>
      <c r="I246" s="123">
        <f t="shared" si="330"/>
        <v>0</v>
      </c>
      <c r="J246" s="182">
        <f t="shared" si="330"/>
        <v>0</v>
      </c>
      <c r="K246" s="183">
        <f t="shared" si="330"/>
        <v>0</v>
      </c>
      <c r="L246" s="123">
        <f t="shared" si="330"/>
        <v>0</v>
      </c>
      <c r="M246" s="182">
        <f t="shared" si="330"/>
        <v>0</v>
      </c>
      <c r="N246" s="183">
        <f t="shared" si="330"/>
        <v>0</v>
      </c>
      <c r="O246" s="123">
        <f t="shared" si="330"/>
        <v>0</v>
      </c>
      <c r="P246" s="49"/>
    </row>
    <row r="247" spans="1:16" ht="12" hidden="1" customHeight="1" x14ac:dyDescent="0.25">
      <c r="A247" s="51">
        <v>6291</v>
      </c>
      <c r="B247" s="78" t="s">
        <v>269</v>
      </c>
      <c r="C247" s="79">
        <f t="shared" si="288"/>
        <v>0</v>
      </c>
      <c r="D247" s="184"/>
      <c r="E247" s="185"/>
      <c r="F247" s="55">
        <f t="shared" ref="F247:F250" si="331">D247+E247</f>
        <v>0</v>
      </c>
      <c r="G247" s="53"/>
      <c r="H247" s="54"/>
      <c r="I247" s="55">
        <f t="shared" ref="I247:I250" si="332">G247+H247</f>
        <v>0</v>
      </c>
      <c r="J247" s="53"/>
      <c r="K247" s="54"/>
      <c r="L247" s="55">
        <f t="shared" ref="L247:L250" si="333">K247+J247</f>
        <v>0</v>
      </c>
      <c r="M247" s="53"/>
      <c r="N247" s="54"/>
      <c r="O247" s="55">
        <f t="shared" ref="O247:O250" si="334">N247+M247</f>
        <v>0</v>
      </c>
      <c r="P247" s="57"/>
    </row>
    <row r="248" spans="1:16" ht="12" hidden="1" customHeight="1" x14ac:dyDescent="0.25">
      <c r="A248" s="51">
        <v>6292</v>
      </c>
      <c r="B248" s="78" t="s">
        <v>270</v>
      </c>
      <c r="C248" s="79">
        <f t="shared" si="288"/>
        <v>0</v>
      </c>
      <c r="D248" s="184"/>
      <c r="E248" s="185"/>
      <c r="F248" s="55">
        <f t="shared" si="331"/>
        <v>0</v>
      </c>
      <c r="G248" s="53"/>
      <c r="H248" s="54"/>
      <c r="I248" s="55">
        <f t="shared" si="332"/>
        <v>0</v>
      </c>
      <c r="J248" s="53"/>
      <c r="K248" s="54"/>
      <c r="L248" s="55">
        <f t="shared" si="333"/>
        <v>0</v>
      </c>
      <c r="M248" s="53"/>
      <c r="N248" s="54"/>
      <c r="O248" s="55">
        <f t="shared" si="334"/>
        <v>0</v>
      </c>
      <c r="P248" s="57"/>
    </row>
    <row r="249" spans="1:16" ht="72" hidden="1" customHeight="1" x14ac:dyDescent="0.25">
      <c r="A249" s="51">
        <v>6296</v>
      </c>
      <c r="B249" s="78" t="s">
        <v>271</v>
      </c>
      <c r="C249" s="79">
        <f t="shared" si="288"/>
        <v>0</v>
      </c>
      <c r="D249" s="184"/>
      <c r="E249" s="185"/>
      <c r="F249" s="55">
        <f t="shared" si="331"/>
        <v>0</v>
      </c>
      <c r="G249" s="53"/>
      <c r="H249" s="54"/>
      <c r="I249" s="55">
        <f t="shared" si="332"/>
        <v>0</v>
      </c>
      <c r="J249" s="53"/>
      <c r="K249" s="54"/>
      <c r="L249" s="55">
        <f t="shared" si="333"/>
        <v>0</v>
      </c>
      <c r="M249" s="53"/>
      <c r="N249" s="54"/>
      <c r="O249" s="55">
        <f t="shared" si="334"/>
        <v>0</v>
      </c>
      <c r="P249" s="57"/>
    </row>
    <row r="250" spans="1:16" ht="39.75" hidden="1" customHeight="1" x14ac:dyDescent="0.25">
      <c r="A250" s="51">
        <v>6299</v>
      </c>
      <c r="B250" s="78" t="s">
        <v>272</v>
      </c>
      <c r="C250" s="79">
        <f t="shared" si="288"/>
        <v>0</v>
      </c>
      <c r="D250" s="184"/>
      <c r="E250" s="185"/>
      <c r="F250" s="55">
        <f t="shared" si="331"/>
        <v>0</v>
      </c>
      <c r="G250" s="53"/>
      <c r="H250" s="54"/>
      <c r="I250" s="55">
        <f t="shared" si="332"/>
        <v>0</v>
      </c>
      <c r="J250" s="53"/>
      <c r="K250" s="54"/>
      <c r="L250" s="55">
        <f t="shared" si="333"/>
        <v>0</v>
      </c>
      <c r="M250" s="53"/>
      <c r="N250" s="54"/>
      <c r="O250" s="55">
        <f t="shared" si="334"/>
        <v>0</v>
      </c>
      <c r="P250" s="57"/>
    </row>
    <row r="251" spans="1:16" hidden="1" x14ac:dyDescent="0.25">
      <c r="A251" s="58">
        <v>6300</v>
      </c>
      <c r="B251" s="172" t="s">
        <v>273</v>
      </c>
      <c r="C251" s="59">
        <f t="shared" si="288"/>
        <v>0</v>
      </c>
      <c r="D251" s="173">
        <f>SUM(D252,D257,D258)</f>
        <v>0</v>
      </c>
      <c r="E251" s="174">
        <f t="shared" ref="E251:O251" si="335">SUM(E252,E257,E258)</f>
        <v>0</v>
      </c>
      <c r="F251" s="62">
        <f t="shared" si="335"/>
        <v>0</v>
      </c>
      <c r="G251" s="173">
        <f t="shared" si="335"/>
        <v>0</v>
      </c>
      <c r="H251" s="174">
        <f t="shared" si="335"/>
        <v>0</v>
      </c>
      <c r="I251" s="62">
        <f t="shared" si="335"/>
        <v>0</v>
      </c>
      <c r="J251" s="173">
        <f t="shared" si="335"/>
        <v>0</v>
      </c>
      <c r="K251" s="174">
        <f t="shared" si="335"/>
        <v>0</v>
      </c>
      <c r="L251" s="62">
        <f t="shared" si="335"/>
        <v>0</v>
      </c>
      <c r="M251" s="173">
        <f t="shared" si="335"/>
        <v>0</v>
      </c>
      <c r="N251" s="174">
        <f t="shared" si="335"/>
        <v>0</v>
      </c>
      <c r="O251" s="62">
        <f t="shared" si="335"/>
        <v>0</v>
      </c>
      <c r="P251" s="66"/>
    </row>
    <row r="252" spans="1:16" ht="24" hidden="1" x14ac:dyDescent="0.25">
      <c r="A252" s="181">
        <v>6320</v>
      </c>
      <c r="B252" s="71" t="s">
        <v>274</v>
      </c>
      <c r="C252" s="196">
        <f t="shared" si="288"/>
        <v>0</v>
      </c>
      <c r="D252" s="182">
        <f>SUM(D253:D256)</f>
        <v>0</v>
      </c>
      <c r="E252" s="183">
        <f t="shared" ref="E252:O252" si="336">SUM(E253:E256)</f>
        <v>0</v>
      </c>
      <c r="F252" s="123">
        <f t="shared" si="336"/>
        <v>0</v>
      </c>
      <c r="G252" s="182">
        <f t="shared" si="336"/>
        <v>0</v>
      </c>
      <c r="H252" s="183">
        <f t="shared" si="336"/>
        <v>0</v>
      </c>
      <c r="I252" s="123">
        <f t="shared" si="336"/>
        <v>0</v>
      </c>
      <c r="J252" s="182">
        <f t="shared" si="336"/>
        <v>0</v>
      </c>
      <c r="K252" s="183">
        <f t="shared" si="336"/>
        <v>0</v>
      </c>
      <c r="L252" s="123">
        <f t="shared" si="336"/>
        <v>0</v>
      </c>
      <c r="M252" s="182">
        <f t="shared" si="336"/>
        <v>0</v>
      </c>
      <c r="N252" s="183">
        <f t="shared" si="336"/>
        <v>0</v>
      </c>
      <c r="O252" s="123">
        <f t="shared" si="336"/>
        <v>0</v>
      </c>
      <c r="P252" s="49"/>
    </row>
    <row r="253" spans="1:16" ht="12" hidden="1" customHeight="1" x14ac:dyDescent="0.25">
      <c r="A253" s="51">
        <v>6322</v>
      </c>
      <c r="B253" s="78" t="s">
        <v>275</v>
      </c>
      <c r="C253" s="79">
        <f t="shared" si="288"/>
        <v>0</v>
      </c>
      <c r="D253" s="184"/>
      <c r="E253" s="185"/>
      <c r="F253" s="55">
        <f t="shared" ref="F253:F258" si="337">D253+E253</f>
        <v>0</v>
      </c>
      <c r="G253" s="53"/>
      <c r="H253" s="54"/>
      <c r="I253" s="55">
        <f t="shared" ref="I253:I258" si="338">G253+H253</f>
        <v>0</v>
      </c>
      <c r="J253" s="53"/>
      <c r="K253" s="54"/>
      <c r="L253" s="55">
        <f t="shared" ref="L253:L258" si="339">K253+J253</f>
        <v>0</v>
      </c>
      <c r="M253" s="53"/>
      <c r="N253" s="54"/>
      <c r="O253" s="55">
        <f t="shared" ref="O253:O258" si="340">N253+M253</f>
        <v>0</v>
      </c>
      <c r="P253" s="57"/>
    </row>
    <row r="254" spans="1:16" ht="24" hidden="1" customHeight="1" x14ac:dyDescent="0.25">
      <c r="A254" s="51">
        <v>6323</v>
      </c>
      <c r="B254" s="78" t="s">
        <v>276</v>
      </c>
      <c r="C254" s="79">
        <f t="shared" si="288"/>
        <v>0</v>
      </c>
      <c r="D254" s="184"/>
      <c r="E254" s="185"/>
      <c r="F254" s="55">
        <f t="shared" si="337"/>
        <v>0</v>
      </c>
      <c r="G254" s="53"/>
      <c r="H254" s="54"/>
      <c r="I254" s="55">
        <f t="shared" si="338"/>
        <v>0</v>
      </c>
      <c r="J254" s="53"/>
      <c r="K254" s="54"/>
      <c r="L254" s="55">
        <f t="shared" si="339"/>
        <v>0</v>
      </c>
      <c r="M254" s="53"/>
      <c r="N254" s="54"/>
      <c r="O254" s="55">
        <f t="shared" si="340"/>
        <v>0</v>
      </c>
      <c r="P254" s="57"/>
    </row>
    <row r="255" spans="1:16" ht="24" hidden="1" customHeight="1" x14ac:dyDescent="0.25">
      <c r="A255" s="51">
        <v>6324</v>
      </c>
      <c r="B255" s="78" t="s">
        <v>277</v>
      </c>
      <c r="C255" s="79">
        <f t="shared" si="288"/>
        <v>0</v>
      </c>
      <c r="D255" s="184"/>
      <c r="E255" s="185"/>
      <c r="F255" s="55">
        <f t="shared" si="337"/>
        <v>0</v>
      </c>
      <c r="G255" s="53"/>
      <c r="H255" s="54"/>
      <c r="I255" s="55">
        <f t="shared" si="338"/>
        <v>0</v>
      </c>
      <c r="J255" s="53"/>
      <c r="K255" s="54"/>
      <c r="L255" s="55">
        <f t="shared" si="339"/>
        <v>0</v>
      </c>
      <c r="M255" s="53"/>
      <c r="N255" s="54"/>
      <c r="O255" s="55">
        <f t="shared" si="340"/>
        <v>0</v>
      </c>
      <c r="P255" s="57"/>
    </row>
    <row r="256" spans="1:16" ht="12" hidden="1" customHeight="1" x14ac:dyDescent="0.25">
      <c r="A256" s="44">
        <v>6329</v>
      </c>
      <c r="B256" s="71" t="s">
        <v>278</v>
      </c>
      <c r="C256" s="72">
        <f t="shared" si="288"/>
        <v>0</v>
      </c>
      <c r="D256" s="186"/>
      <c r="E256" s="187"/>
      <c r="F256" s="123">
        <f t="shared" si="337"/>
        <v>0</v>
      </c>
      <c r="G256" s="46"/>
      <c r="H256" s="47"/>
      <c r="I256" s="123">
        <f t="shared" si="338"/>
        <v>0</v>
      </c>
      <c r="J256" s="46"/>
      <c r="K256" s="47"/>
      <c r="L256" s="123">
        <f t="shared" si="339"/>
        <v>0</v>
      </c>
      <c r="M256" s="46"/>
      <c r="N256" s="47"/>
      <c r="O256" s="123">
        <f t="shared" si="340"/>
        <v>0</v>
      </c>
      <c r="P256" s="49"/>
    </row>
    <row r="257" spans="1:16" ht="24" hidden="1" customHeight="1" x14ac:dyDescent="0.25">
      <c r="A257" s="213">
        <v>6330</v>
      </c>
      <c r="B257" s="214" t="s">
        <v>279</v>
      </c>
      <c r="C257" s="196">
        <f t="shared" si="288"/>
        <v>0</v>
      </c>
      <c r="D257" s="198"/>
      <c r="E257" s="199"/>
      <c r="F257" s="200">
        <f t="shared" si="337"/>
        <v>0</v>
      </c>
      <c r="G257" s="201"/>
      <c r="H257" s="202"/>
      <c r="I257" s="200">
        <f t="shared" si="338"/>
        <v>0</v>
      </c>
      <c r="J257" s="201"/>
      <c r="K257" s="202"/>
      <c r="L257" s="200">
        <f t="shared" si="339"/>
        <v>0</v>
      </c>
      <c r="M257" s="201"/>
      <c r="N257" s="202"/>
      <c r="O257" s="200">
        <f t="shared" si="340"/>
        <v>0</v>
      </c>
      <c r="P257" s="203"/>
    </row>
    <row r="258" spans="1:16" ht="12" hidden="1" customHeight="1" x14ac:dyDescent="0.25">
      <c r="A258" s="178">
        <v>6360</v>
      </c>
      <c r="B258" s="78" t="s">
        <v>280</v>
      </c>
      <c r="C258" s="79">
        <f t="shared" si="288"/>
        <v>0</v>
      </c>
      <c r="D258" s="184"/>
      <c r="E258" s="185"/>
      <c r="F258" s="55">
        <f t="shared" si="337"/>
        <v>0</v>
      </c>
      <c r="G258" s="53"/>
      <c r="H258" s="54"/>
      <c r="I258" s="55">
        <f t="shared" si="338"/>
        <v>0</v>
      </c>
      <c r="J258" s="53"/>
      <c r="K258" s="54"/>
      <c r="L258" s="55">
        <f t="shared" si="339"/>
        <v>0</v>
      </c>
      <c r="M258" s="53"/>
      <c r="N258" s="54"/>
      <c r="O258" s="55">
        <f t="shared" si="340"/>
        <v>0</v>
      </c>
      <c r="P258" s="57"/>
    </row>
    <row r="259" spans="1:16" ht="36" hidden="1" x14ac:dyDescent="0.25">
      <c r="A259" s="58">
        <v>6400</v>
      </c>
      <c r="B259" s="172" t="s">
        <v>281</v>
      </c>
      <c r="C259" s="59">
        <f t="shared" si="288"/>
        <v>0</v>
      </c>
      <c r="D259" s="173">
        <f>SUM(D260,D264)</f>
        <v>0</v>
      </c>
      <c r="E259" s="174">
        <f t="shared" ref="E259:O259" si="341">SUM(E260,E264)</f>
        <v>0</v>
      </c>
      <c r="F259" s="62">
        <f t="shared" si="341"/>
        <v>0</v>
      </c>
      <c r="G259" s="173">
        <f t="shared" si="341"/>
        <v>0</v>
      </c>
      <c r="H259" s="174">
        <f t="shared" si="341"/>
        <v>0</v>
      </c>
      <c r="I259" s="62">
        <f t="shared" si="341"/>
        <v>0</v>
      </c>
      <c r="J259" s="173">
        <f t="shared" si="341"/>
        <v>0</v>
      </c>
      <c r="K259" s="174">
        <f t="shared" si="341"/>
        <v>0</v>
      </c>
      <c r="L259" s="62">
        <f t="shared" si="341"/>
        <v>0</v>
      </c>
      <c r="M259" s="173">
        <f t="shared" si="341"/>
        <v>0</v>
      </c>
      <c r="N259" s="174">
        <f t="shared" si="341"/>
        <v>0</v>
      </c>
      <c r="O259" s="62">
        <f t="shared" si="341"/>
        <v>0</v>
      </c>
      <c r="P259" s="66"/>
    </row>
    <row r="260" spans="1:16" ht="24" hidden="1" x14ac:dyDescent="0.25">
      <c r="A260" s="181">
        <v>6410</v>
      </c>
      <c r="B260" s="71" t="s">
        <v>282</v>
      </c>
      <c r="C260" s="72">
        <f t="shared" si="288"/>
        <v>0</v>
      </c>
      <c r="D260" s="182">
        <f>SUM(D261:D263)</f>
        <v>0</v>
      </c>
      <c r="E260" s="183">
        <f t="shared" ref="E260:O260" si="342">SUM(E261:E263)</f>
        <v>0</v>
      </c>
      <c r="F260" s="123">
        <f t="shared" si="342"/>
        <v>0</v>
      </c>
      <c r="G260" s="182">
        <f t="shared" si="342"/>
        <v>0</v>
      </c>
      <c r="H260" s="183">
        <f t="shared" si="342"/>
        <v>0</v>
      </c>
      <c r="I260" s="123">
        <f t="shared" si="342"/>
        <v>0</v>
      </c>
      <c r="J260" s="182">
        <f t="shared" si="342"/>
        <v>0</v>
      </c>
      <c r="K260" s="183">
        <f t="shared" si="342"/>
        <v>0</v>
      </c>
      <c r="L260" s="123">
        <f t="shared" si="342"/>
        <v>0</v>
      </c>
      <c r="M260" s="182">
        <f t="shared" si="342"/>
        <v>0</v>
      </c>
      <c r="N260" s="183">
        <f t="shared" si="342"/>
        <v>0</v>
      </c>
      <c r="O260" s="123">
        <f t="shared" si="342"/>
        <v>0</v>
      </c>
      <c r="P260" s="49"/>
    </row>
    <row r="261" spans="1:16" ht="12" hidden="1" customHeight="1" x14ac:dyDescent="0.25">
      <c r="A261" s="51">
        <v>6411</v>
      </c>
      <c r="B261" s="188" t="s">
        <v>283</v>
      </c>
      <c r="C261" s="79">
        <f t="shared" si="288"/>
        <v>0</v>
      </c>
      <c r="D261" s="184"/>
      <c r="E261" s="185"/>
      <c r="F261" s="55">
        <f t="shared" ref="F261:F263" si="343">D261+E261</f>
        <v>0</v>
      </c>
      <c r="G261" s="53"/>
      <c r="H261" s="54"/>
      <c r="I261" s="55">
        <f t="shared" ref="I261:I263" si="344">G261+H261</f>
        <v>0</v>
      </c>
      <c r="J261" s="53"/>
      <c r="K261" s="54"/>
      <c r="L261" s="55">
        <f t="shared" ref="L261:L263" si="345">K261+J261</f>
        <v>0</v>
      </c>
      <c r="M261" s="53"/>
      <c r="N261" s="54"/>
      <c r="O261" s="55">
        <f t="shared" ref="O261:O263" si="346">N261+M261</f>
        <v>0</v>
      </c>
      <c r="P261" s="57"/>
    </row>
    <row r="262" spans="1:16" ht="36" hidden="1" customHeight="1" x14ac:dyDescent="0.25">
      <c r="A262" s="51">
        <v>6412</v>
      </c>
      <c r="B262" s="78" t="s">
        <v>284</v>
      </c>
      <c r="C262" s="79">
        <f t="shared" si="288"/>
        <v>0</v>
      </c>
      <c r="D262" s="184"/>
      <c r="E262" s="185"/>
      <c r="F262" s="55">
        <f t="shared" si="343"/>
        <v>0</v>
      </c>
      <c r="G262" s="53"/>
      <c r="H262" s="54"/>
      <c r="I262" s="55">
        <f t="shared" si="344"/>
        <v>0</v>
      </c>
      <c r="J262" s="53"/>
      <c r="K262" s="54"/>
      <c r="L262" s="55">
        <f t="shared" si="345"/>
        <v>0</v>
      </c>
      <c r="M262" s="53"/>
      <c r="N262" s="54"/>
      <c r="O262" s="55">
        <f t="shared" si="346"/>
        <v>0</v>
      </c>
      <c r="P262" s="57"/>
    </row>
    <row r="263" spans="1:16" ht="36" hidden="1" customHeight="1" x14ac:dyDescent="0.25">
      <c r="A263" s="51">
        <v>6419</v>
      </c>
      <c r="B263" s="78" t="s">
        <v>285</v>
      </c>
      <c r="C263" s="79">
        <f t="shared" si="288"/>
        <v>0</v>
      </c>
      <c r="D263" s="184"/>
      <c r="E263" s="185"/>
      <c r="F263" s="55">
        <f t="shared" si="343"/>
        <v>0</v>
      </c>
      <c r="G263" s="53"/>
      <c r="H263" s="54"/>
      <c r="I263" s="55">
        <f t="shared" si="344"/>
        <v>0</v>
      </c>
      <c r="J263" s="53"/>
      <c r="K263" s="54"/>
      <c r="L263" s="55">
        <f t="shared" si="345"/>
        <v>0</v>
      </c>
      <c r="M263" s="53"/>
      <c r="N263" s="54"/>
      <c r="O263" s="55">
        <f t="shared" si="346"/>
        <v>0</v>
      </c>
      <c r="P263" s="57"/>
    </row>
    <row r="264" spans="1:16" ht="48" hidden="1" x14ac:dyDescent="0.25">
      <c r="A264" s="178">
        <v>6420</v>
      </c>
      <c r="B264" s="78" t="s">
        <v>286</v>
      </c>
      <c r="C264" s="79">
        <f t="shared" si="288"/>
        <v>0</v>
      </c>
      <c r="D264" s="179">
        <f>SUM(D265:D268)</f>
        <v>0</v>
      </c>
      <c r="E264" s="180">
        <f t="shared" ref="E264:F264" si="347">SUM(E265:E268)</f>
        <v>0</v>
      </c>
      <c r="F264" s="55">
        <f t="shared" si="347"/>
        <v>0</v>
      </c>
      <c r="G264" s="179">
        <f>SUM(G265:G268)</f>
        <v>0</v>
      </c>
      <c r="H264" s="180">
        <f t="shared" ref="H264:I264" si="348">SUM(H265:H268)</f>
        <v>0</v>
      </c>
      <c r="I264" s="55">
        <f t="shared" si="348"/>
        <v>0</v>
      </c>
      <c r="J264" s="179">
        <f>SUM(J265:J268)</f>
        <v>0</v>
      </c>
      <c r="K264" s="180">
        <f t="shared" ref="K264:L264" si="349">SUM(K265:K268)</f>
        <v>0</v>
      </c>
      <c r="L264" s="55">
        <f t="shared" si="349"/>
        <v>0</v>
      </c>
      <c r="M264" s="179">
        <f>SUM(M265:M268)</f>
        <v>0</v>
      </c>
      <c r="N264" s="180">
        <f t="shared" ref="N264:O264" si="350">SUM(N265:N268)</f>
        <v>0</v>
      </c>
      <c r="O264" s="55">
        <f t="shared" si="350"/>
        <v>0</v>
      </c>
      <c r="P264" s="57"/>
    </row>
    <row r="265" spans="1:16" ht="36" hidden="1" customHeight="1" x14ac:dyDescent="0.25">
      <c r="A265" s="51">
        <v>6421</v>
      </c>
      <c r="B265" s="78" t="s">
        <v>287</v>
      </c>
      <c r="C265" s="79">
        <f t="shared" si="288"/>
        <v>0</v>
      </c>
      <c r="D265" s="184"/>
      <c r="E265" s="185"/>
      <c r="F265" s="55">
        <f t="shared" ref="F265:F268" si="351">D265+E265</f>
        <v>0</v>
      </c>
      <c r="G265" s="53"/>
      <c r="H265" s="54"/>
      <c r="I265" s="55">
        <f t="shared" ref="I265:I268" si="352">G265+H265</f>
        <v>0</v>
      </c>
      <c r="J265" s="53"/>
      <c r="K265" s="54"/>
      <c r="L265" s="55">
        <f t="shared" ref="L265:L268" si="353">K265+J265</f>
        <v>0</v>
      </c>
      <c r="M265" s="53"/>
      <c r="N265" s="54"/>
      <c r="O265" s="55">
        <f t="shared" ref="O265:O268" si="354">N265+M265</f>
        <v>0</v>
      </c>
      <c r="P265" s="57"/>
    </row>
    <row r="266" spans="1:16" ht="12" hidden="1" customHeight="1" x14ac:dyDescent="0.25">
      <c r="A266" s="51">
        <v>6422</v>
      </c>
      <c r="B266" s="78" t="s">
        <v>288</v>
      </c>
      <c r="C266" s="79">
        <f t="shared" si="288"/>
        <v>0</v>
      </c>
      <c r="D266" s="184"/>
      <c r="E266" s="185"/>
      <c r="F266" s="55">
        <f t="shared" si="351"/>
        <v>0</v>
      </c>
      <c r="G266" s="53"/>
      <c r="H266" s="54"/>
      <c r="I266" s="55">
        <f t="shared" si="352"/>
        <v>0</v>
      </c>
      <c r="J266" s="53"/>
      <c r="K266" s="54"/>
      <c r="L266" s="55">
        <f t="shared" si="353"/>
        <v>0</v>
      </c>
      <c r="M266" s="53"/>
      <c r="N266" s="54"/>
      <c r="O266" s="55">
        <f t="shared" si="354"/>
        <v>0</v>
      </c>
      <c r="P266" s="57"/>
    </row>
    <row r="267" spans="1:16" ht="13.5" hidden="1" customHeight="1" x14ac:dyDescent="0.25">
      <c r="A267" s="51">
        <v>6423</v>
      </c>
      <c r="B267" s="78" t="s">
        <v>289</v>
      </c>
      <c r="C267" s="79">
        <f t="shared" si="288"/>
        <v>0</v>
      </c>
      <c r="D267" s="184"/>
      <c r="E267" s="185"/>
      <c r="F267" s="55">
        <f t="shared" si="351"/>
        <v>0</v>
      </c>
      <c r="G267" s="53"/>
      <c r="H267" s="54"/>
      <c r="I267" s="55">
        <f t="shared" si="352"/>
        <v>0</v>
      </c>
      <c r="J267" s="53"/>
      <c r="K267" s="54"/>
      <c r="L267" s="55">
        <f t="shared" si="353"/>
        <v>0</v>
      </c>
      <c r="M267" s="53"/>
      <c r="N267" s="54"/>
      <c r="O267" s="55">
        <f t="shared" si="354"/>
        <v>0</v>
      </c>
      <c r="P267" s="57"/>
    </row>
    <row r="268" spans="1:16" ht="36" hidden="1" customHeight="1" x14ac:dyDescent="0.25">
      <c r="A268" s="51">
        <v>6424</v>
      </c>
      <c r="B268" s="78" t="s">
        <v>290</v>
      </c>
      <c r="C268" s="79">
        <f t="shared" si="288"/>
        <v>0</v>
      </c>
      <c r="D268" s="184"/>
      <c r="E268" s="185"/>
      <c r="F268" s="55">
        <f t="shared" si="351"/>
        <v>0</v>
      </c>
      <c r="G268" s="53"/>
      <c r="H268" s="54"/>
      <c r="I268" s="55">
        <f t="shared" si="352"/>
        <v>0</v>
      </c>
      <c r="J268" s="53"/>
      <c r="K268" s="54"/>
      <c r="L268" s="55">
        <f t="shared" si="353"/>
        <v>0</v>
      </c>
      <c r="M268" s="53"/>
      <c r="N268" s="54"/>
      <c r="O268" s="55">
        <f t="shared" si="354"/>
        <v>0</v>
      </c>
      <c r="P268" s="57"/>
    </row>
    <row r="269" spans="1:16" ht="48" x14ac:dyDescent="0.25">
      <c r="A269" s="215">
        <v>7000</v>
      </c>
      <c r="B269" s="215" t="s">
        <v>291</v>
      </c>
      <c r="C269" s="216">
        <f t="shared" si="288"/>
        <v>1038</v>
      </c>
      <c r="D269" s="217">
        <f>SUM(D270,D281)</f>
        <v>0</v>
      </c>
      <c r="E269" s="218">
        <f t="shared" ref="E269:F269" si="355">SUM(E270,E281)</f>
        <v>0</v>
      </c>
      <c r="F269" s="219">
        <f t="shared" si="355"/>
        <v>0</v>
      </c>
      <c r="G269" s="217">
        <f>SUM(G270,G281)</f>
        <v>0</v>
      </c>
      <c r="H269" s="218">
        <f t="shared" ref="H269:I269" si="356">SUM(H270,H281)</f>
        <v>0</v>
      </c>
      <c r="I269" s="219">
        <f t="shared" si="356"/>
        <v>0</v>
      </c>
      <c r="J269" s="217">
        <f>SUM(J270,J281)</f>
        <v>1038</v>
      </c>
      <c r="K269" s="218">
        <f t="shared" ref="K269:L269" si="357">SUM(K270,K281)</f>
        <v>0</v>
      </c>
      <c r="L269" s="219">
        <f t="shared" si="357"/>
        <v>1038</v>
      </c>
      <c r="M269" s="217">
        <f>SUM(M270,M281)</f>
        <v>0</v>
      </c>
      <c r="N269" s="218">
        <f t="shared" ref="N269:O269" si="358">SUM(N270,N281)</f>
        <v>0</v>
      </c>
      <c r="O269" s="219">
        <f t="shared" si="358"/>
        <v>0</v>
      </c>
      <c r="P269" s="220"/>
    </row>
    <row r="270" spans="1:16" ht="24" x14ac:dyDescent="0.25">
      <c r="A270" s="58">
        <v>7200</v>
      </c>
      <c r="B270" s="172" t="s">
        <v>292</v>
      </c>
      <c r="C270" s="59">
        <f t="shared" si="288"/>
        <v>1038</v>
      </c>
      <c r="D270" s="173">
        <f>SUM(D271,D272,D275,D276,D280)</f>
        <v>0</v>
      </c>
      <c r="E270" s="174">
        <f t="shared" ref="E270:F270" si="359">SUM(E271,E272,E275,E276,E280)</f>
        <v>0</v>
      </c>
      <c r="F270" s="62">
        <f t="shared" si="359"/>
        <v>0</v>
      </c>
      <c r="G270" s="173">
        <f>SUM(G271,G272,G275,G276,G280)</f>
        <v>0</v>
      </c>
      <c r="H270" s="174">
        <f t="shared" ref="H270:I270" si="360">SUM(H271,H272,H275,H276,H280)</f>
        <v>0</v>
      </c>
      <c r="I270" s="62">
        <f t="shared" si="360"/>
        <v>0</v>
      </c>
      <c r="J270" s="173">
        <f>SUM(J271,J272,J275,J276,J280)</f>
        <v>1038</v>
      </c>
      <c r="K270" s="174">
        <f t="shared" ref="K270:L270" si="361">SUM(K271,K272,K275,K276,K280)</f>
        <v>0</v>
      </c>
      <c r="L270" s="62">
        <f t="shared" si="361"/>
        <v>1038</v>
      </c>
      <c r="M270" s="173">
        <f>SUM(M271,M272,M275,M276,M280)</f>
        <v>0</v>
      </c>
      <c r="N270" s="174">
        <f t="shared" ref="N270:O270" si="362">SUM(N271,N272,N275,N276,N280)</f>
        <v>0</v>
      </c>
      <c r="O270" s="62">
        <f t="shared" si="362"/>
        <v>0</v>
      </c>
      <c r="P270" s="66"/>
    </row>
    <row r="271" spans="1:16" ht="24" hidden="1" customHeight="1" x14ac:dyDescent="0.25">
      <c r="A271" s="181">
        <v>7210</v>
      </c>
      <c r="B271" s="71" t="s">
        <v>293</v>
      </c>
      <c r="C271" s="72">
        <f t="shared" si="288"/>
        <v>0</v>
      </c>
      <c r="D271" s="186"/>
      <c r="E271" s="187"/>
      <c r="F271" s="123">
        <f>D271+E271</f>
        <v>0</v>
      </c>
      <c r="G271" s="46"/>
      <c r="H271" s="47"/>
      <c r="I271" s="123">
        <f>G271+H271</f>
        <v>0</v>
      </c>
      <c r="J271" s="46"/>
      <c r="K271" s="47"/>
      <c r="L271" s="123">
        <f>K271+J271</f>
        <v>0</v>
      </c>
      <c r="M271" s="46"/>
      <c r="N271" s="47"/>
      <c r="O271" s="123">
        <f>N271+M271</f>
        <v>0</v>
      </c>
      <c r="P271" s="49"/>
    </row>
    <row r="272" spans="1:16" s="221" customFormat="1" ht="24" hidden="1" x14ac:dyDescent="0.25">
      <c r="A272" s="178">
        <v>7220</v>
      </c>
      <c r="B272" s="78" t="s">
        <v>294</v>
      </c>
      <c r="C272" s="79">
        <f t="shared" si="288"/>
        <v>0</v>
      </c>
      <c r="D272" s="179">
        <f>SUM(D273:D274)</f>
        <v>0</v>
      </c>
      <c r="E272" s="180">
        <f t="shared" ref="E272:F272" si="363">SUM(E273:E274)</f>
        <v>0</v>
      </c>
      <c r="F272" s="55">
        <f t="shared" si="363"/>
        <v>0</v>
      </c>
      <c r="G272" s="179">
        <f>SUM(G273:G274)</f>
        <v>0</v>
      </c>
      <c r="H272" s="180">
        <f t="shared" ref="H272:I272" si="364">SUM(H273:H274)</f>
        <v>0</v>
      </c>
      <c r="I272" s="55">
        <f t="shared" si="364"/>
        <v>0</v>
      </c>
      <c r="J272" s="179">
        <f>SUM(J273:J274)</f>
        <v>0</v>
      </c>
      <c r="K272" s="180">
        <f t="shared" ref="K272:L272" si="365">SUM(K273:K274)</f>
        <v>0</v>
      </c>
      <c r="L272" s="55">
        <f t="shared" si="365"/>
        <v>0</v>
      </c>
      <c r="M272" s="179">
        <f>SUM(M273:M274)</f>
        <v>0</v>
      </c>
      <c r="N272" s="180">
        <f t="shared" ref="N272:O272" si="366">SUM(N273:N274)</f>
        <v>0</v>
      </c>
      <c r="O272" s="55">
        <f t="shared" si="366"/>
        <v>0</v>
      </c>
      <c r="P272" s="57"/>
    </row>
    <row r="273" spans="1:16" s="221" customFormat="1" ht="36" hidden="1" customHeight="1" x14ac:dyDescent="0.25">
      <c r="A273" s="51">
        <v>7221</v>
      </c>
      <c r="B273" s="78" t="s">
        <v>295</v>
      </c>
      <c r="C273" s="79">
        <f t="shared" si="288"/>
        <v>0</v>
      </c>
      <c r="D273" s="184"/>
      <c r="E273" s="185"/>
      <c r="F273" s="55">
        <f t="shared" ref="F273:F275" si="367">D273+E273</f>
        <v>0</v>
      </c>
      <c r="G273" s="53"/>
      <c r="H273" s="54"/>
      <c r="I273" s="55">
        <f t="shared" ref="I273:I275" si="368">G273+H273</f>
        <v>0</v>
      </c>
      <c r="J273" s="53"/>
      <c r="K273" s="54"/>
      <c r="L273" s="55">
        <f t="shared" ref="L273:L275" si="369">K273+J273</f>
        <v>0</v>
      </c>
      <c r="M273" s="53"/>
      <c r="N273" s="54"/>
      <c r="O273" s="55">
        <f t="shared" ref="O273:O275" si="370">N273+M273</f>
        <v>0</v>
      </c>
      <c r="P273" s="57"/>
    </row>
    <row r="274" spans="1:16" s="221" customFormat="1" ht="36" hidden="1" customHeight="1" x14ac:dyDescent="0.25">
      <c r="A274" s="51">
        <v>7222</v>
      </c>
      <c r="B274" s="78" t="s">
        <v>296</v>
      </c>
      <c r="C274" s="79">
        <f t="shared" si="288"/>
        <v>0</v>
      </c>
      <c r="D274" s="184"/>
      <c r="E274" s="185"/>
      <c r="F274" s="55">
        <f t="shared" si="367"/>
        <v>0</v>
      </c>
      <c r="G274" s="53"/>
      <c r="H274" s="54"/>
      <c r="I274" s="55">
        <f t="shared" si="368"/>
        <v>0</v>
      </c>
      <c r="J274" s="53"/>
      <c r="K274" s="54"/>
      <c r="L274" s="55">
        <f t="shared" si="369"/>
        <v>0</v>
      </c>
      <c r="M274" s="53"/>
      <c r="N274" s="54"/>
      <c r="O274" s="55">
        <f t="shared" si="370"/>
        <v>0</v>
      </c>
      <c r="P274" s="57"/>
    </row>
    <row r="275" spans="1:16" s="413" customFormat="1" ht="29.25" customHeight="1" x14ac:dyDescent="0.25">
      <c r="A275" s="426">
        <v>7230</v>
      </c>
      <c r="B275" s="407" t="s">
        <v>297</v>
      </c>
      <c r="C275" s="412">
        <f t="shared" si="288"/>
        <v>1038</v>
      </c>
      <c r="D275" s="424"/>
      <c r="E275" s="425"/>
      <c r="F275" s="394">
        <f t="shared" si="367"/>
        <v>0</v>
      </c>
      <c r="G275" s="392"/>
      <c r="H275" s="393"/>
      <c r="I275" s="394">
        <f t="shared" si="368"/>
        <v>0</v>
      </c>
      <c r="J275" s="392">
        <v>1038</v>
      </c>
      <c r="K275" s="393"/>
      <c r="L275" s="394">
        <f t="shared" si="369"/>
        <v>1038</v>
      </c>
      <c r="M275" s="392"/>
      <c r="N275" s="393"/>
      <c r="O275" s="394">
        <f t="shared" si="370"/>
        <v>0</v>
      </c>
      <c r="P275" s="396"/>
    </row>
    <row r="276" spans="1:16" ht="24" hidden="1" x14ac:dyDescent="0.25">
      <c r="A276" s="178">
        <v>7240</v>
      </c>
      <c r="B276" s="78" t="s">
        <v>298</v>
      </c>
      <c r="C276" s="79">
        <f t="shared" ref="C276:C301" si="371">F276+I276+L276+O276</f>
        <v>0</v>
      </c>
      <c r="D276" s="179">
        <f t="shared" ref="D276:O276" si="372">SUM(D277:D279)</f>
        <v>0</v>
      </c>
      <c r="E276" s="180">
        <f t="shared" si="372"/>
        <v>0</v>
      </c>
      <c r="F276" s="55">
        <f t="shared" si="372"/>
        <v>0</v>
      </c>
      <c r="G276" s="179">
        <f t="shared" si="372"/>
        <v>0</v>
      </c>
      <c r="H276" s="180">
        <f t="shared" si="372"/>
        <v>0</v>
      </c>
      <c r="I276" s="55">
        <f t="shared" si="372"/>
        <v>0</v>
      </c>
      <c r="J276" s="179">
        <f>SUM(J277:J279)</f>
        <v>0</v>
      </c>
      <c r="K276" s="180">
        <f t="shared" ref="K276:L276" si="373">SUM(K277:K279)</f>
        <v>0</v>
      </c>
      <c r="L276" s="55">
        <f t="shared" si="373"/>
        <v>0</v>
      </c>
      <c r="M276" s="179">
        <f t="shared" si="372"/>
        <v>0</v>
      </c>
      <c r="N276" s="180">
        <f t="shared" si="372"/>
        <v>0</v>
      </c>
      <c r="O276" s="55">
        <f t="shared" si="372"/>
        <v>0</v>
      </c>
      <c r="P276" s="57"/>
    </row>
    <row r="277" spans="1:16" ht="48" hidden="1" customHeight="1" x14ac:dyDescent="0.25">
      <c r="A277" s="51">
        <v>7245</v>
      </c>
      <c r="B277" s="78" t="s">
        <v>299</v>
      </c>
      <c r="C277" s="79">
        <f t="shared" si="371"/>
        <v>0</v>
      </c>
      <c r="D277" s="184"/>
      <c r="E277" s="185"/>
      <c r="F277" s="55">
        <f t="shared" ref="F277:F280" si="374">D277+E277</f>
        <v>0</v>
      </c>
      <c r="G277" s="53"/>
      <c r="H277" s="54"/>
      <c r="I277" s="55">
        <f t="shared" ref="I277:I280" si="375">G277+H277</f>
        <v>0</v>
      </c>
      <c r="J277" s="53"/>
      <c r="K277" s="54"/>
      <c r="L277" s="55">
        <f t="shared" ref="L277:L280" si="376">K277+J277</f>
        <v>0</v>
      </c>
      <c r="M277" s="53"/>
      <c r="N277" s="54"/>
      <c r="O277" s="55">
        <f t="shared" ref="O277:O280" si="377">N277+M277</f>
        <v>0</v>
      </c>
      <c r="P277" s="57"/>
    </row>
    <row r="278" spans="1:16" ht="84.75" hidden="1" customHeight="1" x14ac:dyDescent="0.25">
      <c r="A278" s="51">
        <v>7246</v>
      </c>
      <c r="B278" s="78" t="s">
        <v>300</v>
      </c>
      <c r="C278" s="79">
        <f t="shared" si="371"/>
        <v>0</v>
      </c>
      <c r="D278" s="184"/>
      <c r="E278" s="185"/>
      <c r="F278" s="55">
        <f t="shared" si="374"/>
        <v>0</v>
      </c>
      <c r="G278" s="53"/>
      <c r="H278" s="54"/>
      <c r="I278" s="55">
        <f t="shared" si="375"/>
        <v>0</v>
      </c>
      <c r="J278" s="53"/>
      <c r="K278" s="54"/>
      <c r="L278" s="55">
        <f t="shared" si="376"/>
        <v>0</v>
      </c>
      <c r="M278" s="53"/>
      <c r="N278" s="54"/>
      <c r="O278" s="55">
        <f t="shared" si="377"/>
        <v>0</v>
      </c>
      <c r="P278" s="57"/>
    </row>
    <row r="279" spans="1:16" ht="36" hidden="1" customHeight="1" x14ac:dyDescent="0.25">
      <c r="A279" s="51">
        <v>7247</v>
      </c>
      <c r="B279" s="78" t="s">
        <v>301</v>
      </c>
      <c r="C279" s="79">
        <f t="shared" si="371"/>
        <v>0</v>
      </c>
      <c r="D279" s="184"/>
      <c r="E279" s="185"/>
      <c r="F279" s="55">
        <f t="shared" si="374"/>
        <v>0</v>
      </c>
      <c r="G279" s="53"/>
      <c r="H279" s="54"/>
      <c r="I279" s="55">
        <f t="shared" si="375"/>
        <v>0</v>
      </c>
      <c r="J279" s="53"/>
      <c r="K279" s="54"/>
      <c r="L279" s="55">
        <f t="shared" si="376"/>
        <v>0</v>
      </c>
      <c r="M279" s="53"/>
      <c r="N279" s="54"/>
      <c r="O279" s="55">
        <f t="shared" si="377"/>
        <v>0</v>
      </c>
      <c r="P279" s="57"/>
    </row>
    <row r="280" spans="1:16" ht="24" hidden="1" customHeight="1" x14ac:dyDescent="0.25">
      <c r="A280" s="181">
        <v>7260</v>
      </c>
      <c r="B280" s="71" t="s">
        <v>302</v>
      </c>
      <c r="C280" s="72">
        <f t="shared" si="371"/>
        <v>0</v>
      </c>
      <c r="D280" s="186"/>
      <c r="E280" s="187"/>
      <c r="F280" s="123">
        <f t="shared" si="374"/>
        <v>0</v>
      </c>
      <c r="G280" s="46"/>
      <c r="H280" s="47"/>
      <c r="I280" s="123">
        <f t="shared" si="375"/>
        <v>0</v>
      </c>
      <c r="J280" s="46"/>
      <c r="K280" s="47"/>
      <c r="L280" s="123">
        <f t="shared" si="376"/>
        <v>0</v>
      </c>
      <c r="M280" s="46"/>
      <c r="N280" s="47"/>
      <c r="O280" s="123">
        <f t="shared" si="377"/>
        <v>0</v>
      </c>
      <c r="P280" s="49"/>
    </row>
    <row r="281" spans="1:16" hidden="1" x14ac:dyDescent="0.25">
      <c r="A281" s="125">
        <v>7700</v>
      </c>
      <c r="B281" s="98" t="s">
        <v>303</v>
      </c>
      <c r="C281" s="99">
        <f t="shared" si="371"/>
        <v>0</v>
      </c>
      <c r="D281" s="222">
        <f t="shared" ref="D281:O281" si="378">D282</f>
        <v>0</v>
      </c>
      <c r="E281" s="223">
        <f t="shared" si="378"/>
        <v>0</v>
      </c>
      <c r="F281" s="120">
        <f t="shared" si="378"/>
        <v>0</v>
      </c>
      <c r="G281" s="222">
        <f t="shared" si="378"/>
        <v>0</v>
      </c>
      <c r="H281" s="223">
        <f t="shared" si="378"/>
        <v>0</v>
      </c>
      <c r="I281" s="120">
        <f t="shared" si="378"/>
        <v>0</v>
      </c>
      <c r="J281" s="222">
        <f t="shared" si="378"/>
        <v>0</v>
      </c>
      <c r="K281" s="223">
        <f t="shared" si="378"/>
        <v>0</v>
      </c>
      <c r="L281" s="120">
        <f t="shared" si="378"/>
        <v>0</v>
      </c>
      <c r="M281" s="222">
        <f t="shared" si="378"/>
        <v>0</v>
      </c>
      <c r="N281" s="223">
        <f t="shared" si="378"/>
        <v>0</v>
      </c>
      <c r="O281" s="120">
        <f t="shared" si="378"/>
        <v>0</v>
      </c>
      <c r="P281" s="108"/>
    </row>
    <row r="282" spans="1:16" ht="12" hidden="1" customHeight="1" x14ac:dyDescent="0.25">
      <c r="A282" s="175">
        <v>7720</v>
      </c>
      <c r="B282" s="71" t="s">
        <v>304</v>
      </c>
      <c r="C282" s="87">
        <f t="shared" si="371"/>
        <v>0</v>
      </c>
      <c r="D282" s="224"/>
      <c r="E282" s="225"/>
      <c r="F282" s="226">
        <f>D282+E282</f>
        <v>0</v>
      </c>
      <c r="G282" s="91"/>
      <c r="H282" s="92"/>
      <c r="I282" s="226">
        <f>G282+H282</f>
        <v>0</v>
      </c>
      <c r="J282" s="91"/>
      <c r="K282" s="92"/>
      <c r="L282" s="226">
        <f>K282+J282</f>
        <v>0</v>
      </c>
      <c r="M282" s="91"/>
      <c r="N282" s="92"/>
      <c r="O282" s="226">
        <f>N282+M282</f>
        <v>0</v>
      </c>
      <c r="P282" s="96"/>
    </row>
    <row r="283" spans="1:16" hidden="1" x14ac:dyDescent="0.25">
      <c r="A283" s="227">
        <v>9000</v>
      </c>
      <c r="B283" s="228" t="s">
        <v>305</v>
      </c>
      <c r="C283" s="229">
        <f t="shared" si="371"/>
        <v>0</v>
      </c>
      <c r="D283" s="230">
        <f t="shared" ref="D283:O284" si="379">D284</f>
        <v>0</v>
      </c>
      <c r="E283" s="231">
        <f t="shared" si="379"/>
        <v>0</v>
      </c>
      <c r="F283" s="232">
        <f t="shared" si="379"/>
        <v>0</v>
      </c>
      <c r="G283" s="230">
        <f>G284</f>
        <v>0</v>
      </c>
      <c r="H283" s="231">
        <f t="shared" ref="H283:I283" si="380">H284</f>
        <v>0</v>
      </c>
      <c r="I283" s="232">
        <f t="shared" si="380"/>
        <v>0</v>
      </c>
      <c r="J283" s="230">
        <f t="shared" si="379"/>
        <v>0</v>
      </c>
      <c r="K283" s="231">
        <f t="shared" si="379"/>
        <v>0</v>
      </c>
      <c r="L283" s="232">
        <f t="shared" si="379"/>
        <v>0</v>
      </c>
      <c r="M283" s="230">
        <f t="shared" si="379"/>
        <v>0</v>
      </c>
      <c r="N283" s="231">
        <f t="shared" si="379"/>
        <v>0</v>
      </c>
      <c r="O283" s="232">
        <f t="shared" si="379"/>
        <v>0</v>
      </c>
      <c r="P283" s="233"/>
    </row>
    <row r="284" spans="1:16" ht="24" hidden="1" x14ac:dyDescent="0.25">
      <c r="A284" s="234">
        <v>9200</v>
      </c>
      <c r="B284" s="78" t="s">
        <v>306</v>
      </c>
      <c r="C284" s="132">
        <f t="shared" si="371"/>
        <v>0</v>
      </c>
      <c r="D284" s="176">
        <f t="shared" si="379"/>
        <v>0</v>
      </c>
      <c r="E284" s="177">
        <f t="shared" si="379"/>
        <v>0</v>
      </c>
      <c r="F284" s="130">
        <f t="shared" si="379"/>
        <v>0</v>
      </c>
      <c r="G284" s="176">
        <f t="shared" si="379"/>
        <v>0</v>
      </c>
      <c r="H284" s="177">
        <f t="shared" si="379"/>
        <v>0</v>
      </c>
      <c r="I284" s="130">
        <f t="shared" si="379"/>
        <v>0</v>
      </c>
      <c r="J284" s="176">
        <f t="shared" si="379"/>
        <v>0</v>
      </c>
      <c r="K284" s="177">
        <f t="shared" si="379"/>
        <v>0</v>
      </c>
      <c r="L284" s="130">
        <f t="shared" si="379"/>
        <v>0</v>
      </c>
      <c r="M284" s="176">
        <f t="shared" si="379"/>
        <v>0</v>
      </c>
      <c r="N284" s="177">
        <f t="shared" si="379"/>
        <v>0</v>
      </c>
      <c r="O284" s="130">
        <f t="shared" si="379"/>
        <v>0</v>
      </c>
      <c r="P284" s="118"/>
    </row>
    <row r="285" spans="1:16" ht="24" hidden="1" customHeight="1" x14ac:dyDescent="0.25">
      <c r="A285" s="235">
        <v>9230</v>
      </c>
      <c r="B285" s="78" t="s">
        <v>307</v>
      </c>
      <c r="C285" s="132">
        <f t="shared" si="371"/>
        <v>0</v>
      </c>
      <c r="D285" s="190"/>
      <c r="E285" s="191"/>
      <c r="F285" s="130">
        <f>D285+E285</f>
        <v>0</v>
      </c>
      <c r="G285" s="133"/>
      <c r="H285" s="134"/>
      <c r="I285" s="130">
        <f>G285+H285</f>
        <v>0</v>
      </c>
      <c r="J285" s="133"/>
      <c r="K285" s="134"/>
      <c r="L285" s="130">
        <f>K285+J285</f>
        <v>0</v>
      </c>
      <c r="M285" s="133"/>
      <c r="N285" s="134"/>
      <c r="O285" s="130">
        <f>N285+M285</f>
        <v>0</v>
      </c>
      <c r="P285" s="118"/>
    </row>
    <row r="286" spans="1:16" hidden="1" x14ac:dyDescent="0.25">
      <c r="A286" s="188"/>
      <c r="B286" s="78" t="s">
        <v>308</v>
      </c>
      <c r="C286" s="79">
        <f t="shared" si="371"/>
        <v>0</v>
      </c>
      <c r="D286" s="179">
        <f>SUM(D287:D288)</f>
        <v>0</v>
      </c>
      <c r="E286" s="180">
        <f t="shared" ref="E286:F286" si="381">SUM(E287:E288)</f>
        <v>0</v>
      </c>
      <c r="F286" s="55">
        <f t="shared" si="381"/>
        <v>0</v>
      </c>
      <c r="G286" s="179">
        <f>SUM(G287:G288)</f>
        <v>0</v>
      </c>
      <c r="H286" s="180">
        <f t="shared" ref="H286:I286" si="382">SUM(H287:H288)</f>
        <v>0</v>
      </c>
      <c r="I286" s="55">
        <f t="shared" si="382"/>
        <v>0</v>
      </c>
      <c r="J286" s="179">
        <f>SUM(J287:J288)</f>
        <v>0</v>
      </c>
      <c r="K286" s="180">
        <f t="shared" ref="K286:L286" si="383">SUM(K287:K288)</f>
        <v>0</v>
      </c>
      <c r="L286" s="55">
        <f t="shared" si="383"/>
        <v>0</v>
      </c>
      <c r="M286" s="179">
        <f>SUM(M287:M288)</f>
        <v>0</v>
      </c>
      <c r="N286" s="180">
        <f t="shared" ref="N286:O286" si="384">SUM(N287:N288)</f>
        <v>0</v>
      </c>
      <c r="O286" s="55">
        <f t="shared" si="384"/>
        <v>0</v>
      </c>
      <c r="P286" s="57"/>
    </row>
    <row r="287" spans="1:16" ht="12" hidden="1" customHeight="1" x14ac:dyDescent="0.25">
      <c r="A287" s="188" t="s">
        <v>309</v>
      </c>
      <c r="B287" s="51" t="s">
        <v>310</v>
      </c>
      <c r="C287" s="79">
        <f t="shared" si="371"/>
        <v>0</v>
      </c>
      <c r="D287" s="184"/>
      <c r="E287" s="185"/>
      <c r="F287" s="55">
        <f t="shared" ref="F287:F288" si="385">D287+E287</f>
        <v>0</v>
      </c>
      <c r="G287" s="53"/>
      <c r="H287" s="54"/>
      <c r="I287" s="55">
        <f t="shared" ref="I287:I288" si="386">G287+H287</f>
        <v>0</v>
      </c>
      <c r="J287" s="53"/>
      <c r="K287" s="54"/>
      <c r="L287" s="55">
        <f t="shared" ref="L287:L288" si="387">K287+J287</f>
        <v>0</v>
      </c>
      <c r="M287" s="53"/>
      <c r="N287" s="54"/>
      <c r="O287" s="55">
        <f t="shared" ref="O287:O288" si="388">N287+M287</f>
        <v>0</v>
      </c>
      <c r="P287" s="57"/>
    </row>
    <row r="288" spans="1:16" ht="24" hidden="1" customHeight="1" x14ac:dyDescent="0.25">
      <c r="A288" s="188" t="s">
        <v>311</v>
      </c>
      <c r="B288" s="236" t="s">
        <v>312</v>
      </c>
      <c r="C288" s="72">
        <f t="shared" si="371"/>
        <v>0</v>
      </c>
      <c r="D288" s="186"/>
      <c r="E288" s="187"/>
      <c r="F288" s="123">
        <f t="shared" si="385"/>
        <v>0</v>
      </c>
      <c r="G288" s="46"/>
      <c r="H288" s="47"/>
      <c r="I288" s="123">
        <f t="shared" si="386"/>
        <v>0</v>
      </c>
      <c r="J288" s="46"/>
      <c r="K288" s="47"/>
      <c r="L288" s="123">
        <f t="shared" si="387"/>
        <v>0</v>
      </c>
      <c r="M288" s="46"/>
      <c r="N288" s="47"/>
      <c r="O288" s="123">
        <f t="shared" si="388"/>
        <v>0</v>
      </c>
      <c r="P288" s="49"/>
    </row>
    <row r="289" spans="1:16" ht="12.75" thickBot="1" x14ac:dyDescent="0.3">
      <c r="A289" s="237"/>
      <c r="B289" s="237" t="s">
        <v>313</v>
      </c>
      <c r="C289" s="238">
        <f t="shared" si="371"/>
        <v>369817</v>
      </c>
      <c r="D289" s="239">
        <f t="shared" ref="D289:O289" si="389">SUM(D286,D269,D230,D195,D187,D173,D75,D53,D283)</f>
        <v>347793</v>
      </c>
      <c r="E289" s="240">
        <f t="shared" si="389"/>
        <v>0</v>
      </c>
      <c r="F289" s="241">
        <f t="shared" si="389"/>
        <v>347793</v>
      </c>
      <c r="G289" s="239">
        <f t="shared" si="389"/>
        <v>0</v>
      </c>
      <c r="H289" s="240">
        <f t="shared" si="389"/>
        <v>0</v>
      </c>
      <c r="I289" s="241">
        <f t="shared" si="389"/>
        <v>0</v>
      </c>
      <c r="J289" s="239">
        <f t="shared" si="389"/>
        <v>19149</v>
      </c>
      <c r="K289" s="240">
        <f t="shared" si="389"/>
        <v>2875</v>
      </c>
      <c r="L289" s="241">
        <f t="shared" si="389"/>
        <v>22024</v>
      </c>
      <c r="M289" s="239">
        <f t="shared" si="389"/>
        <v>0</v>
      </c>
      <c r="N289" s="240">
        <f t="shared" si="389"/>
        <v>0</v>
      </c>
      <c r="O289" s="241">
        <f t="shared" si="389"/>
        <v>0</v>
      </c>
      <c r="P289" s="242"/>
    </row>
    <row r="290" spans="1:16" s="28" customFormat="1" ht="13.5" thickTop="1" thickBot="1" x14ac:dyDescent="0.3">
      <c r="A290" s="726" t="s">
        <v>314</v>
      </c>
      <c r="B290" s="727"/>
      <c r="C290" s="243">
        <f t="shared" si="371"/>
        <v>-1999</v>
      </c>
      <c r="D290" s="244">
        <f>SUM(D24,D25,D41)-D51</f>
        <v>0</v>
      </c>
      <c r="E290" s="245">
        <f t="shared" ref="E290:F290" si="390">SUM(E24,E25,E41)-E51</f>
        <v>0</v>
      </c>
      <c r="F290" s="246">
        <f t="shared" si="390"/>
        <v>0</v>
      </c>
      <c r="G290" s="244">
        <f>SUM(G24,G25,G41)-G51</f>
        <v>0</v>
      </c>
      <c r="H290" s="245">
        <f t="shared" ref="H290:I290" si="391">SUM(H24,H25,H41)-H51</f>
        <v>0</v>
      </c>
      <c r="I290" s="246">
        <f t="shared" si="391"/>
        <v>0</v>
      </c>
      <c r="J290" s="244">
        <f>(J26+J43)-J51</f>
        <v>-1999</v>
      </c>
      <c r="K290" s="245">
        <f t="shared" ref="K290:L290" si="392">(K26+K43)-K51</f>
        <v>0</v>
      </c>
      <c r="L290" s="246">
        <f t="shared" si="392"/>
        <v>-1999</v>
      </c>
      <c r="M290" s="244">
        <f>M45-M51</f>
        <v>0</v>
      </c>
      <c r="N290" s="245">
        <f t="shared" ref="N290:O290" si="393">N45-N51</f>
        <v>0</v>
      </c>
      <c r="O290" s="246">
        <f t="shared" si="393"/>
        <v>0</v>
      </c>
      <c r="P290" s="247"/>
    </row>
    <row r="291" spans="1:16" s="28" customFormat="1" ht="12.75" thickTop="1" x14ac:dyDescent="0.25">
      <c r="A291" s="728" t="s">
        <v>315</v>
      </c>
      <c r="B291" s="729"/>
      <c r="C291" s="248">
        <f t="shared" si="371"/>
        <v>1999</v>
      </c>
      <c r="D291" s="249">
        <f t="shared" ref="D291:O291" si="394">SUM(D292,D293)-D300+D301</f>
        <v>0</v>
      </c>
      <c r="E291" s="250">
        <f t="shared" si="394"/>
        <v>0</v>
      </c>
      <c r="F291" s="251">
        <f t="shared" si="394"/>
        <v>0</v>
      </c>
      <c r="G291" s="249">
        <f t="shared" si="394"/>
        <v>0</v>
      </c>
      <c r="H291" s="250">
        <f t="shared" si="394"/>
        <v>0</v>
      </c>
      <c r="I291" s="251">
        <f t="shared" si="394"/>
        <v>0</v>
      </c>
      <c r="J291" s="249">
        <f t="shared" si="394"/>
        <v>1999</v>
      </c>
      <c r="K291" s="250">
        <f t="shared" si="394"/>
        <v>0</v>
      </c>
      <c r="L291" s="251">
        <f t="shared" si="394"/>
        <v>1999</v>
      </c>
      <c r="M291" s="249">
        <f t="shared" si="394"/>
        <v>0</v>
      </c>
      <c r="N291" s="250">
        <f t="shared" si="394"/>
        <v>0</v>
      </c>
      <c r="O291" s="251">
        <f t="shared" si="394"/>
        <v>0</v>
      </c>
      <c r="P291" s="252"/>
    </row>
    <row r="292" spans="1:16" s="28" customFormat="1" ht="12.75" thickBot="1" x14ac:dyDescent="0.3">
      <c r="A292" s="146" t="s">
        <v>316</v>
      </c>
      <c r="B292" s="146" t="s">
        <v>317</v>
      </c>
      <c r="C292" s="147">
        <f t="shared" si="371"/>
        <v>1999</v>
      </c>
      <c r="D292" s="148">
        <f t="shared" ref="D292:O292" si="395">D21-D286</f>
        <v>0</v>
      </c>
      <c r="E292" s="149">
        <f t="shared" si="395"/>
        <v>0</v>
      </c>
      <c r="F292" s="150">
        <f t="shared" si="395"/>
        <v>0</v>
      </c>
      <c r="G292" s="148">
        <f t="shared" si="395"/>
        <v>0</v>
      </c>
      <c r="H292" s="149">
        <f t="shared" si="395"/>
        <v>0</v>
      </c>
      <c r="I292" s="150">
        <f t="shared" si="395"/>
        <v>0</v>
      </c>
      <c r="J292" s="148">
        <f t="shared" si="395"/>
        <v>1999</v>
      </c>
      <c r="K292" s="149">
        <f t="shared" si="395"/>
        <v>0</v>
      </c>
      <c r="L292" s="150">
        <f t="shared" si="395"/>
        <v>1999</v>
      </c>
      <c r="M292" s="148">
        <f t="shared" si="395"/>
        <v>0</v>
      </c>
      <c r="N292" s="149">
        <f t="shared" si="395"/>
        <v>0</v>
      </c>
      <c r="O292" s="150">
        <f t="shared" si="395"/>
        <v>0</v>
      </c>
      <c r="P292" s="35"/>
    </row>
    <row r="293" spans="1:16" s="28" customFormat="1" ht="12.75" hidden="1" thickTop="1" x14ac:dyDescent="0.25">
      <c r="A293" s="253" t="s">
        <v>318</v>
      </c>
      <c r="B293" s="253" t="s">
        <v>319</v>
      </c>
      <c r="C293" s="248">
        <f t="shared" si="371"/>
        <v>0</v>
      </c>
      <c r="D293" s="249">
        <f t="shared" ref="D293:O293" si="396">SUM(D294,D296,D298)-SUM(D295,D297,D299)</f>
        <v>0</v>
      </c>
      <c r="E293" s="250">
        <f t="shared" si="396"/>
        <v>0</v>
      </c>
      <c r="F293" s="251">
        <f t="shared" si="396"/>
        <v>0</v>
      </c>
      <c r="G293" s="249">
        <f t="shared" si="396"/>
        <v>0</v>
      </c>
      <c r="H293" s="250">
        <f t="shared" si="396"/>
        <v>0</v>
      </c>
      <c r="I293" s="251">
        <f t="shared" si="396"/>
        <v>0</v>
      </c>
      <c r="J293" s="249">
        <f t="shared" si="396"/>
        <v>0</v>
      </c>
      <c r="K293" s="250">
        <f t="shared" si="396"/>
        <v>0</v>
      </c>
      <c r="L293" s="251">
        <f t="shared" si="396"/>
        <v>0</v>
      </c>
      <c r="M293" s="249">
        <f t="shared" si="396"/>
        <v>0</v>
      </c>
      <c r="N293" s="250">
        <f t="shared" si="396"/>
        <v>0</v>
      </c>
      <c r="O293" s="251">
        <f t="shared" si="396"/>
        <v>0</v>
      </c>
      <c r="P293" s="252"/>
    </row>
    <row r="294" spans="1:16" ht="12" hidden="1" customHeight="1" x14ac:dyDescent="0.25">
      <c r="A294" s="254" t="s">
        <v>320</v>
      </c>
      <c r="B294" s="131" t="s">
        <v>321</v>
      </c>
      <c r="C294" s="87">
        <f t="shared" si="371"/>
        <v>0</v>
      </c>
      <c r="D294" s="224"/>
      <c r="E294" s="225"/>
      <c r="F294" s="226">
        <f t="shared" ref="F294:F301" si="397">D294+E294</f>
        <v>0</v>
      </c>
      <c r="G294" s="91"/>
      <c r="H294" s="92"/>
      <c r="I294" s="226">
        <f t="shared" ref="I294:I301" si="398">G294+H294</f>
        <v>0</v>
      </c>
      <c r="J294" s="91"/>
      <c r="K294" s="92"/>
      <c r="L294" s="226">
        <f t="shared" ref="L294:L301" si="399">K294+J294</f>
        <v>0</v>
      </c>
      <c r="M294" s="91"/>
      <c r="N294" s="92"/>
      <c r="O294" s="226">
        <f t="shared" ref="O294:O301" si="400">N294+M294</f>
        <v>0</v>
      </c>
      <c r="P294" s="96"/>
    </row>
    <row r="295" spans="1:16" ht="24" hidden="1" customHeight="1" x14ac:dyDescent="0.25">
      <c r="A295" s="188" t="s">
        <v>322</v>
      </c>
      <c r="B295" s="50" t="s">
        <v>323</v>
      </c>
      <c r="C295" s="79">
        <f t="shared" si="371"/>
        <v>0</v>
      </c>
      <c r="D295" s="184"/>
      <c r="E295" s="185"/>
      <c r="F295" s="55">
        <f t="shared" si="397"/>
        <v>0</v>
      </c>
      <c r="G295" s="53"/>
      <c r="H295" s="54"/>
      <c r="I295" s="55">
        <f t="shared" si="398"/>
        <v>0</v>
      </c>
      <c r="J295" s="53"/>
      <c r="K295" s="54"/>
      <c r="L295" s="55">
        <f t="shared" si="399"/>
        <v>0</v>
      </c>
      <c r="M295" s="53"/>
      <c r="N295" s="54"/>
      <c r="O295" s="55">
        <f t="shared" si="400"/>
        <v>0</v>
      </c>
      <c r="P295" s="57"/>
    </row>
    <row r="296" spans="1:16" ht="12" hidden="1" customHeight="1" x14ac:dyDescent="0.25">
      <c r="A296" s="188" t="s">
        <v>324</v>
      </c>
      <c r="B296" s="50" t="s">
        <v>325</v>
      </c>
      <c r="C296" s="79">
        <f t="shared" si="371"/>
        <v>0</v>
      </c>
      <c r="D296" s="184"/>
      <c r="E296" s="185"/>
      <c r="F296" s="55">
        <f t="shared" si="397"/>
        <v>0</v>
      </c>
      <c r="G296" s="53"/>
      <c r="H296" s="54"/>
      <c r="I296" s="55">
        <f t="shared" si="398"/>
        <v>0</v>
      </c>
      <c r="J296" s="53"/>
      <c r="K296" s="54"/>
      <c r="L296" s="55">
        <f t="shared" si="399"/>
        <v>0</v>
      </c>
      <c r="M296" s="53"/>
      <c r="N296" s="54"/>
      <c r="O296" s="55">
        <f t="shared" si="400"/>
        <v>0</v>
      </c>
      <c r="P296" s="57"/>
    </row>
    <row r="297" spans="1:16" ht="24" hidden="1" customHeight="1" x14ac:dyDescent="0.25">
      <c r="A297" s="188" t="s">
        <v>326</v>
      </c>
      <c r="B297" s="50" t="s">
        <v>327</v>
      </c>
      <c r="C297" s="79">
        <f t="shared" si="371"/>
        <v>0</v>
      </c>
      <c r="D297" s="184"/>
      <c r="E297" s="185"/>
      <c r="F297" s="55">
        <f t="shared" si="397"/>
        <v>0</v>
      </c>
      <c r="G297" s="53"/>
      <c r="H297" s="54"/>
      <c r="I297" s="55">
        <f t="shared" si="398"/>
        <v>0</v>
      </c>
      <c r="J297" s="53"/>
      <c r="K297" s="54"/>
      <c r="L297" s="55">
        <f t="shared" si="399"/>
        <v>0</v>
      </c>
      <c r="M297" s="53"/>
      <c r="N297" s="54"/>
      <c r="O297" s="55">
        <f t="shared" si="400"/>
        <v>0</v>
      </c>
      <c r="P297" s="57"/>
    </row>
    <row r="298" spans="1:16" ht="12" hidden="1" customHeight="1" x14ac:dyDescent="0.25">
      <c r="A298" s="188" t="s">
        <v>328</v>
      </c>
      <c r="B298" s="50" t="s">
        <v>329</v>
      </c>
      <c r="C298" s="79">
        <f t="shared" si="371"/>
        <v>0</v>
      </c>
      <c r="D298" s="184"/>
      <c r="E298" s="185"/>
      <c r="F298" s="55">
        <f t="shared" si="397"/>
        <v>0</v>
      </c>
      <c r="G298" s="53"/>
      <c r="H298" s="54"/>
      <c r="I298" s="55">
        <f t="shared" si="398"/>
        <v>0</v>
      </c>
      <c r="J298" s="53"/>
      <c r="K298" s="54"/>
      <c r="L298" s="55">
        <f t="shared" si="399"/>
        <v>0</v>
      </c>
      <c r="M298" s="53"/>
      <c r="N298" s="54"/>
      <c r="O298" s="55">
        <f t="shared" si="400"/>
        <v>0</v>
      </c>
      <c r="P298" s="57"/>
    </row>
    <row r="299" spans="1:16" ht="24.75" hidden="1" customHeight="1" thickBot="1" x14ac:dyDescent="0.25">
      <c r="A299" s="255" t="s">
        <v>330</v>
      </c>
      <c r="B299" s="256" t="s">
        <v>331</v>
      </c>
      <c r="C299" s="196">
        <f t="shared" si="371"/>
        <v>0</v>
      </c>
      <c r="D299" s="198"/>
      <c r="E299" s="199"/>
      <c r="F299" s="200">
        <f t="shared" si="397"/>
        <v>0</v>
      </c>
      <c r="G299" s="201"/>
      <c r="H299" s="202"/>
      <c r="I299" s="200">
        <f t="shared" si="398"/>
        <v>0</v>
      </c>
      <c r="J299" s="201"/>
      <c r="K299" s="202"/>
      <c r="L299" s="200">
        <f t="shared" si="399"/>
        <v>0</v>
      </c>
      <c r="M299" s="201"/>
      <c r="N299" s="202"/>
      <c r="O299" s="200">
        <f t="shared" si="400"/>
        <v>0</v>
      </c>
      <c r="P299" s="203"/>
    </row>
    <row r="300" spans="1:16" s="28" customFormat="1" ht="13.5" hidden="1" customHeight="1" thickTop="1" thickBot="1" x14ac:dyDescent="0.3">
      <c r="A300" s="257" t="s">
        <v>332</v>
      </c>
      <c r="B300" s="257" t="s">
        <v>333</v>
      </c>
      <c r="C300" s="243">
        <f t="shared" si="371"/>
        <v>0</v>
      </c>
      <c r="D300" s="258"/>
      <c r="E300" s="259"/>
      <c r="F300" s="246">
        <f t="shared" si="397"/>
        <v>0</v>
      </c>
      <c r="G300" s="258"/>
      <c r="H300" s="259"/>
      <c r="I300" s="260">
        <f t="shared" si="398"/>
        <v>0</v>
      </c>
      <c r="J300" s="258"/>
      <c r="K300" s="259"/>
      <c r="L300" s="260">
        <f t="shared" si="399"/>
        <v>0</v>
      </c>
      <c r="M300" s="258"/>
      <c r="N300" s="259"/>
      <c r="O300" s="260">
        <f t="shared" si="400"/>
        <v>0</v>
      </c>
      <c r="P300" s="261"/>
    </row>
    <row r="301" spans="1:16" s="28" customFormat="1" ht="48.75" hidden="1" customHeight="1" thickTop="1" x14ac:dyDescent="0.25">
      <c r="A301" s="253" t="s">
        <v>334</v>
      </c>
      <c r="B301" s="262" t="s">
        <v>335</v>
      </c>
      <c r="C301" s="248">
        <f t="shared" si="371"/>
        <v>0</v>
      </c>
      <c r="D301" s="192"/>
      <c r="E301" s="193"/>
      <c r="F301" s="62">
        <f t="shared" si="397"/>
        <v>0</v>
      </c>
      <c r="G301" s="192"/>
      <c r="H301" s="193"/>
      <c r="I301" s="62">
        <f t="shared" si="398"/>
        <v>0</v>
      </c>
      <c r="J301" s="192"/>
      <c r="K301" s="193"/>
      <c r="L301" s="62">
        <f t="shared" si="399"/>
        <v>0</v>
      </c>
      <c r="M301" s="192"/>
      <c r="N301" s="193"/>
      <c r="O301" s="62">
        <f t="shared" si="400"/>
        <v>0</v>
      </c>
      <c r="P301" s="66"/>
    </row>
    <row r="302" spans="1:16" ht="12.75" thickTop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</sheetData>
  <sheetProtection algorithmName="SHA-512" hashValue="IGFbz8h2RIHEhQ0tMkw79rTmHb7JiTHhcrwnj6lnMlcYs2D27rmTVoxlBiMHOO4U0s7QaLEb48e27CWSjoicWA==" saltValue="CluCUJowNgm3dYFNf47QWA==" spinCount="100000" sheet="1" objects="1" scenarios="1" formatCells="0" formatColumns="0" formatRows="0" deleteColumns="0"/>
  <autoFilter ref="A18:P301">
    <filterColumn colId="2">
      <filters>
        <filter val="1 038"/>
        <filter val="1 046"/>
        <filter val="1 239"/>
        <filter val="1 500"/>
        <filter val="1 757"/>
        <filter val="1 784"/>
        <filter val="1 818"/>
        <filter val="1 999"/>
        <filter val="-1 999"/>
        <filter val="10 000"/>
        <filter val="10 009"/>
        <filter val="10 386"/>
        <filter val="113 540"/>
        <filter val="13 396"/>
        <filter val="14 484"/>
        <filter val="142 063"/>
        <filter val="15 068"/>
        <filter val="152 639"/>
        <filter val="157"/>
        <filter val="16 110"/>
        <filter val="168 421"/>
        <filter val="18 207"/>
        <filter val="2 350"/>
        <filter val="2 500"/>
        <filter val="2 653"/>
        <filter val="2 872"/>
        <filter val="20 386"/>
        <filter val="215"/>
        <filter val="224 216"/>
        <filter val="23 219"/>
        <filter val="23 992"/>
        <filter val="250"/>
        <filter val="27 971"/>
        <filter val="292"/>
        <filter val="3 330"/>
        <filter val="3 538"/>
        <filter val="3 594"/>
        <filter val="3 850"/>
        <filter val="3 875"/>
        <filter val="3 892"/>
        <filter val="3 969"/>
        <filter val="30 937"/>
        <filter val="34 895"/>
        <filter val="347 793"/>
        <filter val="366 279"/>
        <filter val="369 817"/>
        <filter val="4 056"/>
        <filter val="4 531"/>
        <filter val="42 399"/>
        <filter val="450"/>
        <filter val="5 658"/>
        <filter val="5 773"/>
        <filter val="55 795"/>
        <filter val="6 274"/>
        <filter val="656"/>
        <filter val="7 137"/>
        <filter val="7 320"/>
        <filter val="7 561"/>
        <filter val="7 583"/>
        <filter val="750"/>
        <filter val="989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90:B290"/>
    <mergeCell ref="A291:B291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 4.pielikums Jūrmalas pilsētas domes
2019.gada 25.aprīļa saistošajiem noteikumiem Nr.17
(protokols Nr.5, 1.punkts)
 </firstHeader>
    <firstFooter>&amp;L&amp;9&amp;D; &amp;T&amp;R&amp;9&amp;P (&amp;N)</first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7"/>
  <sheetViews>
    <sheetView showGridLines="0" view="pageLayout" zoomScaleNormal="100" workbookViewId="0">
      <selection activeCell="S4" sqref="R4:S4"/>
    </sheetView>
  </sheetViews>
  <sheetFormatPr defaultRowHeight="12" outlineLevelCol="1" x14ac:dyDescent="0.25"/>
  <cols>
    <col min="1" max="1" width="10.85546875" style="263" customWidth="1"/>
    <col min="2" max="2" width="28" style="263" customWidth="1"/>
    <col min="3" max="3" width="8" style="263" customWidth="1"/>
    <col min="4" max="5" width="8.7109375" style="263" hidden="1" customWidth="1" outlineLevel="1"/>
    <col min="6" max="6" width="8.7109375" style="263" customWidth="1" collapsed="1"/>
    <col min="7" max="8" width="8.7109375" style="263" hidden="1" customWidth="1" outlineLevel="1"/>
    <col min="9" max="9" width="8.7109375" style="263" customWidth="1" collapsed="1"/>
    <col min="10" max="11" width="8.28515625" style="263" hidden="1" customWidth="1" outlineLevel="1"/>
    <col min="12" max="12" width="8.28515625" style="263" customWidth="1" collapsed="1"/>
    <col min="13" max="13" width="7.42578125" style="263" hidden="1" customWidth="1" outlineLevel="1"/>
    <col min="14" max="14" width="7.42578125" style="4" hidden="1" customWidth="1" outlineLevel="1"/>
    <col min="15" max="15" width="6.85546875" style="4" customWidth="1" collapsed="1"/>
    <col min="16" max="16" width="26.7109375" style="4" hidden="1" customWidth="1" outlineLevel="1"/>
    <col min="17" max="17" width="9.140625" style="4" collapsed="1"/>
    <col min="18" max="16384" width="9.140625" style="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0</v>
      </c>
      <c r="P1" s="1"/>
    </row>
    <row r="2" spans="1:17" ht="35.25" customHeight="1" x14ac:dyDescent="0.25">
      <c r="A2" s="755" t="s">
        <v>1</v>
      </c>
      <c r="B2" s="756"/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7"/>
      <c r="Q2" s="376"/>
    </row>
    <row r="3" spans="1:17" ht="12.75" customHeight="1" x14ac:dyDescent="0.25">
      <c r="A3" s="5" t="s">
        <v>2</v>
      </c>
      <c r="B3" s="6"/>
      <c r="C3" s="758" t="s">
        <v>3</v>
      </c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9"/>
      <c r="Q3" s="376"/>
    </row>
    <row r="4" spans="1:17" ht="12.75" customHeight="1" x14ac:dyDescent="0.25">
      <c r="A4" s="5" t="s">
        <v>4</v>
      </c>
      <c r="B4" s="6"/>
      <c r="C4" s="758" t="s">
        <v>5</v>
      </c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9"/>
      <c r="Q4" s="376"/>
    </row>
    <row r="5" spans="1:17" ht="12.75" customHeight="1" x14ac:dyDescent="0.25">
      <c r="A5" s="7" t="s">
        <v>6</v>
      </c>
      <c r="B5" s="8"/>
      <c r="C5" s="753" t="s">
        <v>7</v>
      </c>
      <c r="D5" s="753"/>
      <c r="E5" s="753"/>
      <c r="F5" s="753"/>
      <c r="G5" s="753"/>
      <c r="H5" s="753"/>
      <c r="I5" s="753"/>
      <c r="J5" s="753"/>
      <c r="K5" s="753"/>
      <c r="L5" s="753"/>
      <c r="M5" s="753"/>
      <c r="N5" s="753"/>
      <c r="O5" s="753"/>
      <c r="P5" s="754"/>
      <c r="Q5" s="376"/>
    </row>
    <row r="6" spans="1:17" ht="12.75" customHeight="1" x14ac:dyDescent="0.25">
      <c r="A6" s="7" t="s">
        <v>8</v>
      </c>
      <c r="B6" s="8"/>
      <c r="C6" s="753" t="s">
        <v>9</v>
      </c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  <c r="O6" s="753"/>
      <c r="P6" s="754"/>
      <c r="Q6" s="376"/>
    </row>
    <row r="7" spans="1:17" x14ac:dyDescent="0.25">
      <c r="A7" s="7" t="s">
        <v>10</v>
      </c>
      <c r="B7" s="8"/>
      <c r="C7" s="758" t="s">
        <v>11</v>
      </c>
      <c r="D7" s="758"/>
      <c r="E7" s="758"/>
      <c r="F7" s="758"/>
      <c r="G7" s="758"/>
      <c r="H7" s="758"/>
      <c r="I7" s="758"/>
      <c r="J7" s="758"/>
      <c r="K7" s="758"/>
      <c r="L7" s="758"/>
      <c r="M7" s="758"/>
      <c r="N7" s="758"/>
      <c r="O7" s="758"/>
      <c r="P7" s="759"/>
      <c r="Q7" s="376"/>
    </row>
    <row r="8" spans="1:17" ht="12.75" customHeight="1" x14ac:dyDescent="0.25">
      <c r="A8" s="9" t="s">
        <v>12</v>
      </c>
      <c r="B8" s="8"/>
      <c r="C8" s="760"/>
      <c r="D8" s="760"/>
      <c r="E8" s="760"/>
      <c r="F8" s="760"/>
      <c r="G8" s="760"/>
      <c r="H8" s="760"/>
      <c r="I8" s="760"/>
      <c r="J8" s="760"/>
      <c r="K8" s="760"/>
      <c r="L8" s="760"/>
      <c r="M8" s="760"/>
      <c r="N8" s="760"/>
      <c r="O8" s="760"/>
      <c r="P8" s="761"/>
      <c r="Q8" s="376"/>
    </row>
    <row r="9" spans="1:17" ht="12.75" customHeight="1" x14ac:dyDescent="0.25">
      <c r="A9" s="7"/>
      <c r="B9" s="8" t="s">
        <v>13</v>
      </c>
      <c r="C9" s="753" t="s">
        <v>14</v>
      </c>
      <c r="D9" s="753"/>
      <c r="E9" s="753"/>
      <c r="F9" s="753"/>
      <c r="G9" s="753"/>
      <c r="H9" s="753"/>
      <c r="I9" s="753"/>
      <c r="J9" s="753"/>
      <c r="K9" s="753"/>
      <c r="L9" s="753"/>
      <c r="M9" s="753"/>
      <c r="N9" s="753"/>
      <c r="O9" s="753"/>
      <c r="P9" s="754"/>
      <c r="Q9" s="376"/>
    </row>
    <row r="10" spans="1:17" ht="12.75" customHeight="1" x14ac:dyDescent="0.25">
      <c r="A10" s="7"/>
      <c r="B10" s="8" t="s">
        <v>15</v>
      </c>
      <c r="C10" s="753"/>
      <c r="D10" s="753"/>
      <c r="E10" s="753"/>
      <c r="F10" s="753"/>
      <c r="G10" s="753"/>
      <c r="H10" s="753"/>
      <c r="I10" s="753"/>
      <c r="J10" s="753"/>
      <c r="K10" s="753"/>
      <c r="L10" s="753"/>
      <c r="M10" s="753"/>
      <c r="N10" s="753"/>
      <c r="O10" s="753"/>
      <c r="P10" s="754"/>
      <c r="Q10" s="376"/>
    </row>
    <row r="11" spans="1:17" ht="12.75" customHeight="1" x14ac:dyDescent="0.25">
      <c r="A11" s="7"/>
      <c r="B11" s="8" t="s">
        <v>16</v>
      </c>
      <c r="C11" s="760"/>
      <c r="D11" s="760"/>
      <c r="E11" s="760"/>
      <c r="F11" s="760"/>
      <c r="G11" s="760"/>
      <c r="H11" s="760"/>
      <c r="I11" s="760"/>
      <c r="J11" s="760"/>
      <c r="K11" s="760"/>
      <c r="L11" s="760"/>
      <c r="M11" s="760"/>
      <c r="N11" s="760"/>
      <c r="O11" s="760"/>
      <c r="P11" s="761"/>
      <c r="Q11" s="376"/>
    </row>
    <row r="12" spans="1:17" ht="12.75" customHeight="1" x14ac:dyDescent="0.25">
      <c r="A12" s="7"/>
      <c r="B12" s="8" t="s">
        <v>17</v>
      </c>
      <c r="C12" s="753" t="s">
        <v>18</v>
      </c>
      <c r="D12" s="753"/>
      <c r="E12" s="753"/>
      <c r="F12" s="753"/>
      <c r="G12" s="753"/>
      <c r="H12" s="753"/>
      <c r="I12" s="753"/>
      <c r="J12" s="753"/>
      <c r="K12" s="753"/>
      <c r="L12" s="753"/>
      <c r="M12" s="753"/>
      <c r="N12" s="753"/>
      <c r="O12" s="753"/>
      <c r="P12" s="754"/>
      <c r="Q12" s="376"/>
    </row>
    <row r="13" spans="1:17" ht="12.75" customHeight="1" x14ac:dyDescent="0.25">
      <c r="A13" s="7"/>
      <c r="B13" s="8" t="s">
        <v>19</v>
      </c>
      <c r="C13" s="753"/>
      <c r="D13" s="753"/>
      <c r="E13" s="753"/>
      <c r="F13" s="753"/>
      <c r="G13" s="753"/>
      <c r="H13" s="753"/>
      <c r="I13" s="753"/>
      <c r="J13" s="753"/>
      <c r="K13" s="753"/>
      <c r="L13" s="753"/>
      <c r="M13" s="753"/>
      <c r="N13" s="753"/>
      <c r="O13" s="753"/>
      <c r="P13" s="754"/>
      <c r="Q13" s="376"/>
    </row>
    <row r="14" spans="1:17" ht="12.75" customHeight="1" x14ac:dyDescent="0.25">
      <c r="A14" s="10"/>
      <c r="B14" s="11"/>
      <c r="C14" s="733"/>
      <c r="D14" s="733"/>
      <c r="E14" s="733"/>
      <c r="F14" s="733"/>
      <c r="G14" s="733"/>
      <c r="H14" s="733"/>
      <c r="I14" s="733"/>
      <c r="J14" s="733"/>
      <c r="K14" s="733"/>
      <c r="L14" s="733"/>
      <c r="M14" s="733"/>
      <c r="N14" s="733"/>
      <c r="O14" s="733"/>
      <c r="P14" s="734"/>
      <c r="Q14" s="376"/>
    </row>
    <row r="15" spans="1:17" s="12" customFormat="1" ht="12.75" customHeight="1" x14ac:dyDescent="0.25">
      <c r="A15" s="735" t="s">
        <v>20</v>
      </c>
      <c r="B15" s="738" t="s">
        <v>21</v>
      </c>
      <c r="C15" s="740" t="s">
        <v>22</v>
      </c>
      <c r="D15" s="741"/>
      <c r="E15" s="741"/>
      <c r="F15" s="741"/>
      <c r="G15" s="741"/>
      <c r="H15" s="741"/>
      <c r="I15" s="741"/>
      <c r="J15" s="741"/>
      <c r="K15" s="741"/>
      <c r="L15" s="741"/>
      <c r="M15" s="741"/>
      <c r="N15" s="741"/>
      <c r="O15" s="741"/>
      <c r="P15" s="742"/>
      <c r="Q15" s="377"/>
    </row>
    <row r="16" spans="1:17" s="12" customFormat="1" ht="12.75" customHeight="1" x14ac:dyDescent="0.25">
      <c r="A16" s="736"/>
      <c r="B16" s="739"/>
      <c r="C16" s="743" t="s">
        <v>23</v>
      </c>
      <c r="D16" s="745" t="s">
        <v>24</v>
      </c>
      <c r="E16" s="747" t="s">
        <v>25</v>
      </c>
      <c r="F16" s="749" t="s">
        <v>26</v>
      </c>
      <c r="G16" s="731" t="s">
        <v>27</v>
      </c>
      <c r="H16" s="732" t="s">
        <v>28</v>
      </c>
      <c r="I16" s="730" t="s">
        <v>29</v>
      </c>
      <c r="J16" s="731" t="s">
        <v>30</v>
      </c>
      <c r="K16" s="732" t="s">
        <v>31</v>
      </c>
      <c r="L16" s="730" t="s">
        <v>32</v>
      </c>
      <c r="M16" s="731" t="s">
        <v>33</v>
      </c>
      <c r="N16" s="732" t="s">
        <v>34</v>
      </c>
      <c r="O16" s="730" t="s">
        <v>35</v>
      </c>
      <c r="P16" s="751" t="s">
        <v>36</v>
      </c>
    </row>
    <row r="17" spans="1:16" s="13" customFormat="1" ht="70.5" customHeight="1" thickBot="1" x14ac:dyDescent="0.3">
      <c r="A17" s="737"/>
      <c r="B17" s="739"/>
      <c r="C17" s="744"/>
      <c r="D17" s="746"/>
      <c r="E17" s="748"/>
      <c r="F17" s="750"/>
      <c r="G17" s="731"/>
      <c r="H17" s="732"/>
      <c r="I17" s="730"/>
      <c r="J17" s="731"/>
      <c r="K17" s="732"/>
      <c r="L17" s="730"/>
      <c r="M17" s="731"/>
      <c r="N17" s="732"/>
      <c r="O17" s="730"/>
      <c r="P17" s="752"/>
    </row>
    <row r="18" spans="1:16" s="13" customFormat="1" ht="9.75" customHeight="1" thickTop="1" x14ac:dyDescent="0.25">
      <c r="A18" s="14" t="s">
        <v>37</v>
      </c>
      <c r="B18" s="14">
        <v>2</v>
      </c>
      <c r="C18" s="15">
        <v>3</v>
      </c>
      <c r="D18" s="16">
        <v>4</v>
      </c>
      <c r="E18" s="17">
        <v>5</v>
      </c>
      <c r="F18" s="18">
        <v>6</v>
      </c>
      <c r="G18" s="16">
        <v>7</v>
      </c>
      <c r="H18" s="19">
        <v>8</v>
      </c>
      <c r="I18" s="20">
        <v>9</v>
      </c>
      <c r="J18" s="19">
        <v>10</v>
      </c>
      <c r="K18" s="17">
        <v>11</v>
      </c>
      <c r="L18" s="21">
        <v>12</v>
      </c>
      <c r="M18" s="15">
        <v>13</v>
      </c>
      <c r="N18" s="17">
        <v>14</v>
      </c>
      <c r="O18" s="20">
        <v>15</v>
      </c>
      <c r="P18" s="20">
        <v>16</v>
      </c>
    </row>
    <row r="19" spans="1:16" s="28" customFormat="1" ht="12" hidden="1" customHeight="1" x14ac:dyDescent="0.25">
      <c r="A19" s="22"/>
      <c r="B19" s="23" t="s">
        <v>38</v>
      </c>
      <c r="C19" s="24"/>
      <c r="D19" s="25"/>
      <c r="E19" s="26"/>
      <c r="F19" s="27"/>
      <c r="G19" s="25"/>
      <c r="H19" s="26"/>
      <c r="I19" s="27"/>
      <c r="J19" s="25"/>
      <c r="K19" s="26"/>
      <c r="L19" s="27"/>
      <c r="M19" s="25"/>
      <c r="N19" s="26"/>
      <c r="O19" s="27"/>
      <c r="P19" s="27"/>
    </row>
    <row r="20" spans="1:16" s="28" customFormat="1" ht="12.75" thickBot="1" x14ac:dyDescent="0.3">
      <c r="A20" s="29"/>
      <c r="B20" s="30" t="s">
        <v>39</v>
      </c>
      <c r="C20" s="31">
        <f t="shared" ref="C20:C83" si="0">F20+I20+L20+O20</f>
        <v>251667</v>
      </c>
      <c r="D20" s="32">
        <f>SUM(D21,D24,D25,D41,D43)</f>
        <v>249642</v>
      </c>
      <c r="E20" s="33">
        <f t="shared" ref="E20:F20" si="1">SUM(E21,E24,E25,E41,E43)</f>
        <v>2025</v>
      </c>
      <c r="F20" s="34">
        <f t="shared" si="1"/>
        <v>251667</v>
      </c>
      <c r="G20" s="32">
        <f>SUM(G21,G24,G43)</f>
        <v>0</v>
      </c>
      <c r="H20" s="33">
        <f t="shared" ref="H20:I20" si="2">SUM(H21,H24,H43)</f>
        <v>0</v>
      </c>
      <c r="I20" s="34">
        <f t="shared" si="2"/>
        <v>0</v>
      </c>
      <c r="J20" s="32">
        <f>SUM(J21,J26,J43)</f>
        <v>0</v>
      </c>
      <c r="K20" s="33">
        <f t="shared" ref="K20:L20" si="3">SUM(K21,K26,K43)</f>
        <v>0</v>
      </c>
      <c r="L20" s="34">
        <f t="shared" si="3"/>
        <v>0</v>
      </c>
      <c r="M20" s="32">
        <f>SUM(M21,M45)</f>
        <v>0</v>
      </c>
      <c r="N20" s="33">
        <f t="shared" ref="N20:O20" si="4">SUM(N21,N45)</f>
        <v>0</v>
      </c>
      <c r="O20" s="34">
        <f t="shared" si="4"/>
        <v>0</v>
      </c>
      <c r="P20" s="35"/>
    </row>
    <row r="21" spans="1:16" ht="12.75" hidden="1" thickTop="1" x14ac:dyDescent="0.25">
      <c r="A21" s="36"/>
      <c r="B21" s="37" t="s">
        <v>40</v>
      </c>
      <c r="C21" s="38">
        <f t="shared" si="0"/>
        <v>0</v>
      </c>
      <c r="D21" s="39">
        <f>SUM(D22:D23)</f>
        <v>0</v>
      </c>
      <c r="E21" s="40">
        <f t="shared" ref="E21:F21" si="5">SUM(E22:E23)</f>
        <v>0</v>
      </c>
      <c r="F21" s="41">
        <f t="shared" si="5"/>
        <v>0</v>
      </c>
      <c r="G21" s="39">
        <f>SUM(G22:G23)</f>
        <v>0</v>
      </c>
      <c r="H21" s="40">
        <f t="shared" ref="H21:I21" si="6">SUM(H22:H23)</f>
        <v>0</v>
      </c>
      <c r="I21" s="41">
        <f t="shared" si="6"/>
        <v>0</v>
      </c>
      <c r="J21" s="39">
        <f>SUM(J22:J23)</f>
        <v>0</v>
      </c>
      <c r="K21" s="40">
        <f t="shared" ref="K21:L21" si="7">SUM(K22:K23)</f>
        <v>0</v>
      </c>
      <c r="L21" s="41">
        <f t="shared" si="7"/>
        <v>0</v>
      </c>
      <c r="M21" s="39">
        <f>SUM(M22:M23)</f>
        <v>0</v>
      </c>
      <c r="N21" s="40">
        <f t="shared" ref="N21:O21" si="8">SUM(N22:N23)</f>
        <v>0</v>
      </c>
      <c r="O21" s="41">
        <f t="shared" si="8"/>
        <v>0</v>
      </c>
      <c r="P21" s="42"/>
    </row>
    <row r="22" spans="1:16" ht="12" hidden="1" customHeight="1" x14ac:dyDescent="0.25">
      <c r="A22" s="43"/>
      <c r="B22" s="44" t="s">
        <v>41</v>
      </c>
      <c r="C22" s="45">
        <f t="shared" si="0"/>
        <v>0</v>
      </c>
      <c r="D22" s="46"/>
      <c r="E22" s="47"/>
      <c r="F22" s="48">
        <f>D22+E22</f>
        <v>0</v>
      </c>
      <c r="G22" s="46"/>
      <c r="H22" s="47"/>
      <c r="I22" s="48">
        <f>G22+H22</f>
        <v>0</v>
      </c>
      <c r="J22" s="46"/>
      <c r="K22" s="47"/>
      <c r="L22" s="48">
        <f>K22+J22</f>
        <v>0</v>
      </c>
      <c r="M22" s="46"/>
      <c r="N22" s="47"/>
      <c r="O22" s="48">
        <f>N22+M22</f>
        <v>0</v>
      </c>
      <c r="P22" s="49"/>
    </row>
    <row r="23" spans="1:16" ht="12.75" hidden="1" thickTop="1" x14ac:dyDescent="0.25">
      <c r="A23" s="50"/>
      <c r="B23" s="51" t="s">
        <v>42</v>
      </c>
      <c r="C23" s="52">
        <f t="shared" si="0"/>
        <v>0</v>
      </c>
      <c r="D23" s="53"/>
      <c r="E23" s="54"/>
      <c r="F23" s="55">
        <f t="shared" ref="F23:F25" si="9">D23+E23</f>
        <v>0</v>
      </c>
      <c r="G23" s="53"/>
      <c r="H23" s="54"/>
      <c r="I23" s="55">
        <f t="shared" ref="I23:I24" si="10">G23+H23</f>
        <v>0</v>
      </c>
      <c r="J23" s="53"/>
      <c r="K23" s="54"/>
      <c r="L23" s="56">
        <f>K23+J23</f>
        <v>0</v>
      </c>
      <c r="M23" s="53"/>
      <c r="N23" s="54"/>
      <c r="O23" s="55">
        <f>N23+M23</f>
        <v>0</v>
      </c>
      <c r="P23" s="57"/>
    </row>
    <row r="24" spans="1:16" s="28" customFormat="1" ht="43.5" customHeight="1" thickTop="1" thickBot="1" x14ac:dyDescent="0.3">
      <c r="A24" s="366">
        <v>19300</v>
      </c>
      <c r="B24" s="366" t="s">
        <v>43</v>
      </c>
      <c r="C24" s="367">
        <f>F24+I24</f>
        <v>251667</v>
      </c>
      <c r="D24" s="368">
        <v>249642</v>
      </c>
      <c r="E24" s="369">
        <v>2025</v>
      </c>
      <c r="F24" s="370">
        <f t="shared" si="9"/>
        <v>251667</v>
      </c>
      <c r="G24" s="368"/>
      <c r="H24" s="369"/>
      <c r="I24" s="370">
        <f t="shared" si="10"/>
        <v>0</v>
      </c>
      <c r="J24" s="371" t="s">
        <v>44</v>
      </c>
      <c r="K24" s="372" t="s">
        <v>44</v>
      </c>
      <c r="L24" s="373" t="s">
        <v>44</v>
      </c>
      <c r="M24" s="371" t="s">
        <v>44</v>
      </c>
      <c r="N24" s="372" t="s">
        <v>44</v>
      </c>
      <c r="O24" s="373" t="s">
        <v>44</v>
      </c>
      <c r="P24" s="374" t="s">
        <v>45</v>
      </c>
    </row>
    <row r="25" spans="1:16" s="28" customFormat="1" ht="24.75" hidden="1" customHeight="1" thickTop="1" x14ac:dyDescent="0.25">
      <c r="A25" s="58"/>
      <c r="B25" s="58" t="s">
        <v>46</v>
      </c>
      <c r="C25" s="59">
        <f>F25</f>
        <v>0</v>
      </c>
      <c r="D25" s="60"/>
      <c r="E25" s="61"/>
      <c r="F25" s="62">
        <f t="shared" si="9"/>
        <v>0</v>
      </c>
      <c r="G25" s="63" t="s">
        <v>44</v>
      </c>
      <c r="H25" s="64" t="s">
        <v>44</v>
      </c>
      <c r="I25" s="65" t="s">
        <v>44</v>
      </c>
      <c r="J25" s="63" t="s">
        <v>44</v>
      </c>
      <c r="K25" s="64" t="s">
        <v>44</v>
      </c>
      <c r="L25" s="65" t="s">
        <v>44</v>
      </c>
      <c r="M25" s="63" t="s">
        <v>44</v>
      </c>
      <c r="N25" s="64" t="s">
        <v>44</v>
      </c>
      <c r="O25" s="65" t="s">
        <v>44</v>
      </c>
      <c r="P25" s="66"/>
    </row>
    <row r="26" spans="1:16" s="28" customFormat="1" ht="36" hidden="1" customHeight="1" x14ac:dyDescent="0.25">
      <c r="A26" s="58">
        <v>21300</v>
      </c>
      <c r="B26" s="58" t="s">
        <v>47</v>
      </c>
      <c r="C26" s="59">
        <f>L26</f>
        <v>0</v>
      </c>
      <c r="D26" s="63" t="s">
        <v>44</v>
      </c>
      <c r="E26" s="64" t="s">
        <v>44</v>
      </c>
      <c r="F26" s="65" t="s">
        <v>44</v>
      </c>
      <c r="G26" s="63" t="s">
        <v>44</v>
      </c>
      <c r="H26" s="64" t="s">
        <v>44</v>
      </c>
      <c r="I26" s="65" t="s">
        <v>44</v>
      </c>
      <c r="J26" s="67">
        <f>SUM(J27,J31,J33,J36)</f>
        <v>0</v>
      </c>
      <c r="K26" s="68">
        <f t="shared" ref="K26:L26" si="11">SUM(K27,K31,K33,K36)</f>
        <v>0</v>
      </c>
      <c r="L26" s="69">
        <f t="shared" si="11"/>
        <v>0</v>
      </c>
      <c r="M26" s="67" t="s">
        <v>44</v>
      </c>
      <c r="N26" s="68" t="s">
        <v>44</v>
      </c>
      <c r="O26" s="69" t="s">
        <v>44</v>
      </c>
      <c r="P26" s="66"/>
    </row>
    <row r="27" spans="1:16" s="28" customFormat="1" ht="24" hidden="1" customHeight="1" x14ac:dyDescent="0.25">
      <c r="A27" s="70">
        <v>21350</v>
      </c>
      <c r="B27" s="58" t="s">
        <v>48</v>
      </c>
      <c r="C27" s="59">
        <f t="shared" ref="C27:C30" si="12">L27</f>
        <v>0</v>
      </c>
      <c r="D27" s="63" t="s">
        <v>44</v>
      </c>
      <c r="E27" s="64" t="s">
        <v>44</v>
      </c>
      <c r="F27" s="65" t="s">
        <v>44</v>
      </c>
      <c r="G27" s="63" t="s">
        <v>44</v>
      </c>
      <c r="H27" s="64" t="s">
        <v>44</v>
      </c>
      <c r="I27" s="65" t="s">
        <v>44</v>
      </c>
      <c r="J27" s="67">
        <f>SUM(J28:J30)</f>
        <v>0</v>
      </c>
      <c r="K27" s="68">
        <f t="shared" ref="K27:L27" si="13">SUM(K28:K30)</f>
        <v>0</v>
      </c>
      <c r="L27" s="69">
        <f t="shared" si="13"/>
        <v>0</v>
      </c>
      <c r="M27" s="67" t="s">
        <v>44</v>
      </c>
      <c r="N27" s="68" t="s">
        <v>44</v>
      </c>
      <c r="O27" s="69" t="s">
        <v>44</v>
      </c>
      <c r="P27" s="66"/>
    </row>
    <row r="28" spans="1:16" ht="12" hidden="1" customHeight="1" x14ac:dyDescent="0.25">
      <c r="A28" s="43">
        <v>21351</v>
      </c>
      <c r="B28" s="71" t="s">
        <v>49</v>
      </c>
      <c r="C28" s="72">
        <f t="shared" si="12"/>
        <v>0</v>
      </c>
      <c r="D28" s="73" t="s">
        <v>44</v>
      </c>
      <c r="E28" s="74" t="s">
        <v>44</v>
      </c>
      <c r="F28" s="75" t="s">
        <v>44</v>
      </c>
      <c r="G28" s="73" t="s">
        <v>44</v>
      </c>
      <c r="H28" s="74" t="s">
        <v>44</v>
      </c>
      <c r="I28" s="75" t="s">
        <v>44</v>
      </c>
      <c r="J28" s="46"/>
      <c r="K28" s="47"/>
      <c r="L28" s="48">
        <f t="shared" ref="L28:L30" si="14">K28+J28</f>
        <v>0</v>
      </c>
      <c r="M28" s="76" t="s">
        <v>44</v>
      </c>
      <c r="N28" s="77" t="s">
        <v>44</v>
      </c>
      <c r="O28" s="48" t="s">
        <v>44</v>
      </c>
      <c r="P28" s="49"/>
    </row>
    <row r="29" spans="1:16" ht="12" hidden="1" customHeight="1" x14ac:dyDescent="0.25">
      <c r="A29" s="50">
        <v>21352</v>
      </c>
      <c r="B29" s="78" t="s">
        <v>50</v>
      </c>
      <c r="C29" s="79">
        <f t="shared" si="12"/>
        <v>0</v>
      </c>
      <c r="D29" s="80" t="s">
        <v>44</v>
      </c>
      <c r="E29" s="81" t="s">
        <v>44</v>
      </c>
      <c r="F29" s="82" t="s">
        <v>44</v>
      </c>
      <c r="G29" s="80" t="s">
        <v>44</v>
      </c>
      <c r="H29" s="81" t="s">
        <v>44</v>
      </c>
      <c r="I29" s="82" t="s">
        <v>44</v>
      </c>
      <c r="J29" s="53"/>
      <c r="K29" s="54"/>
      <c r="L29" s="56">
        <f t="shared" si="14"/>
        <v>0</v>
      </c>
      <c r="M29" s="83" t="s">
        <v>44</v>
      </c>
      <c r="N29" s="84" t="s">
        <v>44</v>
      </c>
      <c r="O29" s="56" t="s">
        <v>44</v>
      </c>
      <c r="P29" s="57"/>
    </row>
    <row r="30" spans="1:16" ht="24" hidden="1" customHeight="1" x14ac:dyDescent="0.25">
      <c r="A30" s="50">
        <v>21359</v>
      </c>
      <c r="B30" s="78" t="s">
        <v>51</v>
      </c>
      <c r="C30" s="79">
        <f t="shared" si="12"/>
        <v>0</v>
      </c>
      <c r="D30" s="80" t="s">
        <v>44</v>
      </c>
      <c r="E30" s="81" t="s">
        <v>44</v>
      </c>
      <c r="F30" s="82" t="s">
        <v>44</v>
      </c>
      <c r="G30" s="80" t="s">
        <v>44</v>
      </c>
      <c r="H30" s="81" t="s">
        <v>44</v>
      </c>
      <c r="I30" s="82" t="s">
        <v>44</v>
      </c>
      <c r="J30" s="53"/>
      <c r="K30" s="54"/>
      <c r="L30" s="56">
        <f t="shared" si="14"/>
        <v>0</v>
      </c>
      <c r="M30" s="83" t="s">
        <v>44</v>
      </c>
      <c r="N30" s="84" t="s">
        <v>44</v>
      </c>
      <c r="O30" s="56" t="s">
        <v>44</v>
      </c>
      <c r="P30" s="57"/>
    </row>
    <row r="31" spans="1:16" s="28" customFormat="1" ht="36" hidden="1" customHeight="1" x14ac:dyDescent="0.25">
      <c r="A31" s="70">
        <v>21370</v>
      </c>
      <c r="B31" s="58" t="s">
        <v>52</v>
      </c>
      <c r="C31" s="59">
        <f>L31</f>
        <v>0</v>
      </c>
      <c r="D31" s="63" t="s">
        <v>44</v>
      </c>
      <c r="E31" s="64" t="s">
        <v>44</v>
      </c>
      <c r="F31" s="65" t="s">
        <v>44</v>
      </c>
      <c r="G31" s="63" t="s">
        <v>44</v>
      </c>
      <c r="H31" s="64" t="s">
        <v>44</v>
      </c>
      <c r="I31" s="65" t="s">
        <v>44</v>
      </c>
      <c r="J31" s="67">
        <f>SUM(J32)</f>
        <v>0</v>
      </c>
      <c r="K31" s="68">
        <f t="shared" ref="K31:L31" si="15">SUM(K32)</f>
        <v>0</v>
      </c>
      <c r="L31" s="69">
        <f t="shared" si="15"/>
        <v>0</v>
      </c>
      <c r="M31" s="67" t="s">
        <v>44</v>
      </c>
      <c r="N31" s="68" t="s">
        <v>44</v>
      </c>
      <c r="O31" s="69" t="s">
        <v>44</v>
      </c>
      <c r="P31" s="66"/>
    </row>
    <row r="32" spans="1:16" ht="36" hidden="1" customHeight="1" x14ac:dyDescent="0.25">
      <c r="A32" s="85">
        <v>21379</v>
      </c>
      <c r="B32" s="86" t="s">
        <v>53</v>
      </c>
      <c r="C32" s="87">
        <f t="shared" ref="C32:C40" si="16">L32</f>
        <v>0</v>
      </c>
      <c r="D32" s="88" t="s">
        <v>44</v>
      </c>
      <c r="E32" s="89" t="s">
        <v>44</v>
      </c>
      <c r="F32" s="90" t="s">
        <v>44</v>
      </c>
      <c r="G32" s="88" t="s">
        <v>44</v>
      </c>
      <c r="H32" s="89" t="s">
        <v>44</v>
      </c>
      <c r="I32" s="90" t="s">
        <v>44</v>
      </c>
      <c r="J32" s="91"/>
      <c r="K32" s="92"/>
      <c r="L32" s="93">
        <f>K32+J32</f>
        <v>0</v>
      </c>
      <c r="M32" s="94" t="s">
        <v>44</v>
      </c>
      <c r="N32" s="95" t="s">
        <v>44</v>
      </c>
      <c r="O32" s="93" t="s">
        <v>44</v>
      </c>
      <c r="P32" s="96"/>
    </row>
    <row r="33" spans="1:16" s="28" customFormat="1" ht="12" hidden="1" customHeight="1" x14ac:dyDescent="0.25">
      <c r="A33" s="70">
        <v>21380</v>
      </c>
      <c r="B33" s="58" t="s">
        <v>54</v>
      </c>
      <c r="C33" s="59">
        <f t="shared" si="16"/>
        <v>0</v>
      </c>
      <c r="D33" s="63" t="s">
        <v>44</v>
      </c>
      <c r="E33" s="64" t="s">
        <v>44</v>
      </c>
      <c r="F33" s="65" t="s">
        <v>44</v>
      </c>
      <c r="G33" s="63" t="s">
        <v>44</v>
      </c>
      <c r="H33" s="64" t="s">
        <v>44</v>
      </c>
      <c r="I33" s="65" t="s">
        <v>44</v>
      </c>
      <c r="J33" s="67">
        <f>SUM(J34:J35)</f>
        <v>0</v>
      </c>
      <c r="K33" s="68">
        <f t="shared" ref="K33:L33" si="17">SUM(K34:K35)</f>
        <v>0</v>
      </c>
      <c r="L33" s="69">
        <f t="shared" si="17"/>
        <v>0</v>
      </c>
      <c r="M33" s="67" t="s">
        <v>44</v>
      </c>
      <c r="N33" s="68" t="s">
        <v>44</v>
      </c>
      <c r="O33" s="69" t="s">
        <v>44</v>
      </c>
      <c r="P33" s="66"/>
    </row>
    <row r="34" spans="1:16" ht="12" hidden="1" customHeight="1" x14ac:dyDescent="0.25">
      <c r="A34" s="44">
        <v>21381</v>
      </c>
      <c r="B34" s="71" t="s">
        <v>55</v>
      </c>
      <c r="C34" s="72">
        <f t="shared" si="16"/>
        <v>0</v>
      </c>
      <c r="D34" s="73" t="s">
        <v>44</v>
      </c>
      <c r="E34" s="74" t="s">
        <v>44</v>
      </c>
      <c r="F34" s="75" t="s">
        <v>44</v>
      </c>
      <c r="G34" s="73" t="s">
        <v>44</v>
      </c>
      <c r="H34" s="74" t="s">
        <v>44</v>
      </c>
      <c r="I34" s="75" t="s">
        <v>44</v>
      </c>
      <c r="J34" s="46"/>
      <c r="K34" s="47"/>
      <c r="L34" s="48">
        <f t="shared" ref="L34:L35" si="18">K34+J34</f>
        <v>0</v>
      </c>
      <c r="M34" s="76" t="s">
        <v>44</v>
      </c>
      <c r="N34" s="77" t="s">
        <v>44</v>
      </c>
      <c r="O34" s="48" t="s">
        <v>44</v>
      </c>
      <c r="P34" s="49"/>
    </row>
    <row r="35" spans="1:16" ht="24" hidden="1" customHeight="1" x14ac:dyDescent="0.25">
      <c r="A35" s="51">
        <v>21383</v>
      </c>
      <c r="B35" s="78" t="s">
        <v>56</v>
      </c>
      <c r="C35" s="79">
        <f t="shared" si="16"/>
        <v>0</v>
      </c>
      <c r="D35" s="80" t="s">
        <v>44</v>
      </c>
      <c r="E35" s="81" t="s">
        <v>44</v>
      </c>
      <c r="F35" s="82" t="s">
        <v>44</v>
      </c>
      <c r="G35" s="80" t="s">
        <v>44</v>
      </c>
      <c r="H35" s="81" t="s">
        <v>44</v>
      </c>
      <c r="I35" s="82" t="s">
        <v>44</v>
      </c>
      <c r="J35" s="53"/>
      <c r="K35" s="54"/>
      <c r="L35" s="56">
        <f t="shared" si="18"/>
        <v>0</v>
      </c>
      <c r="M35" s="83" t="s">
        <v>44</v>
      </c>
      <c r="N35" s="84" t="s">
        <v>44</v>
      </c>
      <c r="O35" s="56" t="s">
        <v>44</v>
      </c>
      <c r="P35" s="57"/>
    </row>
    <row r="36" spans="1:16" s="28" customFormat="1" ht="25.5" hidden="1" customHeight="1" x14ac:dyDescent="0.25">
      <c r="A36" s="70">
        <v>21390</v>
      </c>
      <c r="B36" s="58" t="s">
        <v>57</v>
      </c>
      <c r="C36" s="59">
        <f t="shared" si="16"/>
        <v>0</v>
      </c>
      <c r="D36" s="63" t="s">
        <v>44</v>
      </c>
      <c r="E36" s="64" t="s">
        <v>44</v>
      </c>
      <c r="F36" s="65" t="s">
        <v>44</v>
      </c>
      <c r="G36" s="63" t="s">
        <v>44</v>
      </c>
      <c r="H36" s="64" t="s">
        <v>44</v>
      </c>
      <c r="I36" s="65" t="s">
        <v>44</v>
      </c>
      <c r="J36" s="67">
        <f>SUM(J37:J40)</f>
        <v>0</v>
      </c>
      <c r="K36" s="68">
        <f t="shared" ref="K36:L36" si="19">SUM(K37:K40)</f>
        <v>0</v>
      </c>
      <c r="L36" s="69">
        <f t="shared" si="19"/>
        <v>0</v>
      </c>
      <c r="M36" s="67" t="s">
        <v>44</v>
      </c>
      <c r="N36" s="68" t="s">
        <v>44</v>
      </c>
      <c r="O36" s="69" t="s">
        <v>44</v>
      </c>
      <c r="P36" s="66"/>
    </row>
    <row r="37" spans="1:16" ht="24" hidden="1" customHeight="1" x14ac:dyDescent="0.25">
      <c r="A37" s="44">
        <v>21391</v>
      </c>
      <c r="B37" s="71" t="s">
        <v>58</v>
      </c>
      <c r="C37" s="72">
        <f t="shared" si="16"/>
        <v>0</v>
      </c>
      <c r="D37" s="73" t="s">
        <v>44</v>
      </c>
      <c r="E37" s="74" t="s">
        <v>44</v>
      </c>
      <c r="F37" s="75" t="s">
        <v>44</v>
      </c>
      <c r="G37" s="73" t="s">
        <v>44</v>
      </c>
      <c r="H37" s="74" t="s">
        <v>44</v>
      </c>
      <c r="I37" s="75" t="s">
        <v>44</v>
      </c>
      <c r="J37" s="46"/>
      <c r="K37" s="47"/>
      <c r="L37" s="48">
        <f t="shared" ref="L37:L40" si="20">K37+J37</f>
        <v>0</v>
      </c>
      <c r="M37" s="76" t="s">
        <v>44</v>
      </c>
      <c r="N37" s="77" t="s">
        <v>44</v>
      </c>
      <c r="O37" s="48" t="s">
        <v>44</v>
      </c>
      <c r="P37" s="49"/>
    </row>
    <row r="38" spans="1:16" ht="12" hidden="1" customHeight="1" x14ac:dyDescent="0.25">
      <c r="A38" s="51">
        <v>21393</v>
      </c>
      <c r="B38" s="78" t="s">
        <v>59</v>
      </c>
      <c r="C38" s="79">
        <f t="shared" si="16"/>
        <v>0</v>
      </c>
      <c r="D38" s="80" t="s">
        <v>44</v>
      </c>
      <c r="E38" s="81" t="s">
        <v>44</v>
      </c>
      <c r="F38" s="82" t="s">
        <v>44</v>
      </c>
      <c r="G38" s="80" t="s">
        <v>44</v>
      </c>
      <c r="H38" s="81" t="s">
        <v>44</v>
      </c>
      <c r="I38" s="82" t="s">
        <v>44</v>
      </c>
      <c r="J38" s="53"/>
      <c r="K38" s="54"/>
      <c r="L38" s="56">
        <f t="shared" si="20"/>
        <v>0</v>
      </c>
      <c r="M38" s="83" t="s">
        <v>44</v>
      </c>
      <c r="N38" s="84" t="s">
        <v>44</v>
      </c>
      <c r="O38" s="56" t="s">
        <v>44</v>
      </c>
      <c r="P38" s="57"/>
    </row>
    <row r="39" spans="1:16" ht="12" hidden="1" customHeight="1" x14ac:dyDescent="0.25">
      <c r="A39" s="51">
        <v>21395</v>
      </c>
      <c r="B39" s="78" t="s">
        <v>60</v>
      </c>
      <c r="C39" s="79">
        <f t="shared" si="16"/>
        <v>0</v>
      </c>
      <c r="D39" s="80" t="s">
        <v>44</v>
      </c>
      <c r="E39" s="81" t="s">
        <v>44</v>
      </c>
      <c r="F39" s="82" t="s">
        <v>44</v>
      </c>
      <c r="G39" s="80" t="s">
        <v>44</v>
      </c>
      <c r="H39" s="81" t="s">
        <v>44</v>
      </c>
      <c r="I39" s="82" t="s">
        <v>44</v>
      </c>
      <c r="J39" s="53"/>
      <c r="K39" s="54"/>
      <c r="L39" s="56">
        <f t="shared" si="20"/>
        <v>0</v>
      </c>
      <c r="M39" s="83" t="s">
        <v>44</v>
      </c>
      <c r="N39" s="84" t="s">
        <v>44</v>
      </c>
      <c r="O39" s="56" t="s">
        <v>44</v>
      </c>
      <c r="P39" s="57"/>
    </row>
    <row r="40" spans="1:16" ht="24" hidden="1" customHeight="1" x14ac:dyDescent="0.25">
      <c r="A40" s="97">
        <v>21399</v>
      </c>
      <c r="B40" s="98" t="s">
        <v>61</v>
      </c>
      <c r="C40" s="99">
        <f t="shared" si="16"/>
        <v>0</v>
      </c>
      <c r="D40" s="100" t="s">
        <v>44</v>
      </c>
      <c r="E40" s="101" t="s">
        <v>44</v>
      </c>
      <c r="F40" s="102" t="s">
        <v>44</v>
      </c>
      <c r="G40" s="100" t="s">
        <v>44</v>
      </c>
      <c r="H40" s="101" t="s">
        <v>44</v>
      </c>
      <c r="I40" s="102" t="s">
        <v>44</v>
      </c>
      <c r="J40" s="103"/>
      <c r="K40" s="104"/>
      <c r="L40" s="105">
        <f t="shared" si="20"/>
        <v>0</v>
      </c>
      <c r="M40" s="106" t="s">
        <v>44</v>
      </c>
      <c r="N40" s="107" t="s">
        <v>44</v>
      </c>
      <c r="O40" s="105" t="s">
        <v>44</v>
      </c>
      <c r="P40" s="108"/>
    </row>
    <row r="41" spans="1:16" s="28" customFormat="1" ht="26.25" hidden="1" customHeight="1" x14ac:dyDescent="0.25">
      <c r="A41" s="109">
        <v>21420</v>
      </c>
      <c r="B41" s="110" t="s">
        <v>62</v>
      </c>
      <c r="C41" s="111">
        <f>F41</f>
        <v>0</v>
      </c>
      <c r="D41" s="112">
        <f>SUM(D42)</f>
        <v>0</v>
      </c>
      <c r="E41" s="113">
        <f t="shared" ref="E41:F41" si="21">SUM(E42)</f>
        <v>0</v>
      </c>
      <c r="F41" s="114">
        <f t="shared" si="21"/>
        <v>0</v>
      </c>
      <c r="G41" s="115" t="s">
        <v>44</v>
      </c>
      <c r="H41" s="116" t="s">
        <v>44</v>
      </c>
      <c r="I41" s="117" t="s">
        <v>44</v>
      </c>
      <c r="J41" s="115" t="s">
        <v>44</v>
      </c>
      <c r="K41" s="116" t="s">
        <v>44</v>
      </c>
      <c r="L41" s="117" t="s">
        <v>44</v>
      </c>
      <c r="M41" s="115" t="s">
        <v>44</v>
      </c>
      <c r="N41" s="116" t="s">
        <v>44</v>
      </c>
      <c r="O41" s="117" t="s">
        <v>44</v>
      </c>
      <c r="P41" s="118"/>
    </row>
    <row r="42" spans="1:16" s="28" customFormat="1" ht="26.25" hidden="1" customHeight="1" x14ac:dyDescent="0.25">
      <c r="A42" s="97">
        <v>21429</v>
      </c>
      <c r="B42" s="98" t="s">
        <v>63</v>
      </c>
      <c r="C42" s="119">
        <f>F42</f>
        <v>0</v>
      </c>
      <c r="D42" s="103"/>
      <c r="E42" s="104"/>
      <c r="F42" s="120">
        <f>D42+E42</f>
        <v>0</v>
      </c>
      <c r="G42" s="100" t="s">
        <v>44</v>
      </c>
      <c r="H42" s="101" t="s">
        <v>44</v>
      </c>
      <c r="I42" s="102" t="s">
        <v>44</v>
      </c>
      <c r="J42" s="100" t="s">
        <v>44</v>
      </c>
      <c r="K42" s="101" t="s">
        <v>44</v>
      </c>
      <c r="L42" s="102" t="s">
        <v>44</v>
      </c>
      <c r="M42" s="100" t="s">
        <v>44</v>
      </c>
      <c r="N42" s="101" t="s">
        <v>44</v>
      </c>
      <c r="O42" s="102" t="s">
        <v>44</v>
      </c>
      <c r="P42" s="108"/>
    </row>
    <row r="43" spans="1:16" s="28" customFormat="1" ht="24.75" hidden="1" thickTop="1" x14ac:dyDescent="0.25">
      <c r="A43" s="70">
        <v>21490</v>
      </c>
      <c r="B43" s="58" t="s">
        <v>64</v>
      </c>
      <c r="C43" s="121">
        <f>F43+I43+L43</f>
        <v>0</v>
      </c>
      <c r="D43" s="67">
        <f>D44</f>
        <v>0</v>
      </c>
      <c r="E43" s="68">
        <f t="shared" ref="E43:L43" si="22">E44</f>
        <v>0</v>
      </c>
      <c r="F43" s="69">
        <f t="shared" si="22"/>
        <v>0</v>
      </c>
      <c r="G43" s="67">
        <f t="shared" si="22"/>
        <v>0</v>
      </c>
      <c r="H43" s="68">
        <f t="shared" si="22"/>
        <v>0</v>
      </c>
      <c r="I43" s="69">
        <f t="shared" si="22"/>
        <v>0</v>
      </c>
      <c r="J43" s="67">
        <f t="shared" si="22"/>
        <v>0</v>
      </c>
      <c r="K43" s="68">
        <f t="shared" si="22"/>
        <v>0</v>
      </c>
      <c r="L43" s="69">
        <f t="shared" si="22"/>
        <v>0</v>
      </c>
      <c r="M43" s="67" t="s">
        <v>44</v>
      </c>
      <c r="N43" s="68" t="s">
        <v>44</v>
      </c>
      <c r="O43" s="69" t="s">
        <v>44</v>
      </c>
      <c r="P43" s="66"/>
    </row>
    <row r="44" spans="1:16" s="28" customFormat="1" ht="24" hidden="1" customHeight="1" x14ac:dyDescent="0.25">
      <c r="A44" s="51">
        <v>21499</v>
      </c>
      <c r="B44" s="78" t="s">
        <v>65</v>
      </c>
      <c r="C44" s="122">
        <f>F44+I44+L44</f>
        <v>0</v>
      </c>
      <c r="D44" s="46"/>
      <c r="E44" s="47"/>
      <c r="F44" s="123">
        <f>D44+E44</f>
        <v>0</v>
      </c>
      <c r="G44" s="46"/>
      <c r="H44" s="47"/>
      <c r="I44" s="123">
        <f>G44+H44</f>
        <v>0</v>
      </c>
      <c r="J44" s="46"/>
      <c r="K44" s="47"/>
      <c r="L44" s="48">
        <f>K44+J44</f>
        <v>0</v>
      </c>
      <c r="M44" s="76" t="s">
        <v>44</v>
      </c>
      <c r="N44" s="77" t="s">
        <v>44</v>
      </c>
      <c r="O44" s="48" t="s">
        <v>44</v>
      </c>
      <c r="P44" s="49"/>
    </row>
    <row r="45" spans="1:16" ht="12.75" hidden="1" customHeight="1" x14ac:dyDescent="0.25">
      <c r="A45" s="124">
        <v>23000</v>
      </c>
      <c r="B45" s="125" t="s">
        <v>66</v>
      </c>
      <c r="C45" s="121">
        <f>O45</f>
        <v>0</v>
      </c>
      <c r="D45" s="100" t="s">
        <v>44</v>
      </c>
      <c r="E45" s="101" t="s">
        <v>44</v>
      </c>
      <c r="F45" s="102" t="s">
        <v>44</v>
      </c>
      <c r="G45" s="100" t="s">
        <v>44</v>
      </c>
      <c r="H45" s="101" t="s">
        <v>44</v>
      </c>
      <c r="I45" s="102" t="s">
        <v>44</v>
      </c>
      <c r="J45" s="106" t="s">
        <v>44</v>
      </c>
      <c r="K45" s="107" t="s">
        <v>44</v>
      </c>
      <c r="L45" s="105" t="s">
        <v>44</v>
      </c>
      <c r="M45" s="106">
        <f>SUM(M46:M47)</f>
        <v>0</v>
      </c>
      <c r="N45" s="107">
        <f t="shared" ref="N45:O45" si="23">SUM(N46:N47)</f>
        <v>0</v>
      </c>
      <c r="O45" s="105">
        <f t="shared" si="23"/>
        <v>0</v>
      </c>
      <c r="P45" s="108"/>
    </row>
    <row r="46" spans="1:16" ht="24" hidden="1" customHeight="1" x14ac:dyDescent="0.25">
      <c r="A46" s="126">
        <v>23410</v>
      </c>
      <c r="B46" s="127" t="s">
        <v>67</v>
      </c>
      <c r="C46" s="111">
        <f t="shared" ref="C46:C47" si="24">O46</f>
        <v>0</v>
      </c>
      <c r="D46" s="115" t="s">
        <v>44</v>
      </c>
      <c r="E46" s="116" t="s">
        <v>44</v>
      </c>
      <c r="F46" s="117" t="s">
        <v>44</v>
      </c>
      <c r="G46" s="115" t="s">
        <v>44</v>
      </c>
      <c r="H46" s="116" t="s">
        <v>44</v>
      </c>
      <c r="I46" s="117" t="s">
        <v>44</v>
      </c>
      <c r="J46" s="115" t="s">
        <v>44</v>
      </c>
      <c r="K46" s="116" t="s">
        <v>44</v>
      </c>
      <c r="L46" s="117" t="s">
        <v>44</v>
      </c>
      <c r="M46" s="128"/>
      <c r="N46" s="129"/>
      <c r="O46" s="130">
        <f t="shared" ref="O46:O47" si="25">N46+M46</f>
        <v>0</v>
      </c>
      <c r="P46" s="118"/>
    </row>
    <row r="47" spans="1:16" ht="24" hidden="1" customHeight="1" x14ac:dyDescent="0.25">
      <c r="A47" s="126">
        <v>23510</v>
      </c>
      <c r="B47" s="127" t="s">
        <v>68</v>
      </c>
      <c r="C47" s="111">
        <f t="shared" si="24"/>
        <v>0</v>
      </c>
      <c r="D47" s="115" t="s">
        <v>44</v>
      </c>
      <c r="E47" s="116" t="s">
        <v>44</v>
      </c>
      <c r="F47" s="117" t="s">
        <v>44</v>
      </c>
      <c r="G47" s="115" t="s">
        <v>44</v>
      </c>
      <c r="H47" s="116" t="s">
        <v>44</v>
      </c>
      <c r="I47" s="117" t="s">
        <v>44</v>
      </c>
      <c r="J47" s="115" t="s">
        <v>44</v>
      </c>
      <c r="K47" s="116" t="s">
        <v>44</v>
      </c>
      <c r="L47" s="117" t="s">
        <v>44</v>
      </c>
      <c r="M47" s="128"/>
      <c r="N47" s="129"/>
      <c r="O47" s="130">
        <f t="shared" si="25"/>
        <v>0</v>
      </c>
      <c r="P47" s="118"/>
    </row>
    <row r="48" spans="1:16" ht="12" hidden="1" customHeight="1" thickTop="1" x14ac:dyDescent="0.25">
      <c r="A48" s="131"/>
      <c r="B48" s="127"/>
      <c r="C48" s="132"/>
      <c r="D48" s="133"/>
      <c r="E48" s="134"/>
      <c r="F48" s="130"/>
      <c r="G48" s="133"/>
      <c r="H48" s="134"/>
      <c r="I48" s="130"/>
      <c r="J48" s="133"/>
      <c r="K48" s="134"/>
      <c r="L48" s="114"/>
      <c r="M48" s="133"/>
      <c r="N48" s="134"/>
      <c r="O48" s="130"/>
      <c r="P48" s="118"/>
    </row>
    <row r="49" spans="1:16" s="28" customFormat="1" ht="12" hidden="1" customHeight="1" x14ac:dyDescent="0.25">
      <c r="A49" s="135"/>
      <c r="B49" s="136" t="s">
        <v>69</v>
      </c>
      <c r="C49" s="137"/>
      <c r="D49" s="138"/>
      <c r="E49" s="139"/>
      <c r="F49" s="140"/>
      <c r="G49" s="141"/>
      <c r="H49" s="142"/>
      <c r="I49" s="143"/>
      <c r="J49" s="141"/>
      <c r="K49" s="142"/>
      <c r="L49" s="144"/>
      <c r="M49" s="141"/>
      <c r="N49" s="142"/>
      <c r="O49" s="143"/>
      <c r="P49" s="145"/>
    </row>
    <row r="50" spans="1:16" s="28" customFormat="1" ht="13.5" thickTop="1" thickBot="1" x14ac:dyDescent="0.3">
      <c r="A50" s="146"/>
      <c r="B50" s="29" t="s">
        <v>70</v>
      </c>
      <c r="C50" s="147">
        <f t="shared" si="0"/>
        <v>251667</v>
      </c>
      <c r="D50" s="148">
        <f>SUM(D51,D286)</f>
        <v>249642</v>
      </c>
      <c r="E50" s="149">
        <f t="shared" ref="E50:F50" si="26">SUM(E51,E286)</f>
        <v>2025</v>
      </c>
      <c r="F50" s="150">
        <f t="shared" si="26"/>
        <v>251667</v>
      </c>
      <c r="G50" s="148">
        <f>SUM(G51,G286)</f>
        <v>0</v>
      </c>
      <c r="H50" s="149">
        <f>SUM(H51,H286)</f>
        <v>0</v>
      </c>
      <c r="I50" s="150">
        <f t="shared" ref="I50" si="27">SUM(I51,I286)</f>
        <v>0</v>
      </c>
      <c r="J50" s="32">
        <f>SUM(J51,J286)</f>
        <v>0</v>
      </c>
      <c r="K50" s="33">
        <f t="shared" ref="K50:L50" si="28">SUM(K51,K286)</f>
        <v>0</v>
      </c>
      <c r="L50" s="34">
        <f t="shared" si="28"/>
        <v>0</v>
      </c>
      <c r="M50" s="32">
        <f>SUM(M51,M286)</f>
        <v>0</v>
      </c>
      <c r="N50" s="33">
        <f t="shared" ref="N50:O50" si="29">SUM(N51,N286)</f>
        <v>0</v>
      </c>
      <c r="O50" s="34">
        <f t="shared" si="29"/>
        <v>0</v>
      </c>
      <c r="P50" s="35"/>
    </row>
    <row r="51" spans="1:16" s="28" customFormat="1" ht="36.75" thickTop="1" x14ac:dyDescent="0.25">
      <c r="A51" s="151"/>
      <c r="B51" s="152" t="s">
        <v>71</v>
      </c>
      <c r="C51" s="153">
        <f t="shared" si="0"/>
        <v>251667</v>
      </c>
      <c r="D51" s="154">
        <f>SUM(D52,D194)</f>
        <v>249642</v>
      </c>
      <c r="E51" s="155">
        <f t="shared" ref="E51:F51" si="30">SUM(E52,E194)</f>
        <v>2025</v>
      </c>
      <c r="F51" s="156">
        <f t="shared" si="30"/>
        <v>251667</v>
      </c>
      <c r="G51" s="154">
        <f>SUM(G52,G194)</f>
        <v>0</v>
      </c>
      <c r="H51" s="155">
        <f t="shared" ref="H51:I51" si="31">SUM(H52,H194)</f>
        <v>0</v>
      </c>
      <c r="I51" s="156">
        <f t="shared" si="31"/>
        <v>0</v>
      </c>
      <c r="J51" s="157">
        <f>SUM(J52,J194)</f>
        <v>0</v>
      </c>
      <c r="K51" s="158">
        <f t="shared" ref="K51:L51" si="32">SUM(K52,K194)</f>
        <v>0</v>
      </c>
      <c r="L51" s="159">
        <f t="shared" si="32"/>
        <v>0</v>
      </c>
      <c r="M51" s="157">
        <f>SUM(M52,M194)</f>
        <v>0</v>
      </c>
      <c r="N51" s="158">
        <f t="shared" ref="N51:O51" si="33">SUM(N52,N194)</f>
        <v>0</v>
      </c>
      <c r="O51" s="159">
        <f t="shared" si="33"/>
        <v>0</v>
      </c>
      <c r="P51" s="160"/>
    </row>
    <row r="52" spans="1:16" s="28" customFormat="1" ht="24" x14ac:dyDescent="0.25">
      <c r="A52" s="24"/>
      <c r="B52" s="22" t="s">
        <v>72</v>
      </c>
      <c r="C52" s="161">
        <f t="shared" si="0"/>
        <v>237167</v>
      </c>
      <c r="D52" s="162">
        <f>SUM(D53,D75,D173,D187)</f>
        <v>235142</v>
      </c>
      <c r="E52" s="163">
        <f t="shared" ref="E52:F52" si="34">SUM(E53,E75,E173,E187)</f>
        <v>2025</v>
      </c>
      <c r="F52" s="164">
        <f t="shared" si="34"/>
        <v>237167</v>
      </c>
      <c r="G52" s="162">
        <f>SUM(G53,G75,G173,G187)</f>
        <v>0</v>
      </c>
      <c r="H52" s="163">
        <f t="shared" ref="H52:I52" si="35">SUM(H53,H75,H173,H187)</f>
        <v>0</v>
      </c>
      <c r="I52" s="164">
        <f t="shared" si="35"/>
        <v>0</v>
      </c>
      <c r="J52" s="162">
        <f>SUM(J53,J75,J173,J187)</f>
        <v>0</v>
      </c>
      <c r="K52" s="163">
        <f t="shared" ref="K52:L52" si="36">SUM(K53,K75,K173,K187)</f>
        <v>0</v>
      </c>
      <c r="L52" s="164">
        <f t="shared" si="36"/>
        <v>0</v>
      </c>
      <c r="M52" s="162">
        <f>SUM(M53,M75,M173,M187)</f>
        <v>0</v>
      </c>
      <c r="N52" s="163">
        <f t="shared" ref="N52:O52" si="37">SUM(N53,N75,N173,N187)</f>
        <v>0</v>
      </c>
      <c r="O52" s="164">
        <f t="shared" si="37"/>
        <v>0</v>
      </c>
      <c r="P52" s="165"/>
    </row>
    <row r="53" spans="1:16" s="28" customFormat="1" x14ac:dyDescent="0.25">
      <c r="A53" s="166">
        <v>1000</v>
      </c>
      <c r="B53" s="166" t="s">
        <v>73</v>
      </c>
      <c r="C53" s="167">
        <f t="shared" si="0"/>
        <v>3078</v>
      </c>
      <c r="D53" s="168">
        <f>SUM(D54,D67)</f>
        <v>3078</v>
      </c>
      <c r="E53" s="169">
        <f t="shared" ref="E53:F53" si="38">SUM(E54,E67)</f>
        <v>0</v>
      </c>
      <c r="F53" s="170">
        <f t="shared" si="38"/>
        <v>3078</v>
      </c>
      <c r="G53" s="168">
        <f>SUM(G54,G67)</f>
        <v>0</v>
      </c>
      <c r="H53" s="169">
        <f t="shared" ref="H53:I53" si="39">SUM(H54,H67)</f>
        <v>0</v>
      </c>
      <c r="I53" s="170">
        <f t="shared" si="39"/>
        <v>0</v>
      </c>
      <c r="J53" s="168">
        <f>SUM(J54,J67)</f>
        <v>0</v>
      </c>
      <c r="K53" s="169">
        <f t="shared" ref="K53:L53" si="40">SUM(K54,K67)</f>
        <v>0</v>
      </c>
      <c r="L53" s="170">
        <f t="shared" si="40"/>
        <v>0</v>
      </c>
      <c r="M53" s="168">
        <f>SUM(M54,M67)</f>
        <v>0</v>
      </c>
      <c r="N53" s="169">
        <f t="shared" ref="N53:O53" si="41">SUM(N54,N67)</f>
        <v>0</v>
      </c>
      <c r="O53" s="170">
        <f t="shared" si="41"/>
        <v>0</v>
      </c>
      <c r="P53" s="171"/>
    </row>
    <row r="54" spans="1:16" x14ac:dyDescent="0.25">
      <c r="A54" s="58">
        <v>1100</v>
      </c>
      <c r="B54" s="172" t="s">
        <v>74</v>
      </c>
      <c r="C54" s="59">
        <f t="shared" si="0"/>
        <v>2480</v>
      </c>
      <c r="D54" s="173">
        <f>SUM(D55,D58,D66)</f>
        <v>2480</v>
      </c>
      <c r="E54" s="174">
        <f t="shared" ref="E54:F54" si="42">SUM(E55,E58,E66)</f>
        <v>0</v>
      </c>
      <c r="F54" s="62">
        <f t="shared" si="42"/>
        <v>2480</v>
      </c>
      <c r="G54" s="173">
        <f>SUM(G55,G58,G66)</f>
        <v>0</v>
      </c>
      <c r="H54" s="174">
        <f t="shared" ref="H54:I54" si="43">SUM(H55,H58,H66)</f>
        <v>0</v>
      </c>
      <c r="I54" s="62">
        <f t="shared" si="43"/>
        <v>0</v>
      </c>
      <c r="J54" s="173">
        <f>SUM(J55,J58,J66)</f>
        <v>0</v>
      </c>
      <c r="K54" s="174">
        <f t="shared" ref="K54:L54" si="44">SUM(K55,K58,K66)</f>
        <v>0</v>
      </c>
      <c r="L54" s="62">
        <f t="shared" si="44"/>
        <v>0</v>
      </c>
      <c r="M54" s="173">
        <f>SUM(M55,M58,M66)</f>
        <v>0</v>
      </c>
      <c r="N54" s="174">
        <f t="shared" ref="N54:O54" si="45">SUM(N55,N58,N66)</f>
        <v>0</v>
      </c>
      <c r="O54" s="62">
        <f t="shared" si="45"/>
        <v>0</v>
      </c>
      <c r="P54" s="66"/>
    </row>
    <row r="55" spans="1:16" hidden="1" x14ac:dyDescent="0.25">
      <c r="A55" s="175">
        <v>1110</v>
      </c>
      <c r="B55" s="127" t="s">
        <v>75</v>
      </c>
      <c r="C55" s="132">
        <f t="shared" si="0"/>
        <v>0</v>
      </c>
      <c r="D55" s="176">
        <f>SUM(D56:D57)</f>
        <v>0</v>
      </c>
      <c r="E55" s="177">
        <f t="shared" ref="E55:F55" si="46">SUM(E56:E57)</f>
        <v>0</v>
      </c>
      <c r="F55" s="130">
        <f t="shared" si="46"/>
        <v>0</v>
      </c>
      <c r="G55" s="176">
        <f>SUM(G56:G57)</f>
        <v>0</v>
      </c>
      <c r="H55" s="177">
        <f t="shared" ref="H55:I55" si="47">SUM(H56:H57)</f>
        <v>0</v>
      </c>
      <c r="I55" s="130">
        <f t="shared" si="47"/>
        <v>0</v>
      </c>
      <c r="J55" s="176">
        <f>SUM(J56:J57)</f>
        <v>0</v>
      </c>
      <c r="K55" s="177">
        <f t="shared" ref="K55:L55" si="48">SUM(K56:K57)</f>
        <v>0</v>
      </c>
      <c r="L55" s="130">
        <f t="shared" si="48"/>
        <v>0</v>
      </c>
      <c r="M55" s="176">
        <f>SUM(M56:M57)</f>
        <v>0</v>
      </c>
      <c r="N55" s="177">
        <f t="shared" ref="N55:O55" si="49">SUM(N56:N57)</f>
        <v>0</v>
      </c>
      <c r="O55" s="130">
        <f t="shared" si="49"/>
        <v>0</v>
      </c>
      <c r="P55" s="118"/>
    </row>
    <row r="56" spans="1:16" ht="12" hidden="1" customHeight="1" x14ac:dyDescent="0.25">
      <c r="A56" s="44">
        <v>1111</v>
      </c>
      <c r="B56" s="71" t="s">
        <v>76</v>
      </c>
      <c r="C56" s="72">
        <f t="shared" si="0"/>
        <v>0</v>
      </c>
      <c r="D56" s="46"/>
      <c r="E56" s="47"/>
      <c r="F56" s="123">
        <f t="shared" ref="F56:F57" si="50">D56+E56</f>
        <v>0</v>
      </c>
      <c r="G56" s="46"/>
      <c r="H56" s="47"/>
      <c r="I56" s="123">
        <f t="shared" ref="I56:I57" si="51">G56+H56</f>
        <v>0</v>
      </c>
      <c r="J56" s="46"/>
      <c r="K56" s="47"/>
      <c r="L56" s="123">
        <f t="shared" ref="L56:L57" si="52">K56+J56</f>
        <v>0</v>
      </c>
      <c r="M56" s="46"/>
      <c r="N56" s="47"/>
      <c r="O56" s="123">
        <f t="shared" ref="O56:O57" si="53">N56+M56</f>
        <v>0</v>
      </c>
      <c r="P56" s="49"/>
    </row>
    <row r="57" spans="1:16" ht="24" hidden="1" customHeight="1" x14ac:dyDescent="0.25">
      <c r="A57" s="51">
        <v>1119</v>
      </c>
      <c r="B57" s="78" t="s">
        <v>77</v>
      </c>
      <c r="C57" s="79">
        <f t="shared" si="0"/>
        <v>0</v>
      </c>
      <c r="D57" s="53"/>
      <c r="E57" s="54"/>
      <c r="F57" s="55">
        <f t="shared" si="50"/>
        <v>0</v>
      </c>
      <c r="G57" s="53"/>
      <c r="H57" s="54"/>
      <c r="I57" s="55">
        <f t="shared" si="51"/>
        <v>0</v>
      </c>
      <c r="J57" s="53"/>
      <c r="K57" s="54"/>
      <c r="L57" s="55">
        <f t="shared" si="52"/>
        <v>0</v>
      </c>
      <c r="M57" s="53"/>
      <c r="N57" s="54"/>
      <c r="O57" s="55">
        <f t="shared" si="53"/>
        <v>0</v>
      </c>
      <c r="P57" s="57"/>
    </row>
    <row r="58" spans="1:16" hidden="1" x14ac:dyDescent="0.25">
      <c r="A58" s="178">
        <v>1140</v>
      </c>
      <c r="B58" s="78" t="s">
        <v>78</v>
      </c>
      <c r="C58" s="79">
        <f t="shared" si="0"/>
        <v>0</v>
      </c>
      <c r="D58" s="179">
        <f>SUM(D59:D65)</f>
        <v>0</v>
      </c>
      <c r="E58" s="180">
        <f>SUM(E59:E65)</f>
        <v>0</v>
      </c>
      <c r="F58" s="55">
        <f t="shared" ref="F58" si="54">SUM(F59:F65)</f>
        <v>0</v>
      </c>
      <c r="G58" s="179">
        <f>SUM(G59:G65)</f>
        <v>0</v>
      </c>
      <c r="H58" s="180">
        <f t="shared" ref="H58:I58" si="55">SUM(H59:H65)</f>
        <v>0</v>
      </c>
      <c r="I58" s="55">
        <f t="shared" si="55"/>
        <v>0</v>
      </c>
      <c r="J58" s="179">
        <f>SUM(J59:J65)</f>
        <v>0</v>
      </c>
      <c r="K58" s="180">
        <f t="shared" ref="K58:L58" si="56">SUM(K59:K65)</f>
        <v>0</v>
      </c>
      <c r="L58" s="55">
        <f t="shared" si="56"/>
        <v>0</v>
      </c>
      <c r="M58" s="179">
        <f>SUM(M59:M65)</f>
        <v>0</v>
      </c>
      <c r="N58" s="180">
        <f t="shared" ref="N58:O58" si="57">SUM(N59:N65)</f>
        <v>0</v>
      </c>
      <c r="O58" s="55">
        <f t="shared" si="57"/>
        <v>0</v>
      </c>
      <c r="P58" s="57"/>
    </row>
    <row r="59" spans="1:16" ht="12" hidden="1" customHeight="1" x14ac:dyDescent="0.25">
      <c r="A59" s="51">
        <v>1141</v>
      </c>
      <c r="B59" s="78" t="s">
        <v>79</v>
      </c>
      <c r="C59" s="79">
        <f t="shared" si="0"/>
        <v>0</v>
      </c>
      <c r="D59" s="53"/>
      <c r="E59" s="54"/>
      <c r="F59" s="55">
        <f t="shared" ref="F59:F66" si="58">D59+E59</f>
        <v>0</v>
      </c>
      <c r="G59" s="53"/>
      <c r="H59" s="54"/>
      <c r="I59" s="55">
        <f t="shared" ref="I59:I66" si="59">G59+H59</f>
        <v>0</v>
      </c>
      <c r="J59" s="53"/>
      <c r="K59" s="54"/>
      <c r="L59" s="55">
        <f t="shared" ref="L59:L66" si="60">K59+J59</f>
        <v>0</v>
      </c>
      <c r="M59" s="53"/>
      <c r="N59" s="54"/>
      <c r="O59" s="55">
        <f t="shared" ref="O59:O66" si="61">N59+M59</f>
        <v>0</v>
      </c>
      <c r="P59" s="57"/>
    </row>
    <row r="60" spans="1:16" ht="24.75" hidden="1" customHeight="1" x14ac:dyDescent="0.25">
      <c r="A60" s="51">
        <v>1142</v>
      </c>
      <c r="B60" s="78" t="s">
        <v>80</v>
      </c>
      <c r="C60" s="79">
        <f t="shared" si="0"/>
        <v>0</v>
      </c>
      <c r="D60" s="53"/>
      <c r="E60" s="54"/>
      <c r="F60" s="55">
        <f t="shared" si="58"/>
        <v>0</v>
      </c>
      <c r="G60" s="53"/>
      <c r="H60" s="54"/>
      <c r="I60" s="55">
        <f t="shared" si="59"/>
        <v>0</v>
      </c>
      <c r="J60" s="53"/>
      <c r="K60" s="54"/>
      <c r="L60" s="55">
        <f t="shared" si="60"/>
        <v>0</v>
      </c>
      <c r="M60" s="53"/>
      <c r="N60" s="54"/>
      <c r="O60" s="55">
        <f t="shared" si="61"/>
        <v>0</v>
      </c>
      <c r="P60" s="57"/>
    </row>
    <row r="61" spans="1:16" ht="24" hidden="1" customHeight="1" x14ac:dyDescent="0.25">
      <c r="A61" s="51">
        <v>1145</v>
      </c>
      <c r="B61" s="78" t="s">
        <v>81</v>
      </c>
      <c r="C61" s="79">
        <f t="shared" si="0"/>
        <v>0</v>
      </c>
      <c r="D61" s="53"/>
      <c r="E61" s="54"/>
      <c r="F61" s="55">
        <f t="shared" si="58"/>
        <v>0</v>
      </c>
      <c r="G61" s="53"/>
      <c r="H61" s="54"/>
      <c r="I61" s="55">
        <f t="shared" si="59"/>
        <v>0</v>
      </c>
      <c r="J61" s="53"/>
      <c r="K61" s="54"/>
      <c r="L61" s="55">
        <f t="shared" si="60"/>
        <v>0</v>
      </c>
      <c r="M61" s="53"/>
      <c r="N61" s="54"/>
      <c r="O61" s="55">
        <f t="shared" si="61"/>
        <v>0</v>
      </c>
      <c r="P61" s="57"/>
    </row>
    <row r="62" spans="1:16" ht="27.75" hidden="1" customHeight="1" x14ac:dyDescent="0.25">
      <c r="A62" s="51">
        <v>1146</v>
      </c>
      <c r="B62" s="78" t="s">
        <v>82</v>
      </c>
      <c r="C62" s="79">
        <f t="shared" si="0"/>
        <v>0</v>
      </c>
      <c r="D62" s="53"/>
      <c r="E62" s="54"/>
      <c r="F62" s="55">
        <f t="shared" si="58"/>
        <v>0</v>
      </c>
      <c r="G62" s="53"/>
      <c r="H62" s="54"/>
      <c r="I62" s="55">
        <f t="shared" si="59"/>
        <v>0</v>
      </c>
      <c r="J62" s="53"/>
      <c r="K62" s="54"/>
      <c r="L62" s="55">
        <f t="shared" si="60"/>
        <v>0</v>
      </c>
      <c r="M62" s="53"/>
      <c r="N62" s="54"/>
      <c r="O62" s="55">
        <f t="shared" si="61"/>
        <v>0</v>
      </c>
      <c r="P62" s="57"/>
    </row>
    <row r="63" spans="1:16" ht="12" hidden="1" customHeight="1" x14ac:dyDescent="0.25">
      <c r="A63" s="51">
        <v>1147</v>
      </c>
      <c r="B63" s="78" t="s">
        <v>83</v>
      </c>
      <c r="C63" s="79">
        <f t="shared" si="0"/>
        <v>0</v>
      </c>
      <c r="D63" s="53"/>
      <c r="E63" s="54"/>
      <c r="F63" s="55">
        <f t="shared" si="58"/>
        <v>0</v>
      </c>
      <c r="G63" s="53"/>
      <c r="H63" s="54"/>
      <c r="I63" s="55">
        <f t="shared" si="59"/>
        <v>0</v>
      </c>
      <c r="J63" s="53"/>
      <c r="K63" s="54"/>
      <c r="L63" s="55">
        <f t="shared" si="60"/>
        <v>0</v>
      </c>
      <c r="M63" s="53"/>
      <c r="N63" s="54"/>
      <c r="O63" s="55">
        <f t="shared" si="61"/>
        <v>0</v>
      </c>
      <c r="P63" s="57"/>
    </row>
    <row r="64" spans="1:16" ht="12" hidden="1" customHeight="1" x14ac:dyDescent="0.25">
      <c r="A64" s="51">
        <v>1148</v>
      </c>
      <c r="B64" s="78" t="s">
        <v>84</v>
      </c>
      <c r="C64" s="79">
        <f t="shared" si="0"/>
        <v>0</v>
      </c>
      <c r="D64" s="53"/>
      <c r="E64" s="54"/>
      <c r="F64" s="55">
        <f t="shared" si="58"/>
        <v>0</v>
      </c>
      <c r="G64" s="53"/>
      <c r="H64" s="54"/>
      <c r="I64" s="55">
        <f t="shared" si="59"/>
        <v>0</v>
      </c>
      <c r="J64" s="53"/>
      <c r="K64" s="54"/>
      <c r="L64" s="55">
        <f t="shared" si="60"/>
        <v>0</v>
      </c>
      <c r="M64" s="53"/>
      <c r="N64" s="54"/>
      <c r="O64" s="55">
        <f t="shared" si="61"/>
        <v>0</v>
      </c>
      <c r="P64" s="57"/>
    </row>
    <row r="65" spans="1:16" ht="24" hidden="1" customHeight="1" x14ac:dyDescent="0.25">
      <c r="A65" s="51">
        <v>1149</v>
      </c>
      <c r="B65" s="78" t="s">
        <v>85</v>
      </c>
      <c r="C65" s="79">
        <f t="shared" si="0"/>
        <v>0</v>
      </c>
      <c r="D65" s="53"/>
      <c r="E65" s="54"/>
      <c r="F65" s="55">
        <f t="shared" si="58"/>
        <v>0</v>
      </c>
      <c r="G65" s="53"/>
      <c r="H65" s="54"/>
      <c r="I65" s="55">
        <f t="shared" si="59"/>
        <v>0</v>
      </c>
      <c r="J65" s="53"/>
      <c r="K65" s="54"/>
      <c r="L65" s="55">
        <f t="shared" si="60"/>
        <v>0</v>
      </c>
      <c r="M65" s="53"/>
      <c r="N65" s="54"/>
      <c r="O65" s="55">
        <f t="shared" si="61"/>
        <v>0</v>
      </c>
      <c r="P65" s="57"/>
    </row>
    <row r="66" spans="1:16" ht="36" customHeight="1" x14ac:dyDescent="0.25">
      <c r="A66" s="175">
        <v>1150</v>
      </c>
      <c r="B66" s="127" t="s">
        <v>86</v>
      </c>
      <c r="C66" s="132">
        <f t="shared" si="0"/>
        <v>2480</v>
      </c>
      <c r="D66" s="133">
        <v>2480</v>
      </c>
      <c r="E66" s="134"/>
      <c r="F66" s="130">
        <f t="shared" si="58"/>
        <v>2480</v>
      </c>
      <c r="G66" s="133"/>
      <c r="H66" s="134"/>
      <c r="I66" s="130">
        <f t="shared" si="59"/>
        <v>0</v>
      </c>
      <c r="J66" s="133"/>
      <c r="K66" s="134"/>
      <c r="L66" s="130">
        <f t="shared" si="60"/>
        <v>0</v>
      </c>
      <c r="M66" s="133"/>
      <c r="N66" s="134"/>
      <c r="O66" s="130">
        <f t="shared" si="61"/>
        <v>0</v>
      </c>
      <c r="P66" s="118"/>
    </row>
    <row r="67" spans="1:16" ht="24" x14ac:dyDescent="0.25">
      <c r="A67" s="58">
        <v>1200</v>
      </c>
      <c r="B67" s="172" t="s">
        <v>87</v>
      </c>
      <c r="C67" s="59">
        <f t="shared" si="0"/>
        <v>598</v>
      </c>
      <c r="D67" s="173">
        <f>SUM(D68:D69)</f>
        <v>598</v>
      </c>
      <c r="E67" s="174">
        <f t="shared" ref="E67:F67" si="62">SUM(E68:E69)</f>
        <v>0</v>
      </c>
      <c r="F67" s="62">
        <f t="shared" si="62"/>
        <v>598</v>
      </c>
      <c r="G67" s="173">
        <f>SUM(G68:G69)</f>
        <v>0</v>
      </c>
      <c r="H67" s="174">
        <f t="shared" ref="H67:I67" si="63">SUM(H68:H69)</f>
        <v>0</v>
      </c>
      <c r="I67" s="62">
        <f t="shared" si="63"/>
        <v>0</v>
      </c>
      <c r="J67" s="173">
        <f>SUM(J68:J69)</f>
        <v>0</v>
      </c>
      <c r="K67" s="174">
        <f t="shared" ref="K67:L67" si="64">SUM(K68:K69)</f>
        <v>0</v>
      </c>
      <c r="L67" s="62">
        <f t="shared" si="64"/>
        <v>0</v>
      </c>
      <c r="M67" s="173">
        <f>SUM(M68:M69)</f>
        <v>0</v>
      </c>
      <c r="N67" s="174">
        <f t="shared" ref="N67:O67" si="65">SUM(N68:N69)</f>
        <v>0</v>
      </c>
      <c r="O67" s="62">
        <f t="shared" si="65"/>
        <v>0</v>
      </c>
      <c r="P67" s="66"/>
    </row>
    <row r="68" spans="1:16" ht="24" customHeight="1" x14ac:dyDescent="0.25">
      <c r="A68" s="181">
        <v>1210</v>
      </c>
      <c r="B68" s="71" t="s">
        <v>88</v>
      </c>
      <c r="C68" s="72">
        <f t="shared" si="0"/>
        <v>598</v>
      </c>
      <c r="D68" s="46">
        <v>598</v>
      </c>
      <c r="E68" s="47"/>
      <c r="F68" s="123">
        <f>D68+E68</f>
        <v>598</v>
      </c>
      <c r="G68" s="46"/>
      <c r="H68" s="47"/>
      <c r="I68" s="123">
        <f>G68+H68</f>
        <v>0</v>
      </c>
      <c r="J68" s="46"/>
      <c r="K68" s="47"/>
      <c r="L68" s="123">
        <f>K68+J68</f>
        <v>0</v>
      </c>
      <c r="M68" s="46"/>
      <c r="N68" s="47"/>
      <c r="O68" s="123">
        <f>N68+M68</f>
        <v>0</v>
      </c>
      <c r="P68" s="49"/>
    </row>
    <row r="69" spans="1:16" ht="24" hidden="1" x14ac:dyDescent="0.25">
      <c r="A69" s="178">
        <v>1220</v>
      </c>
      <c r="B69" s="78" t="s">
        <v>89</v>
      </c>
      <c r="C69" s="79">
        <f t="shared" si="0"/>
        <v>0</v>
      </c>
      <c r="D69" s="179">
        <f>SUM(D70:D74)</f>
        <v>0</v>
      </c>
      <c r="E69" s="180">
        <f t="shared" ref="E69:F69" si="66">SUM(E70:E74)</f>
        <v>0</v>
      </c>
      <c r="F69" s="55">
        <f t="shared" si="66"/>
        <v>0</v>
      </c>
      <c r="G69" s="179">
        <f>SUM(G70:G74)</f>
        <v>0</v>
      </c>
      <c r="H69" s="180">
        <f t="shared" ref="H69:I69" si="67">SUM(H70:H74)</f>
        <v>0</v>
      </c>
      <c r="I69" s="55">
        <f t="shared" si="67"/>
        <v>0</v>
      </c>
      <c r="J69" s="179">
        <f>SUM(J70:J74)</f>
        <v>0</v>
      </c>
      <c r="K69" s="180">
        <f t="shared" ref="K69:L69" si="68">SUM(K70:K74)</f>
        <v>0</v>
      </c>
      <c r="L69" s="55">
        <f t="shared" si="68"/>
        <v>0</v>
      </c>
      <c r="M69" s="179">
        <f>SUM(M70:M74)</f>
        <v>0</v>
      </c>
      <c r="N69" s="180">
        <f t="shared" ref="N69:O69" si="69">SUM(N70:N74)</f>
        <v>0</v>
      </c>
      <c r="O69" s="55">
        <f t="shared" si="69"/>
        <v>0</v>
      </c>
      <c r="P69" s="57"/>
    </row>
    <row r="70" spans="1:16" ht="48" hidden="1" customHeight="1" x14ac:dyDescent="0.25">
      <c r="A70" s="51">
        <v>1221</v>
      </c>
      <c r="B70" s="78" t="s">
        <v>90</v>
      </c>
      <c r="C70" s="79">
        <f t="shared" si="0"/>
        <v>0</v>
      </c>
      <c r="D70" s="53"/>
      <c r="E70" s="54"/>
      <c r="F70" s="55">
        <f t="shared" ref="F70:F74" si="70">D70+E70</f>
        <v>0</v>
      </c>
      <c r="G70" s="53"/>
      <c r="H70" s="54"/>
      <c r="I70" s="55">
        <f t="shared" ref="I70:I74" si="71">G70+H70</f>
        <v>0</v>
      </c>
      <c r="J70" s="53"/>
      <c r="K70" s="54"/>
      <c r="L70" s="55">
        <f t="shared" ref="L70:L74" si="72">K70+J70</f>
        <v>0</v>
      </c>
      <c r="M70" s="53"/>
      <c r="N70" s="54"/>
      <c r="O70" s="55">
        <f t="shared" ref="O70:O74" si="73">N70+M70</f>
        <v>0</v>
      </c>
      <c r="P70" s="57"/>
    </row>
    <row r="71" spans="1:16" ht="12" hidden="1" customHeight="1" x14ac:dyDescent="0.25">
      <c r="A71" s="51">
        <v>1223</v>
      </c>
      <c r="B71" s="78" t="s">
        <v>91</v>
      </c>
      <c r="C71" s="79">
        <f t="shared" si="0"/>
        <v>0</v>
      </c>
      <c r="D71" s="53"/>
      <c r="E71" s="54"/>
      <c r="F71" s="55">
        <f t="shared" si="70"/>
        <v>0</v>
      </c>
      <c r="G71" s="53"/>
      <c r="H71" s="54"/>
      <c r="I71" s="55">
        <f t="shared" si="71"/>
        <v>0</v>
      </c>
      <c r="J71" s="53"/>
      <c r="K71" s="54"/>
      <c r="L71" s="55">
        <f t="shared" si="72"/>
        <v>0</v>
      </c>
      <c r="M71" s="53"/>
      <c r="N71" s="54"/>
      <c r="O71" s="55">
        <f t="shared" si="73"/>
        <v>0</v>
      </c>
      <c r="P71" s="57"/>
    </row>
    <row r="72" spans="1:16" ht="24" hidden="1" customHeight="1" x14ac:dyDescent="0.25">
      <c r="A72" s="51">
        <v>1225</v>
      </c>
      <c r="B72" s="78" t="s">
        <v>92</v>
      </c>
      <c r="C72" s="79">
        <f t="shared" si="0"/>
        <v>0</v>
      </c>
      <c r="D72" s="53"/>
      <c r="E72" s="54"/>
      <c r="F72" s="55">
        <f t="shared" si="70"/>
        <v>0</v>
      </c>
      <c r="G72" s="53"/>
      <c r="H72" s="54"/>
      <c r="I72" s="55">
        <f t="shared" si="71"/>
        <v>0</v>
      </c>
      <c r="J72" s="53"/>
      <c r="K72" s="54"/>
      <c r="L72" s="55">
        <f t="shared" si="72"/>
        <v>0</v>
      </c>
      <c r="M72" s="53"/>
      <c r="N72" s="54"/>
      <c r="O72" s="55">
        <f t="shared" si="73"/>
        <v>0</v>
      </c>
      <c r="P72" s="57"/>
    </row>
    <row r="73" spans="1:16" ht="36" hidden="1" customHeight="1" x14ac:dyDescent="0.25">
      <c r="A73" s="51">
        <v>1227</v>
      </c>
      <c r="B73" s="78" t="s">
        <v>93</v>
      </c>
      <c r="C73" s="79">
        <f t="shared" si="0"/>
        <v>0</v>
      </c>
      <c r="D73" s="53"/>
      <c r="E73" s="54"/>
      <c r="F73" s="55">
        <f t="shared" si="70"/>
        <v>0</v>
      </c>
      <c r="G73" s="53"/>
      <c r="H73" s="54"/>
      <c r="I73" s="55">
        <f t="shared" si="71"/>
        <v>0</v>
      </c>
      <c r="J73" s="53"/>
      <c r="K73" s="54"/>
      <c r="L73" s="55">
        <f t="shared" si="72"/>
        <v>0</v>
      </c>
      <c r="M73" s="53"/>
      <c r="N73" s="54"/>
      <c r="O73" s="55">
        <f t="shared" si="73"/>
        <v>0</v>
      </c>
      <c r="P73" s="57"/>
    </row>
    <row r="74" spans="1:16" ht="48" hidden="1" customHeight="1" x14ac:dyDescent="0.25">
      <c r="A74" s="51">
        <v>1228</v>
      </c>
      <c r="B74" s="78" t="s">
        <v>94</v>
      </c>
      <c r="C74" s="79">
        <f t="shared" si="0"/>
        <v>0</v>
      </c>
      <c r="D74" s="53"/>
      <c r="E74" s="54"/>
      <c r="F74" s="55">
        <f t="shared" si="70"/>
        <v>0</v>
      </c>
      <c r="G74" s="53"/>
      <c r="H74" s="54"/>
      <c r="I74" s="55">
        <f t="shared" si="71"/>
        <v>0</v>
      </c>
      <c r="J74" s="53"/>
      <c r="K74" s="54"/>
      <c r="L74" s="55">
        <f t="shared" si="72"/>
        <v>0</v>
      </c>
      <c r="M74" s="53"/>
      <c r="N74" s="54"/>
      <c r="O74" s="55">
        <f t="shared" si="73"/>
        <v>0</v>
      </c>
      <c r="P74" s="57"/>
    </row>
    <row r="75" spans="1:16" x14ac:dyDescent="0.25">
      <c r="A75" s="166">
        <v>2000</v>
      </c>
      <c r="B75" s="166" t="s">
        <v>95</v>
      </c>
      <c r="C75" s="167">
        <f t="shared" si="0"/>
        <v>234089</v>
      </c>
      <c r="D75" s="168">
        <f>SUM(D76,D83,D130,D164,D165,D172)</f>
        <v>232064</v>
      </c>
      <c r="E75" s="169">
        <f t="shared" ref="E75:F75" si="74">SUM(E76,E83,E130,E164,E165,E172)</f>
        <v>2025</v>
      </c>
      <c r="F75" s="170">
        <f t="shared" si="74"/>
        <v>234089</v>
      </c>
      <c r="G75" s="168">
        <f>SUM(G76,G83,G130,G164,G165,G172)</f>
        <v>0</v>
      </c>
      <c r="H75" s="169">
        <f t="shared" ref="H75:I75" si="75">SUM(H76,H83,H130,H164,H165,H172)</f>
        <v>0</v>
      </c>
      <c r="I75" s="170">
        <f t="shared" si="75"/>
        <v>0</v>
      </c>
      <c r="J75" s="168">
        <f>SUM(J76,J83,J130,J164,J165,J172)</f>
        <v>0</v>
      </c>
      <c r="K75" s="169">
        <f t="shared" ref="K75:L75" si="76">SUM(K76,K83,K130,K164,K165,K172)</f>
        <v>0</v>
      </c>
      <c r="L75" s="170">
        <f t="shared" si="76"/>
        <v>0</v>
      </c>
      <c r="M75" s="168">
        <f>SUM(M76,M83,M130,M164,M165,M172)</f>
        <v>0</v>
      </c>
      <c r="N75" s="169">
        <f t="shared" ref="N75:O75" si="77">SUM(N76,N83,N130,N164,N165,N172)</f>
        <v>0</v>
      </c>
      <c r="O75" s="170">
        <f t="shared" si="77"/>
        <v>0</v>
      </c>
      <c r="P75" s="171"/>
    </row>
    <row r="76" spans="1:16" ht="24" x14ac:dyDescent="0.25">
      <c r="A76" s="58">
        <v>2100</v>
      </c>
      <c r="B76" s="172" t="s">
        <v>96</v>
      </c>
      <c r="C76" s="59">
        <f t="shared" si="0"/>
        <v>9046</v>
      </c>
      <c r="D76" s="173">
        <f>SUM(D77,D80)</f>
        <v>8881</v>
      </c>
      <c r="E76" s="174">
        <f t="shared" ref="E76:F76" si="78">SUM(E77,E80)</f>
        <v>165</v>
      </c>
      <c r="F76" s="62">
        <f t="shared" si="78"/>
        <v>9046</v>
      </c>
      <c r="G76" s="173">
        <f>SUM(G77,G80)</f>
        <v>0</v>
      </c>
      <c r="H76" s="174">
        <f t="shared" ref="H76:I76" si="79">SUM(H77,H80)</f>
        <v>0</v>
      </c>
      <c r="I76" s="62">
        <f t="shared" si="79"/>
        <v>0</v>
      </c>
      <c r="J76" s="173">
        <f>SUM(J77,J80)</f>
        <v>0</v>
      </c>
      <c r="K76" s="174">
        <f t="shared" ref="K76:L76" si="80">SUM(K77,K80)</f>
        <v>0</v>
      </c>
      <c r="L76" s="62">
        <f t="shared" si="80"/>
        <v>0</v>
      </c>
      <c r="M76" s="173">
        <f>SUM(M77,M80)</f>
        <v>0</v>
      </c>
      <c r="N76" s="174">
        <f t="shared" ref="N76:O76" si="81">SUM(N77,N80)</f>
        <v>0</v>
      </c>
      <c r="O76" s="62">
        <f t="shared" si="81"/>
        <v>0</v>
      </c>
      <c r="P76" s="66"/>
    </row>
    <row r="77" spans="1:16" ht="24" x14ac:dyDescent="0.25">
      <c r="A77" s="181">
        <v>2110</v>
      </c>
      <c r="B77" s="71" t="s">
        <v>97</v>
      </c>
      <c r="C77" s="72">
        <f t="shared" si="0"/>
        <v>954</v>
      </c>
      <c r="D77" s="182">
        <f>SUM(D78:D79)</f>
        <v>954</v>
      </c>
      <c r="E77" s="183">
        <f t="shared" ref="E77:F77" si="82">SUM(E78:E79)</f>
        <v>0</v>
      </c>
      <c r="F77" s="123">
        <f t="shared" si="82"/>
        <v>954</v>
      </c>
      <c r="G77" s="182">
        <f>SUM(G78:G79)</f>
        <v>0</v>
      </c>
      <c r="H77" s="183">
        <f t="shared" ref="H77:I77" si="83">SUM(H78:H79)</f>
        <v>0</v>
      </c>
      <c r="I77" s="123">
        <f t="shared" si="83"/>
        <v>0</v>
      </c>
      <c r="J77" s="182">
        <f>SUM(J78:J79)</f>
        <v>0</v>
      </c>
      <c r="K77" s="183">
        <f t="shared" ref="K77:L77" si="84">SUM(K78:K79)</f>
        <v>0</v>
      </c>
      <c r="L77" s="123">
        <f t="shared" si="84"/>
        <v>0</v>
      </c>
      <c r="M77" s="182">
        <f>SUM(M78:M79)</f>
        <v>0</v>
      </c>
      <c r="N77" s="183">
        <f t="shared" ref="N77:O77" si="85">SUM(N78:N79)</f>
        <v>0</v>
      </c>
      <c r="O77" s="123">
        <f t="shared" si="85"/>
        <v>0</v>
      </c>
      <c r="P77" s="49"/>
    </row>
    <row r="78" spans="1:16" ht="12" customHeight="1" x14ac:dyDescent="0.25">
      <c r="A78" s="51">
        <v>2111</v>
      </c>
      <c r="B78" s="78" t="s">
        <v>98</v>
      </c>
      <c r="C78" s="79">
        <f t="shared" si="0"/>
        <v>954</v>
      </c>
      <c r="D78" s="184">
        <v>954</v>
      </c>
      <c r="E78" s="185"/>
      <c r="F78" s="55">
        <f t="shared" ref="F78:F79" si="86">D78+E78</f>
        <v>954</v>
      </c>
      <c r="G78" s="53"/>
      <c r="H78" s="54"/>
      <c r="I78" s="55">
        <f t="shared" ref="I78:I79" si="87">G78+H78</f>
        <v>0</v>
      </c>
      <c r="J78" s="53"/>
      <c r="K78" s="54"/>
      <c r="L78" s="55">
        <f t="shared" ref="L78:L79" si="88">K78+J78</f>
        <v>0</v>
      </c>
      <c r="M78" s="53"/>
      <c r="N78" s="54"/>
      <c r="O78" s="55">
        <f t="shared" ref="O78:O79" si="89">N78+M78</f>
        <v>0</v>
      </c>
      <c r="P78" s="57"/>
    </row>
    <row r="79" spans="1:16" ht="24" hidden="1" customHeight="1" x14ac:dyDescent="0.25">
      <c r="A79" s="51">
        <v>2112</v>
      </c>
      <c r="B79" s="78" t="s">
        <v>99</v>
      </c>
      <c r="C79" s="79">
        <f t="shared" si="0"/>
        <v>0</v>
      </c>
      <c r="D79" s="184"/>
      <c r="E79" s="185"/>
      <c r="F79" s="55">
        <f t="shared" si="86"/>
        <v>0</v>
      </c>
      <c r="G79" s="53"/>
      <c r="H79" s="54"/>
      <c r="I79" s="55">
        <f t="shared" si="87"/>
        <v>0</v>
      </c>
      <c r="J79" s="53"/>
      <c r="K79" s="54"/>
      <c r="L79" s="55">
        <f t="shared" si="88"/>
        <v>0</v>
      </c>
      <c r="M79" s="53"/>
      <c r="N79" s="54"/>
      <c r="O79" s="55">
        <f t="shared" si="89"/>
        <v>0</v>
      </c>
      <c r="P79" s="57"/>
    </row>
    <row r="80" spans="1:16" ht="24" x14ac:dyDescent="0.25">
      <c r="A80" s="178">
        <v>2120</v>
      </c>
      <c r="B80" s="78" t="s">
        <v>100</v>
      </c>
      <c r="C80" s="79">
        <f t="shared" si="0"/>
        <v>8092</v>
      </c>
      <c r="D80" s="179">
        <f>SUM(D81:D82)</f>
        <v>7927</v>
      </c>
      <c r="E80" s="180">
        <f t="shared" ref="E80:F80" si="90">SUM(E81:E82)</f>
        <v>165</v>
      </c>
      <c r="F80" s="55">
        <f t="shared" si="90"/>
        <v>8092</v>
      </c>
      <c r="G80" s="179">
        <f>SUM(G81:G82)</f>
        <v>0</v>
      </c>
      <c r="H80" s="180">
        <f t="shared" ref="H80:I80" si="91">SUM(H81:H82)</f>
        <v>0</v>
      </c>
      <c r="I80" s="55">
        <f t="shared" si="91"/>
        <v>0</v>
      </c>
      <c r="J80" s="179">
        <f>SUM(J81:J82)</f>
        <v>0</v>
      </c>
      <c r="K80" s="180">
        <f t="shared" ref="K80:L80" si="92">SUM(K81:K82)</f>
        <v>0</v>
      </c>
      <c r="L80" s="55">
        <f t="shared" si="92"/>
        <v>0</v>
      </c>
      <c r="M80" s="179">
        <f>SUM(M81:M82)</f>
        <v>0</v>
      </c>
      <c r="N80" s="180">
        <f t="shared" ref="N80:O80" si="93">SUM(N81:N82)</f>
        <v>0</v>
      </c>
      <c r="O80" s="55">
        <f t="shared" si="93"/>
        <v>0</v>
      </c>
      <c r="P80" s="57"/>
    </row>
    <row r="81" spans="1:16" ht="27" customHeight="1" x14ac:dyDescent="0.25">
      <c r="A81" s="51">
        <v>2121</v>
      </c>
      <c r="B81" s="78" t="s">
        <v>98</v>
      </c>
      <c r="C81" s="79">
        <f t="shared" si="0"/>
        <v>3915</v>
      </c>
      <c r="D81" s="184">
        <v>3799</v>
      </c>
      <c r="E81" s="185">
        <v>116</v>
      </c>
      <c r="F81" s="55">
        <f t="shared" ref="F81:F82" si="94">D81+E81</f>
        <v>3915</v>
      </c>
      <c r="G81" s="53"/>
      <c r="H81" s="54"/>
      <c r="I81" s="55">
        <f t="shared" ref="I81:I82" si="95">G81+H81</f>
        <v>0</v>
      </c>
      <c r="J81" s="53"/>
      <c r="K81" s="54"/>
      <c r="L81" s="55">
        <f t="shared" ref="L81:L82" si="96">K81+J81</f>
        <v>0</v>
      </c>
      <c r="M81" s="53"/>
      <c r="N81" s="54"/>
      <c r="O81" s="55">
        <f t="shared" ref="O81:O82" si="97">N81+M81</f>
        <v>0</v>
      </c>
      <c r="P81" s="57" t="s">
        <v>101</v>
      </c>
    </row>
    <row r="82" spans="1:16" ht="39" customHeight="1" x14ac:dyDescent="0.2">
      <c r="A82" s="51">
        <v>2122</v>
      </c>
      <c r="B82" s="78" t="s">
        <v>99</v>
      </c>
      <c r="C82" s="79">
        <f t="shared" si="0"/>
        <v>4177</v>
      </c>
      <c r="D82" s="184">
        <v>4128</v>
      </c>
      <c r="E82" s="185">
        <v>49</v>
      </c>
      <c r="F82" s="55">
        <f t="shared" si="94"/>
        <v>4177</v>
      </c>
      <c r="G82" s="53"/>
      <c r="H82" s="54"/>
      <c r="I82" s="55">
        <f t="shared" si="95"/>
        <v>0</v>
      </c>
      <c r="J82" s="53"/>
      <c r="K82" s="54"/>
      <c r="L82" s="55">
        <f t="shared" si="96"/>
        <v>0</v>
      </c>
      <c r="M82" s="53"/>
      <c r="N82" s="54"/>
      <c r="O82" s="55">
        <f t="shared" si="97"/>
        <v>0</v>
      </c>
      <c r="P82" s="375" t="s">
        <v>102</v>
      </c>
    </row>
    <row r="83" spans="1:16" x14ac:dyDescent="0.25">
      <c r="A83" s="58">
        <v>2200</v>
      </c>
      <c r="B83" s="172" t="s">
        <v>103</v>
      </c>
      <c r="C83" s="59">
        <f t="shared" si="0"/>
        <v>112871</v>
      </c>
      <c r="D83" s="173">
        <f>SUM(D84,D89,D95,D103,D112,D116,D122,D128)</f>
        <v>111011</v>
      </c>
      <c r="E83" s="174">
        <f t="shared" ref="E83:F83" si="98">SUM(E84,E89,E95,E103,E112,E116,E122,E128)</f>
        <v>1860</v>
      </c>
      <c r="F83" s="62">
        <f t="shared" si="98"/>
        <v>112871</v>
      </c>
      <c r="G83" s="173">
        <f>SUM(G84,G89,G95,G103,G112,G116,G122,G128)</f>
        <v>0</v>
      </c>
      <c r="H83" s="174">
        <f t="shared" ref="H83:I83" si="99">SUM(H84,H89,H95,H103,H112,H116,H122,H128)</f>
        <v>0</v>
      </c>
      <c r="I83" s="62">
        <f t="shared" si="99"/>
        <v>0</v>
      </c>
      <c r="J83" s="173">
        <f>SUM(J84,J89,J95,J103,J112,J116,J122,J128)</f>
        <v>0</v>
      </c>
      <c r="K83" s="174">
        <f t="shared" ref="K83:L83" si="100">SUM(K84,K89,K95,K103,K112,K116,K122,K128)</f>
        <v>0</v>
      </c>
      <c r="L83" s="62">
        <f t="shared" si="100"/>
        <v>0</v>
      </c>
      <c r="M83" s="173">
        <f>SUM(M84,M89,M95,M103,M112,M116,M122,M128)</f>
        <v>0</v>
      </c>
      <c r="N83" s="174">
        <f t="shared" ref="N83:O83" si="101">SUM(N84,N89,N95,N103,N112,N116,N122,N128)</f>
        <v>0</v>
      </c>
      <c r="O83" s="62">
        <f t="shared" si="101"/>
        <v>0</v>
      </c>
      <c r="P83" s="66"/>
    </row>
    <row r="84" spans="1:16" hidden="1" x14ac:dyDescent="0.25">
      <c r="A84" s="175">
        <v>2210</v>
      </c>
      <c r="B84" s="127" t="s">
        <v>104</v>
      </c>
      <c r="C84" s="132">
        <f t="shared" ref="C84:C147" si="102">F84+I84+L84+O84</f>
        <v>0</v>
      </c>
      <c r="D84" s="176">
        <f>SUM(D85:D88)</f>
        <v>0</v>
      </c>
      <c r="E84" s="177">
        <f t="shared" ref="E84:F84" si="103">SUM(E85:E88)</f>
        <v>0</v>
      </c>
      <c r="F84" s="130">
        <f t="shared" si="103"/>
        <v>0</v>
      </c>
      <c r="G84" s="176">
        <f>SUM(G85:G88)</f>
        <v>0</v>
      </c>
      <c r="H84" s="177">
        <f t="shared" ref="H84:I84" si="104">SUM(H85:H88)</f>
        <v>0</v>
      </c>
      <c r="I84" s="130">
        <f t="shared" si="104"/>
        <v>0</v>
      </c>
      <c r="J84" s="176">
        <f>SUM(J85:J88)</f>
        <v>0</v>
      </c>
      <c r="K84" s="177">
        <f t="shared" ref="K84:L84" si="105">SUM(K85:K88)</f>
        <v>0</v>
      </c>
      <c r="L84" s="130">
        <f t="shared" si="105"/>
        <v>0</v>
      </c>
      <c r="M84" s="176">
        <f>SUM(M85:M88)</f>
        <v>0</v>
      </c>
      <c r="N84" s="177">
        <f t="shared" ref="N84:O84" si="106">SUM(N85:N88)</f>
        <v>0</v>
      </c>
      <c r="O84" s="130">
        <f t="shared" si="106"/>
        <v>0</v>
      </c>
      <c r="P84" s="118"/>
    </row>
    <row r="85" spans="1:16" ht="24" hidden="1" customHeight="1" x14ac:dyDescent="0.25">
      <c r="A85" s="44">
        <v>2211</v>
      </c>
      <c r="B85" s="71" t="s">
        <v>105</v>
      </c>
      <c r="C85" s="72">
        <f t="shared" si="102"/>
        <v>0</v>
      </c>
      <c r="D85" s="186"/>
      <c r="E85" s="187"/>
      <c r="F85" s="123">
        <f t="shared" ref="F85:F88" si="107">D85+E85</f>
        <v>0</v>
      </c>
      <c r="G85" s="46"/>
      <c r="H85" s="47"/>
      <c r="I85" s="123">
        <f t="shared" ref="I85:I88" si="108">G85+H85</f>
        <v>0</v>
      </c>
      <c r="J85" s="46"/>
      <c r="K85" s="47"/>
      <c r="L85" s="123">
        <f t="shared" ref="L85:L88" si="109">K85+J85</f>
        <v>0</v>
      </c>
      <c r="M85" s="46"/>
      <c r="N85" s="47"/>
      <c r="O85" s="123">
        <f t="shared" ref="O85:O88" si="110">N85+M85</f>
        <v>0</v>
      </c>
      <c r="P85" s="49"/>
    </row>
    <row r="86" spans="1:16" ht="36" hidden="1" customHeight="1" x14ac:dyDescent="0.25">
      <c r="A86" s="51">
        <v>2212</v>
      </c>
      <c r="B86" s="78" t="s">
        <v>106</v>
      </c>
      <c r="C86" s="79">
        <f t="shared" si="102"/>
        <v>0</v>
      </c>
      <c r="D86" s="184"/>
      <c r="E86" s="185"/>
      <c r="F86" s="55">
        <f t="shared" si="107"/>
        <v>0</v>
      </c>
      <c r="G86" s="53"/>
      <c r="H86" s="54"/>
      <c r="I86" s="55">
        <f t="shared" si="108"/>
        <v>0</v>
      </c>
      <c r="J86" s="53"/>
      <c r="K86" s="54"/>
      <c r="L86" s="55">
        <f t="shared" si="109"/>
        <v>0</v>
      </c>
      <c r="M86" s="53"/>
      <c r="N86" s="54"/>
      <c r="O86" s="55">
        <f t="shared" si="110"/>
        <v>0</v>
      </c>
      <c r="P86" s="57"/>
    </row>
    <row r="87" spans="1:16" ht="24" hidden="1" customHeight="1" x14ac:dyDescent="0.25">
      <c r="A87" s="51">
        <v>2214</v>
      </c>
      <c r="B87" s="78" t="s">
        <v>107</v>
      </c>
      <c r="C87" s="79">
        <f t="shared" si="102"/>
        <v>0</v>
      </c>
      <c r="D87" s="184"/>
      <c r="E87" s="185"/>
      <c r="F87" s="55">
        <f t="shared" si="107"/>
        <v>0</v>
      </c>
      <c r="G87" s="53"/>
      <c r="H87" s="54"/>
      <c r="I87" s="55">
        <f t="shared" si="108"/>
        <v>0</v>
      </c>
      <c r="J87" s="53"/>
      <c r="K87" s="54"/>
      <c r="L87" s="55">
        <f t="shared" si="109"/>
        <v>0</v>
      </c>
      <c r="M87" s="53"/>
      <c r="N87" s="54"/>
      <c r="O87" s="55">
        <f t="shared" si="110"/>
        <v>0</v>
      </c>
      <c r="P87" s="57"/>
    </row>
    <row r="88" spans="1:16" ht="12" hidden="1" customHeight="1" x14ac:dyDescent="0.25">
      <c r="A88" s="51">
        <v>2219</v>
      </c>
      <c r="B88" s="78" t="s">
        <v>108</v>
      </c>
      <c r="C88" s="79">
        <f t="shared" si="102"/>
        <v>0</v>
      </c>
      <c r="D88" s="184"/>
      <c r="E88" s="185"/>
      <c r="F88" s="55">
        <f t="shared" si="107"/>
        <v>0</v>
      </c>
      <c r="G88" s="53"/>
      <c r="H88" s="54"/>
      <c r="I88" s="55">
        <f t="shared" si="108"/>
        <v>0</v>
      </c>
      <c r="J88" s="53"/>
      <c r="K88" s="54"/>
      <c r="L88" s="55">
        <f t="shared" si="109"/>
        <v>0</v>
      </c>
      <c r="M88" s="53"/>
      <c r="N88" s="54"/>
      <c r="O88" s="55">
        <f t="shared" si="110"/>
        <v>0</v>
      </c>
      <c r="P88" s="57"/>
    </row>
    <row r="89" spans="1:16" ht="24" hidden="1" x14ac:dyDescent="0.25">
      <c r="A89" s="178">
        <v>2220</v>
      </c>
      <c r="B89" s="78" t="s">
        <v>109</v>
      </c>
      <c r="C89" s="79">
        <f t="shared" si="102"/>
        <v>0</v>
      </c>
      <c r="D89" s="179">
        <f>SUM(D90:D94)</f>
        <v>0</v>
      </c>
      <c r="E89" s="180">
        <f t="shared" ref="E89:F89" si="111">SUM(E90:E94)</f>
        <v>0</v>
      </c>
      <c r="F89" s="55">
        <f t="shared" si="111"/>
        <v>0</v>
      </c>
      <c r="G89" s="179">
        <f>SUM(G90:G94)</f>
        <v>0</v>
      </c>
      <c r="H89" s="180">
        <f t="shared" ref="H89:I89" si="112">SUM(H90:H94)</f>
        <v>0</v>
      </c>
      <c r="I89" s="55">
        <f t="shared" si="112"/>
        <v>0</v>
      </c>
      <c r="J89" s="179">
        <f>SUM(J90:J94)</f>
        <v>0</v>
      </c>
      <c r="K89" s="180">
        <f t="shared" ref="K89:L89" si="113">SUM(K90:K94)</f>
        <v>0</v>
      </c>
      <c r="L89" s="55">
        <f t="shared" si="113"/>
        <v>0</v>
      </c>
      <c r="M89" s="179">
        <f>SUM(M90:M94)</f>
        <v>0</v>
      </c>
      <c r="N89" s="180">
        <f t="shared" ref="N89:O89" si="114">SUM(N90:N94)</f>
        <v>0</v>
      </c>
      <c r="O89" s="55">
        <f t="shared" si="114"/>
        <v>0</v>
      </c>
      <c r="P89" s="57"/>
    </row>
    <row r="90" spans="1:16" ht="24" hidden="1" customHeight="1" x14ac:dyDescent="0.25">
      <c r="A90" s="51">
        <v>2221</v>
      </c>
      <c r="B90" s="78" t="s">
        <v>110</v>
      </c>
      <c r="C90" s="79">
        <f t="shared" si="102"/>
        <v>0</v>
      </c>
      <c r="D90" s="184"/>
      <c r="E90" s="185"/>
      <c r="F90" s="55">
        <f t="shared" ref="F90:F94" si="115">D90+E90</f>
        <v>0</v>
      </c>
      <c r="G90" s="53"/>
      <c r="H90" s="54"/>
      <c r="I90" s="55">
        <f t="shared" ref="I90:I94" si="116">G90+H90</f>
        <v>0</v>
      </c>
      <c r="J90" s="53"/>
      <c r="K90" s="54"/>
      <c r="L90" s="55">
        <f t="shared" ref="L90:L94" si="117">K90+J90</f>
        <v>0</v>
      </c>
      <c r="M90" s="53"/>
      <c r="N90" s="54"/>
      <c r="O90" s="55">
        <f t="shared" ref="O90:O94" si="118">N90+M90</f>
        <v>0</v>
      </c>
      <c r="P90" s="57"/>
    </row>
    <row r="91" spans="1:16" ht="12" hidden="1" customHeight="1" x14ac:dyDescent="0.25">
      <c r="A91" s="51">
        <v>2222</v>
      </c>
      <c r="B91" s="78" t="s">
        <v>111</v>
      </c>
      <c r="C91" s="79">
        <f t="shared" si="102"/>
        <v>0</v>
      </c>
      <c r="D91" s="184"/>
      <c r="E91" s="185"/>
      <c r="F91" s="55">
        <f t="shared" si="115"/>
        <v>0</v>
      </c>
      <c r="G91" s="53"/>
      <c r="H91" s="54"/>
      <c r="I91" s="55">
        <f t="shared" si="116"/>
        <v>0</v>
      </c>
      <c r="J91" s="53"/>
      <c r="K91" s="54"/>
      <c r="L91" s="55">
        <f t="shared" si="117"/>
        <v>0</v>
      </c>
      <c r="M91" s="53"/>
      <c r="N91" s="54"/>
      <c r="O91" s="55">
        <f t="shared" si="118"/>
        <v>0</v>
      </c>
      <c r="P91" s="57"/>
    </row>
    <row r="92" spans="1:16" ht="12" hidden="1" customHeight="1" x14ac:dyDescent="0.25">
      <c r="A92" s="51">
        <v>2223</v>
      </c>
      <c r="B92" s="78" t="s">
        <v>112</v>
      </c>
      <c r="C92" s="79">
        <f t="shared" si="102"/>
        <v>0</v>
      </c>
      <c r="D92" s="184"/>
      <c r="E92" s="185"/>
      <c r="F92" s="55">
        <f t="shared" si="115"/>
        <v>0</v>
      </c>
      <c r="G92" s="53"/>
      <c r="H92" s="54"/>
      <c r="I92" s="55">
        <f t="shared" si="116"/>
        <v>0</v>
      </c>
      <c r="J92" s="53"/>
      <c r="K92" s="54"/>
      <c r="L92" s="55">
        <f t="shared" si="117"/>
        <v>0</v>
      </c>
      <c r="M92" s="53"/>
      <c r="N92" s="54"/>
      <c r="O92" s="55">
        <f t="shared" si="118"/>
        <v>0</v>
      </c>
      <c r="P92" s="57"/>
    </row>
    <row r="93" spans="1:16" ht="48" hidden="1" customHeight="1" x14ac:dyDescent="0.25">
      <c r="A93" s="51">
        <v>2224</v>
      </c>
      <c r="B93" s="78" t="s">
        <v>113</v>
      </c>
      <c r="C93" s="79">
        <f t="shared" si="102"/>
        <v>0</v>
      </c>
      <c r="D93" s="184"/>
      <c r="E93" s="185"/>
      <c r="F93" s="55">
        <f t="shared" si="115"/>
        <v>0</v>
      </c>
      <c r="G93" s="53"/>
      <c r="H93" s="54"/>
      <c r="I93" s="55">
        <f t="shared" si="116"/>
        <v>0</v>
      </c>
      <c r="J93" s="53"/>
      <c r="K93" s="54"/>
      <c r="L93" s="55">
        <f t="shared" si="117"/>
        <v>0</v>
      </c>
      <c r="M93" s="53"/>
      <c r="N93" s="54"/>
      <c r="O93" s="55">
        <f t="shared" si="118"/>
        <v>0</v>
      </c>
      <c r="P93" s="57"/>
    </row>
    <row r="94" spans="1:16" ht="24" hidden="1" customHeight="1" x14ac:dyDescent="0.25">
      <c r="A94" s="51">
        <v>2229</v>
      </c>
      <c r="B94" s="78" t="s">
        <v>114</v>
      </c>
      <c r="C94" s="79">
        <f t="shared" si="102"/>
        <v>0</v>
      </c>
      <c r="D94" s="184"/>
      <c r="E94" s="185"/>
      <c r="F94" s="55">
        <f t="shared" si="115"/>
        <v>0</v>
      </c>
      <c r="G94" s="53"/>
      <c r="H94" s="54"/>
      <c r="I94" s="55">
        <f t="shared" si="116"/>
        <v>0</v>
      </c>
      <c r="J94" s="53"/>
      <c r="K94" s="54"/>
      <c r="L94" s="55">
        <f t="shared" si="117"/>
        <v>0</v>
      </c>
      <c r="M94" s="53"/>
      <c r="N94" s="54"/>
      <c r="O94" s="55">
        <f t="shared" si="118"/>
        <v>0</v>
      </c>
      <c r="P94" s="57"/>
    </row>
    <row r="95" spans="1:16" ht="36" x14ac:dyDescent="0.25">
      <c r="A95" s="178">
        <v>2230</v>
      </c>
      <c r="B95" s="78" t="s">
        <v>115</v>
      </c>
      <c r="C95" s="79">
        <f t="shared" si="102"/>
        <v>4900</v>
      </c>
      <c r="D95" s="179">
        <f>SUM(D96:D102)</f>
        <v>4900</v>
      </c>
      <c r="E95" s="180">
        <f t="shared" ref="E95:F95" si="119">SUM(E96:E102)</f>
        <v>0</v>
      </c>
      <c r="F95" s="55">
        <f t="shared" si="119"/>
        <v>4900</v>
      </c>
      <c r="G95" s="179">
        <f>SUM(G96:G102)</f>
        <v>0</v>
      </c>
      <c r="H95" s="180">
        <f t="shared" ref="H95:I95" si="120">SUM(H96:H102)</f>
        <v>0</v>
      </c>
      <c r="I95" s="55">
        <f t="shared" si="120"/>
        <v>0</v>
      </c>
      <c r="J95" s="179">
        <f>SUM(J96:J102)</f>
        <v>0</v>
      </c>
      <c r="K95" s="180">
        <f t="shared" ref="K95:L95" si="121">SUM(K96:K102)</f>
        <v>0</v>
      </c>
      <c r="L95" s="55">
        <f t="shared" si="121"/>
        <v>0</v>
      </c>
      <c r="M95" s="179">
        <f>SUM(M96:M102)</f>
        <v>0</v>
      </c>
      <c r="N95" s="180">
        <f t="shared" ref="N95:O95" si="122">SUM(N96:N102)</f>
        <v>0</v>
      </c>
      <c r="O95" s="55">
        <f t="shared" si="122"/>
        <v>0</v>
      </c>
      <c r="P95" s="57"/>
    </row>
    <row r="96" spans="1:16" ht="24" customHeight="1" x14ac:dyDescent="0.25">
      <c r="A96" s="51">
        <v>2231</v>
      </c>
      <c r="B96" s="78" t="s">
        <v>116</v>
      </c>
      <c r="C96" s="79">
        <f t="shared" si="102"/>
        <v>3810</v>
      </c>
      <c r="D96" s="184">
        <v>3810</v>
      </c>
      <c r="E96" s="185"/>
      <c r="F96" s="55">
        <f t="shared" ref="F96:F102" si="123">D96+E96</f>
        <v>3810</v>
      </c>
      <c r="G96" s="53"/>
      <c r="H96" s="54"/>
      <c r="I96" s="55">
        <f t="shared" ref="I96:I102" si="124">G96+H96</f>
        <v>0</v>
      </c>
      <c r="J96" s="53"/>
      <c r="K96" s="54"/>
      <c r="L96" s="55">
        <f t="shared" ref="L96:L102" si="125">K96+J96</f>
        <v>0</v>
      </c>
      <c r="M96" s="53"/>
      <c r="N96" s="54"/>
      <c r="O96" s="55">
        <f t="shared" ref="O96:O102" si="126">N96+M96</f>
        <v>0</v>
      </c>
      <c r="P96" s="57"/>
    </row>
    <row r="97" spans="1:16" ht="24.75" hidden="1" customHeight="1" x14ac:dyDescent="0.25">
      <c r="A97" s="51">
        <v>2232</v>
      </c>
      <c r="B97" s="78" t="s">
        <v>117</v>
      </c>
      <c r="C97" s="79">
        <f t="shared" si="102"/>
        <v>0</v>
      </c>
      <c r="D97" s="184"/>
      <c r="E97" s="185"/>
      <c r="F97" s="55">
        <f t="shared" si="123"/>
        <v>0</v>
      </c>
      <c r="G97" s="53"/>
      <c r="H97" s="54"/>
      <c r="I97" s="55">
        <f t="shared" si="124"/>
        <v>0</v>
      </c>
      <c r="J97" s="53"/>
      <c r="K97" s="54"/>
      <c r="L97" s="55">
        <f t="shared" si="125"/>
        <v>0</v>
      </c>
      <c r="M97" s="53"/>
      <c r="N97" s="54"/>
      <c r="O97" s="55">
        <f t="shared" si="126"/>
        <v>0</v>
      </c>
      <c r="P97" s="57"/>
    </row>
    <row r="98" spans="1:16" ht="24" hidden="1" customHeight="1" x14ac:dyDescent="0.25">
      <c r="A98" s="44">
        <v>2233</v>
      </c>
      <c r="B98" s="71" t="s">
        <v>118</v>
      </c>
      <c r="C98" s="72">
        <f t="shared" si="102"/>
        <v>0</v>
      </c>
      <c r="D98" s="186"/>
      <c r="E98" s="187"/>
      <c r="F98" s="123">
        <f t="shared" si="123"/>
        <v>0</v>
      </c>
      <c r="G98" s="46"/>
      <c r="H98" s="47"/>
      <c r="I98" s="123">
        <f t="shared" si="124"/>
        <v>0</v>
      </c>
      <c r="J98" s="46"/>
      <c r="K98" s="47"/>
      <c r="L98" s="123">
        <f t="shared" si="125"/>
        <v>0</v>
      </c>
      <c r="M98" s="46"/>
      <c r="N98" s="47"/>
      <c r="O98" s="123">
        <f t="shared" si="126"/>
        <v>0</v>
      </c>
      <c r="P98" s="49"/>
    </row>
    <row r="99" spans="1:16" ht="36" hidden="1" customHeight="1" x14ac:dyDescent="0.25">
      <c r="A99" s="51">
        <v>2234</v>
      </c>
      <c r="B99" s="78" t="s">
        <v>119</v>
      </c>
      <c r="C99" s="79">
        <f t="shared" si="102"/>
        <v>0</v>
      </c>
      <c r="D99" s="184"/>
      <c r="E99" s="185"/>
      <c r="F99" s="55">
        <f t="shared" si="123"/>
        <v>0</v>
      </c>
      <c r="G99" s="53"/>
      <c r="H99" s="54"/>
      <c r="I99" s="55">
        <f t="shared" si="124"/>
        <v>0</v>
      </c>
      <c r="J99" s="53"/>
      <c r="K99" s="54"/>
      <c r="L99" s="55">
        <f t="shared" si="125"/>
        <v>0</v>
      </c>
      <c r="M99" s="53"/>
      <c r="N99" s="54"/>
      <c r="O99" s="55">
        <f t="shared" si="126"/>
        <v>0</v>
      </c>
      <c r="P99" s="57"/>
    </row>
    <row r="100" spans="1:16" ht="24" customHeight="1" x14ac:dyDescent="0.25">
      <c r="A100" s="51">
        <v>2235</v>
      </c>
      <c r="B100" s="78" t="s">
        <v>120</v>
      </c>
      <c r="C100" s="79">
        <f t="shared" si="102"/>
        <v>1000</v>
      </c>
      <c r="D100" s="184">
        <v>1000</v>
      </c>
      <c r="E100" s="185"/>
      <c r="F100" s="55">
        <f t="shared" si="123"/>
        <v>1000</v>
      </c>
      <c r="G100" s="53"/>
      <c r="H100" s="54"/>
      <c r="I100" s="55">
        <f t="shared" si="124"/>
        <v>0</v>
      </c>
      <c r="J100" s="53"/>
      <c r="K100" s="54"/>
      <c r="L100" s="55">
        <f t="shared" si="125"/>
        <v>0</v>
      </c>
      <c r="M100" s="53"/>
      <c r="N100" s="54"/>
      <c r="O100" s="55">
        <f t="shared" si="126"/>
        <v>0</v>
      </c>
      <c r="P100" s="57"/>
    </row>
    <row r="101" spans="1:16" ht="12" hidden="1" customHeight="1" x14ac:dyDescent="0.25">
      <c r="A101" s="51">
        <v>2236</v>
      </c>
      <c r="B101" s="78" t="s">
        <v>121</v>
      </c>
      <c r="C101" s="79">
        <f t="shared" si="102"/>
        <v>0</v>
      </c>
      <c r="D101" s="184"/>
      <c r="E101" s="185"/>
      <c r="F101" s="55">
        <f t="shared" si="123"/>
        <v>0</v>
      </c>
      <c r="G101" s="53"/>
      <c r="H101" s="54"/>
      <c r="I101" s="55">
        <f t="shared" si="124"/>
        <v>0</v>
      </c>
      <c r="J101" s="53"/>
      <c r="K101" s="54"/>
      <c r="L101" s="55">
        <f t="shared" si="125"/>
        <v>0</v>
      </c>
      <c r="M101" s="53"/>
      <c r="N101" s="54"/>
      <c r="O101" s="55">
        <f t="shared" si="126"/>
        <v>0</v>
      </c>
      <c r="P101" s="57"/>
    </row>
    <row r="102" spans="1:16" ht="24" customHeight="1" x14ac:dyDescent="0.25">
      <c r="A102" s="51">
        <v>2239</v>
      </c>
      <c r="B102" s="78" t="s">
        <v>122</v>
      </c>
      <c r="C102" s="79">
        <f t="shared" si="102"/>
        <v>90</v>
      </c>
      <c r="D102" s="184">
        <v>90</v>
      </c>
      <c r="E102" s="185"/>
      <c r="F102" s="55">
        <f t="shared" si="123"/>
        <v>90</v>
      </c>
      <c r="G102" s="53"/>
      <c r="H102" s="54"/>
      <c r="I102" s="55">
        <f t="shared" si="124"/>
        <v>0</v>
      </c>
      <c r="J102" s="53"/>
      <c r="K102" s="54"/>
      <c r="L102" s="55">
        <f t="shared" si="125"/>
        <v>0</v>
      </c>
      <c r="M102" s="53"/>
      <c r="N102" s="54"/>
      <c r="O102" s="55">
        <f t="shared" si="126"/>
        <v>0</v>
      </c>
      <c r="P102" s="57"/>
    </row>
    <row r="103" spans="1:16" ht="36" x14ac:dyDescent="0.25">
      <c r="A103" s="178">
        <v>2240</v>
      </c>
      <c r="B103" s="78" t="s">
        <v>123</v>
      </c>
      <c r="C103" s="79">
        <f t="shared" si="102"/>
        <v>120</v>
      </c>
      <c r="D103" s="179">
        <f>SUM(D104:D111)</f>
        <v>120</v>
      </c>
      <c r="E103" s="180">
        <f t="shared" ref="E103:F103" si="127">SUM(E104:E111)</f>
        <v>0</v>
      </c>
      <c r="F103" s="55">
        <f t="shared" si="127"/>
        <v>120</v>
      </c>
      <c r="G103" s="179">
        <f>SUM(G104:G111)</f>
        <v>0</v>
      </c>
      <c r="H103" s="180">
        <f t="shared" ref="H103:I103" si="128">SUM(H104:H111)</f>
        <v>0</v>
      </c>
      <c r="I103" s="55">
        <f t="shared" si="128"/>
        <v>0</v>
      </c>
      <c r="J103" s="179">
        <f>SUM(J104:J111)</f>
        <v>0</v>
      </c>
      <c r="K103" s="180">
        <f t="shared" ref="K103:L103" si="129">SUM(K104:K111)</f>
        <v>0</v>
      </c>
      <c r="L103" s="55">
        <f t="shared" si="129"/>
        <v>0</v>
      </c>
      <c r="M103" s="179">
        <f>SUM(M104:M111)</f>
        <v>0</v>
      </c>
      <c r="N103" s="180">
        <f t="shared" ref="N103:O103" si="130">SUM(N104:N111)</f>
        <v>0</v>
      </c>
      <c r="O103" s="55">
        <f t="shared" si="130"/>
        <v>0</v>
      </c>
      <c r="P103" s="57"/>
    </row>
    <row r="104" spans="1:16" ht="12" hidden="1" customHeight="1" x14ac:dyDescent="0.25">
      <c r="A104" s="51">
        <v>2241</v>
      </c>
      <c r="B104" s="78" t="s">
        <v>124</v>
      </c>
      <c r="C104" s="79">
        <f t="shared" si="102"/>
        <v>0</v>
      </c>
      <c r="D104" s="184"/>
      <c r="E104" s="185"/>
      <c r="F104" s="55">
        <f t="shared" ref="F104:F111" si="131">D104+E104</f>
        <v>0</v>
      </c>
      <c r="G104" s="53"/>
      <c r="H104" s="54"/>
      <c r="I104" s="55">
        <f t="shared" ref="I104:I111" si="132">G104+H104</f>
        <v>0</v>
      </c>
      <c r="J104" s="53"/>
      <c r="K104" s="54"/>
      <c r="L104" s="55">
        <f t="shared" ref="L104:L111" si="133">K104+J104</f>
        <v>0</v>
      </c>
      <c r="M104" s="53"/>
      <c r="N104" s="54"/>
      <c r="O104" s="55">
        <f t="shared" ref="O104:O111" si="134">N104+M104</f>
        <v>0</v>
      </c>
      <c r="P104" s="57"/>
    </row>
    <row r="105" spans="1:16" ht="24" customHeight="1" x14ac:dyDescent="0.25">
      <c r="A105" s="51">
        <v>2242</v>
      </c>
      <c r="B105" s="78" t="s">
        <v>125</v>
      </c>
      <c r="C105" s="79">
        <f t="shared" si="102"/>
        <v>120</v>
      </c>
      <c r="D105" s="184">
        <v>120</v>
      </c>
      <c r="E105" s="185"/>
      <c r="F105" s="55">
        <f t="shared" si="131"/>
        <v>120</v>
      </c>
      <c r="G105" s="53"/>
      <c r="H105" s="54"/>
      <c r="I105" s="55">
        <f t="shared" si="132"/>
        <v>0</v>
      </c>
      <c r="J105" s="53"/>
      <c r="K105" s="54"/>
      <c r="L105" s="55">
        <f t="shared" si="133"/>
        <v>0</v>
      </c>
      <c r="M105" s="53"/>
      <c r="N105" s="54"/>
      <c r="O105" s="55">
        <f t="shared" si="134"/>
        <v>0</v>
      </c>
      <c r="P105" s="57"/>
    </row>
    <row r="106" spans="1:16" ht="24" hidden="1" customHeight="1" x14ac:dyDescent="0.25">
      <c r="A106" s="51">
        <v>2243</v>
      </c>
      <c r="B106" s="78" t="s">
        <v>126</v>
      </c>
      <c r="C106" s="79">
        <f t="shared" si="102"/>
        <v>0</v>
      </c>
      <c r="D106" s="184"/>
      <c r="E106" s="185"/>
      <c r="F106" s="55">
        <f t="shared" si="131"/>
        <v>0</v>
      </c>
      <c r="G106" s="53"/>
      <c r="H106" s="54"/>
      <c r="I106" s="55">
        <f t="shared" si="132"/>
        <v>0</v>
      </c>
      <c r="J106" s="53"/>
      <c r="K106" s="54"/>
      <c r="L106" s="55">
        <f t="shared" si="133"/>
        <v>0</v>
      </c>
      <c r="M106" s="53"/>
      <c r="N106" s="54"/>
      <c r="O106" s="55">
        <f t="shared" si="134"/>
        <v>0</v>
      </c>
      <c r="P106" s="57"/>
    </row>
    <row r="107" spans="1:16" ht="12" hidden="1" customHeight="1" x14ac:dyDescent="0.25">
      <c r="A107" s="51">
        <v>2244</v>
      </c>
      <c r="B107" s="78" t="s">
        <v>127</v>
      </c>
      <c r="C107" s="79">
        <f t="shared" si="102"/>
        <v>0</v>
      </c>
      <c r="D107" s="184"/>
      <c r="E107" s="185"/>
      <c r="F107" s="55">
        <f t="shared" si="131"/>
        <v>0</v>
      </c>
      <c r="G107" s="53"/>
      <c r="H107" s="54"/>
      <c r="I107" s="55">
        <f t="shared" si="132"/>
        <v>0</v>
      </c>
      <c r="J107" s="53"/>
      <c r="K107" s="54"/>
      <c r="L107" s="55">
        <f t="shared" si="133"/>
        <v>0</v>
      </c>
      <c r="M107" s="53"/>
      <c r="N107" s="54"/>
      <c r="O107" s="55">
        <f t="shared" si="134"/>
        <v>0</v>
      </c>
      <c r="P107" s="57"/>
    </row>
    <row r="108" spans="1:16" ht="24" hidden="1" customHeight="1" x14ac:dyDescent="0.25">
      <c r="A108" s="51">
        <v>2246</v>
      </c>
      <c r="B108" s="78" t="s">
        <v>128</v>
      </c>
      <c r="C108" s="79">
        <f t="shared" si="102"/>
        <v>0</v>
      </c>
      <c r="D108" s="184"/>
      <c r="E108" s="185"/>
      <c r="F108" s="55">
        <f t="shared" si="131"/>
        <v>0</v>
      </c>
      <c r="G108" s="53"/>
      <c r="H108" s="54"/>
      <c r="I108" s="55">
        <f t="shared" si="132"/>
        <v>0</v>
      </c>
      <c r="J108" s="53"/>
      <c r="K108" s="54"/>
      <c r="L108" s="55">
        <f t="shared" si="133"/>
        <v>0</v>
      </c>
      <c r="M108" s="53"/>
      <c r="N108" s="54"/>
      <c r="O108" s="55">
        <f t="shared" si="134"/>
        <v>0</v>
      </c>
      <c r="P108" s="57"/>
    </row>
    <row r="109" spans="1:16" ht="12" hidden="1" customHeight="1" x14ac:dyDescent="0.25">
      <c r="A109" s="51">
        <v>2247</v>
      </c>
      <c r="B109" s="78" t="s">
        <v>129</v>
      </c>
      <c r="C109" s="79">
        <f t="shared" si="102"/>
        <v>0</v>
      </c>
      <c r="D109" s="184"/>
      <c r="E109" s="185"/>
      <c r="F109" s="55">
        <f t="shared" si="131"/>
        <v>0</v>
      </c>
      <c r="G109" s="53"/>
      <c r="H109" s="54"/>
      <c r="I109" s="55">
        <f t="shared" si="132"/>
        <v>0</v>
      </c>
      <c r="J109" s="53"/>
      <c r="K109" s="54"/>
      <c r="L109" s="55">
        <f t="shared" si="133"/>
        <v>0</v>
      </c>
      <c r="M109" s="53"/>
      <c r="N109" s="54"/>
      <c r="O109" s="55">
        <f t="shared" si="134"/>
        <v>0</v>
      </c>
      <c r="P109" s="57"/>
    </row>
    <row r="110" spans="1:16" ht="24" hidden="1" customHeight="1" x14ac:dyDescent="0.25">
      <c r="A110" s="51">
        <v>2248</v>
      </c>
      <c r="B110" s="78" t="s">
        <v>130</v>
      </c>
      <c r="C110" s="79">
        <f t="shared" si="102"/>
        <v>0</v>
      </c>
      <c r="D110" s="184"/>
      <c r="E110" s="185"/>
      <c r="F110" s="55">
        <f t="shared" si="131"/>
        <v>0</v>
      </c>
      <c r="G110" s="53"/>
      <c r="H110" s="54"/>
      <c r="I110" s="55">
        <f t="shared" si="132"/>
        <v>0</v>
      </c>
      <c r="J110" s="53"/>
      <c r="K110" s="54"/>
      <c r="L110" s="55">
        <f t="shared" si="133"/>
        <v>0</v>
      </c>
      <c r="M110" s="53"/>
      <c r="N110" s="54"/>
      <c r="O110" s="55">
        <f t="shared" si="134"/>
        <v>0</v>
      </c>
      <c r="P110" s="57"/>
    </row>
    <row r="111" spans="1:16" ht="24" hidden="1" customHeight="1" x14ac:dyDescent="0.25">
      <c r="A111" s="51">
        <v>2249</v>
      </c>
      <c r="B111" s="78" t="s">
        <v>131</v>
      </c>
      <c r="C111" s="79">
        <f t="shared" si="102"/>
        <v>0</v>
      </c>
      <c r="D111" s="184"/>
      <c r="E111" s="185"/>
      <c r="F111" s="55">
        <f t="shared" si="131"/>
        <v>0</v>
      </c>
      <c r="G111" s="53"/>
      <c r="H111" s="54"/>
      <c r="I111" s="55">
        <f t="shared" si="132"/>
        <v>0</v>
      </c>
      <c r="J111" s="53"/>
      <c r="K111" s="54"/>
      <c r="L111" s="55">
        <f t="shared" si="133"/>
        <v>0</v>
      </c>
      <c r="M111" s="53"/>
      <c r="N111" s="54"/>
      <c r="O111" s="55">
        <f t="shared" si="134"/>
        <v>0</v>
      </c>
      <c r="P111" s="57"/>
    </row>
    <row r="112" spans="1:16" hidden="1" x14ac:dyDescent="0.25">
      <c r="A112" s="178">
        <v>2250</v>
      </c>
      <c r="B112" s="78" t="s">
        <v>132</v>
      </c>
      <c r="C112" s="79">
        <f t="shared" si="102"/>
        <v>0</v>
      </c>
      <c r="D112" s="179">
        <f>SUM(D113:D115)</f>
        <v>0</v>
      </c>
      <c r="E112" s="180">
        <f t="shared" ref="E112:F112" si="135">SUM(E113:E115)</f>
        <v>0</v>
      </c>
      <c r="F112" s="55">
        <f t="shared" si="135"/>
        <v>0</v>
      </c>
      <c r="G112" s="179">
        <f>SUM(G113:G115)</f>
        <v>0</v>
      </c>
      <c r="H112" s="180">
        <f t="shared" ref="H112:I112" si="136">SUM(H113:H115)</f>
        <v>0</v>
      </c>
      <c r="I112" s="55">
        <f t="shared" si="136"/>
        <v>0</v>
      </c>
      <c r="J112" s="179">
        <f>SUM(J113:J115)</f>
        <v>0</v>
      </c>
      <c r="K112" s="180">
        <f t="shared" ref="K112:L112" si="137">SUM(K113:K115)</f>
        <v>0</v>
      </c>
      <c r="L112" s="55">
        <f t="shared" si="137"/>
        <v>0</v>
      </c>
      <c r="M112" s="179">
        <f>SUM(M113:M115)</f>
        <v>0</v>
      </c>
      <c r="N112" s="180">
        <f t="shared" ref="N112:O112" si="138">SUM(N113:N115)</f>
        <v>0</v>
      </c>
      <c r="O112" s="55">
        <f t="shared" si="138"/>
        <v>0</v>
      </c>
      <c r="P112" s="57"/>
    </row>
    <row r="113" spans="1:16" ht="12" hidden="1" customHeight="1" x14ac:dyDescent="0.25">
      <c r="A113" s="51">
        <v>2251</v>
      </c>
      <c r="B113" s="78" t="s">
        <v>133</v>
      </c>
      <c r="C113" s="79">
        <f t="shared" si="102"/>
        <v>0</v>
      </c>
      <c r="D113" s="184"/>
      <c r="E113" s="185"/>
      <c r="F113" s="55">
        <f t="shared" ref="F113:F115" si="139">D113+E113</f>
        <v>0</v>
      </c>
      <c r="G113" s="53"/>
      <c r="H113" s="54"/>
      <c r="I113" s="55">
        <f t="shared" ref="I113:I115" si="140">G113+H113</f>
        <v>0</v>
      </c>
      <c r="J113" s="53"/>
      <c r="K113" s="54"/>
      <c r="L113" s="55">
        <f t="shared" ref="L113:L115" si="141">K113+J113</f>
        <v>0</v>
      </c>
      <c r="M113" s="53"/>
      <c r="N113" s="54"/>
      <c r="O113" s="55">
        <f t="shared" ref="O113:O115" si="142">N113+M113</f>
        <v>0</v>
      </c>
      <c r="P113" s="57"/>
    </row>
    <row r="114" spans="1:16" ht="24" hidden="1" customHeight="1" x14ac:dyDescent="0.25">
      <c r="A114" s="51">
        <v>2252</v>
      </c>
      <c r="B114" s="78" t="s">
        <v>134</v>
      </c>
      <c r="C114" s="79">
        <f t="shared" si="102"/>
        <v>0</v>
      </c>
      <c r="D114" s="184"/>
      <c r="E114" s="185"/>
      <c r="F114" s="55">
        <f t="shared" si="139"/>
        <v>0</v>
      </c>
      <c r="G114" s="53"/>
      <c r="H114" s="54"/>
      <c r="I114" s="55">
        <f t="shared" si="140"/>
        <v>0</v>
      </c>
      <c r="J114" s="53"/>
      <c r="K114" s="54"/>
      <c r="L114" s="55">
        <f t="shared" si="141"/>
        <v>0</v>
      </c>
      <c r="M114" s="53"/>
      <c r="N114" s="54"/>
      <c r="O114" s="55">
        <f t="shared" si="142"/>
        <v>0</v>
      </c>
      <c r="P114" s="57"/>
    </row>
    <row r="115" spans="1:16" ht="24" hidden="1" customHeight="1" x14ac:dyDescent="0.25">
      <c r="A115" s="51">
        <v>2259</v>
      </c>
      <c r="B115" s="78" t="s">
        <v>135</v>
      </c>
      <c r="C115" s="79">
        <f t="shared" si="102"/>
        <v>0</v>
      </c>
      <c r="D115" s="184"/>
      <c r="E115" s="185"/>
      <c r="F115" s="55">
        <f t="shared" si="139"/>
        <v>0</v>
      </c>
      <c r="G115" s="53"/>
      <c r="H115" s="54"/>
      <c r="I115" s="55">
        <f t="shared" si="140"/>
        <v>0</v>
      </c>
      <c r="J115" s="53"/>
      <c r="K115" s="54"/>
      <c r="L115" s="55">
        <f t="shared" si="141"/>
        <v>0</v>
      </c>
      <c r="M115" s="53"/>
      <c r="N115" s="54"/>
      <c r="O115" s="55">
        <f t="shared" si="142"/>
        <v>0</v>
      </c>
      <c r="P115" s="57"/>
    </row>
    <row r="116" spans="1:16" x14ac:dyDescent="0.25">
      <c r="A116" s="178">
        <v>2260</v>
      </c>
      <c r="B116" s="78" t="s">
        <v>136</v>
      </c>
      <c r="C116" s="79">
        <f t="shared" si="102"/>
        <v>77494</v>
      </c>
      <c r="D116" s="179">
        <f>SUM(D117:D121)</f>
        <v>76634</v>
      </c>
      <c r="E116" s="180">
        <f t="shared" ref="E116:F116" si="143">SUM(E117:E121)</f>
        <v>860</v>
      </c>
      <c r="F116" s="55">
        <f t="shared" si="143"/>
        <v>77494</v>
      </c>
      <c r="G116" s="179">
        <f>SUM(G117:G121)</f>
        <v>0</v>
      </c>
      <c r="H116" s="180">
        <f t="shared" ref="H116:I116" si="144">SUM(H117:H121)</f>
        <v>0</v>
      </c>
      <c r="I116" s="55">
        <f t="shared" si="144"/>
        <v>0</v>
      </c>
      <c r="J116" s="179">
        <f>SUM(J117:J121)</f>
        <v>0</v>
      </c>
      <c r="K116" s="180">
        <f t="shared" ref="K116:L116" si="145">SUM(K117:K121)</f>
        <v>0</v>
      </c>
      <c r="L116" s="55">
        <f t="shared" si="145"/>
        <v>0</v>
      </c>
      <c r="M116" s="179">
        <f>SUM(M117:M121)</f>
        <v>0</v>
      </c>
      <c r="N116" s="180">
        <f t="shared" ref="N116:O116" si="146">SUM(N117:N121)</f>
        <v>0</v>
      </c>
      <c r="O116" s="55">
        <f t="shared" si="146"/>
        <v>0</v>
      </c>
      <c r="P116" s="57"/>
    </row>
    <row r="117" spans="1:16" ht="12" customHeight="1" x14ac:dyDescent="0.25">
      <c r="A117" s="51">
        <v>2261</v>
      </c>
      <c r="B117" s="78" t="s">
        <v>137</v>
      </c>
      <c r="C117" s="79">
        <f t="shared" si="102"/>
        <v>38544</v>
      </c>
      <c r="D117" s="184">
        <v>38544</v>
      </c>
      <c r="E117" s="185"/>
      <c r="F117" s="55">
        <f t="shared" ref="F117:F121" si="147">D117+E117</f>
        <v>38544</v>
      </c>
      <c r="G117" s="53"/>
      <c r="H117" s="54"/>
      <c r="I117" s="55">
        <f t="shared" ref="I117:I121" si="148">G117+H117</f>
        <v>0</v>
      </c>
      <c r="J117" s="53"/>
      <c r="K117" s="54"/>
      <c r="L117" s="55">
        <f t="shared" ref="L117:L121" si="149">K117+J117</f>
        <v>0</v>
      </c>
      <c r="M117" s="53"/>
      <c r="N117" s="54"/>
      <c r="O117" s="55">
        <f t="shared" ref="O117:O121" si="150">N117+M117</f>
        <v>0</v>
      </c>
      <c r="P117" s="57"/>
    </row>
    <row r="118" spans="1:16" ht="30.75" customHeight="1" x14ac:dyDescent="0.25">
      <c r="A118" s="51">
        <v>2262</v>
      </c>
      <c r="B118" s="78" t="s">
        <v>138</v>
      </c>
      <c r="C118" s="79">
        <f t="shared" si="102"/>
        <v>38950</v>
      </c>
      <c r="D118" s="184">
        <v>38090</v>
      </c>
      <c r="E118" s="185">
        <v>860</v>
      </c>
      <c r="F118" s="55">
        <f t="shared" si="147"/>
        <v>38950</v>
      </c>
      <c r="G118" s="53"/>
      <c r="H118" s="54"/>
      <c r="I118" s="55">
        <f t="shared" si="148"/>
        <v>0</v>
      </c>
      <c r="J118" s="53"/>
      <c r="K118" s="54"/>
      <c r="L118" s="55">
        <f t="shared" si="149"/>
        <v>0</v>
      </c>
      <c r="M118" s="53"/>
      <c r="N118" s="54"/>
      <c r="O118" s="55">
        <f t="shared" si="150"/>
        <v>0</v>
      </c>
      <c r="P118" s="57" t="s">
        <v>139</v>
      </c>
    </row>
    <row r="119" spans="1:16" ht="12" hidden="1" customHeight="1" x14ac:dyDescent="0.25">
      <c r="A119" s="51">
        <v>2263</v>
      </c>
      <c r="B119" s="78" t="s">
        <v>140</v>
      </c>
      <c r="C119" s="79">
        <f t="shared" si="102"/>
        <v>0</v>
      </c>
      <c r="D119" s="184"/>
      <c r="E119" s="185"/>
      <c r="F119" s="55">
        <f t="shared" si="147"/>
        <v>0</v>
      </c>
      <c r="G119" s="53"/>
      <c r="H119" s="54"/>
      <c r="I119" s="55">
        <f t="shared" si="148"/>
        <v>0</v>
      </c>
      <c r="J119" s="53"/>
      <c r="K119" s="54"/>
      <c r="L119" s="55">
        <f t="shared" si="149"/>
        <v>0</v>
      </c>
      <c r="M119" s="53"/>
      <c r="N119" s="54"/>
      <c r="O119" s="55">
        <f t="shared" si="150"/>
        <v>0</v>
      </c>
      <c r="P119" s="57"/>
    </row>
    <row r="120" spans="1:16" ht="24" hidden="1" customHeight="1" x14ac:dyDescent="0.25">
      <c r="A120" s="51">
        <v>2264</v>
      </c>
      <c r="B120" s="78" t="s">
        <v>141</v>
      </c>
      <c r="C120" s="79">
        <f t="shared" si="102"/>
        <v>0</v>
      </c>
      <c r="D120" s="184"/>
      <c r="E120" s="185"/>
      <c r="F120" s="55">
        <f t="shared" si="147"/>
        <v>0</v>
      </c>
      <c r="G120" s="53"/>
      <c r="H120" s="54"/>
      <c r="I120" s="55">
        <f t="shared" si="148"/>
        <v>0</v>
      </c>
      <c r="J120" s="53"/>
      <c r="K120" s="54"/>
      <c r="L120" s="55">
        <f t="shared" si="149"/>
        <v>0</v>
      </c>
      <c r="M120" s="53"/>
      <c r="N120" s="54"/>
      <c r="O120" s="55">
        <f t="shared" si="150"/>
        <v>0</v>
      </c>
      <c r="P120" s="57"/>
    </row>
    <row r="121" spans="1:16" ht="12" hidden="1" customHeight="1" x14ac:dyDescent="0.25">
      <c r="A121" s="51">
        <v>2269</v>
      </c>
      <c r="B121" s="78" t="s">
        <v>142</v>
      </c>
      <c r="C121" s="79">
        <f t="shared" si="102"/>
        <v>0</v>
      </c>
      <c r="D121" s="184"/>
      <c r="E121" s="185"/>
      <c r="F121" s="55">
        <f t="shared" si="147"/>
        <v>0</v>
      </c>
      <c r="G121" s="53"/>
      <c r="H121" s="54"/>
      <c r="I121" s="55">
        <f t="shared" si="148"/>
        <v>0</v>
      </c>
      <c r="J121" s="53"/>
      <c r="K121" s="54"/>
      <c r="L121" s="55">
        <f t="shared" si="149"/>
        <v>0</v>
      </c>
      <c r="M121" s="53"/>
      <c r="N121" s="54"/>
      <c r="O121" s="55">
        <f t="shared" si="150"/>
        <v>0</v>
      </c>
      <c r="P121" s="57"/>
    </row>
    <row r="122" spans="1:16" x14ac:dyDescent="0.25">
      <c r="A122" s="178">
        <v>2270</v>
      </c>
      <c r="B122" s="78" t="s">
        <v>143</v>
      </c>
      <c r="C122" s="79">
        <f t="shared" si="102"/>
        <v>30357</v>
      </c>
      <c r="D122" s="179">
        <f>SUM(D123:D127)</f>
        <v>29357</v>
      </c>
      <c r="E122" s="180">
        <f t="shared" ref="E122:F122" si="151">SUM(E123:E127)</f>
        <v>1000</v>
      </c>
      <c r="F122" s="55">
        <f t="shared" si="151"/>
        <v>30357</v>
      </c>
      <c r="G122" s="179">
        <f>SUM(G123:G127)</f>
        <v>0</v>
      </c>
      <c r="H122" s="180">
        <f t="shared" ref="H122:I122" si="152">SUM(H123:H127)</f>
        <v>0</v>
      </c>
      <c r="I122" s="55">
        <f t="shared" si="152"/>
        <v>0</v>
      </c>
      <c r="J122" s="179">
        <f>SUM(J123:J127)</f>
        <v>0</v>
      </c>
      <c r="K122" s="180">
        <f t="shared" ref="K122:L122" si="153">SUM(K123:K127)</f>
        <v>0</v>
      </c>
      <c r="L122" s="55">
        <f t="shared" si="153"/>
        <v>0</v>
      </c>
      <c r="M122" s="179">
        <f>SUM(M123:M127)</f>
        <v>0</v>
      </c>
      <c r="N122" s="180">
        <f t="shared" ref="N122:O122" si="154">SUM(N123:N127)</f>
        <v>0</v>
      </c>
      <c r="O122" s="55">
        <f t="shared" si="154"/>
        <v>0</v>
      </c>
      <c r="P122" s="57"/>
    </row>
    <row r="123" spans="1:16" ht="12" hidden="1" customHeight="1" x14ac:dyDescent="0.25">
      <c r="A123" s="51">
        <v>2272</v>
      </c>
      <c r="B123" s="188" t="s">
        <v>144</v>
      </c>
      <c r="C123" s="79">
        <f t="shared" si="102"/>
        <v>0</v>
      </c>
      <c r="D123" s="184"/>
      <c r="E123" s="185"/>
      <c r="F123" s="55">
        <f t="shared" ref="F123:F127" si="155">D123+E123</f>
        <v>0</v>
      </c>
      <c r="G123" s="53"/>
      <c r="H123" s="54"/>
      <c r="I123" s="55">
        <f t="shared" ref="I123:I127" si="156">G123+H123</f>
        <v>0</v>
      </c>
      <c r="J123" s="53"/>
      <c r="K123" s="54"/>
      <c r="L123" s="55">
        <f t="shared" ref="L123:L127" si="157">K123+J123</f>
        <v>0</v>
      </c>
      <c r="M123" s="53"/>
      <c r="N123" s="54"/>
      <c r="O123" s="55">
        <f t="shared" ref="O123:O127" si="158">N123+M123</f>
        <v>0</v>
      </c>
      <c r="P123" s="57"/>
    </row>
    <row r="124" spans="1:16" ht="24" hidden="1" customHeight="1" x14ac:dyDescent="0.25">
      <c r="A124" s="51">
        <v>2274</v>
      </c>
      <c r="B124" s="189" t="s">
        <v>145</v>
      </c>
      <c r="C124" s="79">
        <f t="shared" si="102"/>
        <v>0</v>
      </c>
      <c r="D124" s="184"/>
      <c r="E124" s="185"/>
      <c r="F124" s="55">
        <f t="shared" si="155"/>
        <v>0</v>
      </c>
      <c r="G124" s="53"/>
      <c r="H124" s="54"/>
      <c r="I124" s="55">
        <f t="shared" si="156"/>
        <v>0</v>
      </c>
      <c r="J124" s="53"/>
      <c r="K124" s="54"/>
      <c r="L124" s="55">
        <f t="shared" si="157"/>
        <v>0</v>
      </c>
      <c r="M124" s="53"/>
      <c r="N124" s="54"/>
      <c r="O124" s="55">
        <f t="shared" si="158"/>
        <v>0</v>
      </c>
      <c r="P124" s="57"/>
    </row>
    <row r="125" spans="1:16" ht="24" hidden="1" customHeight="1" x14ac:dyDescent="0.25">
      <c r="A125" s="51">
        <v>2275</v>
      </c>
      <c r="B125" s="78" t="s">
        <v>146</v>
      </c>
      <c r="C125" s="79">
        <f t="shared" si="102"/>
        <v>0</v>
      </c>
      <c r="D125" s="184"/>
      <c r="E125" s="185"/>
      <c r="F125" s="55">
        <f t="shared" si="155"/>
        <v>0</v>
      </c>
      <c r="G125" s="53"/>
      <c r="H125" s="54"/>
      <c r="I125" s="55">
        <f t="shared" si="156"/>
        <v>0</v>
      </c>
      <c r="J125" s="53"/>
      <c r="K125" s="54"/>
      <c r="L125" s="55">
        <f t="shared" si="157"/>
        <v>0</v>
      </c>
      <c r="M125" s="53"/>
      <c r="N125" s="54"/>
      <c r="O125" s="55">
        <f t="shared" si="158"/>
        <v>0</v>
      </c>
      <c r="P125" s="57"/>
    </row>
    <row r="126" spans="1:16" ht="36" hidden="1" customHeight="1" x14ac:dyDescent="0.25">
      <c r="A126" s="51">
        <v>2276</v>
      </c>
      <c r="B126" s="78" t="s">
        <v>147</v>
      </c>
      <c r="C126" s="79">
        <f t="shared" si="102"/>
        <v>0</v>
      </c>
      <c r="D126" s="184"/>
      <c r="E126" s="185"/>
      <c r="F126" s="55">
        <f t="shared" si="155"/>
        <v>0</v>
      </c>
      <c r="G126" s="53"/>
      <c r="H126" s="54"/>
      <c r="I126" s="55">
        <f t="shared" si="156"/>
        <v>0</v>
      </c>
      <c r="J126" s="53"/>
      <c r="K126" s="54"/>
      <c r="L126" s="55">
        <f t="shared" si="157"/>
        <v>0</v>
      </c>
      <c r="M126" s="53"/>
      <c r="N126" s="54"/>
      <c r="O126" s="55">
        <f t="shared" si="158"/>
        <v>0</v>
      </c>
      <c r="P126" s="57"/>
    </row>
    <row r="127" spans="1:16" ht="43.5" customHeight="1" x14ac:dyDescent="0.2">
      <c r="A127" s="51">
        <v>2279</v>
      </c>
      <c r="B127" s="78" t="s">
        <v>148</v>
      </c>
      <c r="C127" s="79">
        <f t="shared" si="102"/>
        <v>30357</v>
      </c>
      <c r="D127" s="184">
        <v>29357</v>
      </c>
      <c r="E127" s="185">
        <v>1000</v>
      </c>
      <c r="F127" s="55">
        <f t="shared" si="155"/>
        <v>30357</v>
      </c>
      <c r="G127" s="53"/>
      <c r="H127" s="54"/>
      <c r="I127" s="55">
        <f t="shared" si="156"/>
        <v>0</v>
      </c>
      <c r="J127" s="53"/>
      <c r="K127" s="54"/>
      <c r="L127" s="55">
        <f t="shared" si="157"/>
        <v>0</v>
      </c>
      <c r="M127" s="53"/>
      <c r="N127" s="54"/>
      <c r="O127" s="55">
        <f t="shared" si="158"/>
        <v>0</v>
      </c>
      <c r="P127" s="375" t="s">
        <v>149</v>
      </c>
    </row>
    <row r="128" spans="1:16" ht="48" hidden="1" x14ac:dyDescent="0.25">
      <c r="A128" s="181">
        <v>2280</v>
      </c>
      <c r="B128" s="71" t="s">
        <v>150</v>
      </c>
      <c r="C128" s="72">
        <f t="shared" si="102"/>
        <v>0</v>
      </c>
      <c r="D128" s="182">
        <f t="shared" ref="D128:O128" si="159">SUM(D129)</f>
        <v>0</v>
      </c>
      <c r="E128" s="183">
        <f t="shared" si="159"/>
        <v>0</v>
      </c>
      <c r="F128" s="123">
        <f t="shared" si="159"/>
        <v>0</v>
      </c>
      <c r="G128" s="182">
        <f t="shared" si="159"/>
        <v>0</v>
      </c>
      <c r="H128" s="183">
        <f t="shared" si="159"/>
        <v>0</v>
      </c>
      <c r="I128" s="123">
        <f t="shared" si="159"/>
        <v>0</v>
      </c>
      <c r="J128" s="182">
        <f t="shared" si="159"/>
        <v>0</v>
      </c>
      <c r="K128" s="183">
        <f t="shared" si="159"/>
        <v>0</v>
      </c>
      <c r="L128" s="123">
        <f t="shared" si="159"/>
        <v>0</v>
      </c>
      <c r="M128" s="182">
        <f t="shared" si="159"/>
        <v>0</v>
      </c>
      <c r="N128" s="183">
        <f t="shared" si="159"/>
        <v>0</v>
      </c>
      <c r="O128" s="123">
        <f t="shared" si="159"/>
        <v>0</v>
      </c>
      <c r="P128" s="49"/>
    </row>
    <row r="129" spans="1:16" ht="24" hidden="1" customHeight="1" x14ac:dyDescent="0.25">
      <c r="A129" s="51">
        <v>2283</v>
      </c>
      <c r="B129" s="78" t="s">
        <v>151</v>
      </c>
      <c r="C129" s="79">
        <f t="shared" si="102"/>
        <v>0</v>
      </c>
      <c r="D129" s="184"/>
      <c r="E129" s="185"/>
      <c r="F129" s="55">
        <f>D129+E129</f>
        <v>0</v>
      </c>
      <c r="G129" s="53"/>
      <c r="H129" s="54"/>
      <c r="I129" s="55">
        <f>G129+H129</f>
        <v>0</v>
      </c>
      <c r="J129" s="53"/>
      <c r="K129" s="54"/>
      <c r="L129" s="55">
        <f>K129+J129</f>
        <v>0</v>
      </c>
      <c r="M129" s="53"/>
      <c r="N129" s="54"/>
      <c r="O129" s="55">
        <f>N129+M129</f>
        <v>0</v>
      </c>
      <c r="P129" s="57"/>
    </row>
    <row r="130" spans="1:16" ht="38.25" customHeight="1" x14ac:dyDescent="0.25">
      <c r="A130" s="58">
        <v>2300</v>
      </c>
      <c r="B130" s="172" t="s">
        <v>152</v>
      </c>
      <c r="C130" s="59">
        <f t="shared" si="102"/>
        <v>112172</v>
      </c>
      <c r="D130" s="173">
        <f>SUM(D131,D136,D140,D141,D144,D151,D159,D160,D163)</f>
        <v>112172</v>
      </c>
      <c r="E130" s="174">
        <f t="shared" ref="E130:F130" si="160">SUM(E131,E136,E140,E141,E144,E151,E159,E160,E163)</f>
        <v>0</v>
      </c>
      <c r="F130" s="62">
        <f t="shared" si="160"/>
        <v>112172</v>
      </c>
      <c r="G130" s="173">
        <f>SUM(G131,G136,G140,G141,G144,G151,G159,G160,G163)</f>
        <v>0</v>
      </c>
      <c r="H130" s="174">
        <f t="shared" ref="H130:I130" si="161">SUM(H131,H136,H140,H141,H144,H151,H159,H160,H163)</f>
        <v>0</v>
      </c>
      <c r="I130" s="62">
        <f t="shared" si="161"/>
        <v>0</v>
      </c>
      <c r="J130" s="173">
        <f>SUM(J131,J136,J140,J141,J144,J151,J159,J160,J163)</f>
        <v>0</v>
      </c>
      <c r="K130" s="174">
        <f t="shared" ref="K130:L130" si="162">SUM(K131,K136,K140,K141,K144,K151,K159,K160,K163)</f>
        <v>0</v>
      </c>
      <c r="L130" s="62">
        <f t="shared" si="162"/>
        <v>0</v>
      </c>
      <c r="M130" s="173">
        <f>SUM(M131,M136,M140,M141,M144,M151,M159,M160,M163)</f>
        <v>0</v>
      </c>
      <c r="N130" s="174">
        <f t="shared" ref="N130:O130" si="163">SUM(N131,N136,N140,N141,N144,N151,N159,N160,N163)</f>
        <v>0</v>
      </c>
      <c r="O130" s="62">
        <f t="shared" si="163"/>
        <v>0</v>
      </c>
      <c r="P130" s="66"/>
    </row>
    <row r="131" spans="1:16" ht="24" x14ac:dyDescent="0.25">
      <c r="A131" s="181">
        <v>2310</v>
      </c>
      <c r="B131" s="71" t="s">
        <v>153</v>
      </c>
      <c r="C131" s="72">
        <f t="shared" si="102"/>
        <v>3150</v>
      </c>
      <c r="D131" s="182">
        <f t="shared" ref="D131:O131" si="164">SUM(D132:D135)</f>
        <v>3150</v>
      </c>
      <c r="E131" s="183">
        <f t="shared" si="164"/>
        <v>0</v>
      </c>
      <c r="F131" s="123">
        <f t="shared" si="164"/>
        <v>3150</v>
      </c>
      <c r="G131" s="182">
        <f t="shared" si="164"/>
        <v>0</v>
      </c>
      <c r="H131" s="183">
        <f t="shared" si="164"/>
        <v>0</v>
      </c>
      <c r="I131" s="123">
        <f t="shared" si="164"/>
        <v>0</v>
      </c>
      <c r="J131" s="182">
        <f t="shared" si="164"/>
        <v>0</v>
      </c>
      <c r="K131" s="183">
        <f t="shared" si="164"/>
        <v>0</v>
      </c>
      <c r="L131" s="123">
        <f t="shared" si="164"/>
        <v>0</v>
      </c>
      <c r="M131" s="182">
        <f t="shared" si="164"/>
        <v>0</v>
      </c>
      <c r="N131" s="183">
        <f t="shared" si="164"/>
        <v>0</v>
      </c>
      <c r="O131" s="123">
        <f t="shared" si="164"/>
        <v>0</v>
      </c>
      <c r="P131" s="49"/>
    </row>
    <row r="132" spans="1:16" ht="12" hidden="1" customHeight="1" x14ac:dyDescent="0.25">
      <c r="A132" s="51">
        <v>2311</v>
      </c>
      <c r="B132" s="78" t="s">
        <v>154</v>
      </c>
      <c r="C132" s="79">
        <f t="shared" si="102"/>
        <v>0</v>
      </c>
      <c r="D132" s="184"/>
      <c r="E132" s="185"/>
      <c r="F132" s="55">
        <f t="shared" ref="F132:F135" si="165">D132+E132</f>
        <v>0</v>
      </c>
      <c r="G132" s="53"/>
      <c r="H132" s="54"/>
      <c r="I132" s="55">
        <f t="shared" ref="I132:I135" si="166">G132+H132</f>
        <v>0</v>
      </c>
      <c r="J132" s="53"/>
      <c r="K132" s="54"/>
      <c r="L132" s="55">
        <f t="shared" ref="L132:L135" si="167">K132+J132</f>
        <v>0</v>
      </c>
      <c r="M132" s="53"/>
      <c r="N132" s="54"/>
      <c r="O132" s="55">
        <f t="shared" ref="O132:O135" si="168">N132+M132</f>
        <v>0</v>
      </c>
      <c r="P132" s="57"/>
    </row>
    <row r="133" spans="1:16" ht="23.25" customHeight="1" x14ac:dyDescent="0.25">
      <c r="A133" s="51">
        <v>2312</v>
      </c>
      <c r="B133" s="78" t="s">
        <v>155</v>
      </c>
      <c r="C133" s="79">
        <f t="shared" si="102"/>
        <v>280</v>
      </c>
      <c r="D133" s="184">
        <v>280</v>
      </c>
      <c r="E133" s="185"/>
      <c r="F133" s="55">
        <f t="shared" si="165"/>
        <v>280</v>
      </c>
      <c r="G133" s="53"/>
      <c r="H133" s="54"/>
      <c r="I133" s="55">
        <f t="shared" si="166"/>
        <v>0</v>
      </c>
      <c r="J133" s="53"/>
      <c r="K133" s="54"/>
      <c r="L133" s="55">
        <f t="shared" si="167"/>
        <v>0</v>
      </c>
      <c r="M133" s="53"/>
      <c r="N133" s="54"/>
      <c r="O133" s="55">
        <f t="shared" si="168"/>
        <v>0</v>
      </c>
      <c r="P133" s="57"/>
    </row>
    <row r="134" spans="1:16" ht="12" hidden="1" customHeight="1" x14ac:dyDescent="0.25">
      <c r="A134" s="51">
        <v>2313</v>
      </c>
      <c r="B134" s="78" t="s">
        <v>156</v>
      </c>
      <c r="C134" s="79">
        <f t="shared" si="102"/>
        <v>0</v>
      </c>
      <c r="D134" s="184"/>
      <c r="E134" s="185"/>
      <c r="F134" s="55">
        <f t="shared" si="165"/>
        <v>0</v>
      </c>
      <c r="G134" s="53"/>
      <c r="H134" s="54"/>
      <c r="I134" s="55">
        <f t="shared" si="166"/>
        <v>0</v>
      </c>
      <c r="J134" s="53"/>
      <c r="K134" s="54"/>
      <c r="L134" s="55">
        <f t="shared" si="167"/>
        <v>0</v>
      </c>
      <c r="M134" s="53"/>
      <c r="N134" s="54"/>
      <c r="O134" s="55">
        <f t="shared" si="168"/>
        <v>0</v>
      </c>
      <c r="P134" s="57"/>
    </row>
    <row r="135" spans="1:16" ht="50.25" customHeight="1" x14ac:dyDescent="0.25">
      <c r="A135" s="51">
        <v>2314</v>
      </c>
      <c r="B135" s="78" t="s">
        <v>157</v>
      </c>
      <c r="C135" s="79">
        <f t="shared" si="102"/>
        <v>2870</v>
      </c>
      <c r="D135" s="184">
        <v>2870</v>
      </c>
      <c r="E135" s="185"/>
      <c r="F135" s="55">
        <f t="shared" si="165"/>
        <v>2870</v>
      </c>
      <c r="G135" s="53"/>
      <c r="H135" s="54"/>
      <c r="I135" s="55">
        <f t="shared" si="166"/>
        <v>0</v>
      </c>
      <c r="J135" s="53"/>
      <c r="K135" s="54"/>
      <c r="L135" s="55">
        <f t="shared" si="167"/>
        <v>0</v>
      </c>
      <c r="M135" s="53"/>
      <c r="N135" s="54"/>
      <c r="O135" s="55">
        <f t="shared" si="168"/>
        <v>0</v>
      </c>
      <c r="P135" s="57"/>
    </row>
    <row r="136" spans="1:16" x14ac:dyDescent="0.25">
      <c r="A136" s="178">
        <v>2320</v>
      </c>
      <c r="B136" s="78" t="s">
        <v>158</v>
      </c>
      <c r="C136" s="79">
        <f t="shared" si="102"/>
        <v>1200</v>
      </c>
      <c r="D136" s="179">
        <f>SUM(D137:D139)</f>
        <v>1200</v>
      </c>
      <c r="E136" s="180">
        <f t="shared" ref="E136:F136" si="169">SUM(E137:E139)</f>
        <v>0</v>
      </c>
      <c r="F136" s="55">
        <f t="shared" si="169"/>
        <v>1200</v>
      </c>
      <c r="G136" s="179">
        <f>SUM(G137:G139)</f>
        <v>0</v>
      </c>
      <c r="H136" s="180">
        <f t="shared" ref="H136:I136" si="170">SUM(H137:H139)</f>
        <v>0</v>
      </c>
      <c r="I136" s="55">
        <f t="shared" si="170"/>
        <v>0</v>
      </c>
      <c r="J136" s="179">
        <f>SUM(J137:J139)</f>
        <v>0</v>
      </c>
      <c r="K136" s="180">
        <f t="shared" ref="K136:L136" si="171">SUM(K137:K139)</f>
        <v>0</v>
      </c>
      <c r="L136" s="55">
        <f t="shared" si="171"/>
        <v>0</v>
      </c>
      <c r="M136" s="179">
        <f>SUM(M137:M139)</f>
        <v>0</v>
      </c>
      <c r="N136" s="180">
        <f t="shared" ref="N136:O136" si="172">SUM(N137:N139)</f>
        <v>0</v>
      </c>
      <c r="O136" s="55">
        <f t="shared" si="172"/>
        <v>0</v>
      </c>
      <c r="P136" s="57"/>
    </row>
    <row r="137" spans="1:16" ht="12" hidden="1" customHeight="1" x14ac:dyDescent="0.25">
      <c r="A137" s="51">
        <v>2321</v>
      </c>
      <c r="B137" s="78" t="s">
        <v>159</v>
      </c>
      <c r="C137" s="79">
        <f t="shared" si="102"/>
        <v>0</v>
      </c>
      <c r="D137" s="184"/>
      <c r="E137" s="185"/>
      <c r="F137" s="55">
        <f t="shared" ref="F137:F140" si="173">D137+E137</f>
        <v>0</v>
      </c>
      <c r="G137" s="53"/>
      <c r="H137" s="54"/>
      <c r="I137" s="55">
        <f t="shared" ref="I137:I140" si="174">G137+H137</f>
        <v>0</v>
      </c>
      <c r="J137" s="53"/>
      <c r="K137" s="54"/>
      <c r="L137" s="55">
        <f t="shared" ref="L137:L140" si="175">K137+J137</f>
        <v>0</v>
      </c>
      <c r="M137" s="53"/>
      <c r="N137" s="54"/>
      <c r="O137" s="55">
        <f t="shared" ref="O137:O140" si="176">N137+M137</f>
        <v>0</v>
      </c>
      <c r="P137" s="57"/>
    </row>
    <row r="138" spans="1:16" ht="12" customHeight="1" x14ac:dyDescent="0.25">
      <c r="A138" s="51">
        <v>2322</v>
      </c>
      <c r="B138" s="78" t="s">
        <v>160</v>
      </c>
      <c r="C138" s="79">
        <f t="shared" si="102"/>
        <v>1200</v>
      </c>
      <c r="D138" s="184">
        <v>1200</v>
      </c>
      <c r="E138" s="185"/>
      <c r="F138" s="55">
        <f t="shared" si="173"/>
        <v>1200</v>
      </c>
      <c r="G138" s="53"/>
      <c r="H138" s="54"/>
      <c r="I138" s="55">
        <f t="shared" si="174"/>
        <v>0</v>
      </c>
      <c r="J138" s="53"/>
      <c r="K138" s="54"/>
      <c r="L138" s="55">
        <f t="shared" si="175"/>
        <v>0</v>
      </c>
      <c r="M138" s="53"/>
      <c r="N138" s="54"/>
      <c r="O138" s="55">
        <f t="shared" si="176"/>
        <v>0</v>
      </c>
      <c r="P138" s="57"/>
    </row>
    <row r="139" spans="1:16" ht="10.5" hidden="1" customHeight="1" x14ac:dyDescent="0.25">
      <c r="A139" s="51">
        <v>2329</v>
      </c>
      <c r="B139" s="78" t="s">
        <v>161</v>
      </c>
      <c r="C139" s="79">
        <f t="shared" si="102"/>
        <v>0</v>
      </c>
      <c r="D139" s="184"/>
      <c r="E139" s="185"/>
      <c r="F139" s="55">
        <f t="shared" si="173"/>
        <v>0</v>
      </c>
      <c r="G139" s="53"/>
      <c r="H139" s="54"/>
      <c r="I139" s="55">
        <f t="shared" si="174"/>
        <v>0</v>
      </c>
      <c r="J139" s="53"/>
      <c r="K139" s="54"/>
      <c r="L139" s="55">
        <f t="shared" si="175"/>
        <v>0</v>
      </c>
      <c r="M139" s="53"/>
      <c r="N139" s="54"/>
      <c r="O139" s="55">
        <f t="shared" si="176"/>
        <v>0</v>
      </c>
      <c r="P139" s="57"/>
    </row>
    <row r="140" spans="1:16" ht="12" hidden="1" customHeight="1" x14ac:dyDescent="0.25">
      <c r="A140" s="178">
        <v>2330</v>
      </c>
      <c r="B140" s="78" t="s">
        <v>162</v>
      </c>
      <c r="C140" s="79">
        <f t="shared" si="102"/>
        <v>0</v>
      </c>
      <c r="D140" s="184"/>
      <c r="E140" s="185"/>
      <c r="F140" s="55">
        <f t="shared" si="173"/>
        <v>0</v>
      </c>
      <c r="G140" s="53"/>
      <c r="H140" s="54"/>
      <c r="I140" s="55">
        <f t="shared" si="174"/>
        <v>0</v>
      </c>
      <c r="J140" s="53"/>
      <c r="K140" s="54"/>
      <c r="L140" s="55">
        <f t="shared" si="175"/>
        <v>0</v>
      </c>
      <c r="M140" s="53"/>
      <c r="N140" s="54"/>
      <c r="O140" s="55">
        <f t="shared" si="176"/>
        <v>0</v>
      </c>
      <c r="P140" s="57"/>
    </row>
    <row r="141" spans="1:16" ht="48" x14ac:dyDescent="0.25">
      <c r="A141" s="178">
        <v>2340</v>
      </c>
      <c r="B141" s="78" t="s">
        <v>163</v>
      </c>
      <c r="C141" s="79">
        <f t="shared" si="102"/>
        <v>2160</v>
      </c>
      <c r="D141" s="179">
        <f>SUM(D142:D143)</f>
        <v>2160</v>
      </c>
      <c r="E141" s="180">
        <f t="shared" ref="E141:F141" si="177">SUM(E142:E143)</f>
        <v>0</v>
      </c>
      <c r="F141" s="55">
        <f t="shared" si="177"/>
        <v>2160</v>
      </c>
      <c r="G141" s="179">
        <f>SUM(G142:G143)</f>
        <v>0</v>
      </c>
      <c r="H141" s="180">
        <f t="shared" ref="H141:I141" si="178">SUM(H142:H143)</f>
        <v>0</v>
      </c>
      <c r="I141" s="55">
        <f t="shared" si="178"/>
        <v>0</v>
      </c>
      <c r="J141" s="179">
        <f>SUM(J142:J143)</f>
        <v>0</v>
      </c>
      <c r="K141" s="180">
        <f t="shared" ref="K141:L141" si="179">SUM(K142:K143)</f>
        <v>0</v>
      </c>
      <c r="L141" s="55">
        <f t="shared" si="179"/>
        <v>0</v>
      </c>
      <c r="M141" s="179">
        <f>SUM(M142:M143)</f>
        <v>0</v>
      </c>
      <c r="N141" s="180">
        <f t="shared" ref="N141:O141" si="180">SUM(N142:N143)</f>
        <v>0</v>
      </c>
      <c r="O141" s="55">
        <f t="shared" si="180"/>
        <v>0</v>
      </c>
      <c r="P141" s="57"/>
    </row>
    <row r="142" spans="1:16" ht="12" customHeight="1" x14ac:dyDescent="0.25">
      <c r="A142" s="51">
        <v>2341</v>
      </c>
      <c r="B142" s="78" t="s">
        <v>164</v>
      </c>
      <c r="C142" s="79">
        <f t="shared" si="102"/>
        <v>2160</v>
      </c>
      <c r="D142" s="184">
        <v>2160</v>
      </c>
      <c r="E142" s="185"/>
      <c r="F142" s="55">
        <f t="shared" ref="F142:F143" si="181">D142+E142</f>
        <v>2160</v>
      </c>
      <c r="G142" s="53"/>
      <c r="H142" s="54"/>
      <c r="I142" s="55">
        <f t="shared" ref="I142:I143" si="182">G142+H142</f>
        <v>0</v>
      </c>
      <c r="J142" s="53"/>
      <c r="K142" s="54"/>
      <c r="L142" s="55">
        <f t="shared" ref="L142:L143" si="183">K142+J142</f>
        <v>0</v>
      </c>
      <c r="M142" s="53"/>
      <c r="N142" s="54"/>
      <c r="O142" s="55">
        <f t="shared" ref="O142:O143" si="184">N142+M142</f>
        <v>0</v>
      </c>
      <c r="P142" s="57"/>
    </row>
    <row r="143" spans="1:16" ht="24" hidden="1" customHeight="1" x14ac:dyDescent="0.25">
      <c r="A143" s="51">
        <v>2344</v>
      </c>
      <c r="B143" s="78" t="s">
        <v>165</v>
      </c>
      <c r="C143" s="79">
        <f t="shared" si="102"/>
        <v>0</v>
      </c>
      <c r="D143" s="184"/>
      <c r="E143" s="185"/>
      <c r="F143" s="55">
        <f t="shared" si="181"/>
        <v>0</v>
      </c>
      <c r="G143" s="53"/>
      <c r="H143" s="54"/>
      <c r="I143" s="55">
        <f t="shared" si="182"/>
        <v>0</v>
      </c>
      <c r="J143" s="53"/>
      <c r="K143" s="54"/>
      <c r="L143" s="55">
        <f t="shared" si="183"/>
        <v>0</v>
      </c>
      <c r="M143" s="53"/>
      <c r="N143" s="54"/>
      <c r="O143" s="55">
        <f t="shared" si="184"/>
        <v>0</v>
      </c>
      <c r="P143" s="57"/>
    </row>
    <row r="144" spans="1:16" ht="24" x14ac:dyDescent="0.25">
      <c r="A144" s="175">
        <v>2350</v>
      </c>
      <c r="B144" s="127" t="s">
        <v>166</v>
      </c>
      <c r="C144" s="132">
        <f t="shared" si="102"/>
        <v>166</v>
      </c>
      <c r="D144" s="176">
        <f>SUM(D145:D150)</f>
        <v>166</v>
      </c>
      <c r="E144" s="177">
        <f t="shared" ref="E144:F144" si="185">SUM(E145:E150)</f>
        <v>0</v>
      </c>
      <c r="F144" s="130">
        <f t="shared" si="185"/>
        <v>166</v>
      </c>
      <c r="G144" s="176">
        <f>SUM(G145:G150)</f>
        <v>0</v>
      </c>
      <c r="H144" s="177">
        <f t="shared" ref="H144:I144" si="186">SUM(H145:H150)</f>
        <v>0</v>
      </c>
      <c r="I144" s="130">
        <f t="shared" si="186"/>
        <v>0</v>
      </c>
      <c r="J144" s="176">
        <f>SUM(J145:J150)</f>
        <v>0</v>
      </c>
      <c r="K144" s="177">
        <f t="shared" ref="K144:L144" si="187">SUM(K145:K150)</f>
        <v>0</v>
      </c>
      <c r="L144" s="130">
        <f t="shared" si="187"/>
        <v>0</v>
      </c>
      <c r="M144" s="176">
        <f>SUM(M145:M150)</f>
        <v>0</v>
      </c>
      <c r="N144" s="177">
        <f t="shared" ref="N144:O144" si="188">SUM(N145:N150)</f>
        <v>0</v>
      </c>
      <c r="O144" s="130">
        <f t="shared" si="188"/>
        <v>0</v>
      </c>
      <c r="P144" s="118"/>
    </row>
    <row r="145" spans="1:16" ht="12" hidden="1" customHeight="1" x14ac:dyDescent="0.25">
      <c r="A145" s="44">
        <v>2351</v>
      </c>
      <c r="B145" s="71" t="s">
        <v>167</v>
      </c>
      <c r="C145" s="72">
        <f t="shared" si="102"/>
        <v>0</v>
      </c>
      <c r="D145" s="186"/>
      <c r="E145" s="187"/>
      <c r="F145" s="123">
        <f t="shared" ref="F145:F150" si="189">D145+E145</f>
        <v>0</v>
      </c>
      <c r="G145" s="46"/>
      <c r="H145" s="47"/>
      <c r="I145" s="123">
        <f t="shared" ref="I145:I150" si="190">G145+H145</f>
        <v>0</v>
      </c>
      <c r="J145" s="46"/>
      <c r="K145" s="47"/>
      <c r="L145" s="123">
        <f t="shared" ref="L145:L150" si="191">K145+J145</f>
        <v>0</v>
      </c>
      <c r="M145" s="46"/>
      <c r="N145" s="47"/>
      <c r="O145" s="123">
        <f t="shared" ref="O145:O150" si="192">N145+M145</f>
        <v>0</v>
      </c>
      <c r="P145" s="49"/>
    </row>
    <row r="146" spans="1:16" ht="12" hidden="1" customHeight="1" x14ac:dyDescent="0.25">
      <c r="A146" s="51">
        <v>2352</v>
      </c>
      <c r="B146" s="78" t="s">
        <v>168</v>
      </c>
      <c r="C146" s="79">
        <f t="shared" si="102"/>
        <v>0</v>
      </c>
      <c r="D146" s="184"/>
      <c r="E146" s="185"/>
      <c r="F146" s="55">
        <f t="shared" si="189"/>
        <v>0</v>
      </c>
      <c r="G146" s="53"/>
      <c r="H146" s="54"/>
      <c r="I146" s="55">
        <f t="shared" si="190"/>
        <v>0</v>
      </c>
      <c r="J146" s="53"/>
      <c r="K146" s="54"/>
      <c r="L146" s="55">
        <f t="shared" si="191"/>
        <v>0</v>
      </c>
      <c r="M146" s="53"/>
      <c r="N146" s="54"/>
      <c r="O146" s="55">
        <f t="shared" si="192"/>
        <v>0</v>
      </c>
      <c r="P146" s="57"/>
    </row>
    <row r="147" spans="1:16" ht="24" hidden="1" customHeight="1" x14ac:dyDescent="0.25">
      <c r="A147" s="51">
        <v>2353</v>
      </c>
      <c r="B147" s="78" t="s">
        <v>169</v>
      </c>
      <c r="C147" s="79">
        <f t="shared" si="102"/>
        <v>0</v>
      </c>
      <c r="D147" s="184"/>
      <c r="E147" s="185"/>
      <c r="F147" s="55">
        <f t="shared" si="189"/>
        <v>0</v>
      </c>
      <c r="G147" s="53"/>
      <c r="H147" s="54"/>
      <c r="I147" s="55">
        <f t="shared" si="190"/>
        <v>0</v>
      </c>
      <c r="J147" s="53"/>
      <c r="K147" s="54"/>
      <c r="L147" s="55">
        <f t="shared" si="191"/>
        <v>0</v>
      </c>
      <c r="M147" s="53"/>
      <c r="N147" s="54"/>
      <c r="O147" s="55">
        <f t="shared" si="192"/>
        <v>0</v>
      </c>
      <c r="P147" s="57"/>
    </row>
    <row r="148" spans="1:16" ht="24" customHeight="1" x14ac:dyDescent="0.25">
      <c r="A148" s="51">
        <v>2354</v>
      </c>
      <c r="B148" s="78" t="s">
        <v>170</v>
      </c>
      <c r="C148" s="79">
        <f t="shared" ref="C148:C211" si="193">F148+I148+L148+O148</f>
        <v>166</v>
      </c>
      <c r="D148" s="184">
        <v>166</v>
      </c>
      <c r="E148" s="185"/>
      <c r="F148" s="55">
        <f t="shared" si="189"/>
        <v>166</v>
      </c>
      <c r="G148" s="53"/>
      <c r="H148" s="54"/>
      <c r="I148" s="55">
        <f t="shared" si="190"/>
        <v>0</v>
      </c>
      <c r="J148" s="53"/>
      <c r="K148" s="54"/>
      <c r="L148" s="55">
        <f t="shared" si="191"/>
        <v>0</v>
      </c>
      <c r="M148" s="53"/>
      <c r="N148" s="54"/>
      <c r="O148" s="55">
        <f t="shared" si="192"/>
        <v>0</v>
      </c>
      <c r="P148" s="57"/>
    </row>
    <row r="149" spans="1:16" ht="24" hidden="1" customHeight="1" x14ac:dyDescent="0.25">
      <c r="A149" s="51">
        <v>2355</v>
      </c>
      <c r="B149" s="78" t="s">
        <v>171</v>
      </c>
      <c r="C149" s="79">
        <f t="shared" si="193"/>
        <v>0</v>
      </c>
      <c r="D149" s="184"/>
      <c r="E149" s="185"/>
      <c r="F149" s="55">
        <f t="shared" si="189"/>
        <v>0</v>
      </c>
      <c r="G149" s="53"/>
      <c r="H149" s="54"/>
      <c r="I149" s="55">
        <f t="shared" si="190"/>
        <v>0</v>
      </c>
      <c r="J149" s="53"/>
      <c r="K149" s="54"/>
      <c r="L149" s="55">
        <f t="shared" si="191"/>
        <v>0</v>
      </c>
      <c r="M149" s="53"/>
      <c r="N149" s="54"/>
      <c r="O149" s="55">
        <f t="shared" si="192"/>
        <v>0</v>
      </c>
      <c r="P149" s="57"/>
    </row>
    <row r="150" spans="1:16" ht="24" hidden="1" customHeight="1" x14ac:dyDescent="0.25">
      <c r="A150" s="51">
        <v>2359</v>
      </c>
      <c r="B150" s="78" t="s">
        <v>172</v>
      </c>
      <c r="C150" s="79">
        <f t="shared" si="193"/>
        <v>0</v>
      </c>
      <c r="D150" s="184"/>
      <c r="E150" s="185"/>
      <c r="F150" s="55">
        <f t="shared" si="189"/>
        <v>0</v>
      </c>
      <c r="G150" s="53"/>
      <c r="H150" s="54"/>
      <c r="I150" s="55">
        <f t="shared" si="190"/>
        <v>0</v>
      </c>
      <c r="J150" s="53"/>
      <c r="K150" s="54"/>
      <c r="L150" s="55">
        <f t="shared" si="191"/>
        <v>0</v>
      </c>
      <c r="M150" s="53"/>
      <c r="N150" s="54"/>
      <c r="O150" s="55">
        <f t="shared" si="192"/>
        <v>0</v>
      </c>
      <c r="P150" s="57"/>
    </row>
    <row r="151" spans="1:16" ht="24.75" customHeight="1" x14ac:dyDescent="0.25">
      <c r="A151" s="178">
        <v>2360</v>
      </c>
      <c r="B151" s="78" t="s">
        <v>173</v>
      </c>
      <c r="C151" s="79">
        <f t="shared" si="193"/>
        <v>91600</v>
      </c>
      <c r="D151" s="179">
        <f>SUM(D152:D158)</f>
        <v>91600</v>
      </c>
      <c r="E151" s="180">
        <f t="shared" ref="E151:F151" si="194">SUM(E152:E158)</f>
        <v>0</v>
      </c>
      <c r="F151" s="55">
        <f t="shared" si="194"/>
        <v>91600</v>
      </c>
      <c r="G151" s="179">
        <f>SUM(G152:G158)</f>
        <v>0</v>
      </c>
      <c r="H151" s="180">
        <f t="shared" ref="H151:I151" si="195">SUM(H152:H158)</f>
        <v>0</v>
      </c>
      <c r="I151" s="55">
        <f t="shared" si="195"/>
        <v>0</v>
      </c>
      <c r="J151" s="179">
        <f>SUM(J152:J158)</f>
        <v>0</v>
      </c>
      <c r="K151" s="180">
        <f t="shared" ref="K151:L151" si="196">SUM(K152:K158)</f>
        <v>0</v>
      </c>
      <c r="L151" s="55">
        <f t="shared" si="196"/>
        <v>0</v>
      </c>
      <c r="M151" s="179">
        <f>SUM(M152:M158)</f>
        <v>0</v>
      </c>
      <c r="N151" s="180">
        <f t="shared" ref="N151:O151" si="197">SUM(N152:N158)</f>
        <v>0</v>
      </c>
      <c r="O151" s="55">
        <f t="shared" si="197"/>
        <v>0</v>
      </c>
      <c r="P151" s="57"/>
    </row>
    <row r="152" spans="1:16" ht="12" customHeight="1" x14ac:dyDescent="0.25">
      <c r="A152" s="50">
        <v>2361</v>
      </c>
      <c r="B152" s="78" t="s">
        <v>174</v>
      </c>
      <c r="C152" s="79">
        <f t="shared" si="193"/>
        <v>46595</v>
      </c>
      <c r="D152" s="184">
        <v>46595</v>
      </c>
      <c r="E152" s="185"/>
      <c r="F152" s="55">
        <f t="shared" ref="F152:F159" si="198">D152+E152</f>
        <v>46595</v>
      </c>
      <c r="G152" s="53"/>
      <c r="H152" s="54"/>
      <c r="I152" s="55">
        <f t="shared" ref="I152:I159" si="199">G152+H152</f>
        <v>0</v>
      </c>
      <c r="J152" s="53"/>
      <c r="K152" s="54"/>
      <c r="L152" s="55">
        <f t="shared" ref="L152:L159" si="200">K152+J152</f>
        <v>0</v>
      </c>
      <c r="M152" s="53"/>
      <c r="N152" s="54"/>
      <c r="O152" s="55">
        <f t="shared" ref="O152:O159" si="201">N152+M152</f>
        <v>0</v>
      </c>
      <c r="P152" s="57"/>
    </row>
    <row r="153" spans="1:16" ht="24" hidden="1" customHeight="1" x14ac:dyDescent="0.25">
      <c r="A153" s="50">
        <v>2362</v>
      </c>
      <c r="B153" s="78" t="s">
        <v>175</v>
      </c>
      <c r="C153" s="79">
        <f t="shared" si="193"/>
        <v>0</v>
      </c>
      <c r="D153" s="184"/>
      <c r="E153" s="185"/>
      <c r="F153" s="55">
        <f t="shared" si="198"/>
        <v>0</v>
      </c>
      <c r="G153" s="53"/>
      <c r="H153" s="54"/>
      <c r="I153" s="55">
        <f t="shared" si="199"/>
        <v>0</v>
      </c>
      <c r="J153" s="53"/>
      <c r="K153" s="54"/>
      <c r="L153" s="55">
        <f t="shared" si="200"/>
        <v>0</v>
      </c>
      <c r="M153" s="53"/>
      <c r="N153" s="54"/>
      <c r="O153" s="55">
        <f t="shared" si="201"/>
        <v>0</v>
      </c>
      <c r="P153" s="57"/>
    </row>
    <row r="154" spans="1:16" ht="12" customHeight="1" x14ac:dyDescent="0.25">
      <c r="A154" s="50">
        <v>2363</v>
      </c>
      <c r="B154" s="78" t="s">
        <v>176</v>
      </c>
      <c r="C154" s="79">
        <f t="shared" si="193"/>
        <v>45005</v>
      </c>
      <c r="D154" s="184">
        <v>45005</v>
      </c>
      <c r="E154" s="185"/>
      <c r="F154" s="55">
        <f t="shared" si="198"/>
        <v>45005</v>
      </c>
      <c r="G154" s="53"/>
      <c r="H154" s="54"/>
      <c r="I154" s="55">
        <f t="shared" si="199"/>
        <v>0</v>
      </c>
      <c r="J154" s="53"/>
      <c r="K154" s="54"/>
      <c r="L154" s="55">
        <f t="shared" si="200"/>
        <v>0</v>
      </c>
      <c r="M154" s="53"/>
      <c r="N154" s="54"/>
      <c r="O154" s="55">
        <f t="shared" si="201"/>
        <v>0</v>
      </c>
      <c r="P154" s="57"/>
    </row>
    <row r="155" spans="1:16" ht="12" hidden="1" customHeight="1" x14ac:dyDescent="0.25">
      <c r="A155" s="50">
        <v>2364</v>
      </c>
      <c r="B155" s="78" t="s">
        <v>177</v>
      </c>
      <c r="C155" s="79">
        <f t="shared" si="193"/>
        <v>0</v>
      </c>
      <c r="D155" s="184"/>
      <c r="E155" s="185"/>
      <c r="F155" s="55">
        <f t="shared" si="198"/>
        <v>0</v>
      </c>
      <c r="G155" s="53"/>
      <c r="H155" s="54"/>
      <c r="I155" s="55">
        <f t="shared" si="199"/>
        <v>0</v>
      </c>
      <c r="J155" s="53"/>
      <c r="K155" s="54"/>
      <c r="L155" s="55">
        <f t="shared" si="200"/>
        <v>0</v>
      </c>
      <c r="M155" s="53"/>
      <c r="N155" s="54"/>
      <c r="O155" s="55">
        <f t="shared" si="201"/>
        <v>0</v>
      </c>
      <c r="P155" s="57"/>
    </row>
    <row r="156" spans="1:16" ht="12.75" hidden="1" customHeight="1" x14ac:dyDescent="0.25">
      <c r="A156" s="50">
        <v>2365</v>
      </c>
      <c r="B156" s="78" t="s">
        <v>178</v>
      </c>
      <c r="C156" s="79">
        <f t="shared" si="193"/>
        <v>0</v>
      </c>
      <c r="D156" s="184"/>
      <c r="E156" s="185"/>
      <c r="F156" s="55">
        <f t="shared" si="198"/>
        <v>0</v>
      </c>
      <c r="G156" s="53"/>
      <c r="H156" s="54"/>
      <c r="I156" s="55">
        <f t="shared" si="199"/>
        <v>0</v>
      </c>
      <c r="J156" s="53"/>
      <c r="K156" s="54"/>
      <c r="L156" s="55">
        <f t="shared" si="200"/>
        <v>0</v>
      </c>
      <c r="M156" s="53"/>
      <c r="N156" s="54"/>
      <c r="O156" s="55">
        <f t="shared" si="201"/>
        <v>0</v>
      </c>
      <c r="P156" s="57"/>
    </row>
    <row r="157" spans="1:16" ht="36" hidden="1" customHeight="1" x14ac:dyDescent="0.25">
      <c r="A157" s="50">
        <v>2366</v>
      </c>
      <c r="B157" s="78" t="s">
        <v>179</v>
      </c>
      <c r="C157" s="79">
        <f t="shared" si="193"/>
        <v>0</v>
      </c>
      <c r="D157" s="184"/>
      <c r="E157" s="185"/>
      <c r="F157" s="55">
        <f t="shared" si="198"/>
        <v>0</v>
      </c>
      <c r="G157" s="53"/>
      <c r="H157" s="54"/>
      <c r="I157" s="55">
        <f t="shared" si="199"/>
        <v>0</v>
      </c>
      <c r="J157" s="53"/>
      <c r="K157" s="54"/>
      <c r="L157" s="55">
        <f t="shared" si="200"/>
        <v>0</v>
      </c>
      <c r="M157" s="53"/>
      <c r="N157" s="54"/>
      <c r="O157" s="55">
        <f t="shared" si="201"/>
        <v>0</v>
      </c>
      <c r="P157" s="57"/>
    </row>
    <row r="158" spans="1:16" ht="48" hidden="1" customHeight="1" x14ac:dyDescent="0.25">
      <c r="A158" s="50">
        <v>2369</v>
      </c>
      <c r="B158" s="78" t="s">
        <v>180</v>
      </c>
      <c r="C158" s="79">
        <f t="shared" si="193"/>
        <v>0</v>
      </c>
      <c r="D158" s="184"/>
      <c r="E158" s="185"/>
      <c r="F158" s="55">
        <f t="shared" si="198"/>
        <v>0</v>
      </c>
      <c r="G158" s="53"/>
      <c r="H158" s="54"/>
      <c r="I158" s="55">
        <f t="shared" si="199"/>
        <v>0</v>
      </c>
      <c r="J158" s="53"/>
      <c r="K158" s="54"/>
      <c r="L158" s="55">
        <f t="shared" si="200"/>
        <v>0</v>
      </c>
      <c r="M158" s="53"/>
      <c r="N158" s="54"/>
      <c r="O158" s="55">
        <f t="shared" si="201"/>
        <v>0</v>
      </c>
      <c r="P158" s="57"/>
    </row>
    <row r="159" spans="1:16" ht="12" customHeight="1" x14ac:dyDescent="0.25">
      <c r="A159" s="175">
        <v>2370</v>
      </c>
      <c r="B159" s="127" t="s">
        <v>181</v>
      </c>
      <c r="C159" s="132">
        <f t="shared" si="193"/>
        <v>13896</v>
      </c>
      <c r="D159" s="190">
        <v>13896</v>
      </c>
      <c r="E159" s="191"/>
      <c r="F159" s="130">
        <f t="shared" si="198"/>
        <v>13896</v>
      </c>
      <c r="G159" s="133"/>
      <c r="H159" s="134"/>
      <c r="I159" s="130">
        <f t="shared" si="199"/>
        <v>0</v>
      </c>
      <c r="J159" s="133"/>
      <c r="K159" s="134"/>
      <c r="L159" s="130">
        <f t="shared" si="200"/>
        <v>0</v>
      </c>
      <c r="M159" s="133"/>
      <c r="N159" s="134"/>
      <c r="O159" s="130">
        <f t="shared" si="201"/>
        <v>0</v>
      </c>
      <c r="P159" s="118"/>
    </row>
    <row r="160" spans="1:16" hidden="1" x14ac:dyDescent="0.25">
      <c r="A160" s="175">
        <v>2380</v>
      </c>
      <c r="B160" s="127" t="s">
        <v>182</v>
      </c>
      <c r="C160" s="132">
        <f t="shared" si="193"/>
        <v>0</v>
      </c>
      <c r="D160" s="176">
        <f>SUM(D161:D162)</f>
        <v>0</v>
      </c>
      <c r="E160" s="177">
        <f t="shared" ref="E160:F160" si="202">SUM(E161:E162)</f>
        <v>0</v>
      </c>
      <c r="F160" s="130">
        <f t="shared" si="202"/>
        <v>0</v>
      </c>
      <c r="G160" s="176">
        <f>SUM(G161:G162)</f>
        <v>0</v>
      </c>
      <c r="H160" s="177">
        <f t="shared" ref="H160:I160" si="203">SUM(H161:H162)</f>
        <v>0</v>
      </c>
      <c r="I160" s="130">
        <f t="shared" si="203"/>
        <v>0</v>
      </c>
      <c r="J160" s="176">
        <f>SUM(J161:J162)</f>
        <v>0</v>
      </c>
      <c r="K160" s="177">
        <f t="shared" ref="K160:L160" si="204">SUM(K161:K162)</f>
        <v>0</v>
      </c>
      <c r="L160" s="130">
        <f t="shared" si="204"/>
        <v>0</v>
      </c>
      <c r="M160" s="176">
        <f>SUM(M161:M162)</f>
        <v>0</v>
      </c>
      <c r="N160" s="177">
        <f t="shared" ref="N160:O160" si="205">SUM(N161:N162)</f>
        <v>0</v>
      </c>
      <c r="O160" s="130">
        <f t="shared" si="205"/>
        <v>0</v>
      </c>
      <c r="P160" s="118"/>
    </row>
    <row r="161" spans="1:16" ht="12" hidden="1" customHeight="1" x14ac:dyDescent="0.25">
      <c r="A161" s="43">
        <v>2381</v>
      </c>
      <c r="B161" s="71" t="s">
        <v>183</v>
      </c>
      <c r="C161" s="72">
        <f t="shared" si="193"/>
        <v>0</v>
      </c>
      <c r="D161" s="186"/>
      <c r="E161" s="187"/>
      <c r="F161" s="123">
        <f t="shared" ref="F161:F164" si="206">D161+E161</f>
        <v>0</v>
      </c>
      <c r="G161" s="46"/>
      <c r="H161" s="47"/>
      <c r="I161" s="123">
        <f t="shared" ref="I161:I164" si="207">G161+H161</f>
        <v>0</v>
      </c>
      <c r="J161" s="46"/>
      <c r="K161" s="47"/>
      <c r="L161" s="123">
        <f t="shared" ref="L161:L164" si="208">K161+J161</f>
        <v>0</v>
      </c>
      <c r="M161" s="46"/>
      <c r="N161" s="47"/>
      <c r="O161" s="123">
        <f t="shared" ref="O161:O164" si="209">N161+M161</f>
        <v>0</v>
      </c>
      <c r="P161" s="49"/>
    </row>
    <row r="162" spans="1:16" ht="24" hidden="1" customHeight="1" x14ac:dyDescent="0.25">
      <c r="A162" s="50">
        <v>2389</v>
      </c>
      <c r="B162" s="78" t="s">
        <v>184</v>
      </c>
      <c r="C162" s="79">
        <f t="shared" si="193"/>
        <v>0</v>
      </c>
      <c r="D162" s="184"/>
      <c r="E162" s="185"/>
      <c r="F162" s="55">
        <f t="shared" si="206"/>
        <v>0</v>
      </c>
      <c r="G162" s="53"/>
      <c r="H162" s="54"/>
      <c r="I162" s="55">
        <f t="shared" si="207"/>
        <v>0</v>
      </c>
      <c r="J162" s="53"/>
      <c r="K162" s="54"/>
      <c r="L162" s="55">
        <f t="shared" si="208"/>
        <v>0</v>
      </c>
      <c r="M162" s="53"/>
      <c r="N162" s="54"/>
      <c r="O162" s="55">
        <f t="shared" si="209"/>
        <v>0</v>
      </c>
      <c r="P162" s="57"/>
    </row>
    <row r="163" spans="1:16" ht="12" hidden="1" customHeight="1" x14ac:dyDescent="0.25">
      <c r="A163" s="175">
        <v>2390</v>
      </c>
      <c r="B163" s="127" t="s">
        <v>185</v>
      </c>
      <c r="C163" s="132">
        <f t="shared" si="193"/>
        <v>0</v>
      </c>
      <c r="D163" s="190"/>
      <c r="E163" s="191"/>
      <c r="F163" s="130">
        <f t="shared" si="206"/>
        <v>0</v>
      </c>
      <c r="G163" s="133"/>
      <c r="H163" s="134"/>
      <c r="I163" s="130">
        <f t="shared" si="207"/>
        <v>0</v>
      </c>
      <c r="J163" s="133"/>
      <c r="K163" s="134"/>
      <c r="L163" s="130">
        <f t="shared" si="208"/>
        <v>0</v>
      </c>
      <c r="M163" s="133"/>
      <c r="N163" s="134"/>
      <c r="O163" s="130">
        <f t="shared" si="209"/>
        <v>0</v>
      </c>
      <c r="P163" s="118"/>
    </row>
    <row r="164" spans="1:16" ht="12" hidden="1" customHeight="1" x14ac:dyDescent="0.25">
      <c r="A164" s="58">
        <v>2400</v>
      </c>
      <c r="B164" s="172" t="s">
        <v>186</v>
      </c>
      <c r="C164" s="59">
        <f t="shared" si="193"/>
        <v>0</v>
      </c>
      <c r="D164" s="192"/>
      <c r="E164" s="193"/>
      <c r="F164" s="62">
        <f t="shared" si="206"/>
        <v>0</v>
      </c>
      <c r="G164" s="60"/>
      <c r="H164" s="61"/>
      <c r="I164" s="62">
        <f t="shared" si="207"/>
        <v>0</v>
      </c>
      <c r="J164" s="60"/>
      <c r="K164" s="61"/>
      <c r="L164" s="62">
        <f t="shared" si="208"/>
        <v>0</v>
      </c>
      <c r="M164" s="60"/>
      <c r="N164" s="61"/>
      <c r="O164" s="62">
        <f t="shared" si="209"/>
        <v>0</v>
      </c>
      <c r="P164" s="66"/>
    </row>
    <row r="165" spans="1:16" ht="24" hidden="1" x14ac:dyDescent="0.25">
      <c r="A165" s="58">
        <v>2500</v>
      </c>
      <c r="B165" s="172" t="s">
        <v>187</v>
      </c>
      <c r="C165" s="59">
        <f t="shared" si="193"/>
        <v>0</v>
      </c>
      <c r="D165" s="173">
        <f>SUM(D166,D171)</f>
        <v>0</v>
      </c>
      <c r="E165" s="174">
        <f t="shared" ref="E165:O165" si="210">SUM(E166,E171)</f>
        <v>0</v>
      </c>
      <c r="F165" s="62">
        <f t="shared" si="210"/>
        <v>0</v>
      </c>
      <c r="G165" s="173">
        <f t="shared" si="210"/>
        <v>0</v>
      </c>
      <c r="H165" s="174">
        <f t="shared" si="210"/>
        <v>0</v>
      </c>
      <c r="I165" s="62">
        <f t="shared" si="210"/>
        <v>0</v>
      </c>
      <c r="J165" s="173">
        <f t="shared" si="210"/>
        <v>0</v>
      </c>
      <c r="K165" s="174">
        <f t="shared" si="210"/>
        <v>0</v>
      </c>
      <c r="L165" s="62">
        <f t="shared" si="210"/>
        <v>0</v>
      </c>
      <c r="M165" s="173">
        <f t="shared" si="210"/>
        <v>0</v>
      </c>
      <c r="N165" s="174">
        <f t="shared" si="210"/>
        <v>0</v>
      </c>
      <c r="O165" s="62">
        <f t="shared" si="210"/>
        <v>0</v>
      </c>
      <c r="P165" s="66"/>
    </row>
    <row r="166" spans="1:16" ht="16.5" hidden="1" customHeight="1" x14ac:dyDescent="0.25">
      <c r="A166" s="181">
        <v>2510</v>
      </c>
      <c r="B166" s="71" t="s">
        <v>188</v>
      </c>
      <c r="C166" s="72">
        <f t="shared" si="193"/>
        <v>0</v>
      </c>
      <c r="D166" s="182">
        <f>SUM(D167:D170)</f>
        <v>0</v>
      </c>
      <c r="E166" s="183">
        <f t="shared" ref="E166:O166" si="211">SUM(E167:E170)</f>
        <v>0</v>
      </c>
      <c r="F166" s="123">
        <f t="shared" si="211"/>
        <v>0</v>
      </c>
      <c r="G166" s="182">
        <f t="shared" si="211"/>
        <v>0</v>
      </c>
      <c r="H166" s="183">
        <f t="shared" si="211"/>
        <v>0</v>
      </c>
      <c r="I166" s="123">
        <f t="shared" si="211"/>
        <v>0</v>
      </c>
      <c r="J166" s="182">
        <f t="shared" si="211"/>
        <v>0</v>
      </c>
      <c r="K166" s="183">
        <f t="shared" si="211"/>
        <v>0</v>
      </c>
      <c r="L166" s="123">
        <f t="shared" si="211"/>
        <v>0</v>
      </c>
      <c r="M166" s="182">
        <f t="shared" si="211"/>
        <v>0</v>
      </c>
      <c r="N166" s="183">
        <f t="shared" si="211"/>
        <v>0</v>
      </c>
      <c r="O166" s="123">
        <f t="shared" si="211"/>
        <v>0</v>
      </c>
      <c r="P166" s="49"/>
    </row>
    <row r="167" spans="1:16" ht="24" hidden="1" customHeight="1" x14ac:dyDescent="0.25">
      <c r="A167" s="51">
        <v>2512</v>
      </c>
      <c r="B167" s="78" t="s">
        <v>189</v>
      </c>
      <c r="C167" s="79">
        <f t="shared" si="193"/>
        <v>0</v>
      </c>
      <c r="D167" s="184"/>
      <c r="E167" s="185"/>
      <c r="F167" s="55">
        <f t="shared" ref="F167:F172" si="212">D167+E167</f>
        <v>0</v>
      </c>
      <c r="G167" s="53"/>
      <c r="H167" s="54"/>
      <c r="I167" s="55">
        <f t="shared" ref="I167:I172" si="213">G167+H167</f>
        <v>0</v>
      </c>
      <c r="J167" s="53"/>
      <c r="K167" s="54"/>
      <c r="L167" s="55">
        <f t="shared" ref="L167:L172" si="214">K167+J167</f>
        <v>0</v>
      </c>
      <c r="M167" s="53"/>
      <c r="N167" s="54"/>
      <c r="O167" s="55">
        <f t="shared" ref="O167:O172" si="215">N167+M167</f>
        <v>0</v>
      </c>
      <c r="P167" s="57"/>
    </row>
    <row r="168" spans="1:16" ht="36" hidden="1" customHeight="1" x14ac:dyDescent="0.25">
      <c r="A168" s="51">
        <v>2513</v>
      </c>
      <c r="B168" s="78" t="s">
        <v>190</v>
      </c>
      <c r="C168" s="79">
        <f t="shared" si="193"/>
        <v>0</v>
      </c>
      <c r="D168" s="184"/>
      <c r="E168" s="185"/>
      <c r="F168" s="55">
        <f t="shared" si="212"/>
        <v>0</v>
      </c>
      <c r="G168" s="53"/>
      <c r="H168" s="54"/>
      <c r="I168" s="55">
        <f t="shared" si="213"/>
        <v>0</v>
      </c>
      <c r="J168" s="53"/>
      <c r="K168" s="54"/>
      <c r="L168" s="55">
        <f t="shared" si="214"/>
        <v>0</v>
      </c>
      <c r="M168" s="53"/>
      <c r="N168" s="54"/>
      <c r="O168" s="55">
        <f t="shared" si="215"/>
        <v>0</v>
      </c>
      <c r="P168" s="57"/>
    </row>
    <row r="169" spans="1:16" ht="24" hidden="1" customHeight="1" x14ac:dyDescent="0.25">
      <c r="A169" s="51">
        <v>2515</v>
      </c>
      <c r="B169" s="78" t="s">
        <v>191</v>
      </c>
      <c r="C169" s="79">
        <f t="shared" si="193"/>
        <v>0</v>
      </c>
      <c r="D169" s="184"/>
      <c r="E169" s="185"/>
      <c r="F169" s="55">
        <f t="shared" si="212"/>
        <v>0</v>
      </c>
      <c r="G169" s="53"/>
      <c r="H169" s="54"/>
      <c r="I169" s="55">
        <f t="shared" si="213"/>
        <v>0</v>
      </c>
      <c r="J169" s="53"/>
      <c r="K169" s="54"/>
      <c r="L169" s="55">
        <f t="shared" si="214"/>
        <v>0</v>
      </c>
      <c r="M169" s="53"/>
      <c r="N169" s="54"/>
      <c r="O169" s="55">
        <f t="shared" si="215"/>
        <v>0</v>
      </c>
      <c r="P169" s="57"/>
    </row>
    <row r="170" spans="1:16" ht="24" hidden="1" customHeight="1" x14ac:dyDescent="0.25">
      <c r="A170" s="51">
        <v>2519</v>
      </c>
      <c r="B170" s="78" t="s">
        <v>192</v>
      </c>
      <c r="C170" s="79">
        <f t="shared" si="193"/>
        <v>0</v>
      </c>
      <c r="D170" s="184"/>
      <c r="E170" s="185"/>
      <c r="F170" s="55">
        <f t="shared" si="212"/>
        <v>0</v>
      </c>
      <c r="G170" s="53"/>
      <c r="H170" s="54"/>
      <c r="I170" s="55">
        <f t="shared" si="213"/>
        <v>0</v>
      </c>
      <c r="J170" s="53"/>
      <c r="K170" s="54"/>
      <c r="L170" s="55">
        <f t="shared" si="214"/>
        <v>0</v>
      </c>
      <c r="M170" s="53"/>
      <c r="N170" s="54"/>
      <c r="O170" s="55">
        <f t="shared" si="215"/>
        <v>0</v>
      </c>
      <c r="P170" s="57"/>
    </row>
    <row r="171" spans="1:16" ht="24" hidden="1" customHeight="1" x14ac:dyDescent="0.25">
      <c r="A171" s="178">
        <v>2520</v>
      </c>
      <c r="B171" s="78" t="s">
        <v>193</v>
      </c>
      <c r="C171" s="79">
        <f t="shared" si="193"/>
        <v>0</v>
      </c>
      <c r="D171" s="184"/>
      <c r="E171" s="185"/>
      <c r="F171" s="55">
        <f t="shared" si="212"/>
        <v>0</v>
      </c>
      <c r="G171" s="53"/>
      <c r="H171" s="54"/>
      <c r="I171" s="55">
        <f t="shared" si="213"/>
        <v>0</v>
      </c>
      <c r="J171" s="53"/>
      <c r="K171" s="54"/>
      <c r="L171" s="55">
        <f t="shared" si="214"/>
        <v>0</v>
      </c>
      <c r="M171" s="53"/>
      <c r="N171" s="54"/>
      <c r="O171" s="55">
        <f t="shared" si="215"/>
        <v>0</v>
      </c>
      <c r="P171" s="57"/>
    </row>
    <row r="172" spans="1:16" s="194" customFormat="1" ht="36" hidden="1" customHeight="1" x14ac:dyDescent="0.25">
      <c r="A172" s="23">
        <v>2800</v>
      </c>
      <c r="B172" s="71" t="s">
        <v>194</v>
      </c>
      <c r="C172" s="72">
        <f t="shared" si="193"/>
        <v>0</v>
      </c>
      <c r="D172" s="46"/>
      <c r="E172" s="47"/>
      <c r="F172" s="123">
        <f t="shared" si="212"/>
        <v>0</v>
      </c>
      <c r="G172" s="46"/>
      <c r="H172" s="47"/>
      <c r="I172" s="123">
        <f t="shared" si="213"/>
        <v>0</v>
      </c>
      <c r="J172" s="46"/>
      <c r="K172" s="47"/>
      <c r="L172" s="123">
        <f t="shared" si="214"/>
        <v>0</v>
      </c>
      <c r="M172" s="46"/>
      <c r="N172" s="47"/>
      <c r="O172" s="123">
        <f t="shared" si="215"/>
        <v>0</v>
      </c>
      <c r="P172" s="49"/>
    </row>
    <row r="173" spans="1:16" hidden="1" x14ac:dyDescent="0.25">
      <c r="A173" s="166">
        <v>3000</v>
      </c>
      <c r="B173" s="166" t="s">
        <v>195</v>
      </c>
      <c r="C173" s="167">
        <f t="shared" si="193"/>
        <v>0</v>
      </c>
      <c r="D173" s="168">
        <f>SUM(D174,D184)</f>
        <v>0</v>
      </c>
      <c r="E173" s="169">
        <f t="shared" ref="E173:F173" si="216">SUM(E174,E184)</f>
        <v>0</v>
      </c>
      <c r="F173" s="170">
        <f t="shared" si="216"/>
        <v>0</v>
      </c>
      <c r="G173" s="168">
        <f>SUM(G174,G184)</f>
        <v>0</v>
      </c>
      <c r="H173" s="169">
        <f t="shared" ref="H173:I173" si="217">SUM(H174,H184)</f>
        <v>0</v>
      </c>
      <c r="I173" s="170">
        <f t="shared" si="217"/>
        <v>0</v>
      </c>
      <c r="J173" s="168">
        <f>SUM(J174,J184)</f>
        <v>0</v>
      </c>
      <c r="K173" s="169">
        <f t="shared" ref="K173:L173" si="218">SUM(K174,K184)</f>
        <v>0</v>
      </c>
      <c r="L173" s="170">
        <f t="shared" si="218"/>
        <v>0</v>
      </c>
      <c r="M173" s="168">
        <f>SUM(M174,M184)</f>
        <v>0</v>
      </c>
      <c r="N173" s="169">
        <f t="shared" ref="N173:O173" si="219">SUM(N174,N184)</f>
        <v>0</v>
      </c>
      <c r="O173" s="170">
        <f t="shared" si="219"/>
        <v>0</v>
      </c>
      <c r="P173" s="171"/>
    </row>
    <row r="174" spans="1:16" ht="24" hidden="1" x14ac:dyDescent="0.25">
      <c r="A174" s="58">
        <v>3200</v>
      </c>
      <c r="B174" s="195" t="s">
        <v>196</v>
      </c>
      <c r="C174" s="59">
        <f t="shared" si="193"/>
        <v>0</v>
      </c>
      <c r="D174" s="173">
        <f>SUM(D175,D179)</f>
        <v>0</v>
      </c>
      <c r="E174" s="174">
        <f t="shared" ref="E174:O174" si="220">SUM(E175,E179)</f>
        <v>0</v>
      </c>
      <c r="F174" s="62">
        <f t="shared" si="220"/>
        <v>0</v>
      </c>
      <c r="G174" s="173">
        <f t="shared" si="220"/>
        <v>0</v>
      </c>
      <c r="H174" s="174">
        <f t="shared" si="220"/>
        <v>0</v>
      </c>
      <c r="I174" s="62">
        <f t="shared" si="220"/>
        <v>0</v>
      </c>
      <c r="J174" s="173">
        <f t="shared" si="220"/>
        <v>0</v>
      </c>
      <c r="K174" s="174">
        <f t="shared" si="220"/>
        <v>0</v>
      </c>
      <c r="L174" s="62">
        <f t="shared" si="220"/>
        <v>0</v>
      </c>
      <c r="M174" s="173">
        <f t="shared" si="220"/>
        <v>0</v>
      </c>
      <c r="N174" s="174">
        <f t="shared" si="220"/>
        <v>0</v>
      </c>
      <c r="O174" s="62">
        <f t="shared" si="220"/>
        <v>0</v>
      </c>
      <c r="P174" s="66"/>
    </row>
    <row r="175" spans="1:16" ht="36" hidden="1" x14ac:dyDescent="0.25">
      <c r="A175" s="181">
        <v>3260</v>
      </c>
      <c r="B175" s="71" t="s">
        <v>197</v>
      </c>
      <c r="C175" s="72">
        <f t="shared" si="193"/>
        <v>0</v>
      </c>
      <c r="D175" s="182">
        <f>SUM(D176:D178)</f>
        <v>0</v>
      </c>
      <c r="E175" s="183">
        <f t="shared" ref="E175:F175" si="221">SUM(E176:E178)</f>
        <v>0</v>
      </c>
      <c r="F175" s="123">
        <f t="shared" si="221"/>
        <v>0</v>
      </c>
      <c r="G175" s="182">
        <f>SUM(G176:G178)</f>
        <v>0</v>
      </c>
      <c r="H175" s="183">
        <f t="shared" ref="H175:I175" si="222">SUM(H176:H178)</f>
        <v>0</v>
      </c>
      <c r="I175" s="123">
        <f t="shared" si="222"/>
        <v>0</v>
      </c>
      <c r="J175" s="182">
        <f>SUM(J176:J178)</f>
        <v>0</v>
      </c>
      <c r="K175" s="183">
        <f t="shared" ref="K175:L175" si="223">SUM(K176:K178)</f>
        <v>0</v>
      </c>
      <c r="L175" s="123">
        <f t="shared" si="223"/>
        <v>0</v>
      </c>
      <c r="M175" s="182">
        <f>SUM(M176:M178)</f>
        <v>0</v>
      </c>
      <c r="N175" s="183">
        <f t="shared" ref="N175:O175" si="224">SUM(N176:N178)</f>
        <v>0</v>
      </c>
      <c r="O175" s="123">
        <f t="shared" si="224"/>
        <v>0</v>
      </c>
      <c r="P175" s="49"/>
    </row>
    <row r="176" spans="1:16" ht="24" hidden="1" customHeight="1" x14ac:dyDescent="0.25">
      <c r="A176" s="51">
        <v>3261</v>
      </c>
      <c r="B176" s="78" t="s">
        <v>198</v>
      </c>
      <c r="C176" s="79">
        <f t="shared" si="193"/>
        <v>0</v>
      </c>
      <c r="D176" s="184"/>
      <c r="E176" s="185"/>
      <c r="F176" s="55">
        <f t="shared" ref="F176:F178" si="225">D176+E176</f>
        <v>0</v>
      </c>
      <c r="G176" s="53"/>
      <c r="H176" s="54"/>
      <c r="I176" s="55">
        <f t="shared" ref="I176:I178" si="226">G176+H176</f>
        <v>0</v>
      </c>
      <c r="J176" s="53"/>
      <c r="K176" s="54"/>
      <c r="L176" s="55">
        <f t="shared" ref="L176:L178" si="227">K176+J176</f>
        <v>0</v>
      </c>
      <c r="M176" s="53"/>
      <c r="N176" s="54"/>
      <c r="O176" s="55">
        <f t="shared" ref="O176:O178" si="228">N176+M176</f>
        <v>0</v>
      </c>
      <c r="P176" s="57"/>
    </row>
    <row r="177" spans="1:16" ht="36" hidden="1" customHeight="1" x14ac:dyDescent="0.25">
      <c r="A177" s="51">
        <v>3262</v>
      </c>
      <c r="B177" s="78" t="s">
        <v>199</v>
      </c>
      <c r="C177" s="79">
        <f t="shared" si="193"/>
        <v>0</v>
      </c>
      <c r="D177" s="184"/>
      <c r="E177" s="185"/>
      <c r="F177" s="55">
        <f t="shared" si="225"/>
        <v>0</v>
      </c>
      <c r="G177" s="53"/>
      <c r="H177" s="54"/>
      <c r="I177" s="55">
        <f t="shared" si="226"/>
        <v>0</v>
      </c>
      <c r="J177" s="53"/>
      <c r="K177" s="54"/>
      <c r="L177" s="55">
        <f t="shared" si="227"/>
        <v>0</v>
      </c>
      <c r="M177" s="53"/>
      <c r="N177" s="54"/>
      <c r="O177" s="55">
        <f t="shared" si="228"/>
        <v>0</v>
      </c>
      <c r="P177" s="57"/>
    </row>
    <row r="178" spans="1:16" ht="24" hidden="1" customHeight="1" x14ac:dyDescent="0.25">
      <c r="A178" s="51">
        <v>3263</v>
      </c>
      <c r="B178" s="78" t="s">
        <v>200</v>
      </c>
      <c r="C178" s="79">
        <f t="shared" si="193"/>
        <v>0</v>
      </c>
      <c r="D178" s="184"/>
      <c r="E178" s="185"/>
      <c r="F178" s="55">
        <f t="shared" si="225"/>
        <v>0</v>
      </c>
      <c r="G178" s="53"/>
      <c r="H178" s="54"/>
      <c r="I178" s="55">
        <f t="shared" si="226"/>
        <v>0</v>
      </c>
      <c r="J178" s="53"/>
      <c r="K178" s="54"/>
      <c r="L178" s="55">
        <f t="shared" si="227"/>
        <v>0</v>
      </c>
      <c r="M178" s="53"/>
      <c r="N178" s="54"/>
      <c r="O178" s="55">
        <f t="shared" si="228"/>
        <v>0</v>
      </c>
      <c r="P178" s="57"/>
    </row>
    <row r="179" spans="1:16" ht="84" hidden="1" x14ac:dyDescent="0.25">
      <c r="A179" s="181">
        <v>3290</v>
      </c>
      <c r="B179" s="71" t="s">
        <v>201</v>
      </c>
      <c r="C179" s="196">
        <f t="shared" si="193"/>
        <v>0</v>
      </c>
      <c r="D179" s="182">
        <f>SUM(D180:D183)</f>
        <v>0</v>
      </c>
      <c r="E179" s="183">
        <f t="shared" ref="E179:O179" si="229">SUM(E180:E183)</f>
        <v>0</v>
      </c>
      <c r="F179" s="123">
        <f t="shared" si="229"/>
        <v>0</v>
      </c>
      <c r="G179" s="182">
        <f t="shared" si="229"/>
        <v>0</v>
      </c>
      <c r="H179" s="183">
        <f t="shared" si="229"/>
        <v>0</v>
      </c>
      <c r="I179" s="123">
        <f t="shared" si="229"/>
        <v>0</v>
      </c>
      <c r="J179" s="182">
        <f t="shared" si="229"/>
        <v>0</v>
      </c>
      <c r="K179" s="183">
        <f t="shared" si="229"/>
        <v>0</v>
      </c>
      <c r="L179" s="123">
        <f t="shared" si="229"/>
        <v>0</v>
      </c>
      <c r="M179" s="182">
        <f t="shared" si="229"/>
        <v>0</v>
      </c>
      <c r="N179" s="183">
        <f t="shared" si="229"/>
        <v>0</v>
      </c>
      <c r="O179" s="123">
        <f t="shared" si="229"/>
        <v>0</v>
      </c>
      <c r="P179" s="49"/>
    </row>
    <row r="180" spans="1:16" ht="72" hidden="1" customHeight="1" x14ac:dyDescent="0.25">
      <c r="A180" s="51">
        <v>3291</v>
      </c>
      <c r="B180" s="78" t="s">
        <v>202</v>
      </c>
      <c r="C180" s="79">
        <f t="shared" si="193"/>
        <v>0</v>
      </c>
      <c r="D180" s="184"/>
      <c r="E180" s="185"/>
      <c r="F180" s="55">
        <f t="shared" ref="F180:F183" si="230">D180+E180</f>
        <v>0</v>
      </c>
      <c r="G180" s="53"/>
      <c r="H180" s="54"/>
      <c r="I180" s="55">
        <f t="shared" ref="I180:I183" si="231">G180+H180</f>
        <v>0</v>
      </c>
      <c r="J180" s="53"/>
      <c r="K180" s="54"/>
      <c r="L180" s="55">
        <f t="shared" ref="L180:L183" si="232">K180+J180</f>
        <v>0</v>
      </c>
      <c r="M180" s="53"/>
      <c r="N180" s="54"/>
      <c r="O180" s="55">
        <f t="shared" ref="O180:O183" si="233">N180+M180</f>
        <v>0</v>
      </c>
      <c r="P180" s="57"/>
    </row>
    <row r="181" spans="1:16" ht="72" hidden="1" customHeight="1" x14ac:dyDescent="0.25">
      <c r="A181" s="51">
        <v>3292</v>
      </c>
      <c r="B181" s="78" t="s">
        <v>203</v>
      </c>
      <c r="C181" s="79">
        <f t="shared" si="193"/>
        <v>0</v>
      </c>
      <c r="D181" s="184"/>
      <c r="E181" s="185"/>
      <c r="F181" s="55">
        <f t="shared" si="230"/>
        <v>0</v>
      </c>
      <c r="G181" s="53"/>
      <c r="H181" s="54"/>
      <c r="I181" s="55">
        <f t="shared" si="231"/>
        <v>0</v>
      </c>
      <c r="J181" s="53"/>
      <c r="K181" s="54"/>
      <c r="L181" s="55">
        <f t="shared" si="232"/>
        <v>0</v>
      </c>
      <c r="M181" s="53"/>
      <c r="N181" s="54"/>
      <c r="O181" s="55">
        <f t="shared" si="233"/>
        <v>0</v>
      </c>
      <c r="P181" s="57"/>
    </row>
    <row r="182" spans="1:16" ht="72" hidden="1" customHeight="1" x14ac:dyDescent="0.25">
      <c r="A182" s="51">
        <v>3293</v>
      </c>
      <c r="B182" s="78" t="s">
        <v>204</v>
      </c>
      <c r="C182" s="79">
        <f t="shared" si="193"/>
        <v>0</v>
      </c>
      <c r="D182" s="184"/>
      <c r="E182" s="185"/>
      <c r="F182" s="55">
        <f t="shared" si="230"/>
        <v>0</v>
      </c>
      <c r="G182" s="53"/>
      <c r="H182" s="54"/>
      <c r="I182" s="55">
        <f t="shared" si="231"/>
        <v>0</v>
      </c>
      <c r="J182" s="53"/>
      <c r="K182" s="54"/>
      <c r="L182" s="55">
        <f t="shared" si="232"/>
        <v>0</v>
      </c>
      <c r="M182" s="53"/>
      <c r="N182" s="54"/>
      <c r="O182" s="55">
        <f t="shared" si="233"/>
        <v>0</v>
      </c>
      <c r="P182" s="57"/>
    </row>
    <row r="183" spans="1:16" ht="60" hidden="1" customHeight="1" x14ac:dyDescent="0.25">
      <c r="A183" s="197">
        <v>3294</v>
      </c>
      <c r="B183" s="78" t="s">
        <v>205</v>
      </c>
      <c r="C183" s="196">
        <f t="shared" si="193"/>
        <v>0</v>
      </c>
      <c r="D183" s="198"/>
      <c r="E183" s="199"/>
      <c r="F183" s="200">
        <f t="shared" si="230"/>
        <v>0</v>
      </c>
      <c r="G183" s="201"/>
      <c r="H183" s="202"/>
      <c r="I183" s="200">
        <f t="shared" si="231"/>
        <v>0</v>
      </c>
      <c r="J183" s="201"/>
      <c r="K183" s="202"/>
      <c r="L183" s="200">
        <f t="shared" si="232"/>
        <v>0</v>
      </c>
      <c r="M183" s="201"/>
      <c r="N183" s="202"/>
      <c r="O183" s="200">
        <f t="shared" si="233"/>
        <v>0</v>
      </c>
      <c r="P183" s="203"/>
    </row>
    <row r="184" spans="1:16" ht="48" hidden="1" x14ac:dyDescent="0.25">
      <c r="A184" s="204">
        <v>3300</v>
      </c>
      <c r="B184" s="195" t="s">
        <v>206</v>
      </c>
      <c r="C184" s="205">
        <f t="shared" si="193"/>
        <v>0</v>
      </c>
      <c r="D184" s="206">
        <f>SUM(D185:D186)</f>
        <v>0</v>
      </c>
      <c r="E184" s="207">
        <f t="shared" ref="E184:O184" si="234">SUM(E185:E186)</f>
        <v>0</v>
      </c>
      <c r="F184" s="208">
        <f t="shared" si="234"/>
        <v>0</v>
      </c>
      <c r="G184" s="206">
        <f t="shared" si="234"/>
        <v>0</v>
      </c>
      <c r="H184" s="207">
        <f t="shared" si="234"/>
        <v>0</v>
      </c>
      <c r="I184" s="208">
        <f t="shared" si="234"/>
        <v>0</v>
      </c>
      <c r="J184" s="206">
        <f t="shared" si="234"/>
        <v>0</v>
      </c>
      <c r="K184" s="207">
        <f t="shared" si="234"/>
        <v>0</v>
      </c>
      <c r="L184" s="208">
        <f t="shared" si="234"/>
        <v>0</v>
      </c>
      <c r="M184" s="206">
        <f t="shared" si="234"/>
        <v>0</v>
      </c>
      <c r="N184" s="207">
        <f t="shared" si="234"/>
        <v>0</v>
      </c>
      <c r="O184" s="208">
        <f t="shared" si="234"/>
        <v>0</v>
      </c>
      <c r="P184" s="209"/>
    </row>
    <row r="185" spans="1:16" ht="48" hidden="1" customHeight="1" x14ac:dyDescent="0.25">
      <c r="A185" s="126">
        <v>3310</v>
      </c>
      <c r="B185" s="127" t="s">
        <v>207</v>
      </c>
      <c r="C185" s="132">
        <f t="shared" si="193"/>
        <v>0</v>
      </c>
      <c r="D185" s="190"/>
      <c r="E185" s="191"/>
      <c r="F185" s="130">
        <f t="shared" ref="F185:F186" si="235">D185+E185</f>
        <v>0</v>
      </c>
      <c r="G185" s="133"/>
      <c r="H185" s="134"/>
      <c r="I185" s="130">
        <f t="shared" ref="I185:I186" si="236">G185+H185</f>
        <v>0</v>
      </c>
      <c r="J185" s="133"/>
      <c r="K185" s="134"/>
      <c r="L185" s="130">
        <f t="shared" ref="L185:L186" si="237">K185+J185</f>
        <v>0</v>
      </c>
      <c r="M185" s="133"/>
      <c r="N185" s="134"/>
      <c r="O185" s="130">
        <f t="shared" ref="O185:O186" si="238">N185+M185</f>
        <v>0</v>
      </c>
      <c r="P185" s="118"/>
    </row>
    <row r="186" spans="1:16" ht="48.75" hidden="1" customHeight="1" x14ac:dyDescent="0.25">
      <c r="A186" s="44">
        <v>3320</v>
      </c>
      <c r="B186" s="71" t="s">
        <v>208</v>
      </c>
      <c r="C186" s="72">
        <f t="shared" si="193"/>
        <v>0</v>
      </c>
      <c r="D186" s="186"/>
      <c r="E186" s="187"/>
      <c r="F186" s="123">
        <f t="shared" si="235"/>
        <v>0</v>
      </c>
      <c r="G186" s="46"/>
      <c r="H186" s="47"/>
      <c r="I186" s="123">
        <f t="shared" si="236"/>
        <v>0</v>
      </c>
      <c r="J186" s="46"/>
      <c r="K186" s="47"/>
      <c r="L186" s="123">
        <f t="shared" si="237"/>
        <v>0</v>
      </c>
      <c r="M186" s="46"/>
      <c r="N186" s="47"/>
      <c r="O186" s="123">
        <f t="shared" si="238"/>
        <v>0</v>
      </c>
      <c r="P186" s="49"/>
    </row>
    <row r="187" spans="1:16" hidden="1" x14ac:dyDescent="0.25">
      <c r="A187" s="210">
        <v>4000</v>
      </c>
      <c r="B187" s="166" t="s">
        <v>209</v>
      </c>
      <c r="C187" s="167">
        <f t="shared" si="193"/>
        <v>0</v>
      </c>
      <c r="D187" s="168">
        <f>SUM(D188,D191)</f>
        <v>0</v>
      </c>
      <c r="E187" s="169">
        <f t="shared" ref="E187:F187" si="239">SUM(E188,E191)</f>
        <v>0</v>
      </c>
      <c r="F187" s="170">
        <f t="shared" si="239"/>
        <v>0</v>
      </c>
      <c r="G187" s="168">
        <f>SUM(G188,G191)</f>
        <v>0</v>
      </c>
      <c r="H187" s="169">
        <f t="shared" ref="H187:I187" si="240">SUM(H188,H191)</f>
        <v>0</v>
      </c>
      <c r="I187" s="170">
        <f t="shared" si="240"/>
        <v>0</v>
      </c>
      <c r="J187" s="168">
        <f>SUM(J188,J191)</f>
        <v>0</v>
      </c>
      <c r="K187" s="169">
        <f t="shared" ref="K187:L187" si="241">SUM(K188,K191)</f>
        <v>0</v>
      </c>
      <c r="L187" s="170">
        <f t="shared" si="241"/>
        <v>0</v>
      </c>
      <c r="M187" s="168">
        <f>SUM(M188,M191)</f>
        <v>0</v>
      </c>
      <c r="N187" s="169">
        <f t="shared" ref="N187:O187" si="242">SUM(N188,N191)</f>
        <v>0</v>
      </c>
      <c r="O187" s="170">
        <f t="shared" si="242"/>
        <v>0</v>
      </c>
      <c r="P187" s="171"/>
    </row>
    <row r="188" spans="1:16" ht="24" hidden="1" x14ac:dyDescent="0.25">
      <c r="A188" s="211">
        <v>4200</v>
      </c>
      <c r="B188" s="172" t="s">
        <v>210</v>
      </c>
      <c r="C188" s="59">
        <f t="shared" si="193"/>
        <v>0</v>
      </c>
      <c r="D188" s="173">
        <f>SUM(D189,D190)</f>
        <v>0</v>
      </c>
      <c r="E188" s="174">
        <f t="shared" ref="E188:F188" si="243">SUM(E189,E190)</f>
        <v>0</v>
      </c>
      <c r="F188" s="62">
        <f t="shared" si="243"/>
        <v>0</v>
      </c>
      <c r="G188" s="173">
        <f>SUM(G189,G190)</f>
        <v>0</v>
      </c>
      <c r="H188" s="174">
        <f t="shared" ref="H188:I188" si="244">SUM(H189,H190)</f>
        <v>0</v>
      </c>
      <c r="I188" s="62">
        <f t="shared" si="244"/>
        <v>0</v>
      </c>
      <c r="J188" s="173">
        <f>SUM(J189,J190)</f>
        <v>0</v>
      </c>
      <c r="K188" s="174">
        <f t="shared" ref="K188:L188" si="245">SUM(K189,K190)</f>
        <v>0</v>
      </c>
      <c r="L188" s="62">
        <f t="shared" si="245"/>
        <v>0</v>
      </c>
      <c r="M188" s="173">
        <f>SUM(M189,M190)</f>
        <v>0</v>
      </c>
      <c r="N188" s="174">
        <f t="shared" ref="N188:O188" si="246">SUM(N189,N190)</f>
        <v>0</v>
      </c>
      <c r="O188" s="62">
        <f t="shared" si="246"/>
        <v>0</v>
      </c>
      <c r="P188" s="66"/>
    </row>
    <row r="189" spans="1:16" ht="36" hidden="1" customHeight="1" x14ac:dyDescent="0.25">
      <c r="A189" s="181">
        <v>4240</v>
      </c>
      <c r="B189" s="71" t="s">
        <v>211</v>
      </c>
      <c r="C189" s="72">
        <f t="shared" si="193"/>
        <v>0</v>
      </c>
      <c r="D189" s="186"/>
      <c r="E189" s="187"/>
      <c r="F189" s="123">
        <f t="shared" ref="F189:F190" si="247">D189+E189</f>
        <v>0</v>
      </c>
      <c r="G189" s="46"/>
      <c r="H189" s="47"/>
      <c r="I189" s="123">
        <f t="shared" ref="I189:I190" si="248">G189+H189</f>
        <v>0</v>
      </c>
      <c r="J189" s="46"/>
      <c r="K189" s="47"/>
      <c r="L189" s="123">
        <f t="shared" ref="L189:L190" si="249">K189+J189</f>
        <v>0</v>
      </c>
      <c r="M189" s="46"/>
      <c r="N189" s="47"/>
      <c r="O189" s="123">
        <f t="shared" ref="O189:O190" si="250">N189+M189</f>
        <v>0</v>
      </c>
      <c r="P189" s="49"/>
    </row>
    <row r="190" spans="1:16" ht="24" hidden="1" customHeight="1" x14ac:dyDescent="0.25">
      <c r="A190" s="178">
        <v>4250</v>
      </c>
      <c r="B190" s="78" t="s">
        <v>212</v>
      </c>
      <c r="C190" s="79">
        <f t="shared" si="193"/>
        <v>0</v>
      </c>
      <c r="D190" s="184"/>
      <c r="E190" s="185"/>
      <c r="F190" s="55">
        <f t="shared" si="247"/>
        <v>0</v>
      </c>
      <c r="G190" s="53"/>
      <c r="H190" s="54"/>
      <c r="I190" s="55">
        <f t="shared" si="248"/>
        <v>0</v>
      </c>
      <c r="J190" s="53"/>
      <c r="K190" s="54"/>
      <c r="L190" s="55">
        <f t="shared" si="249"/>
        <v>0</v>
      </c>
      <c r="M190" s="53"/>
      <c r="N190" s="54"/>
      <c r="O190" s="55">
        <f t="shared" si="250"/>
        <v>0</v>
      </c>
      <c r="P190" s="57"/>
    </row>
    <row r="191" spans="1:16" hidden="1" x14ac:dyDescent="0.25">
      <c r="A191" s="58">
        <v>4300</v>
      </c>
      <c r="B191" s="172" t="s">
        <v>213</v>
      </c>
      <c r="C191" s="59">
        <f t="shared" si="193"/>
        <v>0</v>
      </c>
      <c r="D191" s="173">
        <f>SUM(D192)</f>
        <v>0</v>
      </c>
      <c r="E191" s="174">
        <f t="shared" ref="E191:F191" si="251">SUM(E192)</f>
        <v>0</v>
      </c>
      <c r="F191" s="62">
        <f t="shared" si="251"/>
        <v>0</v>
      </c>
      <c r="G191" s="173">
        <f>SUM(G192)</f>
        <v>0</v>
      </c>
      <c r="H191" s="174">
        <f t="shared" ref="H191:I191" si="252">SUM(H192)</f>
        <v>0</v>
      </c>
      <c r="I191" s="62">
        <f t="shared" si="252"/>
        <v>0</v>
      </c>
      <c r="J191" s="173">
        <f>SUM(J192)</f>
        <v>0</v>
      </c>
      <c r="K191" s="174">
        <f t="shared" ref="K191:L191" si="253">SUM(K192)</f>
        <v>0</v>
      </c>
      <c r="L191" s="62">
        <f t="shared" si="253"/>
        <v>0</v>
      </c>
      <c r="M191" s="173">
        <f>SUM(M192)</f>
        <v>0</v>
      </c>
      <c r="N191" s="174">
        <f t="shared" ref="N191:O191" si="254">SUM(N192)</f>
        <v>0</v>
      </c>
      <c r="O191" s="62">
        <f t="shared" si="254"/>
        <v>0</v>
      </c>
      <c r="P191" s="66"/>
    </row>
    <row r="192" spans="1:16" ht="24" hidden="1" x14ac:dyDescent="0.25">
      <c r="A192" s="181">
        <v>4310</v>
      </c>
      <c r="B192" s="71" t="s">
        <v>214</v>
      </c>
      <c r="C192" s="72">
        <f t="shared" si="193"/>
        <v>0</v>
      </c>
      <c r="D192" s="182">
        <f>SUM(D193:D193)</f>
        <v>0</v>
      </c>
      <c r="E192" s="183">
        <f t="shared" ref="E192:F192" si="255">SUM(E193:E193)</f>
        <v>0</v>
      </c>
      <c r="F192" s="123">
        <f t="shared" si="255"/>
        <v>0</v>
      </c>
      <c r="G192" s="182">
        <f>SUM(G193:G193)</f>
        <v>0</v>
      </c>
      <c r="H192" s="183">
        <f t="shared" ref="H192:I192" si="256">SUM(H193:H193)</f>
        <v>0</v>
      </c>
      <c r="I192" s="123">
        <f t="shared" si="256"/>
        <v>0</v>
      </c>
      <c r="J192" s="182">
        <f>SUM(J193:J193)</f>
        <v>0</v>
      </c>
      <c r="K192" s="183">
        <f t="shared" ref="K192:L192" si="257">SUM(K193:K193)</f>
        <v>0</v>
      </c>
      <c r="L192" s="123">
        <f t="shared" si="257"/>
        <v>0</v>
      </c>
      <c r="M192" s="182">
        <f>SUM(M193:M193)</f>
        <v>0</v>
      </c>
      <c r="N192" s="183">
        <f t="shared" ref="N192:O192" si="258">SUM(N193:N193)</f>
        <v>0</v>
      </c>
      <c r="O192" s="123">
        <f t="shared" si="258"/>
        <v>0</v>
      </c>
      <c r="P192" s="49"/>
    </row>
    <row r="193" spans="1:16" ht="36" hidden="1" customHeight="1" x14ac:dyDescent="0.25">
      <c r="A193" s="51">
        <v>4311</v>
      </c>
      <c r="B193" s="78" t="s">
        <v>215</v>
      </c>
      <c r="C193" s="79">
        <f t="shared" si="193"/>
        <v>0</v>
      </c>
      <c r="D193" s="184"/>
      <c r="E193" s="185"/>
      <c r="F193" s="55">
        <f>D193+E193</f>
        <v>0</v>
      </c>
      <c r="G193" s="53"/>
      <c r="H193" s="54"/>
      <c r="I193" s="55">
        <f>G193+H193</f>
        <v>0</v>
      </c>
      <c r="J193" s="53"/>
      <c r="K193" s="54"/>
      <c r="L193" s="55">
        <f>K193+J193</f>
        <v>0</v>
      </c>
      <c r="M193" s="53"/>
      <c r="N193" s="54"/>
      <c r="O193" s="55">
        <f>N193+M193</f>
        <v>0</v>
      </c>
      <c r="P193" s="57"/>
    </row>
    <row r="194" spans="1:16" s="28" customFormat="1" ht="24" x14ac:dyDescent="0.25">
      <c r="A194" s="212"/>
      <c r="B194" s="23" t="s">
        <v>216</v>
      </c>
      <c r="C194" s="161">
        <f t="shared" si="193"/>
        <v>14500</v>
      </c>
      <c r="D194" s="162">
        <f t="shared" ref="D194:O194" si="259">SUM(D195,D230,D269,D283)</f>
        <v>14500</v>
      </c>
      <c r="E194" s="163">
        <f t="shared" si="259"/>
        <v>0</v>
      </c>
      <c r="F194" s="164">
        <f t="shared" si="259"/>
        <v>14500</v>
      </c>
      <c r="G194" s="162">
        <f t="shared" si="259"/>
        <v>0</v>
      </c>
      <c r="H194" s="163">
        <f t="shared" si="259"/>
        <v>0</v>
      </c>
      <c r="I194" s="164">
        <f t="shared" si="259"/>
        <v>0</v>
      </c>
      <c r="J194" s="162">
        <f t="shared" si="259"/>
        <v>0</v>
      </c>
      <c r="K194" s="163">
        <f t="shared" si="259"/>
        <v>0</v>
      </c>
      <c r="L194" s="164">
        <f t="shared" si="259"/>
        <v>0</v>
      </c>
      <c r="M194" s="162">
        <f t="shared" si="259"/>
        <v>0</v>
      </c>
      <c r="N194" s="163">
        <f t="shared" si="259"/>
        <v>0</v>
      </c>
      <c r="O194" s="164">
        <f t="shared" si="259"/>
        <v>0</v>
      </c>
      <c r="P194" s="165"/>
    </row>
    <row r="195" spans="1:16" x14ac:dyDescent="0.25">
      <c r="A195" s="166">
        <v>5000</v>
      </c>
      <c r="B195" s="166" t="s">
        <v>217</v>
      </c>
      <c r="C195" s="167">
        <f t="shared" si="193"/>
        <v>14500</v>
      </c>
      <c r="D195" s="168">
        <f>D196+D204</f>
        <v>14500</v>
      </c>
      <c r="E195" s="169">
        <f t="shared" ref="E195:F195" si="260">E196+E204</f>
        <v>0</v>
      </c>
      <c r="F195" s="170">
        <f t="shared" si="260"/>
        <v>14500</v>
      </c>
      <c r="G195" s="168">
        <f>G196+G204</f>
        <v>0</v>
      </c>
      <c r="H195" s="169">
        <f t="shared" ref="H195:I195" si="261">H196+H204</f>
        <v>0</v>
      </c>
      <c r="I195" s="170">
        <f t="shared" si="261"/>
        <v>0</v>
      </c>
      <c r="J195" s="168">
        <f>J196+J204</f>
        <v>0</v>
      </c>
      <c r="K195" s="169">
        <f t="shared" ref="K195:L195" si="262">K196+K204</f>
        <v>0</v>
      </c>
      <c r="L195" s="170">
        <f t="shared" si="262"/>
        <v>0</v>
      </c>
      <c r="M195" s="168">
        <f>M196+M204</f>
        <v>0</v>
      </c>
      <c r="N195" s="169">
        <f t="shared" ref="N195:O195" si="263">N196+N204</f>
        <v>0</v>
      </c>
      <c r="O195" s="170">
        <f t="shared" si="263"/>
        <v>0</v>
      </c>
      <c r="P195" s="171"/>
    </row>
    <row r="196" spans="1:16" hidden="1" x14ac:dyDescent="0.25">
      <c r="A196" s="58">
        <v>5100</v>
      </c>
      <c r="B196" s="172" t="s">
        <v>218</v>
      </c>
      <c r="C196" s="59">
        <f t="shared" si="193"/>
        <v>0</v>
      </c>
      <c r="D196" s="173">
        <f>D197+D198+D201+D202+D203</f>
        <v>0</v>
      </c>
      <c r="E196" s="174">
        <f t="shared" ref="E196:F196" si="264">E197+E198+E201+E202+E203</f>
        <v>0</v>
      </c>
      <c r="F196" s="62">
        <f t="shared" si="264"/>
        <v>0</v>
      </c>
      <c r="G196" s="173">
        <f>G197+G198+G201+G202+G203</f>
        <v>0</v>
      </c>
      <c r="H196" s="174">
        <f t="shared" ref="H196:I196" si="265">H197+H198+H201+H202+H203</f>
        <v>0</v>
      </c>
      <c r="I196" s="62">
        <f t="shared" si="265"/>
        <v>0</v>
      </c>
      <c r="J196" s="173">
        <f>J197+J198+J201+J202+J203</f>
        <v>0</v>
      </c>
      <c r="K196" s="174">
        <f t="shared" ref="K196:L196" si="266">K197+K198+K201+K202+K203</f>
        <v>0</v>
      </c>
      <c r="L196" s="62">
        <f t="shared" si="266"/>
        <v>0</v>
      </c>
      <c r="M196" s="173">
        <f>M197+M198+M201+M202+M203</f>
        <v>0</v>
      </c>
      <c r="N196" s="174">
        <f t="shared" ref="N196:O196" si="267">N197+N198+N201+N202+N203</f>
        <v>0</v>
      </c>
      <c r="O196" s="62">
        <f t="shared" si="267"/>
        <v>0</v>
      </c>
      <c r="P196" s="66"/>
    </row>
    <row r="197" spans="1:16" ht="12" hidden="1" customHeight="1" x14ac:dyDescent="0.25">
      <c r="A197" s="181">
        <v>5110</v>
      </c>
      <c r="B197" s="71" t="s">
        <v>219</v>
      </c>
      <c r="C197" s="72">
        <f t="shared" si="193"/>
        <v>0</v>
      </c>
      <c r="D197" s="186"/>
      <c r="E197" s="187"/>
      <c r="F197" s="123">
        <f>D197+E197</f>
        <v>0</v>
      </c>
      <c r="G197" s="46"/>
      <c r="H197" s="47"/>
      <c r="I197" s="123">
        <f>G197+H197</f>
        <v>0</v>
      </c>
      <c r="J197" s="46"/>
      <c r="K197" s="47"/>
      <c r="L197" s="123">
        <f>K197+J197</f>
        <v>0</v>
      </c>
      <c r="M197" s="46"/>
      <c r="N197" s="47"/>
      <c r="O197" s="123">
        <f>N197+M197</f>
        <v>0</v>
      </c>
      <c r="P197" s="49"/>
    </row>
    <row r="198" spans="1:16" ht="24" hidden="1" x14ac:dyDescent="0.25">
      <c r="A198" s="178">
        <v>5120</v>
      </c>
      <c r="B198" s="78" t="s">
        <v>220</v>
      </c>
      <c r="C198" s="79">
        <f t="shared" si="193"/>
        <v>0</v>
      </c>
      <c r="D198" s="179">
        <f>D199+D200</f>
        <v>0</v>
      </c>
      <c r="E198" s="180">
        <f t="shared" ref="E198:F198" si="268">E199+E200</f>
        <v>0</v>
      </c>
      <c r="F198" s="55">
        <f t="shared" si="268"/>
        <v>0</v>
      </c>
      <c r="G198" s="179">
        <f>G199+G200</f>
        <v>0</v>
      </c>
      <c r="H198" s="180">
        <f t="shared" ref="H198:I198" si="269">H199+H200</f>
        <v>0</v>
      </c>
      <c r="I198" s="55">
        <f t="shared" si="269"/>
        <v>0</v>
      </c>
      <c r="J198" s="179">
        <f>J199+J200</f>
        <v>0</v>
      </c>
      <c r="K198" s="180">
        <f t="shared" ref="K198:L198" si="270">K199+K200</f>
        <v>0</v>
      </c>
      <c r="L198" s="55">
        <f t="shared" si="270"/>
        <v>0</v>
      </c>
      <c r="M198" s="179">
        <f>M199+M200</f>
        <v>0</v>
      </c>
      <c r="N198" s="180">
        <f t="shared" ref="N198:O198" si="271">N199+N200</f>
        <v>0</v>
      </c>
      <c r="O198" s="55">
        <f t="shared" si="271"/>
        <v>0</v>
      </c>
      <c r="P198" s="57"/>
    </row>
    <row r="199" spans="1:16" ht="12" hidden="1" customHeight="1" x14ac:dyDescent="0.25">
      <c r="A199" s="51">
        <v>5121</v>
      </c>
      <c r="B199" s="78" t="s">
        <v>221</v>
      </c>
      <c r="C199" s="79">
        <f t="shared" si="193"/>
        <v>0</v>
      </c>
      <c r="D199" s="184"/>
      <c r="E199" s="185"/>
      <c r="F199" s="55">
        <f t="shared" ref="F199:F203" si="272">D199+E199</f>
        <v>0</v>
      </c>
      <c r="G199" s="53"/>
      <c r="H199" s="54"/>
      <c r="I199" s="55">
        <f t="shared" ref="I199:I203" si="273">G199+H199</f>
        <v>0</v>
      </c>
      <c r="J199" s="53"/>
      <c r="K199" s="54"/>
      <c r="L199" s="55">
        <f t="shared" ref="L199:L203" si="274">K199+J199</f>
        <v>0</v>
      </c>
      <c r="M199" s="53"/>
      <c r="N199" s="54"/>
      <c r="O199" s="55">
        <f t="shared" ref="O199:O203" si="275">N199+M199</f>
        <v>0</v>
      </c>
      <c r="P199" s="57"/>
    </row>
    <row r="200" spans="1:16" ht="24" hidden="1" customHeight="1" x14ac:dyDescent="0.25">
      <c r="A200" s="51">
        <v>5129</v>
      </c>
      <c r="B200" s="78" t="s">
        <v>222</v>
      </c>
      <c r="C200" s="79">
        <f t="shared" si="193"/>
        <v>0</v>
      </c>
      <c r="D200" s="184"/>
      <c r="E200" s="185"/>
      <c r="F200" s="55">
        <f t="shared" si="272"/>
        <v>0</v>
      </c>
      <c r="G200" s="53"/>
      <c r="H200" s="54"/>
      <c r="I200" s="55">
        <f t="shared" si="273"/>
        <v>0</v>
      </c>
      <c r="J200" s="53"/>
      <c r="K200" s="54"/>
      <c r="L200" s="55">
        <f t="shared" si="274"/>
        <v>0</v>
      </c>
      <c r="M200" s="53"/>
      <c r="N200" s="54"/>
      <c r="O200" s="55">
        <f t="shared" si="275"/>
        <v>0</v>
      </c>
      <c r="P200" s="57"/>
    </row>
    <row r="201" spans="1:16" ht="12" hidden="1" customHeight="1" x14ac:dyDescent="0.25">
      <c r="A201" s="178">
        <v>5130</v>
      </c>
      <c r="B201" s="78" t="s">
        <v>223</v>
      </c>
      <c r="C201" s="79">
        <f t="shared" si="193"/>
        <v>0</v>
      </c>
      <c r="D201" s="184"/>
      <c r="E201" s="185"/>
      <c r="F201" s="55">
        <f t="shared" si="272"/>
        <v>0</v>
      </c>
      <c r="G201" s="53"/>
      <c r="H201" s="54"/>
      <c r="I201" s="55">
        <f t="shared" si="273"/>
        <v>0</v>
      </c>
      <c r="J201" s="53"/>
      <c r="K201" s="54"/>
      <c r="L201" s="55">
        <f t="shared" si="274"/>
        <v>0</v>
      </c>
      <c r="M201" s="53"/>
      <c r="N201" s="54"/>
      <c r="O201" s="55">
        <f t="shared" si="275"/>
        <v>0</v>
      </c>
      <c r="P201" s="57"/>
    </row>
    <row r="202" spans="1:16" ht="12" hidden="1" customHeight="1" x14ac:dyDescent="0.25">
      <c r="A202" s="178">
        <v>5140</v>
      </c>
      <c r="B202" s="78" t="s">
        <v>224</v>
      </c>
      <c r="C202" s="79">
        <f t="shared" si="193"/>
        <v>0</v>
      </c>
      <c r="D202" s="184"/>
      <c r="E202" s="185"/>
      <c r="F202" s="55">
        <f t="shared" si="272"/>
        <v>0</v>
      </c>
      <c r="G202" s="53"/>
      <c r="H202" s="54"/>
      <c r="I202" s="55">
        <f t="shared" si="273"/>
        <v>0</v>
      </c>
      <c r="J202" s="53"/>
      <c r="K202" s="54"/>
      <c r="L202" s="55">
        <f t="shared" si="274"/>
        <v>0</v>
      </c>
      <c r="M202" s="53"/>
      <c r="N202" s="54"/>
      <c r="O202" s="55">
        <f t="shared" si="275"/>
        <v>0</v>
      </c>
      <c r="P202" s="57"/>
    </row>
    <row r="203" spans="1:16" ht="24" hidden="1" customHeight="1" x14ac:dyDescent="0.25">
      <c r="A203" s="178">
        <v>5170</v>
      </c>
      <c r="B203" s="78" t="s">
        <v>225</v>
      </c>
      <c r="C203" s="79">
        <f t="shared" si="193"/>
        <v>0</v>
      </c>
      <c r="D203" s="184"/>
      <c r="E203" s="185"/>
      <c r="F203" s="55">
        <f t="shared" si="272"/>
        <v>0</v>
      </c>
      <c r="G203" s="53"/>
      <c r="H203" s="54"/>
      <c r="I203" s="55">
        <f t="shared" si="273"/>
        <v>0</v>
      </c>
      <c r="J203" s="53"/>
      <c r="K203" s="54"/>
      <c r="L203" s="55">
        <f t="shared" si="274"/>
        <v>0</v>
      </c>
      <c r="M203" s="53"/>
      <c r="N203" s="54"/>
      <c r="O203" s="55">
        <f t="shared" si="275"/>
        <v>0</v>
      </c>
      <c r="P203" s="57"/>
    </row>
    <row r="204" spans="1:16" x14ac:dyDescent="0.25">
      <c r="A204" s="58">
        <v>5200</v>
      </c>
      <c r="B204" s="172" t="s">
        <v>226</v>
      </c>
      <c r="C204" s="59">
        <f t="shared" si="193"/>
        <v>14500</v>
      </c>
      <c r="D204" s="173">
        <f>D205+D215+D216+D225+D226+D227+D229</f>
        <v>14500</v>
      </c>
      <c r="E204" s="174">
        <f t="shared" ref="E204:F204" si="276">E205+E215+E216+E225+E226+E227+E229</f>
        <v>0</v>
      </c>
      <c r="F204" s="62">
        <f t="shared" si="276"/>
        <v>14500</v>
      </c>
      <c r="G204" s="173">
        <f>G205+G215+G216+G225+G226+G227+G229</f>
        <v>0</v>
      </c>
      <c r="H204" s="174">
        <f t="shared" ref="H204:I204" si="277">H205+H215+H216+H225+H226+H227+H229</f>
        <v>0</v>
      </c>
      <c r="I204" s="62">
        <f t="shared" si="277"/>
        <v>0</v>
      </c>
      <c r="J204" s="173">
        <f>J205+J215+J216+J225+J226+J227+J229</f>
        <v>0</v>
      </c>
      <c r="K204" s="174">
        <f t="shared" ref="K204:L204" si="278">K205+K215+K216+K225+K226+K227+K229</f>
        <v>0</v>
      </c>
      <c r="L204" s="62">
        <f t="shared" si="278"/>
        <v>0</v>
      </c>
      <c r="M204" s="173">
        <f>M205+M215+M216+M225+M226+M227+M229</f>
        <v>0</v>
      </c>
      <c r="N204" s="174">
        <f t="shared" ref="N204:O204" si="279">N205+N215+N216+N225+N226+N227+N229</f>
        <v>0</v>
      </c>
      <c r="O204" s="62">
        <f t="shared" si="279"/>
        <v>0</v>
      </c>
      <c r="P204" s="66"/>
    </row>
    <row r="205" spans="1:16" hidden="1" x14ac:dyDescent="0.25">
      <c r="A205" s="175">
        <v>5210</v>
      </c>
      <c r="B205" s="127" t="s">
        <v>227</v>
      </c>
      <c r="C205" s="132">
        <f t="shared" si="193"/>
        <v>0</v>
      </c>
      <c r="D205" s="176">
        <f>SUM(D206:D214)</f>
        <v>0</v>
      </c>
      <c r="E205" s="177">
        <f t="shared" ref="E205:F205" si="280">SUM(E206:E214)</f>
        <v>0</v>
      </c>
      <c r="F205" s="130">
        <f t="shared" si="280"/>
        <v>0</v>
      </c>
      <c r="G205" s="176">
        <f>SUM(G206:G214)</f>
        <v>0</v>
      </c>
      <c r="H205" s="177">
        <f t="shared" ref="H205:I205" si="281">SUM(H206:H214)</f>
        <v>0</v>
      </c>
      <c r="I205" s="130">
        <f t="shared" si="281"/>
        <v>0</v>
      </c>
      <c r="J205" s="176">
        <f>SUM(J206:J214)</f>
        <v>0</v>
      </c>
      <c r="K205" s="177">
        <f t="shared" ref="K205:L205" si="282">SUM(K206:K214)</f>
        <v>0</v>
      </c>
      <c r="L205" s="130">
        <f t="shared" si="282"/>
        <v>0</v>
      </c>
      <c r="M205" s="176">
        <f>SUM(M206:M214)</f>
        <v>0</v>
      </c>
      <c r="N205" s="177">
        <f t="shared" ref="N205:O205" si="283">SUM(N206:N214)</f>
        <v>0</v>
      </c>
      <c r="O205" s="130">
        <f t="shared" si="283"/>
        <v>0</v>
      </c>
      <c r="P205" s="118"/>
    </row>
    <row r="206" spans="1:16" ht="12" hidden="1" customHeight="1" x14ac:dyDescent="0.25">
      <c r="A206" s="44">
        <v>5211</v>
      </c>
      <c r="B206" s="71" t="s">
        <v>228</v>
      </c>
      <c r="C206" s="72">
        <f t="shared" si="193"/>
        <v>0</v>
      </c>
      <c r="D206" s="186"/>
      <c r="E206" s="187"/>
      <c r="F206" s="123">
        <f t="shared" ref="F206:F215" si="284">D206+E206</f>
        <v>0</v>
      </c>
      <c r="G206" s="46"/>
      <c r="H206" s="47"/>
      <c r="I206" s="123">
        <f t="shared" ref="I206:I215" si="285">G206+H206</f>
        <v>0</v>
      </c>
      <c r="J206" s="46"/>
      <c r="K206" s="47"/>
      <c r="L206" s="123">
        <f t="shared" ref="L206:L215" si="286">K206+J206</f>
        <v>0</v>
      </c>
      <c r="M206" s="46"/>
      <c r="N206" s="47"/>
      <c r="O206" s="123">
        <f t="shared" ref="O206:O215" si="287">N206+M206</f>
        <v>0</v>
      </c>
      <c r="P206" s="49"/>
    </row>
    <row r="207" spans="1:16" ht="12" hidden="1" customHeight="1" x14ac:dyDescent="0.25">
      <c r="A207" s="51">
        <v>5212</v>
      </c>
      <c r="B207" s="78" t="s">
        <v>229</v>
      </c>
      <c r="C207" s="79">
        <f t="shared" si="193"/>
        <v>0</v>
      </c>
      <c r="D207" s="184"/>
      <c r="E207" s="185"/>
      <c r="F207" s="55">
        <f t="shared" si="284"/>
        <v>0</v>
      </c>
      <c r="G207" s="53"/>
      <c r="H207" s="54"/>
      <c r="I207" s="55">
        <f t="shared" si="285"/>
        <v>0</v>
      </c>
      <c r="J207" s="53"/>
      <c r="K207" s="54"/>
      <c r="L207" s="55">
        <f t="shared" si="286"/>
        <v>0</v>
      </c>
      <c r="M207" s="53"/>
      <c r="N207" s="54"/>
      <c r="O207" s="55">
        <f t="shared" si="287"/>
        <v>0</v>
      </c>
      <c r="P207" s="57"/>
    </row>
    <row r="208" spans="1:16" ht="12" hidden="1" customHeight="1" x14ac:dyDescent="0.25">
      <c r="A208" s="51">
        <v>5213</v>
      </c>
      <c r="B208" s="78" t="s">
        <v>230</v>
      </c>
      <c r="C208" s="79">
        <f t="shared" si="193"/>
        <v>0</v>
      </c>
      <c r="D208" s="184"/>
      <c r="E208" s="185"/>
      <c r="F208" s="55">
        <f t="shared" si="284"/>
        <v>0</v>
      </c>
      <c r="G208" s="53"/>
      <c r="H208" s="54"/>
      <c r="I208" s="55">
        <f t="shared" si="285"/>
        <v>0</v>
      </c>
      <c r="J208" s="53"/>
      <c r="K208" s="54"/>
      <c r="L208" s="55">
        <f t="shared" si="286"/>
        <v>0</v>
      </c>
      <c r="M208" s="53"/>
      <c r="N208" s="54"/>
      <c r="O208" s="55">
        <f t="shared" si="287"/>
        <v>0</v>
      </c>
      <c r="P208" s="57"/>
    </row>
    <row r="209" spans="1:16" ht="12" hidden="1" customHeight="1" x14ac:dyDescent="0.25">
      <c r="A209" s="51">
        <v>5214</v>
      </c>
      <c r="B209" s="78" t="s">
        <v>231</v>
      </c>
      <c r="C209" s="79">
        <f t="shared" si="193"/>
        <v>0</v>
      </c>
      <c r="D209" s="184"/>
      <c r="E209" s="185"/>
      <c r="F209" s="55">
        <f t="shared" si="284"/>
        <v>0</v>
      </c>
      <c r="G209" s="53"/>
      <c r="H209" s="54"/>
      <c r="I209" s="55">
        <f t="shared" si="285"/>
        <v>0</v>
      </c>
      <c r="J209" s="53"/>
      <c r="K209" s="54"/>
      <c r="L209" s="55">
        <f t="shared" si="286"/>
        <v>0</v>
      </c>
      <c r="M209" s="53"/>
      <c r="N209" s="54"/>
      <c r="O209" s="55">
        <f t="shared" si="287"/>
        <v>0</v>
      </c>
      <c r="P209" s="57"/>
    </row>
    <row r="210" spans="1:16" ht="12" hidden="1" customHeight="1" x14ac:dyDescent="0.25">
      <c r="A210" s="51">
        <v>5215</v>
      </c>
      <c r="B210" s="78" t="s">
        <v>232</v>
      </c>
      <c r="C210" s="79">
        <f t="shared" si="193"/>
        <v>0</v>
      </c>
      <c r="D210" s="184"/>
      <c r="E210" s="185"/>
      <c r="F210" s="55">
        <f t="shared" si="284"/>
        <v>0</v>
      </c>
      <c r="G210" s="53"/>
      <c r="H210" s="54"/>
      <c r="I210" s="55">
        <f t="shared" si="285"/>
        <v>0</v>
      </c>
      <c r="J210" s="53"/>
      <c r="K210" s="54"/>
      <c r="L210" s="55">
        <f t="shared" si="286"/>
        <v>0</v>
      </c>
      <c r="M210" s="53"/>
      <c r="N210" s="54"/>
      <c r="O210" s="55">
        <f t="shared" si="287"/>
        <v>0</v>
      </c>
      <c r="P210" s="57"/>
    </row>
    <row r="211" spans="1:16" ht="14.25" hidden="1" customHeight="1" x14ac:dyDescent="0.25">
      <c r="A211" s="51">
        <v>5216</v>
      </c>
      <c r="B211" s="78" t="s">
        <v>233</v>
      </c>
      <c r="C211" s="79">
        <f t="shared" si="193"/>
        <v>0</v>
      </c>
      <c r="D211" s="184"/>
      <c r="E211" s="185"/>
      <c r="F211" s="55">
        <f t="shared" si="284"/>
        <v>0</v>
      </c>
      <c r="G211" s="53"/>
      <c r="H211" s="54"/>
      <c r="I211" s="55">
        <f t="shared" si="285"/>
        <v>0</v>
      </c>
      <c r="J211" s="53"/>
      <c r="K211" s="54"/>
      <c r="L211" s="55">
        <f t="shared" si="286"/>
        <v>0</v>
      </c>
      <c r="M211" s="53"/>
      <c r="N211" s="54"/>
      <c r="O211" s="55">
        <f t="shared" si="287"/>
        <v>0</v>
      </c>
      <c r="P211" s="57"/>
    </row>
    <row r="212" spans="1:16" ht="12" hidden="1" customHeight="1" x14ac:dyDescent="0.25">
      <c r="A212" s="51">
        <v>5217</v>
      </c>
      <c r="B212" s="78" t="s">
        <v>234</v>
      </c>
      <c r="C212" s="79">
        <f t="shared" ref="C212:C275" si="288">F212+I212+L212+O212</f>
        <v>0</v>
      </c>
      <c r="D212" s="184"/>
      <c r="E212" s="185"/>
      <c r="F212" s="55">
        <f t="shared" si="284"/>
        <v>0</v>
      </c>
      <c r="G212" s="53"/>
      <c r="H212" s="54"/>
      <c r="I212" s="55">
        <f t="shared" si="285"/>
        <v>0</v>
      </c>
      <c r="J212" s="53"/>
      <c r="K212" s="54"/>
      <c r="L212" s="55">
        <f t="shared" si="286"/>
        <v>0</v>
      </c>
      <c r="M212" s="53"/>
      <c r="N212" s="54"/>
      <c r="O212" s="55">
        <f t="shared" si="287"/>
        <v>0</v>
      </c>
      <c r="P212" s="57"/>
    </row>
    <row r="213" spans="1:16" ht="12" hidden="1" customHeight="1" x14ac:dyDescent="0.25">
      <c r="A213" s="51">
        <v>5218</v>
      </c>
      <c r="B213" s="78" t="s">
        <v>235</v>
      </c>
      <c r="C213" s="79">
        <f t="shared" si="288"/>
        <v>0</v>
      </c>
      <c r="D213" s="184"/>
      <c r="E213" s="185"/>
      <c r="F213" s="55">
        <f t="shared" si="284"/>
        <v>0</v>
      </c>
      <c r="G213" s="53"/>
      <c r="H213" s="54"/>
      <c r="I213" s="55">
        <f t="shared" si="285"/>
        <v>0</v>
      </c>
      <c r="J213" s="53"/>
      <c r="K213" s="54"/>
      <c r="L213" s="55">
        <f t="shared" si="286"/>
        <v>0</v>
      </c>
      <c r="M213" s="53"/>
      <c r="N213" s="54"/>
      <c r="O213" s="55">
        <f t="shared" si="287"/>
        <v>0</v>
      </c>
      <c r="P213" s="57"/>
    </row>
    <row r="214" spans="1:16" ht="12" hidden="1" customHeight="1" x14ac:dyDescent="0.25">
      <c r="A214" s="51">
        <v>5219</v>
      </c>
      <c r="B214" s="78" t="s">
        <v>236</v>
      </c>
      <c r="C214" s="79">
        <f t="shared" si="288"/>
        <v>0</v>
      </c>
      <c r="D214" s="184"/>
      <c r="E214" s="185"/>
      <c r="F214" s="55">
        <f t="shared" si="284"/>
        <v>0</v>
      </c>
      <c r="G214" s="53"/>
      <c r="H214" s="54"/>
      <c r="I214" s="55">
        <f t="shared" si="285"/>
        <v>0</v>
      </c>
      <c r="J214" s="53"/>
      <c r="K214" s="54"/>
      <c r="L214" s="55">
        <f t="shared" si="286"/>
        <v>0</v>
      </c>
      <c r="M214" s="53"/>
      <c r="N214" s="54"/>
      <c r="O214" s="55">
        <f t="shared" si="287"/>
        <v>0</v>
      </c>
      <c r="P214" s="57"/>
    </row>
    <row r="215" spans="1:16" ht="13.5" hidden="1" customHeight="1" x14ac:dyDescent="0.25">
      <c r="A215" s="178">
        <v>5220</v>
      </c>
      <c r="B215" s="78" t="s">
        <v>237</v>
      </c>
      <c r="C215" s="79">
        <f t="shared" si="288"/>
        <v>0</v>
      </c>
      <c r="D215" s="184"/>
      <c r="E215" s="185"/>
      <c r="F215" s="55">
        <f t="shared" si="284"/>
        <v>0</v>
      </c>
      <c r="G215" s="53"/>
      <c r="H215" s="54"/>
      <c r="I215" s="55">
        <f t="shared" si="285"/>
        <v>0</v>
      </c>
      <c r="J215" s="53"/>
      <c r="K215" s="54"/>
      <c r="L215" s="55">
        <f t="shared" si="286"/>
        <v>0</v>
      </c>
      <c r="M215" s="53"/>
      <c r="N215" s="54"/>
      <c r="O215" s="55">
        <f t="shared" si="287"/>
        <v>0</v>
      </c>
      <c r="P215" s="57"/>
    </row>
    <row r="216" spans="1:16" x14ac:dyDescent="0.25">
      <c r="A216" s="178">
        <v>5230</v>
      </c>
      <c r="B216" s="78" t="s">
        <v>238</v>
      </c>
      <c r="C216" s="79">
        <f t="shared" si="288"/>
        <v>14500</v>
      </c>
      <c r="D216" s="179">
        <f>SUM(D217:D224)</f>
        <v>14500</v>
      </c>
      <c r="E216" s="180">
        <f t="shared" ref="E216:F216" si="289">SUM(E217:E224)</f>
        <v>0</v>
      </c>
      <c r="F216" s="55">
        <f t="shared" si="289"/>
        <v>14500</v>
      </c>
      <c r="G216" s="179">
        <f>SUM(G217:G224)</f>
        <v>0</v>
      </c>
      <c r="H216" s="180">
        <f t="shared" ref="H216:I216" si="290">SUM(H217:H224)</f>
        <v>0</v>
      </c>
      <c r="I216" s="55">
        <f t="shared" si="290"/>
        <v>0</v>
      </c>
      <c r="J216" s="179">
        <f>SUM(J217:J224)</f>
        <v>0</v>
      </c>
      <c r="K216" s="180">
        <f t="shared" ref="K216:L216" si="291">SUM(K217:K224)</f>
        <v>0</v>
      </c>
      <c r="L216" s="55">
        <f t="shared" si="291"/>
        <v>0</v>
      </c>
      <c r="M216" s="179">
        <f>SUM(M217:M224)</f>
        <v>0</v>
      </c>
      <c r="N216" s="180">
        <f t="shared" ref="N216:O216" si="292">SUM(N217:N224)</f>
        <v>0</v>
      </c>
      <c r="O216" s="55">
        <f t="shared" si="292"/>
        <v>0</v>
      </c>
      <c r="P216" s="57"/>
    </row>
    <row r="217" spans="1:16" ht="12" hidden="1" customHeight="1" x14ac:dyDescent="0.25">
      <c r="A217" s="51">
        <v>5231</v>
      </c>
      <c r="B217" s="78" t="s">
        <v>239</v>
      </c>
      <c r="C217" s="79">
        <f t="shared" si="288"/>
        <v>0</v>
      </c>
      <c r="D217" s="184"/>
      <c r="E217" s="185"/>
      <c r="F217" s="55">
        <f t="shared" ref="F217:F226" si="293">D217+E217</f>
        <v>0</v>
      </c>
      <c r="G217" s="53"/>
      <c r="H217" s="54"/>
      <c r="I217" s="55">
        <f t="shared" ref="I217:I226" si="294">G217+H217</f>
        <v>0</v>
      </c>
      <c r="J217" s="53"/>
      <c r="K217" s="54"/>
      <c r="L217" s="55">
        <f t="shared" ref="L217:L226" si="295">K217+J217</f>
        <v>0</v>
      </c>
      <c r="M217" s="53"/>
      <c r="N217" s="54"/>
      <c r="O217" s="55">
        <f t="shared" ref="O217:O226" si="296">N217+M217</f>
        <v>0</v>
      </c>
      <c r="P217" s="57"/>
    </row>
    <row r="218" spans="1:16" ht="12" hidden="1" customHeight="1" x14ac:dyDescent="0.25">
      <c r="A218" s="51">
        <v>5232</v>
      </c>
      <c r="B218" s="78" t="s">
        <v>240</v>
      </c>
      <c r="C218" s="79">
        <f t="shared" si="288"/>
        <v>0</v>
      </c>
      <c r="D218" s="184"/>
      <c r="E218" s="185"/>
      <c r="F218" s="55">
        <f t="shared" si="293"/>
        <v>0</v>
      </c>
      <c r="G218" s="53"/>
      <c r="H218" s="54"/>
      <c r="I218" s="55">
        <f t="shared" si="294"/>
        <v>0</v>
      </c>
      <c r="J218" s="53"/>
      <c r="K218" s="54"/>
      <c r="L218" s="55">
        <f t="shared" si="295"/>
        <v>0</v>
      </c>
      <c r="M218" s="53"/>
      <c r="N218" s="54"/>
      <c r="O218" s="55">
        <f t="shared" si="296"/>
        <v>0</v>
      </c>
      <c r="P218" s="57"/>
    </row>
    <row r="219" spans="1:16" ht="12" hidden="1" customHeight="1" x14ac:dyDescent="0.25">
      <c r="A219" s="51">
        <v>5233</v>
      </c>
      <c r="B219" s="78" t="s">
        <v>241</v>
      </c>
      <c r="C219" s="79">
        <f t="shared" si="288"/>
        <v>0</v>
      </c>
      <c r="D219" s="184"/>
      <c r="E219" s="185"/>
      <c r="F219" s="55">
        <f t="shared" si="293"/>
        <v>0</v>
      </c>
      <c r="G219" s="53"/>
      <c r="H219" s="54"/>
      <c r="I219" s="55">
        <f t="shared" si="294"/>
        <v>0</v>
      </c>
      <c r="J219" s="53"/>
      <c r="K219" s="54"/>
      <c r="L219" s="55">
        <f t="shared" si="295"/>
        <v>0</v>
      </c>
      <c r="M219" s="53"/>
      <c r="N219" s="54"/>
      <c r="O219" s="55">
        <f t="shared" si="296"/>
        <v>0</v>
      </c>
      <c r="P219" s="57"/>
    </row>
    <row r="220" spans="1:16" ht="24" hidden="1" customHeight="1" x14ac:dyDescent="0.25">
      <c r="A220" s="51">
        <v>5234</v>
      </c>
      <c r="B220" s="78" t="s">
        <v>242</v>
      </c>
      <c r="C220" s="79">
        <f t="shared" si="288"/>
        <v>0</v>
      </c>
      <c r="D220" s="184"/>
      <c r="E220" s="185"/>
      <c r="F220" s="55">
        <f t="shared" si="293"/>
        <v>0</v>
      </c>
      <c r="G220" s="53"/>
      <c r="H220" s="54"/>
      <c r="I220" s="55">
        <f t="shared" si="294"/>
        <v>0</v>
      </c>
      <c r="J220" s="53"/>
      <c r="K220" s="54"/>
      <c r="L220" s="55">
        <f t="shared" si="295"/>
        <v>0</v>
      </c>
      <c r="M220" s="53"/>
      <c r="N220" s="54"/>
      <c r="O220" s="55">
        <f t="shared" si="296"/>
        <v>0</v>
      </c>
      <c r="P220" s="57"/>
    </row>
    <row r="221" spans="1:16" ht="14.25" hidden="1" customHeight="1" x14ac:dyDescent="0.25">
      <c r="A221" s="51">
        <v>5236</v>
      </c>
      <c r="B221" s="78" t="s">
        <v>243</v>
      </c>
      <c r="C221" s="79">
        <f t="shared" si="288"/>
        <v>0</v>
      </c>
      <c r="D221" s="184"/>
      <c r="E221" s="185"/>
      <c r="F221" s="55">
        <f t="shared" si="293"/>
        <v>0</v>
      </c>
      <c r="G221" s="53"/>
      <c r="H221" s="54"/>
      <c r="I221" s="55">
        <f t="shared" si="294"/>
        <v>0</v>
      </c>
      <c r="J221" s="53"/>
      <c r="K221" s="54"/>
      <c r="L221" s="55">
        <f t="shared" si="295"/>
        <v>0</v>
      </c>
      <c r="M221" s="53"/>
      <c r="N221" s="54"/>
      <c r="O221" s="55">
        <f t="shared" si="296"/>
        <v>0</v>
      </c>
      <c r="P221" s="57"/>
    </row>
    <row r="222" spans="1:16" ht="14.25" hidden="1" customHeight="1" x14ac:dyDescent="0.25">
      <c r="A222" s="51">
        <v>5237</v>
      </c>
      <c r="B222" s="78" t="s">
        <v>244</v>
      </c>
      <c r="C222" s="79">
        <f t="shared" si="288"/>
        <v>0</v>
      </c>
      <c r="D222" s="184"/>
      <c r="E222" s="185"/>
      <c r="F222" s="55">
        <f t="shared" si="293"/>
        <v>0</v>
      </c>
      <c r="G222" s="53"/>
      <c r="H222" s="54"/>
      <c r="I222" s="55">
        <f t="shared" si="294"/>
        <v>0</v>
      </c>
      <c r="J222" s="53"/>
      <c r="K222" s="54"/>
      <c r="L222" s="55">
        <f t="shared" si="295"/>
        <v>0</v>
      </c>
      <c r="M222" s="53"/>
      <c r="N222" s="54"/>
      <c r="O222" s="55">
        <f t="shared" si="296"/>
        <v>0</v>
      </c>
      <c r="P222" s="57"/>
    </row>
    <row r="223" spans="1:16" ht="24" hidden="1" customHeight="1" x14ac:dyDescent="0.25">
      <c r="A223" s="51">
        <v>5238</v>
      </c>
      <c r="B223" s="78" t="s">
        <v>245</v>
      </c>
      <c r="C223" s="79">
        <f t="shared" si="288"/>
        <v>0</v>
      </c>
      <c r="D223" s="184"/>
      <c r="E223" s="185"/>
      <c r="F223" s="55">
        <f t="shared" si="293"/>
        <v>0</v>
      </c>
      <c r="G223" s="53"/>
      <c r="H223" s="54"/>
      <c r="I223" s="55">
        <f t="shared" si="294"/>
        <v>0</v>
      </c>
      <c r="J223" s="53"/>
      <c r="K223" s="54"/>
      <c r="L223" s="55">
        <f t="shared" si="295"/>
        <v>0</v>
      </c>
      <c r="M223" s="53"/>
      <c r="N223" s="54"/>
      <c r="O223" s="55">
        <f t="shared" si="296"/>
        <v>0</v>
      </c>
      <c r="P223" s="57"/>
    </row>
    <row r="224" spans="1:16" ht="24" customHeight="1" x14ac:dyDescent="0.25">
      <c r="A224" s="51">
        <v>5239</v>
      </c>
      <c r="B224" s="78" t="s">
        <v>246</v>
      </c>
      <c r="C224" s="79">
        <f t="shared" si="288"/>
        <v>14500</v>
      </c>
      <c r="D224" s="184">
        <v>14500</v>
      </c>
      <c r="E224" s="185"/>
      <c r="F224" s="55">
        <f t="shared" si="293"/>
        <v>14500</v>
      </c>
      <c r="G224" s="53"/>
      <c r="H224" s="54"/>
      <c r="I224" s="55">
        <f t="shared" si="294"/>
        <v>0</v>
      </c>
      <c r="J224" s="53"/>
      <c r="K224" s="54"/>
      <c r="L224" s="55">
        <f t="shared" si="295"/>
        <v>0</v>
      </c>
      <c r="M224" s="53"/>
      <c r="N224" s="54"/>
      <c r="O224" s="55">
        <f t="shared" si="296"/>
        <v>0</v>
      </c>
      <c r="P224" s="57"/>
    </row>
    <row r="225" spans="1:16" ht="24" hidden="1" customHeight="1" x14ac:dyDescent="0.25">
      <c r="A225" s="178">
        <v>5240</v>
      </c>
      <c r="B225" s="78" t="s">
        <v>247</v>
      </c>
      <c r="C225" s="79">
        <f t="shared" si="288"/>
        <v>0</v>
      </c>
      <c r="D225" s="184"/>
      <c r="E225" s="185"/>
      <c r="F225" s="55">
        <f t="shared" si="293"/>
        <v>0</v>
      </c>
      <c r="G225" s="53"/>
      <c r="H225" s="54"/>
      <c r="I225" s="55">
        <f t="shared" si="294"/>
        <v>0</v>
      </c>
      <c r="J225" s="53"/>
      <c r="K225" s="54"/>
      <c r="L225" s="55">
        <f t="shared" si="295"/>
        <v>0</v>
      </c>
      <c r="M225" s="53"/>
      <c r="N225" s="54"/>
      <c r="O225" s="55">
        <f t="shared" si="296"/>
        <v>0</v>
      </c>
      <c r="P225" s="57"/>
    </row>
    <row r="226" spans="1:16" ht="12" hidden="1" customHeight="1" x14ac:dyDescent="0.25">
      <c r="A226" s="178">
        <v>5250</v>
      </c>
      <c r="B226" s="78" t="s">
        <v>248</v>
      </c>
      <c r="C226" s="79">
        <f t="shared" si="288"/>
        <v>0</v>
      </c>
      <c r="D226" s="184"/>
      <c r="E226" s="185"/>
      <c r="F226" s="55">
        <f t="shared" si="293"/>
        <v>0</v>
      </c>
      <c r="G226" s="53"/>
      <c r="H226" s="54"/>
      <c r="I226" s="55">
        <f t="shared" si="294"/>
        <v>0</v>
      </c>
      <c r="J226" s="53"/>
      <c r="K226" s="54"/>
      <c r="L226" s="55">
        <f t="shared" si="295"/>
        <v>0</v>
      </c>
      <c r="M226" s="53"/>
      <c r="N226" s="54"/>
      <c r="O226" s="55">
        <f t="shared" si="296"/>
        <v>0</v>
      </c>
      <c r="P226" s="57"/>
    </row>
    <row r="227" spans="1:16" hidden="1" x14ac:dyDescent="0.25">
      <c r="A227" s="178">
        <v>5260</v>
      </c>
      <c r="B227" s="78" t="s">
        <v>249</v>
      </c>
      <c r="C227" s="79">
        <f t="shared" si="288"/>
        <v>0</v>
      </c>
      <c r="D227" s="179">
        <f>SUM(D228)</f>
        <v>0</v>
      </c>
      <c r="E227" s="180">
        <f t="shared" ref="E227:F227" si="297">SUM(E228)</f>
        <v>0</v>
      </c>
      <c r="F227" s="55">
        <f t="shared" si="297"/>
        <v>0</v>
      </c>
      <c r="G227" s="179">
        <f>SUM(G228)</f>
        <v>0</v>
      </c>
      <c r="H227" s="180">
        <f t="shared" ref="H227:I227" si="298">SUM(H228)</f>
        <v>0</v>
      </c>
      <c r="I227" s="55">
        <f t="shared" si="298"/>
        <v>0</v>
      </c>
      <c r="J227" s="179">
        <f>SUM(J228)</f>
        <v>0</v>
      </c>
      <c r="K227" s="180">
        <f t="shared" ref="K227:L227" si="299">SUM(K228)</f>
        <v>0</v>
      </c>
      <c r="L227" s="55">
        <f t="shared" si="299"/>
        <v>0</v>
      </c>
      <c r="M227" s="179">
        <f>SUM(M228)</f>
        <v>0</v>
      </c>
      <c r="N227" s="180">
        <f t="shared" ref="N227:O227" si="300">SUM(N228)</f>
        <v>0</v>
      </c>
      <c r="O227" s="55">
        <f t="shared" si="300"/>
        <v>0</v>
      </c>
      <c r="P227" s="57"/>
    </row>
    <row r="228" spans="1:16" ht="24" hidden="1" customHeight="1" x14ac:dyDescent="0.25">
      <c r="A228" s="51">
        <v>5269</v>
      </c>
      <c r="B228" s="78" t="s">
        <v>250</v>
      </c>
      <c r="C228" s="79">
        <f t="shared" si="288"/>
        <v>0</v>
      </c>
      <c r="D228" s="184"/>
      <c r="E228" s="185"/>
      <c r="F228" s="55">
        <f t="shared" ref="F228:F229" si="301">D228+E228</f>
        <v>0</v>
      </c>
      <c r="G228" s="53"/>
      <c r="H228" s="54"/>
      <c r="I228" s="55">
        <f t="shared" ref="I228:I229" si="302">G228+H228</f>
        <v>0</v>
      </c>
      <c r="J228" s="53"/>
      <c r="K228" s="54"/>
      <c r="L228" s="55">
        <f t="shared" ref="L228:L229" si="303">K228+J228</f>
        <v>0</v>
      </c>
      <c r="M228" s="53"/>
      <c r="N228" s="54"/>
      <c r="O228" s="55">
        <f t="shared" ref="O228:O229" si="304">N228+M228</f>
        <v>0</v>
      </c>
      <c r="P228" s="57"/>
    </row>
    <row r="229" spans="1:16" ht="24" hidden="1" customHeight="1" x14ac:dyDescent="0.25">
      <c r="A229" s="175">
        <v>5270</v>
      </c>
      <c r="B229" s="127" t="s">
        <v>251</v>
      </c>
      <c r="C229" s="132">
        <f t="shared" si="288"/>
        <v>0</v>
      </c>
      <c r="D229" s="190"/>
      <c r="E229" s="191"/>
      <c r="F229" s="130">
        <f t="shared" si="301"/>
        <v>0</v>
      </c>
      <c r="G229" s="133"/>
      <c r="H229" s="134"/>
      <c r="I229" s="130">
        <f t="shared" si="302"/>
        <v>0</v>
      </c>
      <c r="J229" s="133"/>
      <c r="K229" s="134"/>
      <c r="L229" s="130">
        <f t="shared" si="303"/>
        <v>0</v>
      </c>
      <c r="M229" s="133"/>
      <c r="N229" s="134"/>
      <c r="O229" s="130">
        <f t="shared" si="304"/>
        <v>0</v>
      </c>
      <c r="P229" s="118"/>
    </row>
    <row r="230" spans="1:16" hidden="1" x14ac:dyDescent="0.25">
      <c r="A230" s="166">
        <v>6000</v>
      </c>
      <c r="B230" s="166" t="s">
        <v>252</v>
      </c>
      <c r="C230" s="167">
        <f t="shared" si="288"/>
        <v>0</v>
      </c>
      <c r="D230" s="168">
        <f>D231+D251+D259</f>
        <v>0</v>
      </c>
      <c r="E230" s="169">
        <f t="shared" ref="E230:F230" si="305">E231+E251+E259</f>
        <v>0</v>
      </c>
      <c r="F230" s="170">
        <f t="shared" si="305"/>
        <v>0</v>
      </c>
      <c r="G230" s="168">
        <f>G231+G251+G259</f>
        <v>0</v>
      </c>
      <c r="H230" s="169">
        <f t="shared" ref="H230:I230" si="306">H231+H251+H259</f>
        <v>0</v>
      </c>
      <c r="I230" s="170">
        <f t="shared" si="306"/>
        <v>0</v>
      </c>
      <c r="J230" s="168">
        <f>J231+J251+J259</f>
        <v>0</v>
      </c>
      <c r="K230" s="169">
        <f t="shared" ref="K230:L230" si="307">K231+K251+K259</f>
        <v>0</v>
      </c>
      <c r="L230" s="170">
        <f t="shared" si="307"/>
        <v>0</v>
      </c>
      <c r="M230" s="168">
        <f>M231+M251+M259</f>
        <v>0</v>
      </c>
      <c r="N230" s="169">
        <f t="shared" ref="N230:O230" si="308">N231+N251+N259</f>
        <v>0</v>
      </c>
      <c r="O230" s="170">
        <f t="shared" si="308"/>
        <v>0</v>
      </c>
      <c r="P230" s="171"/>
    </row>
    <row r="231" spans="1:16" ht="14.25" hidden="1" customHeight="1" x14ac:dyDescent="0.25">
      <c r="A231" s="204">
        <v>6200</v>
      </c>
      <c r="B231" s="195" t="s">
        <v>253</v>
      </c>
      <c r="C231" s="205">
        <f t="shared" si="288"/>
        <v>0</v>
      </c>
      <c r="D231" s="206">
        <f>SUM(D232,D233,D235,D238,D244,D245,D246)</f>
        <v>0</v>
      </c>
      <c r="E231" s="207">
        <f t="shared" ref="E231:F231" si="309">SUM(E232,E233,E235,E238,E244,E245,E246)</f>
        <v>0</v>
      </c>
      <c r="F231" s="208">
        <f t="shared" si="309"/>
        <v>0</v>
      </c>
      <c r="G231" s="206">
        <f>SUM(G232,G233,G235,G238,G244,G245,G246)</f>
        <v>0</v>
      </c>
      <c r="H231" s="207">
        <f t="shared" ref="H231:I231" si="310">SUM(H232,H233,H235,H238,H244,H245,H246)</f>
        <v>0</v>
      </c>
      <c r="I231" s="208">
        <f t="shared" si="310"/>
        <v>0</v>
      </c>
      <c r="J231" s="206">
        <f>SUM(J232,J233,J235,J238,J244,J245,J246)</f>
        <v>0</v>
      </c>
      <c r="K231" s="207">
        <f t="shared" ref="K231:L231" si="311">SUM(K232,K233,K235,K238,K244,K245,K246)</f>
        <v>0</v>
      </c>
      <c r="L231" s="208">
        <f t="shared" si="311"/>
        <v>0</v>
      </c>
      <c r="M231" s="206">
        <f>SUM(M232,M233,M235,M238,M244,M245,M246)</f>
        <v>0</v>
      </c>
      <c r="N231" s="207">
        <f t="shared" ref="N231:O231" si="312">SUM(N232,N233,N235,N238,N244,N245,N246)</f>
        <v>0</v>
      </c>
      <c r="O231" s="208">
        <f t="shared" si="312"/>
        <v>0</v>
      </c>
      <c r="P231" s="209"/>
    </row>
    <row r="232" spans="1:16" ht="24" hidden="1" customHeight="1" x14ac:dyDescent="0.25">
      <c r="A232" s="181">
        <v>6220</v>
      </c>
      <c r="B232" s="71" t="s">
        <v>254</v>
      </c>
      <c r="C232" s="72">
        <f t="shared" si="288"/>
        <v>0</v>
      </c>
      <c r="D232" s="186"/>
      <c r="E232" s="187"/>
      <c r="F232" s="123">
        <f>D232+E232</f>
        <v>0</v>
      </c>
      <c r="G232" s="46"/>
      <c r="H232" s="47"/>
      <c r="I232" s="123">
        <f>G232+H232</f>
        <v>0</v>
      </c>
      <c r="J232" s="46"/>
      <c r="K232" s="47"/>
      <c r="L232" s="123">
        <f>K232+J232</f>
        <v>0</v>
      </c>
      <c r="M232" s="46"/>
      <c r="N232" s="47"/>
      <c r="O232" s="123">
        <f>N232+M232</f>
        <v>0</v>
      </c>
      <c r="P232" s="49"/>
    </row>
    <row r="233" spans="1:16" hidden="1" x14ac:dyDescent="0.25">
      <c r="A233" s="178">
        <v>6230</v>
      </c>
      <c r="B233" s="78" t="s">
        <v>255</v>
      </c>
      <c r="C233" s="79">
        <f t="shared" si="288"/>
        <v>0</v>
      </c>
      <c r="D233" s="179">
        <f t="shared" ref="D233:O233" si="313">SUM(D234)</f>
        <v>0</v>
      </c>
      <c r="E233" s="180">
        <f t="shared" si="313"/>
        <v>0</v>
      </c>
      <c r="F233" s="55">
        <f t="shared" si="313"/>
        <v>0</v>
      </c>
      <c r="G233" s="179">
        <f t="shared" si="313"/>
        <v>0</v>
      </c>
      <c r="H233" s="180">
        <f t="shared" si="313"/>
        <v>0</v>
      </c>
      <c r="I233" s="55">
        <f t="shared" si="313"/>
        <v>0</v>
      </c>
      <c r="J233" s="179">
        <f t="shared" si="313"/>
        <v>0</v>
      </c>
      <c r="K233" s="180">
        <f t="shared" si="313"/>
        <v>0</v>
      </c>
      <c r="L233" s="55">
        <f t="shared" si="313"/>
        <v>0</v>
      </c>
      <c r="M233" s="179">
        <f t="shared" si="313"/>
        <v>0</v>
      </c>
      <c r="N233" s="180">
        <f t="shared" si="313"/>
        <v>0</v>
      </c>
      <c r="O233" s="55">
        <f t="shared" si="313"/>
        <v>0</v>
      </c>
      <c r="P233" s="57"/>
    </row>
    <row r="234" spans="1:16" ht="24" hidden="1" customHeight="1" x14ac:dyDescent="0.25">
      <c r="A234" s="51">
        <v>6239</v>
      </c>
      <c r="B234" s="71" t="s">
        <v>256</v>
      </c>
      <c r="C234" s="79">
        <f t="shared" si="288"/>
        <v>0</v>
      </c>
      <c r="D234" s="186"/>
      <c r="E234" s="187"/>
      <c r="F234" s="123">
        <f>D234+E234</f>
        <v>0</v>
      </c>
      <c r="G234" s="46"/>
      <c r="H234" s="47"/>
      <c r="I234" s="123">
        <f>G234+H234</f>
        <v>0</v>
      </c>
      <c r="J234" s="46"/>
      <c r="K234" s="47"/>
      <c r="L234" s="123">
        <f>K234+J234</f>
        <v>0</v>
      </c>
      <c r="M234" s="46"/>
      <c r="N234" s="47"/>
      <c r="O234" s="123">
        <f>N234+M234</f>
        <v>0</v>
      </c>
      <c r="P234" s="49"/>
    </row>
    <row r="235" spans="1:16" ht="24" hidden="1" x14ac:dyDescent="0.25">
      <c r="A235" s="178">
        <v>6240</v>
      </c>
      <c r="B235" s="78" t="s">
        <v>257</v>
      </c>
      <c r="C235" s="79">
        <f t="shared" si="288"/>
        <v>0</v>
      </c>
      <c r="D235" s="179">
        <f>SUM(D236:D237)</f>
        <v>0</v>
      </c>
      <c r="E235" s="180">
        <f t="shared" ref="E235:F235" si="314">SUM(E236:E237)</f>
        <v>0</v>
      </c>
      <c r="F235" s="55">
        <f t="shared" si="314"/>
        <v>0</v>
      </c>
      <c r="G235" s="179">
        <f>SUM(G236:G237)</f>
        <v>0</v>
      </c>
      <c r="H235" s="180">
        <f t="shared" ref="H235:I235" si="315">SUM(H236:H237)</f>
        <v>0</v>
      </c>
      <c r="I235" s="55">
        <f t="shared" si="315"/>
        <v>0</v>
      </c>
      <c r="J235" s="179">
        <f>SUM(J236:J237)</f>
        <v>0</v>
      </c>
      <c r="K235" s="180">
        <f t="shared" ref="K235:L235" si="316">SUM(K236:K237)</f>
        <v>0</v>
      </c>
      <c r="L235" s="55">
        <f t="shared" si="316"/>
        <v>0</v>
      </c>
      <c r="M235" s="179">
        <f>SUM(M236:M237)</f>
        <v>0</v>
      </c>
      <c r="N235" s="180">
        <f t="shared" ref="N235:O235" si="317">SUM(N236:N237)</f>
        <v>0</v>
      </c>
      <c r="O235" s="55">
        <f t="shared" si="317"/>
        <v>0</v>
      </c>
      <c r="P235" s="57"/>
    </row>
    <row r="236" spans="1:16" ht="12" hidden="1" customHeight="1" x14ac:dyDescent="0.25">
      <c r="A236" s="51">
        <v>6241</v>
      </c>
      <c r="B236" s="78" t="s">
        <v>258</v>
      </c>
      <c r="C236" s="79">
        <f t="shared" si="288"/>
        <v>0</v>
      </c>
      <c r="D236" s="184"/>
      <c r="E236" s="185"/>
      <c r="F236" s="55">
        <f t="shared" ref="F236:F237" si="318">D236+E236</f>
        <v>0</v>
      </c>
      <c r="G236" s="53"/>
      <c r="H236" s="54"/>
      <c r="I236" s="55">
        <f t="shared" ref="I236:I237" si="319">G236+H236</f>
        <v>0</v>
      </c>
      <c r="J236" s="53"/>
      <c r="K236" s="54"/>
      <c r="L236" s="55">
        <f t="shared" ref="L236:L237" si="320">K236+J236</f>
        <v>0</v>
      </c>
      <c r="M236" s="53"/>
      <c r="N236" s="54"/>
      <c r="O236" s="55">
        <f t="shared" ref="O236:O237" si="321">N236+M236</f>
        <v>0</v>
      </c>
      <c r="P236" s="57"/>
    </row>
    <row r="237" spans="1:16" ht="12" hidden="1" customHeight="1" x14ac:dyDescent="0.25">
      <c r="A237" s="51">
        <v>6242</v>
      </c>
      <c r="B237" s="78" t="s">
        <v>259</v>
      </c>
      <c r="C237" s="79">
        <f t="shared" si="288"/>
        <v>0</v>
      </c>
      <c r="D237" s="184"/>
      <c r="E237" s="185"/>
      <c r="F237" s="55">
        <f t="shared" si="318"/>
        <v>0</v>
      </c>
      <c r="G237" s="53"/>
      <c r="H237" s="54"/>
      <c r="I237" s="55">
        <f t="shared" si="319"/>
        <v>0</v>
      </c>
      <c r="J237" s="53"/>
      <c r="K237" s="54"/>
      <c r="L237" s="55">
        <f t="shared" si="320"/>
        <v>0</v>
      </c>
      <c r="M237" s="53"/>
      <c r="N237" s="54"/>
      <c r="O237" s="55">
        <f t="shared" si="321"/>
        <v>0</v>
      </c>
      <c r="P237" s="57"/>
    </row>
    <row r="238" spans="1:16" ht="25.5" hidden="1" customHeight="1" x14ac:dyDescent="0.25">
      <c r="A238" s="178">
        <v>6250</v>
      </c>
      <c r="B238" s="78" t="s">
        <v>260</v>
      </c>
      <c r="C238" s="79">
        <f t="shared" si="288"/>
        <v>0</v>
      </c>
      <c r="D238" s="179">
        <f>SUM(D239:D243)</f>
        <v>0</v>
      </c>
      <c r="E238" s="180">
        <f t="shared" ref="E238:F238" si="322">SUM(E239:E243)</f>
        <v>0</v>
      </c>
      <c r="F238" s="55">
        <f t="shared" si="322"/>
        <v>0</v>
      </c>
      <c r="G238" s="179">
        <f>SUM(G239:G243)</f>
        <v>0</v>
      </c>
      <c r="H238" s="180">
        <f t="shared" ref="H238:I238" si="323">SUM(H239:H243)</f>
        <v>0</v>
      </c>
      <c r="I238" s="55">
        <f t="shared" si="323"/>
        <v>0</v>
      </c>
      <c r="J238" s="179">
        <f>SUM(J239:J243)</f>
        <v>0</v>
      </c>
      <c r="K238" s="180">
        <f t="shared" ref="K238:L238" si="324">SUM(K239:K243)</f>
        <v>0</v>
      </c>
      <c r="L238" s="55">
        <f t="shared" si="324"/>
        <v>0</v>
      </c>
      <c r="M238" s="179">
        <f>SUM(M239:M243)</f>
        <v>0</v>
      </c>
      <c r="N238" s="180">
        <f t="shared" ref="N238:O238" si="325">SUM(N239:N243)</f>
        <v>0</v>
      </c>
      <c r="O238" s="55">
        <f t="shared" si="325"/>
        <v>0</v>
      </c>
      <c r="P238" s="57"/>
    </row>
    <row r="239" spans="1:16" ht="14.25" hidden="1" customHeight="1" x14ac:dyDescent="0.25">
      <c r="A239" s="51">
        <v>6252</v>
      </c>
      <c r="B239" s="78" t="s">
        <v>261</v>
      </c>
      <c r="C239" s="79">
        <f t="shared" si="288"/>
        <v>0</v>
      </c>
      <c r="D239" s="184"/>
      <c r="E239" s="185"/>
      <c r="F239" s="55">
        <f t="shared" ref="F239:F245" si="326">D239+E239</f>
        <v>0</v>
      </c>
      <c r="G239" s="53"/>
      <c r="H239" s="54"/>
      <c r="I239" s="55">
        <f t="shared" ref="I239:I245" si="327">G239+H239</f>
        <v>0</v>
      </c>
      <c r="J239" s="53"/>
      <c r="K239" s="54"/>
      <c r="L239" s="55">
        <f t="shared" ref="L239:L245" si="328">K239+J239</f>
        <v>0</v>
      </c>
      <c r="M239" s="53"/>
      <c r="N239" s="54"/>
      <c r="O239" s="55">
        <f t="shared" ref="O239:O245" si="329">N239+M239</f>
        <v>0</v>
      </c>
      <c r="P239" s="57"/>
    </row>
    <row r="240" spans="1:16" ht="14.25" hidden="1" customHeight="1" x14ac:dyDescent="0.25">
      <c r="A240" s="51">
        <v>6253</v>
      </c>
      <c r="B240" s="78" t="s">
        <v>262</v>
      </c>
      <c r="C240" s="79">
        <f t="shared" si="288"/>
        <v>0</v>
      </c>
      <c r="D240" s="184"/>
      <c r="E240" s="185"/>
      <c r="F240" s="55">
        <f t="shared" si="326"/>
        <v>0</v>
      </c>
      <c r="G240" s="53"/>
      <c r="H240" s="54"/>
      <c r="I240" s="55">
        <f t="shared" si="327"/>
        <v>0</v>
      </c>
      <c r="J240" s="53"/>
      <c r="K240" s="54"/>
      <c r="L240" s="55">
        <f t="shared" si="328"/>
        <v>0</v>
      </c>
      <c r="M240" s="53"/>
      <c r="N240" s="54"/>
      <c r="O240" s="55">
        <f t="shared" si="329"/>
        <v>0</v>
      </c>
      <c r="P240" s="57"/>
    </row>
    <row r="241" spans="1:16" ht="24" hidden="1" customHeight="1" x14ac:dyDescent="0.25">
      <c r="A241" s="51">
        <v>6254</v>
      </c>
      <c r="B241" s="78" t="s">
        <v>263</v>
      </c>
      <c r="C241" s="79">
        <f t="shared" si="288"/>
        <v>0</v>
      </c>
      <c r="D241" s="184"/>
      <c r="E241" s="185"/>
      <c r="F241" s="55">
        <f t="shared" si="326"/>
        <v>0</v>
      </c>
      <c r="G241" s="53"/>
      <c r="H241" s="54"/>
      <c r="I241" s="55">
        <f t="shared" si="327"/>
        <v>0</v>
      </c>
      <c r="J241" s="53"/>
      <c r="K241" s="54"/>
      <c r="L241" s="55">
        <f t="shared" si="328"/>
        <v>0</v>
      </c>
      <c r="M241" s="53"/>
      <c r="N241" s="54"/>
      <c r="O241" s="55">
        <f t="shared" si="329"/>
        <v>0</v>
      </c>
      <c r="P241" s="57"/>
    </row>
    <row r="242" spans="1:16" ht="24" hidden="1" customHeight="1" x14ac:dyDescent="0.25">
      <c r="A242" s="51">
        <v>6255</v>
      </c>
      <c r="B242" s="78" t="s">
        <v>264</v>
      </c>
      <c r="C242" s="79">
        <f t="shared" si="288"/>
        <v>0</v>
      </c>
      <c r="D242" s="184"/>
      <c r="E242" s="185"/>
      <c r="F242" s="55">
        <f t="shared" si="326"/>
        <v>0</v>
      </c>
      <c r="G242" s="53"/>
      <c r="H242" s="54"/>
      <c r="I242" s="55">
        <f t="shared" si="327"/>
        <v>0</v>
      </c>
      <c r="J242" s="53"/>
      <c r="K242" s="54"/>
      <c r="L242" s="55">
        <f t="shared" si="328"/>
        <v>0</v>
      </c>
      <c r="M242" s="53"/>
      <c r="N242" s="54"/>
      <c r="O242" s="55">
        <f t="shared" si="329"/>
        <v>0</v>
      </c>
      <c r="P242" s="57"/>
    </row>
    <row r="243" spans="1:16" ht="12" hidden="1" customHeight="1" x14ac:dyDescent="0.25">
      <c r="A243" s="51">
        <v>6259</v>
      </c>
      <c r="B243" s="78" t="s">
        <v>265</v>
      </c>
      <c r="C243" s="79">
        <f t="shared" si="288"/>
        <v>0</v>
      </c>
      <c r="D243" s="184"/>
      <c r="E243" s="185"/>
      <c r="F243" s="55">
        <f t="shared" si="326"/>
        <v>0</v>
      </c>
      <c r="G243" s="53"/>
      <c r="H243" s="54"/>
      <c r="I243" s="55">
        <f t="shared" si="327"/>
        <v>0</v>
      </c>
      <c r="J243" s="53"/>
      <c r="K243" s="54"/>
      <c r="L243" s="55">
        <f t="shared" si="328"/>
        <v>0</v>
      </c>
      <c r="M243" s="53"/>
      <c r="N243" s="54"/>
      <c r="O243" s="55">
        <f t="shared" si="329"/>
        <v>0</v>
      </c>
      <c r="P243" s="57"/>
    </row>
    <row r="244" spans="1:16" ht="24" hidden="1" customHeight="1" x14ac:dyDescent="0.25">
      <c r="A244" s="178">
        <v>6260</v>
      </c>
      <c r="B244" s="78" t="s">
        <v>266</v>
      </c>
      <c r="C244" s="79">
        <f t="shared" si="288"/>
        <v>0</v>
      </c>
      <c r="D244" s="184"/>
      <c r="E244" s="185"/>
      <c r="F244" s="55">
        <f t="shared" si="326"/>
        <v>0</v>
      </c>
      <c r="G244" s="53"/>
      <c r="H244" s="54"/>
      <c r="I244" s="55">
        <f t="shared" si="327"/>
        <v>0</v>
      </c>
      <c r="J244" s="53"/>
      <c r="K244" s="54"/>
      <c r="L244" s="55">
        <f t="shared" si="328"/>
        <v>0</v>
      </c>
      <c r="M244" s="53"/>
      <c r="N244" s="54"/>
      <c r="O244" s="55">
        <f t="shared" si="329"/>
        <v>0</v>
      </c>
      <c r="P244" s="57"/>
    </row>
    <row r="245" spans="1:16" ht="12" hidden="1" customHeight="1" x14ac:dyDescent="0.25">
      <c r="A245" s="178">
        <v>6270</v>
      </c>
      <c r="B245" s="78" t="s">
        <v>267</v>
      </c>
      <c r="C245" s="79">
        <f t="shared" si="288"/>
        <v>0</v>
      </c>
      <c r="D245" s="184"/>
      <c r="E245" s="185"/>
      <c r="F245" s="55">
        <f t="shared" si="326"/>
        <v>0</v>
      </c>
      <c r="G245" s="53"/>
      <c r="H245" s="54"/>
      <c r="I245" s="55">
        <f t="shared" si="327"/>
        <v>0</v>
      </c>
      <c r="J245" s="53"/>
      <c r="K245" s="54"/>
      <c r="L245" s="55">
        <f t="shared" si="328"/>
        <v>0</v>
      </c>
      <c r="M245" s="53"/>
      <c r="N245" s="54"/>
      <c r="O245" s="55">
        <f t="shared" si="329"/>
        <v>0</v>
      </c>
      <c r="P245" s="57"/>
    </row>
    <row r="246" spans="1:16" ht="24" hidden="1" x14ac:dyDescent="0.25">
      <c r="A246" s="181">
        <v>6290</v>
      </c>
      <c r="B246" s="71" t="s">
        <v>268</v>
      </c>
      <c r="C246" s="196">
        <f t="shared" si="288"/>
        <v>0</v>
      </c>
      <c r="D246" s="182">
        <f>SUM(D247:D250)</f>
        <v>0</v>
      </c>
      <c r="E246" s="183">
        <f t="shared" ref="E246:O246" si="330">SUM(E247:E250)</f>
        <v>0</v>
      </c>
      <c r="F246" s="123">
        <f t="shared" si="330"/>
        <v>0</v>
      </c>
      <c r="G246" s="182">
        <f t="shared" si="330"/>
        <v>0</v>
      </c>
      <c r="H246" s="183">
        <f t="shared" si="330"/>
        <v>0</v>
      </c>
      <c r="I246" s="123">
        <f t="shared" si="330"/>
        <v>0</v>
      </c>
      <c r="J246" s="182">
        <f t="shared" si="330"/>
        <v>0</v>
      </c>
      <c r="K246" s="183">
        <f t="shared" si="330"/>
        <v>0</v>
      </c>
      <c r="L246" s="123">
        <f t="shared" si="330"/>
        <v>0</v>
      </c>
      <c r="M246" s="182">
        <f t="shared" si="330"/>
        <v>0</v>
      </c>
      <c r="N246" s="183">
        <f t="shared" si="330"/>
        <v>0</v>
      </c>
      <c r="O246" s="123">
        <f t="shared" si="330"/>
        <v>0</v>
      </c>
      <c r="P246" s="49"/>
    </row>
    <row r="247" spans="1:16" ht="12" hidden="1" customHeight="1" x14ac:dyDescent="0.25">
      <c r="A247" s="51">
        <v>6291</v>
      </c>
      <c r="B247" s="78" t="s">
        <v>269</v>
      </c>
      <c r="C247" s="79">
        <f t="shared" si="288"/>
        <v>0</v>
      </c>
      <c r="D247" s="184"/>
      <c r="E247" s="185"/>
      <c r="F247" s="55">
        <f t="shared" ref="F247:F250" si="331">D247+E247</f>
        <v>0</v>
      </c>
      <c r="G247" s="53"/>
      <c r="H247" s="54"/>
      <c r="I247" s="55">
        <f t="shared" ref="I247:I250" si="332">G247+H247</f>
        <v>0</v>
      </c>
      <c r="J247" s="53"/>
      <c r="K247" s="54"/>
      <c r="L247" s="55">
        <f t="shared" ref="L247:L250" si="333">K247+J247</f>
        <v>0</v>
      </c>
      <c r="M247" s="53"/>
      <c r="N247" s="54"/>
      <c r="O247" s="55">
        <f t="shared" ref="O247:O250" si="334">N247+M247</f>
        <v>0</v>
      </c>
      <c r="P247" s="57"/>
    </row>
    <row r="248" spans="1:16" ht="12" hidden="1" customHeight="1" x14ac:dyDescent="0.25">
      <c r="A248" s="51">
        <v>6292</v>
      </c>
      <c r="B248" s="78" t="s">
        <v>270</v>
      </c>
      <c r="C248" s="79">
        <f t="shared" si="288"/>
        <v>0</v>
      </c>
      <c r="D248" s="184"/>
      <c r="E248" s="185"/>
      <c r="F248" s="55">
        <f t="shared" si="331"/>
        <v>0</v>
      </c>
      <c r="G248" s="53"/>
      <c r="H248" s="54"/>
      <c r="I248" s="55">
        <f t="shared" si="332"/>
        <v>0</v>
      </c>
      <c r="J248" s="53"/>
      <c r="K248" s="54"/>
      <c r="L248" s="55">
        <f t="shared" si="333"/>
        <v>0</v>
      </c>
      <c r="M248" s="53"/>
      <c r="N248" s="54"/>
      <c r="O248" s="55">
        <f t="shared" si="334"/>
        <v>0</v>
      </c>
      <c r="P248" s="57"/>
    </row>
    <row r="249" spans="1:16" ht="72" hidden="1" customHeight="1" x14ac:dyDescent="0.25">
      <c r="A249" s="51">
        <v>6296</v>
      </c>
      <c r="B249" s="78" t="s">
        <v>271</v>
      </c>
      <c r="C249" s="79">
        <f t="shared" si="288"/>
        <v>0</v>
      </c>
      <c r="D249" s="184"/>
      <c r="E249" s="185"/>
      <c r="F249" s="55">
        <f t="shared" si="331"/>
        <v>0</v>
      </c>
      <c r="G249" s="53"/>
      <c r="H249" s="54"/>
      <c r="I249" s="55">
        <f t="shared" si="332"/>
        <v>0</v>
      </c>
      <c r="J249" s="53"/>
      <c r="K249" s="54"/>
      <c r="L249" s="55">
        <f t="shared" si="333"/>
        <v>0</v>
      </c>
      <c r="M249" s="53"/>
      <c r="N249" s="54"/>
      <c r="O249" s="55">
        <f t="shared" si="334"/>
        <v>0</v>
      </c>
      <c r="P249" s="57"/>
    </row>
    <row r="250" spans="1:16" ht="39.75" hidden="1" customHeight="1" x14ac:dyDescent="0.25">
      <c r="A250" s="51">
        <v>6299</v>
      </c>
      <c r="B250" s="78" t="s">
        <v>272</v>
      </c>
      <c r="C250" s="79">
        <f t="shared" si="288"/>
        <v>0</v>
      </c>
      <c r="D250" s="184"/>
      <c r="E250" s="185"/>
      <c r="F250" s="55">
        <f t="shared" si="331"/>
        <v>0</v>
      </c>
      <c r="G250" s="53"/>
      <c r="H250" s="54"/>
      <c r="I250" s="55">
        <f t="shared" si="332"/>
        <v>0</v>
      </c>
      <c r="J250" s="53"/>
      <c r="K250" s="54"/>
      <c r="L250" s="55">
        <f t="shared" si="333"/>
        <v>0</v>
      </c>
      <c r="M250" s="53"/>
      <c r="N250" s="54"/>
      <c r="O250" s="55">
        <f t="shared" si="334"/>
        <v>0</v>
      </c>
      <c r="P250" s="57"/>
    </row>
    <row r="251" spans="1:16" hidden="1" x14ac:dyDescent="0.25">
      <c r="A251" s="58">
        <v>6300</v>
      </c>
      <c r="B251" s="172" t="s">
        <v>273</v>
      </c>
      <c r="C251" s="59">
        <f t="shared" si="288"/>
        <v>0</v>
      </c>
      <c r="D251" s="173">
        <f>SUM(D252,D257,D258)</f>
        <v>0</v>
      </c>
      <c r="E251" s="174">
        <f t="shared" ref="E251:O251" si="335">SUM(E252,E257,E258)</f>
        <v>0</v>
      </c>
      <c r="F251" s="62">
        <f t="shared" si="335"/>
        <v>0</v>
      </c>
      <c r="G251" s="173">
        <f t="shared" si="335"/>
        <v>0</v>
      </c>
      <c r="H251" s="174">
        <f t="shared" si="335"/>
        <v>0</v>
      </c>
      <c r="I251" s="62">
        <f t="shared" si="335"/>
        <v>0</v>
      </c>
      <c r="J251" s="173">
        <f t="shared" si="335"/>
        <v>0</v>
      </c>
      <c r="K251" s="174">
        <f t="shared" si="335"/>
        <v>0</v>
      </c>
      <c r="L251" s="62">
        <f t="shared" si="335"/>
        <v>0</v>
      </c>
      <c r="M251" s="173">
        <f t="shared" si="335"/>
        <v>0</v>
      </c>
      <c r="N251" s="174">
        <f t="shared" si="335"/>
        <v>0</v>
      </c>
      <c r="O251" s="62">
        <f t="shared" si="335"/>
        <v>0</v>
      </c>
      <c r="P251" s="66"/>
    </row>
    <row r="252" spans="1:16" ht="24" hidden="1" x14ac:dyDescent="0.25">
      <c r="A252" s="181">
        <v>6320</v>
      </c>
      <c r="B252" s="71" t="s">
        <v>274</v>
      </c>
      <c r="C252" s="196">
        <f t="shared" si="288"/>
        <v>0</v>
      </c>
      <c r="D252" s="182">
        <f>SUM(D253:D256)</f>
        <v>0</v>
      </c>
      <c r="E252" s="183">
        <f t="shared" ref="E252:O252" si="336">SUM(E253:E256)</f>
        <v>0</v>
      </c>
      <c r="F252" s="123">
        <f t="shared" si="336"/>
        <v>0</v>
      </c>
      <c r="G252" s="182">
        <f t="shared" si="336"/>
        <v>0</v>
      </c>
      <c r="H252" s="183">
        <f t="shared" si="336"/>
        <v>0</v>
      </c>
      <c r="I252" s="123">
        <f t="shared" si="336"/>
        <v>0</v>
      </c>
      <c r="J252" s="182">
        <f t="shared" si="336"/>
        <v>0</v>
      </c>
      <c r="K252" s="183">
        <f t="shared" si="336"/>
        <v>0</v>
      </c>
      <c r="L252" s="123">
        <f t="shared" si="336"/>
        <v>0</v>
      </c>
      <c r="M252" s="182">
        <f t="shared" si="336"/>
        <v>0</v>
      </c>
      <c r="N252" s="183">
        <f t="shared" si="336"/>
        <v>0</v>
      </c>
      <c r="O252" s="123">
        <f t="shared" si="336"/>
        <v>0</v>
      </c>
      <c r="P252" s="49"/>
    </row>
    <row r="253" spans="1:16" ht="12" hidden="1" customHeight="1" x14ac:dyDescent="0.25">
      <c r="A253" s="51">
        <v>6322</v>
      </c>
      <c r="B253" s="78" t="s">
        <v>275</v>
      </c>
      <c r="C253" s="79">
        <f t="shared" si="288"/>
        <v>0</v>
      </c>
      <c r="D253" s="184"/>
      <c r="E253" s="185"/>
      <c r="F253" s="55">
        <f t="shared" ref="F253:F258" si="337">D253+E253</f>
        <v>0</v>
      </c>
      <c r="G253" s="53"/>
      <c r="H253" s="54"/>
      <c r="I253" s="55">
        <f t="shared" ref="I253:I258" si="338">G253+H253</f>
        <v>0</v>
      </c>
      <c r="J253" s="53"/>
      <c r="K253" s="54"/>
      <c r="L253" s="55">
        <f t="shared" ref="L253:L258" si="339">K253+J253</f>
        <v>0</v>
      </c>
      <c r="M253" s="53"/>
      <c r="N253" s="54"/>
      <c r="O253" s="55">
        <f t="shared" ref="O253:O258" si="340">N253+M253</f>
        <v>0</v>
      </c>
      <c r="P253" s="57"/>
    </row>
    <row r="254" spans="1:16" ht="24" hidden="1" customHeight="1" x14ac:dyDescent="0.25">
      <c r="A254" s="51">
        <v>6323</v>
      </c>
      <c r="B254" s="78" t="s">
        <v>276</v>
      </c>
      <c r="C254" s="79">
        <f t="shared" si="288"/>
        <v>0</v>
      </c>
      <c r="D254" s="184"/>
      <c r="E254" s="185"/>
      <c r="F254" s="55">
        <f t="shared" si="337"/>
        <v>0</v>
      </c>
      <c r="G254" s="53"/>
      <c r="H254" s="54"/>
      <c r="I254" s="55">
        <f t="shared" si="338"/>
        <v>0</v>
      </c>
      <c r="J254" s="53"/>
      <c r="K254" s="54"/>
      <c r="L254" s="55">
        <f t="shared" si="339"/>
        <v>0</v>
      </c>
      <c r="M254" s="53"/>
      <c r="N254" s="54"/>
      <c r="O254" s="55">
        <f t="shared" si="340"/>
        <v>0</v>
      </c>
      <c r="P254" s="57"/>
    </row>
    <row r="255" spans="1:16" ht="24" hidden="1" customHeight="1" x14ac:dyDescent="0.25">
      <c r="A255" s="51">
        <v>6324</v>
      </c>
      <c r="B255" s="78" t="s">
        <v>277</v>
      </c>
      <c r="C255" s="79">
        <f t="shared" si="288"/>
        <v>0</v>
      </c>
      <c r="D255" s="184"/>
      <c r="E255" s="185"/>
      <c r="F255" s="55">
        <f t="shared" si="337"/>
        <v>0</v>
      </c>
      <c r="G255" s="53"/>
      <c r="H255" s="54"/>
      <c r="I255" s="55">
        <f t="shared" si="338"/>
        <v>0</v>
      </c>
      <c r="J255" s="53"/>
      <c r="K255" s="54"/>
      <c r="L255" s="55">
        <f t="shared" si="339"/>
        <v>0</v>
      </c>
      <c r="M255" s="53"/>
      <c r="N255" s="54"/>
      <c r="O255" s="55">
        <f t="shared" si="340"/>
        <v>0</v>
      </c>
      <c r="P255" s="57"/>
    </row>
    <row r="256" spans="1:16" ht="12" hidden="1" customHeight="1" x14ac:dyDescent="0.25">
      <c r="A256" s="44">
        <v>6329</v>
      </c>
      <c r="B256" s="71" t="s">
        <v>278</v>
      </c>
      <c r="C256" s="72">
        <f t="shared" si="288"/>
        <v>0</v>
      </c>
      <c r="D256" s="186"/>
      <c r="E256" s="187"/>
      <c r="F256" s="123">
        <f t="shared" si="337"/>
        <v>0</v>
      </c>
      <c r="G256" s="46"/>
      <c r="H256" s="47"/>
      <c r="I256" s="123">
        <f t="shared" si="338"/>
        <v>0</v>
      </c>
      <c r="J256" s="46"/>
      <c r="K256" s="47"/>
      <c r="L256" s="123">
        <f t="shared" si="339"/>
        <v>0</v>
      </c>
      <c r="M256" s="46"/>
      <c r="N256" s="47"/>
      <c r="O256" s="123">
        <f t="shared" si="340"/>
        <v>0</v>
      </c>
      <c r="P256" s="49"/>
    </row>
    <row r="257" spans="1:16" ht="24" hidden="1" customHeight="1" x14ac:dyDescent="0.25">
      <c r="A257" s="213">
        <v>6330</v>
      </c>
      <c r="B257" s="214" t="s">
        <v>279</v>
      </c>
      <c r="C257" s="196">
        <f t="shared" si="288"/>
        <v>0</v>
      </c>
      <c r="D257" s="198"/>
      <c r="E257" s="199"/>
      <c r="F257" s="200">
        <f t="shared" si="337"/>
        <v>0</v>
      </c>
      <c r="G257" s="201"/>
      <c r="H257" s="202"/>
      <c r="I257" s="200">
        <f t="shared" si="338"/>
        <v>0</v>
      </c>
      <c r="J257" s="201"/>
      <c r="K257" s="202"/>
      <c r="L257" s="200">
        <f t="shared" si="339"/>
        <v>0</v>
      </c>
      <c r="M257" s="201"/>
      <c r="N257" s="202"/>
      <c r="O257" s="200">
        <f t="shared" si="340"/>
        <v>0</v>
      </c>
      <c r="P257" s="203"/>
    </row>
    <row r="258" spans="1:16" ht="12" hidden="1" customHeight="1" x14ac:dyDescent="0.25">
      <c r="A258" s="178">
        <v>6360</v>
      </c>
      <c r="B258" s="78" t="s">
        <v>280</v>
      </c>
      <c r="C258" s="79">
        <f t="shared" si="288"/>
        <v>0</v>
      </c>
      <c r="D258" s="184"/>
      <c r="E258" s="185"/>
      <c r="F258" s="55">
        <f t="shared" si="337"/>
        <v>0</v>
      </c>
      <c r="G258" s="53"/>
      <c r="H258" s="54"/>
      <c r="I258" s="55">
        <f t="shared" si="338"/>
        <v>0</v>
      </c>
      <c r="J258" s="53"/>
      <c r="K258" s="54"/>
      <c r="L258" s="55">
        <f t="shared" si="339"/>
        <v>0</v>
      </c>
      <c r="M258" s="53"/>
      <c r="N258" s="54"/>
      <c r="O258" s="55">
        <f t="shared" si="340"/>
        <v>0</v>
      </c>
      <c r="P258" s="57"/>
    </row>
    <row r="259" spans="1:16" ht="36" hidden="1" x14ac:dyDescent="0.25">
      <c r="A259" s="58">
        <v>6400</v>
      </c>
      <c r="B259" s="172" t="s">
        <v>281</v>
      </c>
      <c r="C259" s="59">
        <f t="shared" si="288"/>
        <v>0</v>
      </c>
      <c r="D259" s="173">
        <f>SUM(D260,D264)</f>
        <v>0</v>
      </c>
      <c r="E259" s="174">
        <f t="shared" ref="E259:O259" si="341">SUM(E260,E264)</f>
        <v>0</v>
      </c>
      <c r="F259" s="62">
        <f t="shared" si="341"/>
        <v>0</v>
      </c>
      <c r="G259" s="173">
        <f t="shared" si="341"/>
        <v>0</v>
      </c>
      <c r="H259" s="174">
        <f t="shared" si="341"/>
        <v>0</v>
      </c>
      <c r="I259" s="62">
        <f t="shared" si="341"/>
        <v>0</v>
      </c>
      <c r="J259" s="173">
        <f t="shared" si="341"/>
        <v>0</v>
      </c>
      <c r="K259" s="174">
        <f t="shared" si="341"/>
        <v>0</v>
      </c>
      <c r="L259" s="62">
        <f t="shared" si="341"/>
        <v>0</v>
      </c>
      <c r="M259" s="173">
        <f t="shared" si="341"/>
        <v>0</v>
      </c>
      <c r="N259" s="174">
        <f t="shared" si="341"/>
        <v>0</v>
      </c>
      <c r="O259" s="62">
        <f t="shared" si="341"/>
        <v>0</v>
      </c>
      <c r="P259" s="66"/>
    </row>
    <row r="260" spans="1:16" ht="24" hidden="1" x14ac:dyDescent="0.25">
      <c r="A260" s="181">
        <v>6410</v>
      </c>
      <c r="B260" s="71" t="s">
        <v>282</v>
      </c>
      <c r="C260" s="72">
        <f t="shared" si="288"/>
        <v>0</v>
      </c>
      <c r="D260" s="182">
        <f>SUM(D261:D263)</f>
        <v>0</v>
      </c>
      <c r="E260" s="183">
        <f t="shared" ref="E260:O260" si="342">SUM(E261:E263)</f>
        <v>0</v>
      </c>
      <c r="F260" s="123">
        <f t="shared" si="342"/>
        <v>0</v>
      </c>
      <c r="G260" s="182">
        <f t="shared" si="342"/>
        <v>0</v>
      </c>
      <c r="H260" s="183">
        <f t="shared" si="342"/>
        <v>0</v>
      </c>
      <c r="I260" s="123">
        <f t="shared" si="342"/>
        <v>0</v>
      </c>
      <c r="J260" s="182">
        <f t="shared" si="342"/>
        <v>0</v>
      </c>
      <c r="K260" s="183">
        <f t="shared" si="342"/>
        <v>0</v>
      </c>
      <c r="L260" s="123">
        <f t="shared" si="342"/>
        <v>0</v>
      </c>
      <c r="M260" s="182">
        <f t="shared" si="342"/>
        <v>0</v>
      </c>
      <c r="N260" s="183">
        <f t="shared" si="342"/>
        <v>0</v>
      </c>
      <c r="O260" s="123">
        <f t="shared" si="342"/>
        <v>0</v>
      </c>
      <c r="P260" s="49"/>
    </row>
    <row r="261" spans="1:16" ht="12" hidden="1" customHeight="1" x14ac:dyDescent="0.25">
      <c r="A261" s="51">
        <v>6411</v>
      </c>
      <c r="B261" s="188" t="s">
        <v>283</v>
      </c>
      <c r="C261" s="79">
        <f t="shared" si="288"/>
        <v>0</v>
      </c>
      <c r="D261" s="184"/>
      <c r="E261" s="185"/>
      <c r="F261" s="55">
        <f t="shared" ref="F261:F263" si="343">D261+E261</f>
        <v>0</v>
      </c>
      <c r="G261" s="53"/>
      <c r="H261" s="54"/>
      <c r="I261" s="55">
        <f t="shared" ref="I261:I263" si="344">G261+H261</f>
        <v>0</v>
      </c>
      <c r="J261" s="53"/>
      <c r="K261" s="54"/>
      <c r="L261" s="55">
        <f t="shared" ref="L261:L263" si="345">K261+J261</f>
        <v>0</v>
      </c>
      <c r="M261" s="53"/>
      <c r="N261" s="54"/>
      <c r="O261" s="55">
        <f t="shared" ref="O261:O263" si="346">N261+M261</f>
        <v>0</v>
      </c>
      <c r="P261" s="57"/>
    </row>
    <row r="262" spans="1:16" ht="36" hidden="1" customHeight="1" x14ac:dyDescent="0.25">
      <c r="A262" s="51">
        <v>6412</v>
      </c>
      <c r="B262" s="78" t="s">
        <v>284</v>
      </c>
      <c r="C262" s="79">
        <f t="shared" si="288"/>
        <v>0</v>
      </c>
      <c r="D262" s="184"/>
      <c r="E262" s="185"/>
      <c r="F262" s="55">
        <f t="shared" si="343"/>
        <v>0</v>
      </c>
      <c r="G262" s="53"/>
      <c r="H262" s="54"/>
      <c r="I262" s="55">
        <f t="shared" si="344"/>
        <v>0</v>
      </c>
      <c r="J262" s="53"/>
      <c r="K262" s="54"/>
      <c r="L262" s="55">
        <f t="shared" si="345"/>
        <v>0</v>
      </c>
      <c r="M262" s="53"/>
      <c r="N262" s="54"/>
      <c r="O262" s="55">
        <f t="shared" si="346"/>
        <v>0</v>
      </c>
      <c r="P262" s="57"/>
    </row>
    <row r="263" spans="1:16" ht="36" hidden="1" customHeight="1" x14ac:dyDescent="0.25">
      <c r="A263" s="51">
        <v>6419</v>
      </c>
      <c r="B263" s="78" t="s">
        <v>285</v>
      </c>
      <c r="C263" s="79">
        <f t="shared" si="288"/>
        <v>0</v>
      </c>
      <c r="D263" s="184"/>
      <c r="E263" s="185"/>
      <c r="F263" s="55">
        <f t="shared" si="343"/>
        <v>0</v>
      </c>
      <c r="G263" s="53"/>
      <c r="H263" s="54"/>
      <c r="I263" s="55">
        <f t="shared" si="344"/>
        <v>0</v>
      </c>
      <c r="J263" s="53"/>
      <c r="K263" s="54"/>
      <c r="L263" s="55">
        <f t="shared" si="345"/>
        <v>0</v>
      </c>
      <c r="M263" s="53"/>
      <c r="N263" s="54"/>
      <c r="O263" s="55">
        <f t="shared" si="346"/>
        <v>0</v>
      </c>
      <c r="P263" s="57"/>
    </row>
    <row r="264" spans="1:16" ht="48" hidden="1" x14ac:dyDescent="0.25">
      <c r="A264" s="178">
        <v>6420</v>
      </c>
      <c r="B264" s="78" t="s">
        <v>286</v>
      </c>
      <c r="C264" s="79">
        <f t="shared" si="288"/>
        <v>0</v>
      </c>
      <c r="D264" s="179">
        <f>SUM(D265:D268)</f>
        <v>0</v>
      </c>
      <c r="E264" s="180">
        <f t="shared" ref="E264:F264" si="347">SUM(E265:E268)</f>
        <v>0</v>
      </c>
      <c r="F264" s="55">
        <f t="shared" si="347"/>
        <v>0</v>
      </c>
      <c r="G264" s="179">
        <f>SUM(G265:G268)</f>
        <v>0</v>
      </c>
      <c r="H264" s="180">
        <f t="shared" ref="H264:I264" si="348">SUM(H265:H268)</f>
        <v>0</v>
      </c>
      <c r="I264" s="55">
        <f t="shared" si="348"/>
        <v>0</v>
      </c>
      <c r="J264" s="179">
        <f>SUM(J265:J268)</f>
        <v>0</v>
      </c>
      <c r="K264" s="180">
        <f t="shared" ref="K264:L264" si="349">SUM(K265:K268)</f>
        <v>0</v>
      </c>
      <c r="L264" s="55">
        <f t="shared" si="349"/>
        <v>0</v>
      </c>
      <c r="M264" s="179">
        <f>SUM(M265:M268)</f>
        <v>0</v>
      </c>
      <c r="N264" s="180">
        <f t="shared" ref="N264:O264" si="350">SUM(N265:N268)</f>
        <v>0</v>
      </c>
      <c r="O264" s="55">
        <f t="shared" si="350"/>
        <v>0</v>
      </c>
      <c r="P264" s="57"/>
    </row>
    <row r="265" spans="1:16" ht="36" hidden="1" customHeight="1" x14ac:dyDescent="0.25">
      <c r="A265" s="51">
        <v>6421</v>
      </c>
      <c r="B265" s="78" t="s">
        <v>287</v>
      </c>
      <c r="C265" s="79">
        <f t="shared" si="288"/>
        <v>0</v>
      </c>
      <c r="D265" s="184"/>
      <c r="E265" s="185"/>
      <c r="F265" s="55">
        <f t="shared" ref="F265:F268" si="351">D265+E265</f>
        <v>0</v>
      </c>
      <c r="G265" s="53"/>
      <c r="H265" s="54"/>
      <c r="I265" s="55">
        <f t="shared" ref="I265:I268" si="352">G265+H265</f>
        <v>0</v>
      </c>
      <c r="J265" s="53"/>
      <c r="K265" s="54"/>
      <c r="L265" s="55">
        <f t="shared" ref="L265:L268" si="353">K265+J265</f>
        <v>0</v>
      </c>
      <c r="M265" s="53"/>
      <c r="N265" s="54"/>
      <c r="O265" s="55">
        <f t="shared" ref="O265:O268" si="354">N265+M265</f>
        <v>0</v>
      </c>
      <c r="P265" s="57"/>
    </row>
    <row r="266" spans="1:16" ht="12" hidden="1" customHeight="1" x14ac:dyDescent="0.25">
      <c r="A266" s="51">
        <v>6422</v>
      </c>
      <c r="B266" s="78" t="s">
        <v>288</v>
      </c>
      <c r="C266" s="79">
        <f t="shared" si="288"/>
        <v>0</v>
      </c>
      <c r="D266" s="184"/>
      <c r="E266" s="185"/>
      <c r="F266" s="55">
        <f t="shared" si="351"/>
        <v>0</v>
      </c>
      <c r="G266" s="53"/>
      <c r="H266" s="54"/>
      <c r="I266" s="55">
        <f t="shared" si="352"/>
        <v>0</v>
      </c>
      <c r="J266" s="53"/>
      <c r="K266" s="54"/>
      <c r="L266" s="55">
        <f t="shared" si="353"/>
        <v>0</v>
      </c>
      <c r="M266" s="53"/>
      <c r="N266" s="54"/>
      <c r="O266" s="55">
        <f t="shared" si="354"/>
        <v>0</v>
      </c>
      <c r="P266" s="57"/>
    </row>
    <row r="267" spans="1:16" ht="13.5" hidden="1" customHeight="1" x14ac:dyDescent="0.25">
      <c r="A267" s="51">
        <v>6423</v>
      </c>
      <c r="B267" s="78" t="s">
        <v>289</v>
      </c>
      <c r="C267" s="79">
        <f t="shared" si="288"/>
        <v>0</v>
      </c>
      <c r="D267" s="184"/>
      <c r="E267" s="185"/>
      <c r="F267" s="55">
        <f t="shared" si="351"/>
        <v>0</v>
      </c>
      <c r="G267" s="53"/>
      <c r="H267" s="54"/>
      <c r="I267" s="55">
        <f t="shared" si="352"/>
        <v>0</v>
      </c>
      <c r="J267" s="53"/>
      <c r="K267" s="54"/>
      <c r="L267" s="55">
        <f t="shared" si="353"/>
        <v>0</v>
      </c>
      <c r="M267" s="53"/>
      <c r="N267" s="54"/>
      <c r="O267" s="55">
        <f t="shared" si="354"/>
        <v>0</v>
      </c>
      <c r="P267" s="57"/>
    </row>
    <row r="268" spans="1:16" ht="36" hidden="1" customHeight="1" x14ac:dyDescent="0.25">
      <c r="A268" s="51">
        <v>6424</v>
      </c>
      <c r="B268" s="78" t="s">
        <v>290</v>
      </c>
      <c r="C268" s="79">
        <f t="shared" si="288"/>
        <v>0</v>
      </c>
      <c r="D268" s="184"/>
      <c r="E268" s="185"/>
      <c r="F268" s="55">
        <f t="shared" si="351"/>
        <v>0</v>
      </c>
      <c r="G268" s="53"/>
      <c r="H268" s="54"/>
      <c r="I268" s="55">
        <f t="shared" si="352"/>
        <v>0</v>
      </c>
      <c r="J268" s="53"/>
      <c r="K268" s="54"/>
      <c r="L268" s="55">
        <f t="shared" si="353"/>
        <v>0</v>
      </c>
      <c r="M268" s="53"/>
      <c r="N268" s="54"/>
      <c r="O268" s="55">
        <f t="shared" si="354"/>
        <v>0</v>
      </c>
      <c r="P268" s="57"/>
    </row>
    <row r="269" spans="1:16" ht="48" hidden="1" x14ac:dyDescent="0.25">
      <c r="A269" s="215">
        <v>7000</v>
      </c>
      <c r="B269" s="215" t="s">
        <v>291</v>
      </c>
      <c r="C269" s="216">
        <f t="shared" si="288"/>
        <v>0</v>
      </c>
      <c r="D269" s="217">
        <f>SUM(D270,D281)</f>
        <v>0</v>
      </c>
      <c r="E269" s="218">
        <f t="shared" ref="E269:F269" si="355">SUM(E270,E281)</f>
        <v>0</v>
      </c>
      <c r="F269" s="219">
        <f t="shared" si="355"/>
        <v>0</v>
      </c>
      <c r="G269" s="217">
        <f>SUM(G270,G281)</f>
        <v>0</v>
      </c>
      <c r="H269" s="218">
        <f t="shared" ref="H269:I269" si="356">SUM(H270,H281)</f>
        <v>0</v>
      </c>
      <c r="I269" s="219">
        <f t="shared" si="356"/>
        <v>0</v>
      </c>
      <c r="J269" s="217">
        <f>SUM(J270,J281)</f>
        <v>0</v>
      </c>
      <c r="K269" s="218">
        <f t="shared" ref="K269:L269" si="357">SUM(K270,K281)</f>
        <v>0</v>
      </c>
      <c r="L269" s="219">
        <f t="shared" si="357"/>
        <v>0</v>
      </c>
      <c r="M269" s="217">
        <f>SUM(M270,M281)</f>
        <v>0</v>
      </c>
      <c r="N269" s="218">
        <f t="shared" ref="N269:O269" si="358">SUM(N270,N281)</f>
        <v>0</v>
      </c>
      <c r="O269" s="219">
        <f t="shared" si="358"/>
        <v>0</v>
      </c>
      <c r="P269" s="220"/>
    </row>
    <row r="270" spans="1:16" ht="24" hidden="1" x14ac:dyDescent="0.25">
      <c r="A270" s="58">
        <v>7200</v>
      </c>
      <c r="B270" s="172" t="s">
        <v>292</v>
      </c>
      <c r="C270" s="59">
        <f t="shared" si="288"/>
        <v>0</v>
      </c>
      <c r="D270" s="173">
        <f>SUM(D271,D272,D275,D276,D280)</f>
        <v>0</v>
      </c>
      <c r="E270" s="174">
        <f t="shared" ref="E270:F270" si="359">SUM(E271,E272,E275,E276,E280)</f>
        <v>0</v>
      </c>
      <c r="F270" s="62">
        <f t="shared" si="359"/>
        <v>0</v>
      </c>
      <c r="G270" s="173">
        <f>SUM(G271,G272,G275,G276,G280)</f>
        <v>0</v>
      </c>
      <c r="H270" s="174">
        <f t="shared" ref="H270:I270" si="360">SUM(H271,H272,H275,H276,H280)</f>
        <v>0</v>
      </c>
      <c r="I270" s="62">
        <f t="shared" si="360"/>
        <v>0</v>
      </c>
      <c r="J270" s="173">
        <f>SUM(J271,J272,J275,J276,J280)</f>
        <v>0</v>
      </c>
      <c r="K270" s="174">
        <f t="shared" ref="K270:L270" si="361">SUM(K271,K272,K275,K276,K280)</f>
        <v>0</v>
      </c>
      <c r="L270" s="62">
        <f t="shared" si="361"/>
        <v>0</v>
      </c>
      <c r="M270" s="173">
        <f>SUM(M271,M272,M275,M276,M280)</f>
        <v>0</v>
      </c>
      <c r="N270" s="174">
        <f t="shared" ref="N270:O270" si="362">SUM(N271,N272,N275,N276,N280)</f>
        <v>0</v>
      </c>
      <c r="O270" s="62">
        <f t="shared" si="362"/>
        <v>0</v>
      </c>
      <c r="P270" s="66"/>
    </row>
    <row r="271" spans="1:16" ht="24" hidden="1" customHeight="1" x14ac:dyDescent="0.25">
      <c r="A271" s="181">
        <v>7210</v>
      </c>
      <c r="B271" s="71" t="s">
        <v>293</v>
      </c>
      <c r="C271" s="72">
        <f t="shared" si="288"/>
        <v>0</v>
      </c>
      <c r="D271" s="186"/>
      <c r="E271" s="187"/>
      <c r="F271" s="123">
        <f>D271+E271</f>
        <v>0</v>
      </c>
      <c r="G271" s="46"/>
      <c r="H271" s="47"/>
      <c r="I271" s="123">
        <f>G271+H271</f>
        <v>0</v>
      </c>
      <c r="J271" s="46"/>
      <c r="K271" s="47"/>
      <c r="L271" s="123">
        <f>K271+J271</f>
        <v>0</v>
      </c>
      <c r="M271" s="46"/>
      <c r="N271" s="47"/>
      <c r="O271" s="123">
        <f>N271+M271</f>
        <v>0</v>
      </c>
      <c r="P271" s="49"/>
    </row>
    <row r="272" spans="1:16" s="221" customFormat="1" ht="24" hidden="1" x14ac:dyDescent="0.25">
      <c r="A272" s="178">
        <v>7220</v>
      </c>
      <c r="B272" s="78" t="s">
        <v>294</v>
      </c>
      <c r="C272" s="79">
        <f t="shared" si="288"/>
        <v>0</v>
      </c>
      <c r="D272" s="179">
        <f>SUM(D273:D274)</f>
        <v>0</v>
      </c>
      <c r="E272" s="180">
        <f t="shared" ref="E272:F272" si="363">SUM(E273:E274)</f>
        <v>0</v>
      </c>
      <c r="F272" s="55">
        <f t="shared" si="363"/>
        <v>0</v>
      </c>
      <c r="G272" s="179">
        <f>SUM(G273:G274)</f>
        <v>0</v>
      </c>
      <c r="H272" s="180">
        <f t="shared" ref="H272:I272" si="364">SUM(H273:H274)</f>
        <v>0</v>
      </c>
      <c r="I272" s="55">
        <f t="shared" si="364"/>
        <v>0</v>
      </c>
      <c r="J272" s="179">
        <f>SUM(J273:J274)</f>
        <v>0</v>
      </c>
      <c r="K272" s="180">
        <f t="shared" ref="K272:L272" si="365">SUM(K273:K274)</f>
        <v>0</v>
      </c>
      <c r="L272" s="55">
        <f t="shared" si="365"/>
        <v>0</v>
      </c>
      <c r="M272" s="179">
        <f>SUM(M273:M274)</f>
        <v>0</v>
      </c>
      <c r="N272" s="180">
        <f t="shared" ref="N272:O272" si="366">SUM(N273:N274)</f>
        <v>0</v>
      </c>
      <c r="O272" s="55">
        <f t="shared" si="366"/>
        <v>0</v>
      </c>
      <c r="P272" s="57"/>
    </row>
    <row r="273" spans="1:16" s="221" customFormat="1" ht="36" hidden="1" customHeight="1" x14ac:dyDescent="0.25">
      <c r="A273" s="51">
        <v>7221</v>
      </c>
      <c r="B273" s="78" t="s">
        <v>295</v>
      </c>
      <c r="C273" s="79">
        <f t="shared" si="288"/>
        <v>0</v>
      </c>
      <c r="D273" s="184"/>
      <c r="E273" s="185"/>
      <c r="F273" s="55">
        <f t="shared" ref="F273:F275" si="367">D273+E273</f>
        <v>0</v>
      </c>
      <c r="G273" s="53"/>
      <c r="H273" s="54"/>
      <c r="I273" s="55">
        <f t="shared" ref="I273:I275" si="368">G273+H273</f>
        <v>0</v>
      </c>
      <c r="J273" s="53"/>
      <c r="K273" s="54"/>
      <c r="L273" s="55">
        <f t="shared" ref="L273:L275" si="369">K273+J273</f>
        <v>0</v>
      </c>
      <c r="M273" s="53"/>
      <c r="N273" s="54"/>
      <c r="O273" s="55">
        <f t="shared" ref="O273:O275" si="370">N273+M273</f>
        <v>0</v>
      </c>
      <c r="P273" s="57"/>
    </row>
    <row r="274" spans="1:16" s="221" customFormat="1" ht="36" hidden="1" customHeight="1" x14ac:dyDescent="0.25">
      <c r="A274" s="51">
        <v>7222</v>
      </c>
      <c r="B274" s="78" t="s">
        <v>296</v>
      </c>
      <c r="C274" s="79">
        <f t="shared" si="288"/>
        <v>0</v>
      </c>
      <c r="D274" s="184"/>
      <c r="E274" s="185"/>
      <c r="F274" s="55">
        <f t="shared" si="367"/>
        <v>0</v>
      </c>
      <c r="G274" s="53"/>
      <c r="H274" s="54"/>
      <c r="I274" s="55">
        <f t="shared" si="368"/>
        <v>0</v>
      </c>
      <c r="J274" s="53"/>
      <c r="K274" s="54"/>
      <c r="L274" s="55">
        <f t="shared" si="369"/>
        <v>0</v>
      </c>
      <c r="M274" s="53"/>
      <c r="N274" s="54"/>
      <c r="O274" s="55">
        <f t="shared" si="370"/>
        <v>0</v>
      </c>
      <c r="P274" s="57"/>
    </row>
    <row r="275" spans="1:16" ht="24" hidden="1" customHeight="1" x14ac:dyDescent="0.25">
      <c r="A275" s="178">
        <v>7230</v>
      </c>
      <c r="B275" s="78" t="s">
        <v>297</v>
      </c>
      <c r="C275" s="79">
        <f t="shared" si="288"/>
        <v>0</v>
      </c>
      <c r="D275" s="184"/>
      <c r="E275" s="185"/>
      <c r="F275" s="55">
        <f t="shared" si="367"/>
        <v>0</v>
      </c>
      <c r="G275" s="53"/>
      <c r="H275" s="54"/>
      <c r="I275" s="55">
        <f t="shared" si="368"/>
        <v>0</v>
      </c>
      <c r="J275" s="53"/>
      <c r="K275" s="54"/>
      <c r="L275" s="55">
        <f t="shared" si="369"/>
        <v>0</v>
      </c>
      <c r="M275" s="53"/>
      <c r="N275" s="54"/>
      <c r="O275" s="55">
        <f t="shared" si="370"/>
        <v>0</v>
      </c>
      <c r="P275" s="57"/>
    </row>
    <row r="276" spans="1:16" ht="24" hidden="1" x14ac:dyDescent="0.25">
      <c r="A276" s="178">
        <v>7240</v>
      </c>
      <c r="B276" s="78" t="s">
        <v>298</v>
      </c>
      <c r="C276" s="79">
        <f t="shared" ref="C276:C301" si="371">F276+I276+L276+O276</f>
        <v>0</v>
      </c>
      <c r="D276" s="179">
        <f t="shared" ref="D276:O276" si="372">SUM(D277:D279)</f>
        <v>0</v>
      </c>
      <c r="E276" s="180">
        <f t="shared" si="372"/>
        <v>0</v>
      </c>
      <c r="F276" s="55">
        <f t="shared" si="372"/>
        <v>0</v>
      </c>
      <c r="G276" s="179">
        <f t="shared" si="372"/>
        <v>0</v>
      </c>
      <c r="H276" s="180">
        <f t="shared" si="372"/>
        <v>0</v>
      </c>
      <c r="I276" s="55">
        <f t="shared" si="372"/>
        <v>0</v>
      </c>
      <c r="J276" s="179">
        <f>SUM(J277:J279)</f>
        <v>0</v>
      </c>
      <c r="K276" s="180">
        <f t="shared" ref="K276:L276" si="373">SUM(K277:K279)</f>
        <v>0</v>
      </c>
      <c r="L276" s="55">
        <f t="shared" si="373"/>
        <v>0</v>
      </c>
      <c r="M276" s="179">
        <f t="shared" si="372"/>
        <v>0</v>
      </c>
      <c r="N276" s="180">
        <f t="shared" si="372"/>
        <v>0</v>
      </c>
      <c r="O276" s="55">
        <f t="shared" si="372"/>
        <v>0</v>
      </c>
      <c r="P276" s="57"/>
    </row>
    <row r="277" spans="1:16" ht="48" hidden="1" customHeight="1" x14ac:dyDescent="0.25">
      <c r="A277" s="51">
        <v>7245</v>
      </c>
      <c r="B277" s="78" t="s">
        <v>299</v>
      </c>
      <c r="C277" s="79">
        <f t="shared" si="371"/>
        <v>0</v>
      </c>
      <c r="D277" s="184"/>
      <c r="E277" s="185"/>
      <c r="F277" s="55">
        <f t="shared" ref="F277:F280" si="374">D277+E277</f>
        <v>0</v>
      </c>
      <c r="G277" s="53"/>
      <c r="H277" s="54"/>
      <c r="I277" s="55">
        <f t="shared" ref="I277:I280" si="375">G277+H277</f>
        <v>0</v>
      </c>
      <c r="J277" s="53"/>
      <c r="K277" s="54"/>
      <c r="L277" s="55">
        <f t="shared" ref="L277:L280" si="376">K277+J277</f>
        <v>0</v>
      </c>
      <c r="M277" s="53"/>
      <c r="N277" s="54"/>
      <c r="O277" s="55">
        <f t="shared" ref="O277:O280" si="377">N277+M277</f>
        <v>0</v>
      </c>
      <c r="P277" s="57"/>
    </row>
    <row r="278" spans="1:16" ht="84.75" hidden="1" customHeight="1" x14ac:dyDescent="0.25">
      <c r="A278" s="51">
        <v>7246</v>
      </c>
      <c r="B278" s="78" t="s">
        <v>300</v>
      </c>
      <c r="C278" s="79">
        <f t="shared" si="371"/>
        <v>0</v>
      </c>
      <c r="D278" s="184"/>
      <c r="E278" s="185"/>
      <c r="F278" s="55">
        <f t="shared" si="374"/>
        <v>0</v>
      </c>
      <c r="G278" s="53"/>
      <c r="H278" s="54"/>
      <c r="I278" s="55">
        <f t="shared" si="375"/>
        <v>0</v>
      </c>
      <c r="J278" s="53"/>
      <c r="K278" s="54"/>
      <c r="L278" s="55">
        <f t="shared" si="376"/>
        <v>0</v>
      </c>
      <c r="M278" s="53"/>
      <c r="N278" s="54"/>
      <c r="O278" s="55">
        <f t="shared" si="377"/>
        <v>0</v>
      </c>
      <c r="P278" s="57"/>
    </row>
    <row r="279" spans="1:16" ht="36" hidden="1" customHeight="1" x14ac:dyDescent="0.25">
      <c r="A279" s="51">
        <v>7247</v>
      </c>
      <c r="B279" s="78" t="s">
        <v>301</v>
      </c>
      <c r="C279" s="79">
        <f t="shared" si="371"/>
        <v>0</v>
      </c>
      <c r="D279" s="184"/>
      <c r="E279" s="185"/>
      <c r="F279" s="55">
        <f t="shared" si="374"/>
        <v>0</v>
      </c>
      <c r="G279" s="53"/>
      <c r="H279" s="54"/>
      <c r="I279" s="55">
        <f t="shared" si="375"/>
        <v>0</v>
      </c>
      <c r="J279" s="53"/>
      <c r="K279" s="54"/>
      <c r="L279" s="55">
        <f t="shared" si="376"/>
        <v>0</v>
      </c>
      <c r="M279" s="53"/>
      <c r="N279" s="54"/>
      <c r="O279" s="55">
        <f t="shared" si="377"/>
        <v>0</v>
      </c>
      <c r="P279" s="57"/>
    </row>
    <row r="280" spans="1:16" ht="24" hidden="1" customHeight="1" x14ac:dyDescent="0.25">
      <c r="A280" s="181">
        <v>7260</v>
      </c>
      <c r="B280" s="71" t="s">
        <v>302</v>
      </c>
      <c r="C280" s="72">
        <f t="shared" si="371"/>
        <v>0</v>
      </c>
      <c r="D280" s="186"/>
      <c r="E280" s="187"/>
      <c r="F280" s="123">
        <f t="shared" si="374"/>
        <v>0</v>
      </c>
      <c r="G280" s="46"/>
      <c r="H280" s="47"/>
      <c r="I280" s="123">
        <f t="shared" si="375"/>
        <v>0</v>
      </c>
      <c r="J280" s="46"/>
      <c r="K280" s="47"/>
      <c r="L280" s="123">
        <f t="shared" si="376"/>
        <v>0</v>
      </c>
      <c r="M280" s="46"/>
      <c r="N280" s="47"/>
      <c r="O280" s="123">
        <f t="shared" si="377"/>
        <v>0</v>
      </c>
      <c r="P280" s="49"/>
    </row>
    <row r="281" spans="1:16" hidden="1" x14ac:dyDescent="0.25">
      <c r="A281" s="125">
        <v>7700</v>
      </c>
      <c r="B281" s="98" t="s">
        <v>303</v>
      </c>
      <c r="C281" s="99">
        <f t="shared" si="371"/>
        <v>0</v>
      </c>
      <c r="D281" s="222">
        <f t="shared" ref="D281:O281" si="378">D282</f>
        <v>0</v>
      </c>
      <c r="E281" s="223">
        <f t="shared" si="378"/>
        <v>0</v>
      </c>
      <c r="F281" s="120">
        <f t="shared" si="378"/>
        <v>0</v>
      </c>
      <c r="G281" s="222">
        <f t="shared" si="378"/>
        <v>0</v>
      </c>
      <c r="H281" s="223">
        <f t="shared" si="378"/>
        <v>0</v>
      </c>
      <c r="I281" s="120">
        <f t="shared" si="378"/>
        <v>0</v>
      </c>
      <c r="J281" s="222">
        <f t="shared" si="378"/>
        <v>0</v>
      </c>
      <c r="K281" s="223">
        <f t="shared" si="378"/>
        <v>0</v>
      </c>
      <c r="L281" s="120">
        <f t="shared" si="378"/>
        <v>0</v>
      </c>
      <c r="M281" s="222">
        <f t="shared" si="378"/>
        <v>0</v>
      </c>
      <c r="N281" s="223">
        <f t="shared" si="378"/>
        <v>0</v>
      </c>
      <c r="O281" s="120">
        <f t="shared" si="378"/>
        <v>0</v>
      </c>
      <c r="P281" s="108"/>
    </row>
    <row r="282" spans="1:16" ht="12" hidden="1" customHeight="1" x14ac:dyDescent="0.25">
      <c r="A282" s="175">
        <v>7720</v>
      </c>
      <c r="B282" s="71" t="s">
        <v>304</v>
      </c>
      <c r="C282" s="87">
        <f t="shared" si="371"/>
        <v>0</v>
      </c>
      <c r="D282" s="224"/>
      <c r="E282" s="225"/>
      <c r="F282" s="226">
        <f>D282+E282</f>
        <v>0</v>
      </c>
      <c r="G282" s="91"/>
      <c r="H282" s="92"/>
      <c r="I282" s="226">
        <f>G282+H282</f>
        <v>0</v>
      </c>
      <c r="J282" s="91"/>
      <c r="K282" s="92"/>
      <c r="L282" s="226">
        <f>K282+J282</f>
        <v>0</v>
      </c>
      <c r="M282" s="91"/>
      <c r="N282" s="92"/>
      <c r="O282" s="226">
        <f>N282+M282</f>
        <v>0</v>
      </c>
      <c r="P282" s="96"/>
    </row>
    <row r="283" spans="1:16" hidden="1" x14ac:dyDescent="0.25">
      <c r="A283" s="227">
        <v>9000</v>
      </c>
      <c r="B283" s="228" t="s">
        <v>305</v>
      </c>
      <c r="C283" s="229">
        <f t="shared" si="371"/>
        <v>0</v>
      </c>
      <c r="D283" s="230">
        <f t="shared" ref="D283:O284" si="379">D284</f>
        <v>0</v>
      </c>
      <c r="E283" s="231">
        <f t="shared" si="379"/>
        <v>0</v>
      </c>
      <c r="F283" s="232">
        <f t="shared" si="379"/>
        <v>0</v>
      </c>
      <c r="G283" s="230">
        <f>G284</f>
        <v>0</v>
      </c>
      <c r="H283" s="231">
        <f t="shared" ref="H283:I283" si="380">H284</f>
        <v>0</v>
      </c>
      <c r="I283" s="232">
        <f t="shared" si="380"/>
        <v>0</v>
      </c>
      <c r="J283" s="230">
        <f t="shared" si="379"/>
        <v>0</v>
      </c>
      <c r="K283" s="231">
        <f t="shared" si="379"/>
        <v>0</v>
      </c>
      <c r="L283" s="232">
        <f t="shared" si="379"/>
        <v>0</v>
      </c>
      <c r="M283" s="230">
        <f t="shared" si="379"/>
        <v>0</v>
      </c>
      <c r="N283" s="231">
        <f t="shared" si="379"/>
        <v>0</v>
      </c>
      <c r="O283" s="232">
        <f t="shared" si="379"/>
        <v>0</v>
      </c>
      <c r="P283" s="233"/>
    </row>
    <row r="284" spans="1:16" ht="24" hidden="1" x14ac:dyDescent="0.25">
      <c r="A284" s="234">
        <v>9200</v>
      </c>
      <c r="B284" s="78" t="s">
        <v>306</v>
      </c>
      <c r="C284" s="132">
        <f t="shared" si="371"/>
        <v>0</v>
      </c>
      <c r="D284" s="176">
        <f t="shared" si="379"/>
        <v>0</v>
      </c>
      <c r="E284" s="177">
        <f t="shared" si="379"/>
        <v>0</v>
      </c>
      <c r="F284" s="130">
        <f t="shared" si="379"/>
        <v>0</v>
      </c>
      <c r="G284" s="176">
        <f t="shared" si="379"/>
        <v>0</v>
      </c>
      <c r="H284" s="177">
        <f t="shared" si="379"/>
        <v>0</v>
      </c>
      <c r="I284" s="130">
        <f t="shared" si="379"/>
        <v>0</v>
      </c>
      <c r="J284" s="176">
        <f t="shared" si="379"/>
        <v>0</v>
      </c>
      <c r="K284" s="177">
        <f t="shared" si="379"/>
        <v>0</v>
      </c>
      <c r="L284" s="130">
        <f t="shared" si="379"/>
        <v>0</v>
      </c>
      <c r="M284" s="176">
        <f t="shared" si="379"/>
        <v>0</v>
      </c>
      <c r="N284" s="177">
        <f t="shared" si="379"/>
        <v>0</v>
      </c>
      <c r="O284" s="130">
        <f t="shared" si="379"/>
        <v>0</v>
      </c>
      <c r="P284" s="118"/>
    </row>
    <row r="285" spans="1:16" ht="24" hidden="1" customHeight="1" x14ac:dyDescent="0.25">
      <c r="A285" s="235">
        <v>9230</v>
      </c>
      <c r="B285" s="78" t="s">
        <v>307</v>
      </c>
      <c r="C285" s="132">
        <f t="shared" si="371"/>
        <v>0</v>
      </c>
      <c r="D285" s="190"/>
      <c r="E285" s="191"/>
      <c r="F285" s="130">
        <f>D285+E285</f>
        <v>0</v>
      </c>
      <c r="G285" s="133"/>
      <c r="H285" s="134"/>
      <c r="I285" s="130">
        <f>G285+H285</f>
        <v>0</v>
      </c>
      <c r="J285" s="133"/>
      <c r="K285" s="134"/>
      <c r="L285" s="130">
        <f>K285+J285</f>
        <v>0</v>
      </c>
      <c r="M285" s="133"/>
      <c r="N285" s="134"/>
      <c r="O285" s="130">
        <f>N285+M285</f>
        <v>0</v>
      </c>
      <c r="P285" s="118"/>
    </row>
    <row r="286" spans="1:16" hidden="1" x14ac:dyDescent="0.25">
      <c r="A286" s="188"/>
      <c r="B286" s="78" t="s">
        <v>308</v>
      </c>
      <c r="C286" s="79">
        <f t="shared" si="371"/>
        <v>0</v>
      </c>
      <c r="D286" s="179">
        <f>SUM(D287:D288)</f>
        <v>0</v>
      </c>
      <c r="E286" s="180">
        <f t="shared" ref="E286:F286" si="381">SUM(E287:E288)</f>
        <v>0</v>
      </c>
      <c r="F286" s="55">
        <f t="shared" si="381"/>
        <v>0</v>
      </c>
      <c r="G286" s="179">
        <f>SUM(G287:G288)</f>
        <v>0</v>
      </c>
      <c r="H286" s="180">
        <f t="shared" ref="H286:I286" si="382">SUM(H287:H288)</f>
        <v>0</v>
      </c>
      <c r="I286" s="55">
        <f t="shared" si="382"/>
        <v>0</v>
      </c>
      <c r="J286" s="179">
        <f>SUM(J287:J288)</f>
        <v>0</v>
      </c>
      <c r="K286" s="180">
        <f t="shared" ref="K286:L286" si="383">SUM(K287:K288)</f>
        <v>0</v>
      </c>
      <c r="L286" s="55">
        <f t="shared" si="383"/>
        <v>0</v>
      </c>
      <c r="M286" s="179">
        <f>SUM(M287:M288)</f>
        <v>0</v>
      </c>
      <c r="N286" s="180">
        <f t="shared" ref="N286:O286" si="384">SUM(N287:N288)</f>
        <v>0</v>
      </c>
      <c r="O286" s="55">
        <f t="shared" si="384"/>
        <v>0</v>
      </c>
      <c r="P286" s="57"/>
    </row>
    <row r="287" spans="1:16" ht="12" hidden="1" customHeight="1" x14ac:dyDescent="0.25">
      <c r="A287" s="188" t="s">
        <v>309</v>
      </c>
      <c r="B287" s="51" t="s">
        <v>310</v>
      </c>
      <c r="C287" s="79">
        <f t="shared" si="371"/>
        <v>0</v>
      </c>
      <c r="D287" s="184"/>
      <c r="E287" s="185"/>
      <c r="F287" s="55">
        <f t="shared" ref="F287:F288" si="385">D287+E287</f>
        <v>0</v>
      </c>
      <c r="G287" s="53"/>
      <c r="H287" s="54"/>
      <c r="I287" s="55">
        <f t="shared" ref="I287:I288" si="386">G287+H287</f>
        <v>0</v>
      </c>
      <c r="J287" s="53"/>
      <c r="K287" s="54"/>
      <c r="L287" s="55">
        <f t="shared" ref="L287:L288" si="387">K287+J287</f>
        <v>0</v>
      </c>
      <c r="M287" s="53"/>
      <c r="N287" s="54"/>
      <c r="O287" s="55">
        <f t="shared" ref="O287:O288" si="388">N287+M287</f>
        <v>0</v>
      </c>
      <c r="P287" s="57"/>
    </row>
    <row r="288" spans="1:16" ht="24" hidden="1" customHeight="1" x14ac:dyDescent="0.25">
      <c r="A288" s="188" t="s">
        <v>311</v>
      </c>
      <c r="B288" s="236" t="s">
        <v>312</v>
      </c>
      <c r="C288" s="72">
        <f t="shared" si="371"/>
        <v>0</v>
      </c>
      <c r="D288" s="186"/>
      <c r="E288" s="187"/>
      <c r="F288" s="123">
        <f t="shared" si="385"/>
        <v>0</v>
      </c>
      <c r="G288" s="46"/>
      <c r="H288" s="47"/>
      <c r="I288" s="123">
        <f t="shared" si="386"/>
        <v>0</v>
      </c>
      <c r="J288" s="46"/>
      <c r="K288" s="47"/>
      <c r="L288" s="123">
        <f t="shared" si="387"/>
        <v>0</v>
      </c>
      <c r="M288" s="46"/>
      <c r="N288" s="47"/>
      <c r="O288" s="123">
        <f t="shared" si="388"/>
        <v>0</v>
      </c>
      <c r="P288" s="49"/>
    </row>
    <row r="289" spans="1:16" ht="12.75" thickBot="1" x14ac:dyDescent="0.3">
      <c r="A289" s="237"/>
      <c r="B289" s="237" t="s">
        <v>313</v>
      </c>
      <c r="C289" s="238">
        <f t="shared" si="371"/>
        <v>251667</v>
      </c>
      <c r="D289" s="239">
        <f t="shared" ref="D289:O289" si="389">SUM(D286,D269,D230,D195,D187,D173,D75,D53,D283)</f>
        <v>249642</v>
      </c>
      <c r="E289" s="240">
        <f t="shared" si="389"/>
        <v>2025</v>
      </c>
      <c r="F289" s="241">
        <f t="shared" si="389"/>
        <v>251667</v>
      </c>
      <c r="G289" s="239">
        <f t="shared" si="389"/>
        <v>0</v>
      </c>
      <c r="H289" s="240">
        <f t="shared" si="389"/>
        <v>0</v>
      </c>
      <c r="I289" s="241">
        <f t="shared" si="389"/>
        <v>0</v>
      </c>
      <c r="J289" s="239">
        <f t="shared" si="389"/>
        <v>0</v>
      </c>
      <c r="K289" s="240">
        <f t="shared" si="389"/>
        <v>0</v>
      </c>
      <c r="L289" s="241">
        <f t="shared" si="389"/>
        <v>0</v>
      </c>
      <c r="M289" s="239">
        <f t="shared" si="389"/>
        <v>0</v>
      </c>
      <c r="N289" s="240">
        <f t="shared" si="389"/>
        <v>0</v>
      </c>
      <c r="O289" s="241">
        <f t="shared" si="389"/>
        <v>0</v>
      </c>
      <c r="P289" s="242"/>
    </row>
    <row r="290" spans="1:16" s="28" customFormat="1" ht="13.5" hidden="1" thickTop="1" thickBot="1" x14ac:dyDescent="0.3">
      <c r="A290" s="726" t="s">
        <v>314</v>
      </c>
      <c r="B290" s="727"/>
      <c r="C290" s="243">
        <f t="shared" si="371"/>
        <v>0</v>
      </c>
      <c r="D290" s="244">
        <f>SUM(D24,D25,D41)-D51</f>
        <v>0</v>
      </c>
      <c r="E290" s="245">
        <f t="shared" ref="E290:F290" si="390">SUM(E24,E25,E41)-E51</f>
        <v>0</v>
      </c>
      <c r="F290" s="246">
        <f t="shared" si="390"/>
        <v>0</v>
      </c>
      <c r="G290" s="244">
        <f>SUM(G24,G25,G41)-G51</f>
        <v>0</v>
      </c>
      <c r="H290" s="245">
        <f t="shared" ref="H290:I290" si="391">SUM(H24,H25,H41)-H51</f>
        <v>0</v>
      </c>
      <c r="I290" s="246">
        <f t="shared" si="391"/>
        <v>0</v>
      </c>
      <c r="J290" s="244">
        <f>(J26+J43)-J51</f>
        <v>0</v>
      </c>
      <c r="K290" s="245">
        <f t="shared" ref="K290:L290" si="392">(K26+K43)-K51</f>
        <v>0</v>
      </c>
      <c r="L290" s="246">
        <f t="shared" si="392"/>
        <v>0</v>
      </c>
      <c r="M290" s="244">
        <f>M45-M51</f>
        <v>0</v>
      </c>
      <c r="N290" s="245">
        <f t="shared" ref="N290:O290" si="393">N45-N51</f>
        <v>0</v>
      </c>
      <c r="O290" s="246">
        <f t="shared" si="393"/>
        <v>0</v>
      </c>
      <c r="P290" s="247"/>
    </row>
    <row r="291" spans="1:16" s="28" customFormat="1" ht="12.75" hidden="1" thickTop="1" x14ac:dyDescent="0.25">
      <c r="A291" s="728" t="s">
        <v>315</v>
      </c>
      <c r="B291" s="729"/>
      <c r="C291" s="248">
        <f t="shared" si="371"/>
        <v>0</v>
      </c>
      <c r="D291" s="249">
        <f t="shared" ref="D291:O291" si="394">SUM(D292,D293)-D300+D301</f>
        <v>0</v>
      </c>
      <c r="E291" s="250">
        <f t="shared" si="394"/>
        <v>0</v>
      </c>
      <c r="F291" s="251">
        <f t="shared" si="394"/>
        <v>0</v>
      </c>
      <c r="G291" s="249">
        <f t="shared" si="394"/>
        <v>0</v>
      </c>
      <c r="H291" s="250">
        <f t="shared" si="394"/>
        <v>0</v>
      </c>
      <c r="I291" s="251">
        <f t="shared" si="394"/>
        <v>0</v>
      </c>
      <c r="J291" s="249">
        <f t="shared" si="394"/>
        <v>0</v>
      </c>
      <c r="K291" s="250">
        <f t="shared" si="394"/>
        <v>0</v>
      </c>
      <c r="L291" s="251">
        <f t="shared" si="394"/>
        <v>0</v>
      </c>
      <c r="M291" s="249">
        <f t="shared" si="394"/>
        <v>0</v>
      </c>
      <c r="N291" s="250">
        <f t="shared" si="394"/>
        <v>0</v>
      </c>
      <c r="O291" s="251">
        <f t="shared" si="394"/>
        <v>0</v>
      </c>
      <c r="P291" s="252"/>
    </row>
    <row r="292" spans="1:16" s="28" customFormat="1" ht="13.5" hidden="1" thickTop="1" thickBot="1" x14ac:dyDescent="0.3">
      <c r="A292" s="146" t="s">
        <v>316</v>
      </c>
      <c r="B292" s="146" t="s">
        <v>317</v>
      </c>
      <c r="C292" s="147">
        <f t="shared" si="371"/>
        <v>0</v>
      </c>
      <c r="D292" s="148">
        <f t="shared" ref="D292:O292" si="395">D21-D286</f>
        <v>0</v>
      </c>
      <c r="E292" s="149">
        <f t="shared" si="395"/>
        <v>0</v>
      </c>
      <c r="F292" s="150">
        <f t="shared" si="395"/>
        <v>0</v>
      </c>
      <c r="G292" s="148">
        <f t="shared" si="395"/>
        <v>0</v>
      </c>
      <c r="H292" s="149">
        <f t="shared" si="395"/>
        <v>0</v>
      </c>
      <c r="I292" s="150">
        <f t="shared" si="395"/>
        <v>0</v>
      </c>
      <c r="J292" s="148">
        <f t="shared" si="395"/>
        <v>0</v>
      </c>
      <c r="K292" s="149">
        <f t="shared" si="395"/>
        <v>0</v>
      </c>
      <c r="L292" s="150">
        <f t="shared" si="395"/>
        <v>0</v>
      </c>
      <c r="M292" s="148">
        <f t="shared" si="395"/>
        <v>0</v>
      </c>
      <c r="N292" s="149">
        <f t="shared" si="395"/>
        <v>0</v>
      </c>
      <c r="O292" s="150">
        <f t="shared" si="395"/>
        <v>0</v>
      </c>
      <c r="P292" s="35"/>
    </row>
    <row r="293" spans="1:16" s="28" customFormat="1" ht="12.75" hidden="1" thickTop="1" x14ac:dyDescent="0.25">
      <c r="A293" s="253" t="s">
        <v>318</v>
      </c>
      <c r="B293" s="253" t="s">
        <v>319</v>
      </c>
      <c r="C293" s="248">
        <f t="shared" si="371"/>
        <v>0</v>
      </c>
      <c r="D293" s="249">
        <f t="shared" ref="D293:O293" si="396">SUM(D294,D296,D298)-SUM(D295,D297,D299)</f>
        <v>0</v>
      </c>
      <c r="E293" s="250">
        <f t="shared" si="396"/>
        <v>0</v>
      </c>
      <c r="F293" s="251">
        <f t="shared" si="396"/>
        <v>0</v>
      </c>
      <c r="G293" s="249">
        <f t="shared" si="396"/>
        <v>0</v>
      </c>
      <c r="H293" s="250">
        <f t="shared" si="396"/>
        <v>0</v>
      </c>
      <c r="I293" s="251">
        <f t="shared" si="396"/>
        <v>0</v>
      </c>
      <c r="J293" s="249">
        <f t="shared" si="396"/>
        <v>0</v>
      </c>
      <c r="K293" s="250">
        <f t="shared" si="396"/>
        <v>0</v>
      </c>
      <c r="L293" s="251">
        <f t="shared" si="396"/>
        <v>0</v>
      </c>
      <c r="M293" s="249">
        <f t="shared" si="396"/>
        <v>0</v>
      </c>
      <c r="N293" s="250">
        <f t="shared" si="396"/>
        <v>0</v>
      </c>
      <c r="O293" s="251">
        <f t="shared" si="396"/>
        <v>0</v>
      </c>
      <c r="P293" s="252"/>
    </row>
    <row r="294" spans="1:16" ht="12" hidden="1" customHeight="1" x14ac:dyDescent="0.25">
      <c r="A294" s="254" t="s">
        <v>320</v>
      </c>
      <c r="B294" s="131" t="s">
        <v>321</v>
      </c>
      <c r="C294" s="87">
        <f t="shared" si="371"/>
        <v>0</v>
      </c>
      <c r="D294" s="224"/>
      <c r="E294" s="225"/>
      <c r="F294" s="226">
        <f t="shared" ref="F294:F301" si="397">D294+E294</f>
        <v>0</v>
      </c>
      <c r="G294" s="91"/>
      <c r="H294" s="92"/>
      <c r="I294" s="226">
        <f t="shared" ref="I294:I301" si="398">G294+H294</f>
        <v>0</v>
      </c>
      <c r="J294" s="91"/>
      <c r="K294" s="92"/>
      <c r="L294" s="226">
        <f t="shared" ref="L294:L301" si="399">K294+J294</f>
        <v>0</v>
      </c>
      <c r="M294" s="91"/>
      <c r="N294" s="92"/>
      <c r="O294" s="226">
        <f t="shared" ref="O294:O301" si="400">N294+M294</f>
        <v>0</v>
      </c>
      <c r="P294" s="96"/>
    </row>
    <row r="295" spans="1:16" ht="24" hidden="1" customHeight="1" x14ac:dyDescent="0.25">
      <c r="A295" s="188" t="s">
        <v>322</v>
      </c>
      <c r="B295" s="50" t="s">
        <v>323</v>
      </c>
      <c r="C295" s="79">
        <f t="shared" si="371"/>
        <v>0</v>
      </c>
      <c r="D295" s="184"/>
      <c r="E295" s="185"/>
      <c r="F295" s="55">
        <f t="shared" si="397"/>
        <v>0</v>
      </c>
      <c r="G295" s="53"/>
      <c r="H295" s="54"/>
      <c r="I295" s="55">
        <f t="shared" si="398"/>
        <v>0</v>
      </c>
      <c r="J295" s="53"/>
      <c r="K295" s="54"/>
      <c r="L295" s="55">
        <f t="shared" si="399"/>
        <v>0</v>
      </c>
      <c r="M295" s="53"/>
      <c r="N295" s="54"/>
      <c r="O295" s="55">
        <f t="shared" si="400"/>
        <v>0</v>
      </c>
      <c r="P295" s="57"/>
    </row>
    <row r="296" spans="1:16" ht="12" hidden="1" customHeight="1" x14ac:dyDescent="0.25">
      <c r="A296" s="188" t="s">
        <v>324</v>
      </c>
      <c r="B296" s="50" t="s">
        <v>325</v>
      </c>
      <c r="C296" s="79">
        <f t="shared" si="371"/>
        <v>0</v>
      </c>
      <c r="D296" s="184"/>
      <c r="E296" s="185"/>
      <c r="F296" s="55">
        <f t="shared" si="397"/>
        <v>0</v>
      </c>
      <c r="G296" s="53"/>
      <c r="H296" s="54"/>
      <c r="I296" s="55">
        <f t="shared" si="398"/>
        <v>0</v>
      </c>
      <c r="J296" s="53"/>
      <c r="K296" s="54"/>
      <c r="L296" s="55">
        <f t="shared" si="399"/>
        <v>0</v>
      </c>
      <c r="M296" s="53"/>
      <c r="N296" s="54"/>
      <c r="O296" s="55">
        <f t="shared" si="400"/>
        <v>0</v>
      </c>
      <c r="P296" s="57"/>
    </row>
    <row r="297" spans="1:16" ht="24" hidden="1" customHeight="1" x14ac:dyDescent="0.25">
      <c r="A297" s="188" t="s">
        <v>326</v>
      </c>
      <c r="B297" s="50" t="s">
        <v>327</v>
      </c>
      <c r="C297" s="79">
        <f t="shared" si="371"/>
        <v>0</v>
      </c>
      <c r="D297" s="184"/>
      <c r="E297" s="185"/>
      <c r="F297" s="55">
        <f t="shared" si="397"/>
        <v>0</v>
      </c>
      <c r="G297" s="53"/>
      <c r="H297" s="54"/>
      <c r="I297" s="55">
        <f t="shared" si="398"/>
        <v>0</v>
      </c>
      <c r="J297" s="53"/>
      <c r="K297" s="54"/>
      <c r="L297" s="55">
        <f t="shared" si="399"/>
        <v>0</v>
      </c>
      <c r="M297" s="53"/>
      <c r="N297" s="54"/>
      <c r="O297" s="55">
        <f t="shared" si="400"/>
        <v>0</v>
      </c>
      <c r="P297" s="57"/>
    </row>
    <row r="298" spans="1:16" ht="12" hidden="1" customHeight="1" x14ac:dyDescent="0.25">
      <c r="A298" s="188" t="s">
        <v>328</v>
      </c>
      <c r="B298" s="50" t="s">
        <v>329</v>
      </c>
      <c r="C298" s="79">
        <f t="shared" si="371"/>
        <v>0</v>
      </c>
      <c r="D298" s="184"/>
      <c r="E298" s="185"/>
      <c r="F298" s="55">
        <f t="shared" si="397"/>
        <v>0</v>
      </c>
      <c r="G298" s="53"/>
      <c r="H298" s="54"/>
      <c r="I298" s="55">
        <f t="shared" si="398"/>
        <v>0</v>
      </c>
      <c r="J298" s="53"/>
      <c r="K298" s="54"/>
      <c r="L298" s="55">
        <f t="shared" si="399"/>
        <v>0</v>
      </c>
      <c r="M298" s="53"/>
      <c r="N298" s="54"/>
      <c r="O298" s="55">
        <f t="shared" si="400"/>
        <v>0</v>
      </c>
      <c r="P298" s="57"/>
    </row>
    <row r="299" spans="1:16" ht="24.75" hidden="1" customHeight="1" thickBot="1" x14ac:dyDescent="0.25">
      <c r="A299" s="255" t="s">
        <v>330</v>
      </c>
      <c r="B299" s="256" t="s">
        <v>331</v>
      </c>
      <c r="C299" s="196">
        <f t="shared" si="371"/>
        <v>0</v>
      </c>
      <c r="D299" s="198"/>
      <c r="E299" s="199"/>
      <c r="F299" s="200">
        <f t="shared" si="397"/>
        <v>0</v>
      </c>
      <c r="G299" s="201"/>
      <c r="H299" s="202"/>
      <c r="I299" s="200">
        <f t="shared" si="398"/>
        <v>0</v>
      </c>
      <c r="J299" s="201"/>
      <c r="K299" s="202"/>
      <c r="L299" s="200">
        <f t="shared" si="399"/>
        <v>0</v>
      </c>
      <c r="M299" s="201"/>
      <c r="N299" s="202"/>
      <c r="O299" s="200">
        <f t="shared" si="400"/>
        <v>0</v>
      </c>
      <c r="P299" s="203"/>
    </row>
    <row r="300" spans="1:16" s="28" customFormat="1" ht="13.5" hidden="1" customHeight="1" thickTop="1" thickBot="1" x14ac:dyDescent="0.3">
      <c r="A300" s="257" t="s">
        <v>332</v>
      </c>
      <c r="B300" s="257" t="s">
        <v>333</v>
      </c>
      <c r="C300" s="243">
        <f t="shared" si="371"/>
        <v>0</v>
      </c>
      <c r="D300" s="258"/>
      <c r="E300" s="259"/>
      <c r="F300" s="246">
        <f t="shared" si="397"/>
        <v>0</v>
      </c>
      <c r="G300" s="258"/>
      <c r="H300" s="259"/>
      <c r="I300" s="260">
        <f t="shared" si="398"/>
        <v>0</v>
      </c>
      <c r="J300" s="258"/>
      <c r="K300" s="259"/>
      <c r="L300" s="260">
        <f t="shared" si="399"/>
        <v>0</v>
      </c>
      <c r="M300" s="258"/>
      <c r="N300" s="259"/>
      <c r="O300" s="260">
        <f t="shared" si="400"/>
        <v>0</v>
      </c>
      <c r="P300" s="261"/>
    </row>
    <row r="301" spans="1:16" s="28" customFormat="1" ht="48.75" hidden="1" customHeight="1" thickTop="1" x14ac:dyDescent="0.25">
      <c r="A301" s="253" t="s">
        <v>334</v>
      </c>
      <c r="B301" s="262" t="s">
        <v>335</v>
      </c>
      <c r="C301" s="248">
        <f t="shared" si="371"/>
        <v>0</v>
      </c>
      <c r="D301" s="192"/>
      <c r="E301" s="193"/>
      <c r="F301" s="62">
        <f t="shared" si="397"/>
        <v>0</v>
      </c>
      <c r="G301" s="192"/>
      <c r="H301" s="193"/>
      <c r="I301" s="62">
        <f t="shared" si="398"/>
        <v>0</v>
      </c>
      <c r="J301" s="192"/>
      <c r="K301" s="193"/>
      <c r="L301" s="62">
        <f t="shared" si="399"/>
        <v>0</v>
      </c>
      <c r="M301" s="192"/>
      <c r="N301" s="193"/>
      <c r="O301" s="62">
        <f t="shared" si="400"/>
        <v>0</v>
      </c>
      <c r="P301" s="66"/>
    </row>
    <row r="302" spans="1:16" ht="12.75" thickTop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</sheetData>
  <sheetProtection algorithmName="SHA-512" hashValue="iPqB3OM+6+NJl/7VaJMKLzuKJfwFZxIj6P9m7MQMPFxC0seglK35zOfdLz1FxE8uf7AJZmqEh0U67SW02yINcg==" saltValue="Y/DfVnhx/PBw9kjNTdwQgg==" spinCount="100000" sheet="1" objects="1" scenarios="1" formatCells="0" formatColumns="0" formatRows="0" deleteColumns="0"/>
  <autoFilter ref="A18:P301">
    <filterColumn colId="2">
      <filters>
        <filter val="1 000"/>
        <filter val="1 200"/>
        <filter val="112 172"/>
        <filter val="112 871"/>
        <filter val="120"/>
        <filter val="13 896"/>
        <filter val="14 500"/>
        <filter val="166"/>
        <filter val="2 160"/>
        <filter val="2 480"/>
        <filter val="2 870"/>
        <filter val="234 089"/>
        <filter val="237 167"/>
        <filter val="251 667"/>
        <filter val="280"/>
        <filter val="3 078"/>
        <filter val="3 150"/>
        <filter val="3 810"/>
        <filter val="3 915"/>
        <filter val="30 357"/>
        <filter val="38 544"/>
        <filter val="38 950"/>
        <filter val="4 177"/>
        <filter val="4 900"/>
        <filter val="45 005"/>
        <filter val="46 595"/>
        <filter val="598"/>
        <filter val="77 494"/>
        <filter val="8 092"/>
        <filter val="9 046"/>
        <filter val="90"/>
        <filter val="91 600"/>
        <filter val="954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L16:L17"/>
    <mergeCell ref="M16:M17"/>
    <mergeCell ref="N16:N17"/>
    <mergeCell ref="A290:B290"/>
    <mergeCell ref="A291:B291"/>
    <mergeCell ref="I16:I17"/>
    <mergeCell ref="J16:J17"/>
    <mergeCell ref="K16:K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 5.pielikums Jūrmalas pilsētas domes
2019.gada 25.aprīļa saistošajiem noteikumiem Nr.17
(protokols Nr.5, 1.punkts)
 </firstHeader>
    <firstFooter>&amp;L&amp;9&amp;D; &amp;T&amp;R&amp;9&amp;P (&amp;N)</first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25"/>
  <sheetViews>
    <sheetView view="pageLayout" zoomScaleNormal="100" workbookViewId="0">
      <selection activeCell="K9" sqref="K9"/>
    </sheetView>
  </sheetViews>
  <sheetFormatPr defaultRowHeight="12.75" outlineLevelCol="1" x14ac:dyDescent="0.2"/>
  <cols>
    <col min="1" max="1" width="6.140625" style="264" customWidth="1"/>
    <col min="2" max="2" width="31" style="264" customWidth="1"/>
    <col min="3" max="3" width="10.5703125" style="264" customWidth="1"/>
    <col min="4" max="4" width="11.7109375" style="264" hidden="1" customWidth="1" outlineLevel="1"/>
    <col min="5" max="5" width="11.28515625" style="264" hidden="1" customWidth="1" outlineLevel="1"/>
    <col min="6" max="6" width="13.85546875" style="488" customWidth="1" collapsed="1"/>
    <col min="7" max="7" width="23.85546875" style="264" hidden="1" customWidth="1" outlineLevel="1"/>
    <col min="8" max="8" width="21.28515625" style="264" customWidth="1" collapsed="1"/>
    <col min="9" max="16384" width="9.140625" style="264"/>
  </cols>
  <sheetData>
    <row r="1" spans="1:8" ht="12" customHeight="1" x14ac:dyDescent="0.2">
      <c r="C1" s="427"/>
      <c r="D1" s="427"/>
      <c r="E1" s="427"/>
      <c r="F1" s="264"/>
      <c r="H1" s="428" t="s">
        <v>480</v>
      </c>
    </row>
    <row r="2" spans="1:8" ht="12" x14ac:dyDescent="0.2">
      <c r="C2" s="429"/>
      <c r="D2" s="429"/>
      <c r="E2" s="429"/>
      <c r="F2" s="264"/>
      <c r="H2" s="428" t="s">
        <v>337</v>
      </c>
    </row>
    <row r="3" spans="1:8" x14ac:dyDescent="0.2">
      <c r="A3" s="762" t="s">
        <v>2</v>
      </c>
      <c r="B3" s="762"/>
      <c r="C3" s="430" t="s">
        <v>481</v>
      </c>
      <c r="D3" s="430"/>
      <c r="E3" s="358"/>
      <c r="F3" s="264"/>
      <c r="G3" s="358"/>
      <c r="H3" s="358"/>
    </row>
    <row r="4" spans="1:8" x14ac:dyDescent="0.2">
      <c r="A4" s="762" t="s">
        <v>4</v>
      </c>
      <c r="B4" s="762"/>
      <c r="C4" s="430">
        <v>90000056357</v>
      </c>
      <c r="D4" s="358"/>
      <c r="E4" s="358"/>
      <c r="F4" s="264"/>
      <c r="G4" s="358"/>
      <c r="H4" s="358"/>
    </row>
    <row r="5" spans="1:8" ht="15.75" x14ac:dyDescent="0.25">
      <c r="A5" s="779" t="s">
        <v>482</v>
      </c>
      <c r="B5" s="779"/>
      <c r="C5" s="779"/>
      <c r="D5" s="779"/>
      <c r="E5" s="779"/>
      <c r="F5" s="779"/>
      <c r="G5" s="779"/>
      <c r="H5" s="779"/>
    </row>
    <row r="6" spans="1:8" ht="15.75" x14ac:dyDescent="0.25">
      <c r="A6" s="431"/>
      <c r="B6" s="431"/>
      <c r="C6" s="431"/>
      <c r="D6" s="431"/>
      <c r="E6" s="431"/>
      <c r="F6" s="264"/>
      <c r="G6" s="431"/>
      <c r="H6" s="431"/>
    </row>
    <row r="7" spans="1:8" ht="15.75" x14ac:dyDescent="0.25">
      <c r="A7" s="762" t="s">
        <v>483</v>
      </c>
      <c r="B7" s="762"/>
      <c r="C7" s="432" t="s">
        <v>484</v>
      </c>
      <c r="D7" s="433"/>
      <c r="E7" s="434"/>
      <c r="F7" s="434"/>
      <c r="G7" s="358"/>
      <c r="H7" s="358"/>
    </row>
    <row r="8" spans="1:8" ht="13.5" x14ac:dyDescent="0.2">
      <c r="A8" s="762" t="s">
        <v>485</v>
      </c>
      <c r="B8" s="762"/>
      <c r="C8" s="435" t="s">
        <v>486</v>
      </c>
      <c r="D8" s="435"/>
      <c r="E8" s="358"/>
      <c r="F8" s="264"/>
      <c r="G8" s="358"/>
      <c r="H8" s="358"/>
    </row>
    <row r="9" spans="1:8" ht="12" x14ac:dyDescent="0.2">
      <c r="A9" s="762" t="s">
        <v>487</v>
      </c>
      <c r="B9" s="762"/>
      <c r="C9" s="436" t="s">
        <v>488</v>
      </c>
      <c r="D9" s="358"/>
      <c r="E9" s="358"/>
      <c r="F9" s="264"/>
      <c r="G9" s="358"/>
      <c r="H9" s="358"/>
    </row>
    <row r="10" spans="1:8" ht="64.5" customHeight="1" x14ac:dyDescent="0.2">
      <c r="A10" s="437" t="s">
        <v>344</v>
      </c>
      <c r="B10" s="438" t="s">
        <v>345</v>
      </c>
      <c r="C10" s="437" t="s">
        <v>346</v>
      </c>
      <c r="D10" s="437" t="s">
        <v>347</v>
      </c>
      <c r="E10" s="437" t="s">
        <v>348</v>
      </c>
      <c r="F10" s="437" t="s">
        <v>349</v>
      </c>
      <c r="G10" s="437" t="s">
        <v>36</v>
      </c>
      <c r="H10" s="437" t="s">
        <v>350</v>
      </c>
    </row>
    <row r="11" spans="1:8" ht="12.75" customHeight="1" x14ac:dyDescent="0.2">
      <c r="A11" s="763" t="s">
        <v>489</v>
      </c>
      <c r="B11" s="764"/>
      <c r="C11" s="439"/>
      <c r="D11" s="439">
        <f>SUM(D12:D48)</f>
        <v>697332</v>
      </c>
      <c r="E11" s="439">
        <f>SUM(E12:E48)</f>
        <v>0</v>
      </c>
      <c r="F11" s="439">
        <f>SUM(F12:F48)</f>
        <v>697332</v>
      </c>
      <c r="G11" s="440"/>
      <c r="H11" s="767" t="s">
        <v>490</v>
      </c>
    </row>
    <row r="12" spans="1:8" ht="21.75" customHeight="1" x14ac:dyDescent="0.2">
      <c r="A12" s="441">
        <v>1</v>
      </c>
      <c r="B12" s="442" t="s">
        <v>491</v>
      </c>
      <c r="C12" s="443">
        <v>2279</v>
      </c>
      <c r="D12" s="300">
        <v>4840</v>
      </c>
      <c r="E12" s="348"/>
      <c r="F12" s="444">
        <f>D12+E12</f>
        <v>4840</v>
      </c>
      <c r="G12" s="440"/>
      <c r="H12" s="768"/>
    </row>
    <row r="13" spans="1:8" ht="17.25" customHeight="1" x14ac:dyDescent="0.2">
      <c r="A13" s="441">
        <v>2</v>
      </c>
      <c r="B13" s="442" t="s">
        <v>492</v>
      </c>
      <c r="C13" s="445">
        <v>2279</v>
      </c>
      <c r="D13" s="339">
        <v>5400</v>
      </c>
      <c r="E13" s="348"/>
      <c r="F13" s="444">
        <f t="shared" ref="F13:F48" si="0">D13+E13</f>
        <v>5400</v>
      </c>
      <c r="G13" s="440"/>
      <c r="H13" s="768"/>
    </row>
    <row r="14" spans="1:8" ht="12.75" customHeight="1" x14ac:dyDescent="0.2">
      <c r="A14" s="441">
        <v>3</v>
      </c>
      <c r="B14" s="446" t="s">
        <v>493</v>
      </c>
      <c r="C14" s="445">
        <v>2279</v>
      </c>
      <c r="D14" s="339">
        <v>3400</v>
      </c>
      <c r="E14" s="348"/>
      <c r="F14" s="444">
        <f t="shared" si="0"/>
        <v>3400</v>
      </c>
      <c r="G14" s="440"/>
      <c r="H14" s="768"/>
    </row>
    <row r="15" spans="1:8" ht="12.75" customHeight="1" x14ac:dyDescent="0.2">
      <c r="A15" s="441">
        <v>4</v>
      </c>
      <c r="B15" s="446" t="s">
        <v>494</v>
      </c>
      <c r="C15" s="445">
        <v>2279</v>
      </c>
      <c r="D15" s="339">
        <v>3000</v>
      </c>
      <c r="E15" s="348"/>
      <c r="F15" s="444">
        <f t="shared" si="0"/>
        <v>3000</v>
      </c>
      <c r="G15" s="440"/>
      <c r="H15" s="768"/>
    </row>
    <row r="16" spans="1:8" ht="12.75" customHeight="1" x14ac:dyDescent="0.2">
      <c r="A16" s="441">
        <v>5</v>
      </c>
      <c r="B16" s="446" t="s">
        <v>495</v>
      </c>
      <c r="C16" s="445">
        <v>2279</v>
      </c>
      <c r="D16" s="339">
        <v>36300</v>
      </c>
      <c r="E16" s="348"/>
      <c r="F16" s="444">
        <f t="shared" si="0"/>
        <v>36300</v>
      </c>
      <c r="G16" s="440"/>
      <c r="H16" s="768"/>
    </row>
    <row r="17" spans="1:8" ht="24" customHeight="1" x14ac:dyDescent="0.2">
      <c r="A17" s="441">
        <v>6</v>
      </c>
      <c r="B17" s="446" t="s">
        <v>496</v>
      </c>
      <c r="C17" s="445">
        <v>2279</v>
      </c>
      <c r="D17" s="339">
        <v>200000</v>
      </c>
      <c r="E17" s="348"/>
      <c r="F17" s="444">
        <f t="shared" si="0"/>
        <v>200000</v>
      </c>
      <c r="G17" s="440"/>
      <c r="H17" s="768"/>
    </row>
    <row r="18" spans="1:8" ht="12.75" customHeight="1" x14ac:dyDescent="0.2">
      <c r="A18" s="441">
        <v>7</v>
      </c>
      <c r="B18" s="446" t="s">
        <v>497</v>
      </c>
      <c r="C18" s="445">
        <v>2279</v>
      </c>
      <c r="D18" s="300">
        <v>50820</v>
      </c>
      <c r="E18" s="348"/>
      <c r="F18" s="444">
        <f t="shared" si="0"/>
        <v>50820</v>
      </c>
      <c r="G18" s="440"/>
      <c r="H18" s="768"/>
    </row>
    <row r="19" spans="1:8" ht="12.75" customHeight="1" x14ac:dyDescent="0.2">
      <c r="A19" s="441">
        <v>8</v>
      </c>
      <c r="B19" s="446" t="s">
        <v>498</v>
      </c>
      <c r="C19" s="445">
        <v>2279</v>
      </c>
      <c r="D19" s="300">
        <v>50820</v>
      </c>
      <c r="E19" s="348">
        <v>-50820</v>
      </c>
      <c r="F19" s="444">
        <f t="shared" si="0"/>
        <v>0</v>
      </c>
      <c r="G19" s="440"/>
      <c r="H19" s="768"/>
    </row>
    <row r="20" spans="1:8" ht="12.75" customHeight="1" x14ac:dyDescent="0.2">
      <c r="A20" s="441">
        <v>9</v>
      </c>
      <c r="B20" s="446" t="s">
        <v>499</v>
      </c>
      <c r="C20" s="445">
        <v>2279</v>
      </c>
      <c r="D20" s="300">
        <v>50820</v>
      </c>
      <c r="E20" s="348"/>
      <c r="F20" s="444">
        <f t="shared" si="0"/>
        <v>50820</v>
      </c>
      <c r="G20" s="440"/>
      <c r="H20" s="768"/>
    </row>
    <row r="21" spans="1:8" ht="12.75" customHeight="1" x14ac:dyDescent="0.2">
      <c r="A21" s="441">
        <v>10</v>
      </c>
      <c r="B21" s="446" t="s">
        <v>500</v>
      </c>
      <c r="C21" s="445">
        <v>2279</v>
      </c>
      <c r="D21" s="300">
        <v>50820</v>
      </c>
      <c r="E21" s="348"/>
      <c r="F21" s="444">
        <f t="shared" si="0"/>
        <v>50820</v>
      </c>
      <c r="G21" s="440"/>
      <c r="H21" s="768"/>
    </row>
    <row r="22" spans="1:8" ht="12.75" customHeight="1" x14ac:dyDescent="0.2">
      <c r="A22" s="441">
        <v>11</v>
      </c>
      <c r="B22" s="446" t="s">
        <v>501</v>
      </c>
      <c r="C22" s="445">
        <v>2279</v>
      </c>
      <c r="D22" s="300">
        <v>50820</v>
      </c>
      <c r="E22" s="348"/>
      <c r="F22" s="444">
        <f t="shared" si="0"/>
        <v>50820</v>
      </c>
      <c r="G22" s="440"/>
      <c r="H22" s="768"/>
    </row>
    <row r="23" spans="1:8" ht="12.75" customHeight="1" x14ac:dyDescent="0.2">
      <c r="A23" s="441">
        <v>12</v>
      </c>
      <c r="B23" s="446" t="s">
        <v>502</v>
      </c>
      <c r="C23" s="445">
        <v>2279</v>
      </c>
      <c r="D23" s="300">
        <v>50820</v>
      </c>
      <c r="E23" s="348"/>
      <c r="F23" s="444">
        <f t="shared" si="0"/>
        <v>50820</v>
      </c>
      <c r="G23" s="440"/>
      <c r="H23" s="768"/>
    </row>
    <row r="24" spans="1:8" ht="12.75" customHeight="1" x14ac:dyDescent="0.2">
      <c r="A24" s="441">
        <v>13</v>
      </c>
      <c r="B24" s="446" t="s">
        <v>503</v>
      </c>
      <c r="C24" s="445">
        <v>3263</v>
      </c>
      <c r="D24" s="300">
        <v>5600</v>
      </c>
      <c r="E24" s="348"/>
      <c r="F24" s="444">
        <f t="shared" si="0"/>
        <v>5600</v>
      </c>
      <c r="G24" s="440"/>
      <c r="H24" s="768"/>
    </row>
    <row r="25" spans="1:8" ht="37.5" customHeight="1" x14ac:dyDescent="0.2">
      <c r="A25" s="441">
        <v>14</v>
      </c>
      <c r="B25" s="446" t="s">
        <v>504</v>
      </c>
      <c r="C25" s="445">
        <v>3263</v>
      </c>
      <c r="D25" s="300">
        <v>12100</v>
      </c>
      <c r="E25" s="348"/>
      <c r="F25" s="444">
        <f t="shared" si="0"/>
        <v>12100</v>
      </c>
      <c r="G25" s="440"/>
      <c r="H25" s="768"/>
    </row>
    <row r="26" spans="1:8" ht="12.75" customHeight="1" x14ac:dyDescent="0.2">
      <c r="A26" s="441">
        <v>15</v>
      </c>
      <c r="B26" s="446" t="s">
        <v>505</v>
      </c>
      <c r="C26" s="445">
        <v>2279</v>
      </c>
      <c r="D26" s="300">
        <v>15000</v>
      </c>
      <c r="E26" s="348"/>
      <c r="F26" s="444">
        <f t="shared" si="0"/>
        <v>15000</v>
      </c>
      <c r="G26" s="440"/>
      <c r="H26" s="768"/>
    </row>
    <row r="27" spans="1:8" ht="24" customHeight="1" x14ac:dyDescent="0.2">
      <c r="A27" s="441">
        <v>16</v>
      </c>
      <c r="B27" s="446" t="s">
        <v>506</v>
      </c>
      <c r="C27" s="445">
        <v>3263</v>
      </c>
      <c r="D27" s="300">
        <v>3622</v>
      </c>
      <c r="E27" s="348"/>
      <c r="F27" s="444">
        <f t="shared" si="0"/>
        <v>3622</v>
      </c>
      <c r="G27" s="440"/>
      <c r="H27" s="768"/>
    </row>
    <row r="28" spans="1:8" ht="21" customHeight="1" x14ac:dyDescent="0.2">
      <c r="A28" s="441">
        <v>17</v>
      </c>
      <c r="B28" s="446" t="s">
        <v>507</v>
      </c>
      <c r="C28" s="445">
        <v>3263</v>
      </c>
      <c r="D28" s="300">
        <v>6163</v>
      </c>
      <c r="E28" s="348"/>
      <c r="F28" s="444">
        <f t="shared" si="0"/>
        <v>6163</v>
      </c>
      <c r="G28" s="440"/>
      <c r="H28" s="768"/>
    </row>
    <row r="29" spans="1:8" ht="12.75" customHeight="1" x14ac:dyDescent="0.2">
      <c r="A29" s="441">
        <v>18</v>
      </c>
      <c r="B29" s="446" t="s">
        <v>508</v>
      </c>
      <c r="C29" s="445">
        <v>3263</v>
      </c>
      <c r="D29" s="339">
        <v>3184</v>
      </c>
      <c r="E29" s="348"/>
      <c r="F29" s="444">
        <f t="shared" si="0"/>
        <v>3184</v>
      </c>
      <c r="G29" s="440"/>
      <c r="H29" s="768"/>
    </row>
    <row r="30" spans="1:8" ht="27.75" customHeight="1" x14ac:dyDescent="0.2">
      <c r="A30" s="441">
        <v>19</v>
      </c>
      <c r="B30" s="446" t="s">
        <v>509</v>
      </c>
      <c r="C30" s="443">
        <v>3263</v>
      </c>
      <c r="D30" s="300">
        <v>1290</v>
      </c>
      <c r="E30" s="348"/>
      <c r="F30" s="444">
        <f t="shared" si="0"/>
        <v>1290</v>
      </c>
      <c r="G30" s="440"/>
      <c r="H30" s="768"/>
    </row>
    <row r="31" spans="1:8" ht="15.75" customHeight="1" x14ac:dyDescent="0.2">
      <c r="A31" s="441">
        <v>20</v>
      </c>
      <c r="B31" s="446" t="s">
        <v>510</v>
      </c>
      <c r="C31" s="443">
        <v>3263</v>
      </c>
      <c r="D31" s="300">
        <v>25000</v>
      </c>
      <c r="E31" s="348"/>
      <c r="F31" s="444">
        <f t="shared" si="0"/>
        <v>25000</v>
      </c>
      <c r="G31" s="440"/>
      <c r="H31" s="768"/>
    </row>
    <row r="32" spans="1:8" ht="21.75" customHeight="1" x14ac:dyDescent="0.2">
      <c r="A32" s="441">
        <v>21</v>
      </c>
      <c r="B32" s="446" t="s">
        <v>511</v>
      </c>
      <c r="C32" s="443">
        <v>3263</v>
      </c>
      <c r="D32" s="300">
        <v>6562</v>
      </c>
      <c r="E32" s="348"/>
      <c r="F32" s="444">
        <f t="shared" si="0"/>
        <v>6562</v>
      </c>
      <c r="G32" s="440"/>
      <c r="H32" s="768"/>
    </row>
    <row r="33" spans="1:8" ht="12.75" customHeight="1" x14ac:dyDescent="0.2">
      <c r="A33" s="441">
        <v>22</v>
      </c>
      <c r="B33" s="446" t="s">
        <v>512</v>
      </c>
      <c r="C33" s="443">
        <v>3263</v>
      </c>
      <c r="D33" s="300">
        <v>3294</v>
      </c>
      <c r="E33" s="348"/>
      <c r="F33" s="444">
        <f t="shared" si="0"/>
        <v>3294</v>
      </c>
      <c r="G33" s="440"/>
      <c r="H33" s="768"/>
    </row>
    <row r="34" spans="1:8" ht="12.75" customHeight="1" x14ac:dyDescent="0.2">
      <c r="A34" s="441">
        <v>23</v>
      </c>
      <c r="B34" s="446" t="s">
        <v>513</v>
      </c>
      <c r="C34" s="443">
        <v>3263</v>
      </c>
      <c r="D34" s="300">
        <v>3430</v>
      </c>
      <c r="E34" s="348"/>
      <c r="F34" s="444">
        <f t="shared" si="0"/>
        <v>3430</v>
      </c>
      <c r="G34" s="440"/>
      <c r="H34" s="768"/>
    </row>
    <row r="35" spans="1:8" ht="12.75" customHeight="1" x14ac:dyDescent="0.2">
      <c r="A35" s="441">
        <v>24</v>
      </c>
      <c r="B35" s="446" t="s">
        <v>514</v>
      </c>
      <c r="C35" s="443">
        <v>3263</v>
      </c>
      <c r="D35" s="300">
        <v>669</v>
      </c>
      <c r="E35" s="348"/>
      <c r="F35" s="444">
        <f t="shared" si="0"/>
        <v>669</v>
      </c>
      <c r="G35" s="440"/>
      <c r="H35" s="768"/>
    </row>
    <row r="36" spans="1:8" ht="12.75" customHeight="1" x14ac:dyDescent="0.2">
      <c r="A36" s="441">
        <v>25</v>
      </c>
      <c r="B36" s="446" t="s">
        <v>515</v>
      </c>
      <c r="C36" s="443">
        <v>3263</v>
      </c>
      <c r="D36" s="300">
        <v>6554</v>
      </c>
      <c r="E36" s="348"/>
      <c r="F36" s="444">
        <f t="shared" si="0"/>
        <v>6554</v>
      </c>
      <c r="G36" s="440"/>
      <c r="H36" s="768"/>
    </row>
    <row r="37" spans="1:8" ht="12.75" customHeight="1" x14ac:dyDescent="0.2">
      <c r="A37" s="441">
        <v>26</v>
      </c>
      <c r="B37" s="446" t="s">
        <v>516</v>
      </c>
      <c r="C37" s="443">
        <v>3263</v>
      </c>
      <c r="D37" s="300">
        <v>2219</v>
      </c>
      <c r="E37" s="348"/>
      <c r="F37" s="444">
        <f t="shared" si="0"/>
        <v>2219</v>
      </c>
      <c r="G37" s="440"/>
      <c r="H37" s="768"/>
    </row>
    <row r="38" spans="1:8" ht="12.75" customHeight="1" x14ac:dyDescent="0.2">
      <c r="A38" s="441">
        <v>27</v>
      </c>
      <c r="B38" s="446" t="s">
        <v>517</v>
      </c>
      <c r="C38" s="443">
        <v>3263</v>
      </c>
      <c r="D38" s="300">
        <v>300</v>
      </c>
      <c r="E38" s="348"/>
      <c r="F38" s="444">
        <f t="shared" si="0"/>
        <v>300</v>
      </c>
      <c r="G38" s="440"/>
      <c r="H38" s="768"/>
    </row>
    <row r="39" spans="1:8" ht="12.75" customHeight="1" x14ac:dyDescent="0.2">
      <c r="A39" s="441">
        <v>28</v>
      </c>
      <c r="B39" s="446" t="s">
        <v>518</v>
      </c>
      <c r="C39" s="443">
        <v>3263</v>
      </c>
      <c r="D39" s="447">
        <v>1845</v>
      </c>
      <c r="E39" s="348"/>
      <c r="F39" s="444">
        <f t="shared" si="0"/>
        <v>1845</v>
      </c>
      <c r="G39" s="440"/>
      <c r="H39" s="768"/>
    </row>
    <row r="40" spans="1:8" ht="25.5" customHeight="1" x14ac:dyDescent="0.2">
      <c r="A40" s="441">
        <v>29</v>
      </c>
      <c r="B40" s="446" t="s">
        <v>519</v>
      </c>
      <c r="C40" s="443">
        <v>3263</v>
      </c>
      <c r="D40" s="447">
        <v>1500</v>
      </c>
      <c r="E40" s="348"/>
      <c r="F40" s="444">
        <f t="shared" si="0"/>
        <v>1500</v>
      </c>
      <c r="G40" s="440"/>
      <c r="H40" s="768"/>
    </row>
    <row r="41" spans="1:8" ht="17.25" customHeight="1" x14ac:dyDescent="0.2">
      <c r="A41" s="441">
        <v>30</v>
      </c>
      <c r="B41" s="448" t="s">
        <v>520</v>
      </c>
      <c r="C41" s="449">
        <v>2279</v>
      </c>
      <c r="D41" s="450">
        <v>40000</v>
      </c>
      <c r="E41" s="348"/>
      <c r="F41" s="444">
        <f t="shared" si="0"/>
        <v>40000</v>
      </c>
      <c r="G41" s="440"/>
      <c r="H41" s="768"/>
    </row>
    <row r="42" spans="1:8" ht="17.25" customHeight="1" x14ac:dyDescent="0.2">
      <c r="A42" s="451">
        <v>31</v>
      </c>
      <c r="B42" s="452" t="s">
        <v>521</v>
      </c>
      <c r="C42" s="443">
        <v>3263</v>
      </c>
      <c r="D42" s="300">
        <v>1140</v>
      </c>
      <c r="E42" s="453"/>
      <c r="F42" s="454">
        <f t="shared" si="0"/>
        <v>1140</v>
      </c>
      <c r="G42" s="455"/>
      <c r="H42" s="768"/>
    </row>
    <row r="43" spans="1:8" ht="28.5" customHeight="1" x14ac:dyDescent="0.2">
      <c r="A43" s="441">
        <v>32</v>
      </c>
      <c r="B43" s="489" t="s">
        <v>522</v>
      </c>
      <c r="C43" s="490">
        <v>2279</v>
      </c>
      <c r="D43" s="458"/>
      <c r="E43" s="348">
        <v>50820</v>
      </c>
      <c r="F43" s="444">
        <f t="shared" si="0"/>
        <v>50820</v>
      </c>
      <c r="G43" s="441" t="s">
        <v>523</v>
      </c>
      <c r="H43" s="769"/>
    </row>
    <row r="44" spans="1:8" ht="12.75" hidden="1" customHeight="1" x14ac:dyDescent="0.2">
      <c r="A44" s="456"/>
      <c r="B44" s="457"/>
      <c r="C44" s="458"/>
      <c r="D44" s="458"/>
      <c r="E44" s="458"/>
      <c r="F44" s="459">
        <f t="shared" si="0"/>
        <v>0</v>
      </c>
      <c r="G44" s="456"/>
      <c r="H44" s="458"/>
    </row>
    <row r="45" spans="1:8" ht="12.75" hidden="1" customHeight="1" x14ac:dyDescent="0.2">
      <c r="A45" s="440"/>
      <c r="B45" s="460"/>
      <c r="C45" s="348"/>
      <c r="D45" s="348"/>
      <c r="E45" s="348"/>
      <c r="F45" s="444">
        <f t="shared" si="0"/>
        <v>0</v>
      </c>
      <c r="G45" s="440"/>
      <c r="H45" s="348"/>
    </row>
    <row r="46" spans="1:8" ht="12" hidden="1" x14ac:dyDescent="0.2">
      <c r="A46" s="440"/>
      <c r="B46" s="460"/>
      <c r="C46" s="348"/>
      <c r="D46" s="348"/>
      <c r="E46" s="348"/>
      <c r="F46" s="444">
        <f t="shared" si="0"/>
        <v>0</v>
      </c>
      <c r="G46" s="440"/>
      <c r="H46" s="348"/>
    </row>
    <row r="47" spans="1:8" ht="12" hidden="1" x14ac:dyDescent="0.2">
      <c r="A47" s="461"/>
      <c r="B47" s="460"/>
      <c r="C47" s="462"/>
      <c r="D47" s="348"/>
      <c r="E47" s="348"/>
      <c r="F47" s="463">
        <f t="shared" si="0"/>
        <v>0</v>
      </c>
      <c r="G47" s="461"/>
      <c r="H47" s="348"/>
    </row>
    <row r="48" spans="1:8" ht="12" hidden="1" x14ac:dyDescent="0.2">
      <c r="A48" s="440"/>
      <c r="B48" s="460"/>
      <c r="C48" s="348"/>
      <c r="D48" s="348"/>
      <c r="E48" s="348"/>
      <c r="F48" s="463">
        <f t="shared" si="0"/>
        <v>0</v>
      </c>
      <c r="G48" s="440"/>
      <c r="H48" s="348"/>
    </row>
    <row r="49" spans="1:8" ht="12" x14ac:dyDescent="0.2">
      <c r="A49" s="464"/>
      <c r="B49" s="464"/>
      <c r="C49" s="464"/>
      <c r="D49" s="464"/>
      <c r="E49" s="464"/>
      <c r="F49" s="264"/>
      <c r="G49" s="464"/>
      <c r="H49" s="464"/>
    </row>
    <row r="50" spans="1:8" ht="13.5" x14ac:dyDescent="0.2">
      <c r="A50" s="762" t="s">
        <v>485</v>
      </c>
      <c r="B50" s="762"/>
      <c r="C50" s="465" t="s">
        <v>524</v>
      </c>
      <c r="D50" s="466"/>
      <c r="E50" s="358"/>
      <c r="F50" s="264"/>
      <c r="G50" s="358"/>
      <c r="H50" s="358"/>
    </row>
    <row r="51" spans="1:8" ht="12" x14ac:dyDescent="0.2">
      <c r="A51" s="762" t="s">
        <v>487</v>
      </c>
      <c r="B51" s="762"/>
      <c r="C51" s="436" t="s">
        <v>488</v>
      </c>
      <c r="D51" s="358"/>
      <c r="E51" s="358"/>
      <c r="F51" s="264"/>
      <c r="G51" s="358"/>
      <c r="H51" s="358"/>
    </row>
    <row r="52" spans="1:8" ht="48" x14ac:dyDescent="0.2">
      <c r="A52" s="437" t="s">
        <v>344</v>
      </c>
      <c r="B52" s="438" t="s">
        <v>345</v>
      </c>
      <c r="C52" s="437" t="s">
        <v>346</v>
      </c>
      <c r="D52" s="437" t="s">
        <v>347</v>
      </c>
      <c r="E52" s="437" t="s">
        <v>348</v>
      </c>
      <c r="F52" s="437" t="s">
        <v>349</v>
      </c>
      <c r="G52" s="437" t="s">
        <v>36</v>
      </c>
      <c r="H52" s="437" t="s">
        <v>350</v>
      </c>
    </row>
    <row r="53" spans="1:8" ht="18" customHeight="1" x14ac:dyDescent="0.2">
      <c r="A53" s="763" t="s">
        <v>489</v>
      </c>
      <c r="B53" s="764"/>
      <c r="C53" s="439"/>
      <c r="D53" s="439">
        <f>SUM(D54:D89)</f>
        <v>383868</v>
      </c>
      <c r="E53" s="439">
        <f t="shared" ref="E53:F53" si="1">SUM(E54:E89)</f>
        <v>0</v>
      </c>
      <c r="F53" s="439">
        <f t="shared" si="1"/>
        <v>383868</v>
      </c>
      <c r="G53" s="440"/>
      <c r="H53" s="439"/>
    </row>
    <row r="54" spans="1:8" ht="23.25" customHeight="1" x14ac:dyDescent="0.2">
      <c r="A54" s="441">
        <v>1</v>
      </c>
      <c r="B54" s="446" t="s">
        <v>525</v>
      </c>
      <c r="C54" s="443">
        <v>3263</v>
      </c>
      <c r="D54" s="300">
        <v>140000</v>
      </c>
      <c r="E54" s="348"/>
      <c r="F54" s="463">
        <f t="shared" ref="F54:F87" si="2">D54+E54</f>
        <v>140000</v>
      </c>
      <c r="G54" s="440"/>
      <c r="H54" s="770" t="s">
        <v>526</v>
      </c>
    </row>
    <row r="55" spans="1:8" ht="24" x14ac:dyDescent="0.2">
      <c r="A55" s="441">
        <v>2</v>
      </c>
      <c r="B55" s="446" t="s">
        <v>527</v>
      </c>
      <c r="C55" s="443">
        <v>3263</v>
      </c>
      <c r="D55" s="300">
        <v>60191</v>
      </c>
      <c r="E55" s="348"/>
      <c r="F55" s="463">
        <f t="shared" si="2"/>
        <v>60191</v>
      </c>
      <c r="G55" s="440"/>
      <c r="H55" s="771"/>
    </row>
    <row r="56" spans="1:8" ht="12.75" customHeight="1" x14ac:dyDescent="0.2">
      <c r="A56" s="441">
        <v>3</v>
      </c>
      <c r="B56" s="446" t="s">
        <v>528</v>
      </c>
      <c r="C56" s="443">
        <v>3263</v>
      </c>
      <c r="D56" s="300">
        <v>10000</v>
      </c>
      <c r="E56" s="348"/>
      <c r="F56" s="463">
        <f t="shared" si="2"/>
        <v>10000</v>
      </c>
      <c r="G56" s="440"/>
      <c r="H56" s="771"/>
    </row>
    <row r="57" spans="1:8" ht="24" x14ac:dyDescent="0.2">
      <c r="A57" s="441">
        <v>4</v>
      </c>
      <c r="B57" s="446" t="s">
        <v>529</v>
      </c>
      <c r="C57" s="443">
        <v>3263</v>
      </c>
      <c r="D57" s="300">
        <v>9306</v>
      </c>
      <c r="E57" s="348"/>
      <c r="F57" s="463">
        <f t="shared" si="2"/>
        <v>9306</v>
      </c>
      <c r="G57" s="440"/>
      <c r="H57" s="771"/>
    </row>
    <row r="58" spans="1:8" ht="24" x14ac:dyDescent="0.2">
      <c r="A58" s="441">
        <v>5</v>
      </c>
      <c r="B58" s="446" t="s">
        <v>530</v>
      </c>
      <c r="C58" s="443">
        <v>3263</v>
      </c>
      <c r="D58" s="300">
        <v>6070</v>
      </c>
      <c r="E58" s="348"/>
      <c r="F58" s="463">
        <f t="shared" si="2"/>
        <v>6070</v>
      </c>
      <c r="G58" s="440"/>
      <c r="H58" s="771"/>
    </row>
    <row r="59" spans="1:8" ht="24" x14ac:dyDescent="0.2">
      <c r="A59" s="441">
        <v>6</v>
      </c>
      <c r="B59" s="446" t="s">
        <v>531</v>
      </c>
      <c r="C59" s="443">
        <v>3263</v>
      </c>
      <c r="D59" s="300">
        <v>9994</v>
      </c>
      <c r="E59" s="348"/>
      <c r="F59" s="463">
        <f t="shared" si="2"/>
        <v>9994</v>
      </c>
      <c r="G59" s="440"/>
      <c r="H59" s="771"/>
    </row>
    <row r="60" spans="1:8" ht="24" x14ac:dyDescent="0.2">
      <c r="A60" s="441">
        <v>7</v>
      </c>
      <c r="B60" s="446" t="s">
        <v>532</v>
      </c>
      <c r="C60" s="443">
        <v>3263</v>
      </c>
      <c r="D60" s="300">
        <v>7797</v>
      </c>
      <c r="E60" s="348"/>
      <c r="F60" s="463">
        <f t="shared" si="2"/>
        <v>7797</v>
      </c>
      <c r="G60" s="440"/>
      <c r="H60" s="771"/>
    </row>
    <row r="61" spans="1:8" ht="12.75" customHeight="1" x14ac:dyDescent="0.2">
      <c r="A61" s="441">
        <v>8</v>
      </c>
      <c r="B61" s="446" t="s">
        <v>533</v>
      </c>
      <c r="C61" s="443">
        <v>3263</v>
      </c>
      <c r="D61" s="300">
        <v>7000</v>
      </c>
      <c r="E61" s="348"/>
      <c r="F61" s="463">
        <f t="shared" si="2"/>
        <v>7000</v>
      </c>
      <c r="G61" s="440"/>
      <c r="H61" s="771"/>
    </row>
    <row r="62" spans="1:8" ht="21.75" customHeight="1" x14ac:dyDescent="0.2">
      <c r="A62" s="441">
        <v>9</v>
      </c>
      <c r="B62" s="446" t="s">
        <v>534</v>
      </c>
      <c r="C62" s="443">
        <v>3263</v>
      </c>
      <c r="D62" s="300">
        <v>4440</v>
      </c>
      <c r="E62" s="348"/>
      <c r="F62" s="463">
        <f t="shared" si="2"/>
        <v>4440</v>
      </c>
      <c r="G62" s="440"/>
      <c r="H62" s="771"/>
    </row>
    <row r="63" spans="1:8" ht="24" x14ac:dyDescent="0.2">
      <c r="A63" s="441">
        <v>10</v>
      </c>
      <c r="B63" s="446" t="s">
        <v>535</v>
      </c>
      <c r="C63" s="443">
        <v>3263</v>
      </c>
      <c r="D63" s="467">
        <v>2213</v>
      </c>
      <c r="E63" s="348"/>
      <c r="F63" s="463">
        <f t="shared" si="2"/>
        <v>2213</v>
      </c>
      <c r="G63" s="440"/>
      <c r="H63" s="771"/>
    </row>
    <row r="64" spans="1:8" ht="12.75" customHeight="1" x14ac:dyDescent="0.2">
      <c r="A64" s="441">
        <v>11</v>
      </c>
      <c r="B64" s="446" t="s">
        <v>536</v>
      </c>
      <c r="C64" s="443">
        <v>3263</v>
      </c>
      <c r="D64" s="467">
        <v>1000</v>
      </c>
      <c r="E64" s="348"/>
      <c r="F64" s="463">
        <f t="shared" si="2"/>
        <v>1000</v>
      </c>
      <c r="G64" s="440"/>
      <c r="H64" s="771"/>
    </row>
    <row r="65" spans="1:8" ht="24" x14ac:dyDescent="0.2">
      <c r="A65" s="441">
        <v>12</v>
      </c>
      <c r="B65" s="446" t="s">
        <v>537</v>
      </c>
      <c r="C65" s="443">
        <v>3263</v>
      </c>
      <c r="D65" s="467">
        <v>16500</v>
      </c>
      <c r="E65" s="348"/>
      <c r="F65" s="463">
        <f t="shared" si="2"/>
        <v>16500</v>
      </c>
      <c r="G65" s="440"/>
      <c r="H65" s="771"/>
    </row>
    <row r="66" spans="1:8" ht="12.75" customHeight="1" x14ac:dyDescent="0.2">
      <c r="A66" s="441">
        <v>13</v>
      </c>
      <c r="B66" s="446" t="s">
        <v>538</v>
      </c>
      <c r="C66" s="443">
        <v>3263</v>
      </c>
      <c r="D66" s="467">
        <v>21150</v>
      </c>
      <c r="E66" s="348"/>
      <c r="F66" s="463">
        <f t="shared" si="2"/>
        <v>21150</v>
      </c>
      <c r="G66" s="440"/>
      <c r="H66" s="771"/>
    </row>
    <row r="67" spans="1:8" ht="12.75" customHeight="1" x14ac:dyDescent="0.2">
      <c r="A67" s="441">
        <v>14</v>
      </c>
      <c r="B67" s="446" t="s">
        <v>539</v>
      </c>
      <c r="C67" s="443">
        <v>3263</v>
      </c>
      <c r="D67" s="467">
        <v>5209</v>
      </c>
      <c r="E67" s="348"/>
      <c r="F67" s="463">
        <f t="shared" si="2"/>
        <v>5209</v>
      </c>
      <c r="G67" s="440"/>
      <c r="H67" s="771"/>
    </row>
    <row r="68" spans="1:8" ht="12.75" customHeight="1" x14ac:dyDescent="0.2">
      <c r="A68" s="441">
        <v>15</v>
      </c>
      <c r="B68" s="446" t="s">
        <v>540</v>
      </c>
      <c r="C68" s="443">
        <v>3263</v>
      </c>
      <c r="D68" s="467">
        <v>7000</v>
      </c>
      <c r="E68" s="348"/>
      <c r="F68" s="463">
        <f t="shared" si="2"/>
        <v>7000</v>
      </c>
      <c r="G68" s="440"/>
      <c r="H68" s="771"/>
    </row>
    <row r="69" spans="1:8" ht="12.75" customHeight="1" x14ac:dyDescent="0.2">
      <c r="A69" s="441">
        <v>16</v>
      </c>
      <c r="B69" s="446" t="s">
        <v>541</v>
      </c>
      <c r="C69" s="443">
        <v>3263</v>
      </c>
      <c r="D69" s="467">
        <v>7000</v>
      </c>
      <c r="E69" s="348"/>
      <c r="F69" s="463">
        <f t="shared" si="2"/>
        <v>7000</v>
      </c>
      <c r="G69" s="440"/>
      <c r="H69" s="771"/>
    </row>
    <row r="70" spans="1:8" ht="12.75" customHeight="1" x14ac:dyDescent="0.2">
      <c r="A70" s="441">
        <v>17</v>
      </c>
      <c r="B70" s="446" t="s">
        <v>542</v>
      </c>
      <c r="C70" s="443">
        <v>3263</v>
      </c>
      <c r="D70" s="467">
        <v>935</v>
      </c>
      <c r="E70" s="348"/>
      <c r="F70" s="463">
        <f t="shared" si="2"/>
        <v>935</v>
      </c>
      <c r="G70" s="440"/>
      <c r="H70" s="771"/>
    </row>
    <row r="71" spans="1:8" ht="12.75" customHeight="1" x14ac:dyDescent="0.2">
      <c r="A71" s="441">
        <v>18</v>
      </c>
      <c r="B71" s="446" t="s">
        <v>543</v>
      </c>
      <c r="C71" s="443">
        <v>3263</v>
      </c>
      <c r="D71" s="467">
        <v>1800</v>
      </c>
      <c r="E71" s="348"/>
      <c r="F71" s="463">
        <f t="shared" si="2"/>
        <v>1800</v>
      </c>
      <c r="G71" s="440"/>
      <c r="H71" s="771"/>
    </row>
    <row r="72" spans="1:8" ht="12.75" customHeight="1" x14ac:dyDescent="0.2">
      <c r="A72" s="441">
        <v>19</v>
      </c>
      <c r="B72" s="446" t="s">
        <v>544</v>
      </c>
      <c r="C72" s="443">
        <v>3263</v>
      </c>
      <c r="D72" s="467">
        <v>1070</v>
      </c>
      <c r="E72" s="348"/>
      <c r="F72" s="463">
        <f t="shared" si="2"/>
        <v>1070</v>
      </c>
      <c r="G72" s="440"/>
      <c r="H72" s="771"/>
    </row>
    <row r="73" spans="1:8" ht="12.75" customHeight="1" x14ac:dyDescent="0.2">
      <c r="A73" s="441">
        <v>20</v>
      </c>
      <c r="B73" s="446" t="s">
        <v>545</v>
      </c>
      <c r="C73" s="443">
        <v>3263</v>
      </c>
      <c r="D73" s="467">
        <v>1000</v>
      </c>
      <c r="E73" s="348"/>
      <c r="F73" s="463">
        <f t="shared" si="2"/>
        <v>1000</v>
      </c>
      <c r="G73" s="440"/>
      <c r="H73" s="771"/>
    </row>
    <row r="74" spans="1:8" ht="12.75" customHeight="1" x14ac:dyDescent="0.2">
      <c r="A74" s="441">
        <v>21</v>
      </c>
      <c r="B74" s="446" t="s">
        <v>546</v>
      </c>
      <c r="C74" s="443">
        <v>3263</v>
      </c>
      <c r="D74" s="467">
        <v>500</v>
      </c>
      <c r="E74" s="348"/>
      <c r="F74" s="463">
        <f t="shared" si="2"/>
        <v>500</v>
      </c>
      <c r="G74" s="440"/>
      <c r="H74" s="771"/>
    </row>
    <row r="75" spans="1:8" ht="19.5" customHeight="1" x14ac:dyDescent="0.2">
      <c r="A75" s="441">
        <v>22</v>
      </c>
      <c r="B75" s="446" t="s">
        <v>547</v>
      </c>
      <c r="C75" s="443">
        <v>3263</v>
      </c>
      <c r="D75" s="467">
        <v>500</v>
      </c>
      <c r="E75" s="348"/>
      <c r="F75" s="463">
        <f t="shared" si="2"/>
        <v>500</v>
      </c>
      <c r="G75" s="440"/>
      <c r="H75" s="771"/>
    </row>
    <row r="76" spans="1:8" ht="12.75" customHeight="1" x14ac:dyDescent="0.2">
      <c r="A76" s="441">
        <v>23</v>
      </c>
      <c r="B76" s="446" t="s">
        <v>548</v>
      </c>
      <c r="C76" s="443">
        <v>3263</v>
      </c>
      <c r="D76" s="467">
        <v>500</v>
      </c>
      <c r="E76" s="348"/>
      <c r="F76" s="463">
        <f t="shared" si="2"/>
        <v>500</v>
      </c>
      <c r="G76" s="440"/>
      <c r="H76" s="771"/>
    </row>
    <row r="77" spans="1:8" ht="12.75" customHeight="1" x14ac:dyDescent="0.2">
      <c r="A77" s="441">
        <v>24</v>
      </c>
      <c r="B77" s="446" t="s">
        <v>549</v>
      </c>
      <c r="C77" s="443">
        <v>3263</v>
      </c>
      <c r="D77" s="467">
        <v>300</v>
      </c>
      <c r="E77" s="348"/>
      <c r="F77" s="463">
        <f t="shared" si="2"/>
        <v>300</v>
      </c>
      <c r="G77" s="440"/>
      <c r="H77" s="771"/>
    </row>
    <row r="78" spans="1:8" ht="24" x14ac:dyDescent="0.2">
      <c r="A78" s="441">
        <v>25</v>
      </c>
      <c r="B78" s="446" t="s">
        <v>550</v>
      </c>
      <c r="C78" s="443">
        <v>3263</v>
      </c>
      <c r="D78" s="467">
        <v>300</v>
      </c>
      <c r="E78" s="348"/>
      <c r="F78" s="463">
        <f t="shared" si="2"/>
        <v>300</v>
      </c>
      <c r="G78" s="440"/>
      <c r="H78" s="771"/>
    </row>
    <row r="79" spans="1:8" ht="24" x14ac:dyDescent="0.2">
      <c r="A79" s="441">
        <v>26</v>
      </c>
      <c r="B79" s="446" t="s">
        <v>551</v>
      </c>
      <c r="C79" s="443">
        <v>3263</v>
      </c>
      <c r="D79" s="467">
        <v>1652</v>
      </c>
      <c r="E79" s="348"/>
      <c r="F79" s="463">
        <f t="shared" si="2"/>
        <v>1652</v>
      </c>
      <c r="G79" s="440"/>
      <c r="H79" s="771"/>
    </row>
    <row r="80" spans="1:8" ht="12.75" customHeight="1" x14ac:dyDescent="0.2">
      <c r="A80" s="441">
        <v>27</v>
      </c>
      <c r="B80" s="446" t="s">
        <v>552</v>
      </c>
      <c r="C80" s="443">
        <v>3263</v>
      </c>
      <c r="D80" s="467">
        <v>1320</v>
      </c>
      <c r="E80" s="348"/>
      <c r="F80" s="463">
        <f t="shared" si="2"/>
        <v>1320</v>
      </c>
      <c r="G80" s="440"/>
      <c r="H80" s="771"/>
    </row>
    <row r="81" spans="1:8" ht="24" x14ac:dyDescent="0.2">
      <c r="A81" s="441">
        <v>28</v>
      </c>
      <c r="B81" s="446" t="s">
        <v>553</v>
      </c>
      <c r="C81" s="443">
        <v>3263</v>
      </c>
      <c r="D81" s="467">
        <v>1977</v>
      </c>
      <c r="E81" s="348"/>
      <c r="F81" s="463">
        <f t="shared" si="2"/>
        <v>1977</v>
      </c>
      <c r="G81" s="468"/>
      <c r="H81" s="771"/>
    </row>
    <row r="82" spans="1:8" ht="24" x14ac:dyDescent="0.2">
      <c r="A82" s="441">
        <v>29</v>
      </c>
      <c r="B82" s="446" t="s">
        <v>554</v>
      </c>
      <c r="C82" s="443">
        <v>3263</v>
      </c>
      <c r="D82" s="467">
        <v>475</v>
      </c>
      <c r="E82" s="348"/>
      <c r="F82" s="463">
        <f t="shared" si="2"/>
        <v>475</v>
      </c>
      <c r="G82" s="468"/>
      <c r="H82" s="771"/>
    </row>
    <row r="83" spans="1:8" ht="24" x14ac:dyDescent="0.2">
      <c r="A83" s="469">
        <v>30</v>
      </c>
      <c r="B83" s="470" t="s">
        <v>555</v>
      </c>
      <c r="C83" s="294">
        <v>6422</v>
      </c>
      <c r="D83" s="471">
        <v>11169</v>
      </c>
      <c r="E83" s="296"/>
      <c r="F83" s="472">
        <f t="shared" si="2"/>
        <v>11169</v>
      </c>
      <c r="G83" s="473"/>
      <c r="H83" s="771"/>
    </row>
    <row r="84" spans="1:8" ht="12" customHeight="1" x14ac:dyDescent="0.2">
      <c r="A84" s="773">
        <v>31</v>
      </c>
      <c r="B84" s="776" t="s">
        <v>556</v>
      </c>
      <c r="C84" s="443">
        <v>2361</v>
      </c>
      <c r="D84" s="474">
        <v>17000</v>
      </c>
      <c r="E84" s="348"/>
      <c r="F84" s="463">
        <f t="shared" si="2"/>
        <v>17000</v>
      </c>
      <c r="G84" s="461"/>
      <c r="H84" s="771"/>
    </row>
    <row r="85" spans="1:8" ht="12.75" customHeight="1" x14ac:dyDescent="0.2">
      <c r="A85" s="774"/>
      <c r="B85" s="777"/>
      <c r="C85" s="443">
        <v>2262</v>
      </c>
      <c r="D85" s="474">
        <v>20000</v>
      </c>
      <c r="E85" s="348"/>
      <c r="F85" s="463">
        <f t="shared" si="2"/>
        <v>20000</v>
      </c>
      <c r="G85" s="461"/>
      <c r="H85" s="771"/>
    </row>
    <row r="86" spans="1:8" ht="12.75" customHeight="1" x14ac:dyDescent="0.2">
      <c r="A86" s="774"/>
      <c r="B86" s="777"/>
      <c r="C86" s="443">
        <v>2261</v>
      </c>
      <c r="D86" s="474">
        <v>8000</v>
      </c>
      <c r="E86" s="348"/>
      <c r="F86" s="463">
        <f t="shared" si="2"/>
        <v>8000</v>
      </c>
      <c r="G86" s="461"/>
      <c r="H86" s="771"/>
    </row>
    <row r="87" spans="1:8" ht="12.75" customHeight="1" x14ac:dyDescent="0.2">
      <c r="A87" s="775"/>
      <c r="B87" s="778"/>
      <c r="C87" s="443">
        <v>2279</v>
      </c>
      <c r="D87" s="474">
        <v>500</v>
      </c>
      <c r="E87" s="348"/>
      <c r="F87" s="463">
        <f t="shared" si="2"/>
        <v>500</v>
      </c>
      <c r="G87" s="461"/>
      <c r="H87" s="772"/>
    </row>
    <row r="88" spans="1:8" ht="12.75" hidden="1" customHeight="1" x14ac:dyDescent="0.2">
      <c r="A88" s="475"/>
      <c r="B88" s="476"/>
      <c r="C88" s="477"/>
      <c r="D88" s="478"/>
      <c r="E88" s="458"/>
      <c r="F88" s="479"/>
      <c r="G88" s="480"/>
      <c r="H88" s="458"/>
    </row>
    <row r="89" spans="1:8" ht="13.5" hidden="1" customHeight="1" x14ac:dyDescent="0.2">
      <c r="A89" s="481"/>
      <c r="B89" s="481"/>
      <c r="C89" s="443"/>
      <c r="D89" s="474"/>
      <c r="E89" s="348"/>
      <c r="F89" s="463"/>
      <c r="G89" s="440"/>
      <c r="H89" s="348"/>
    </row>
    <row r="90" spans="1:8" ht="12" x14ac:dyDescent="0.2">
      <c r="A90" s="464"/>
      <c r="B90" s="464"/>
      <c r="C90" s="464"/>
      <c r="D90" s="482"/>
      <c r="E90" s="482"/>
      <c r="F90" s="264"/>
      <c r="G90" s="464"/>
      <c r="H90" s="482"/>
    </row>
    <row r="91" spans="1:8" ht="13.5" x14ac:dyDescent="0.2">
      <c r="A91" s="762" t="s">
        <v>485</v>
      </c>
      <c r="B91" s="762"/>
      <c r="C91" s="465" t="s">
        <v>557</v>
      </c>
      <c r="D91" s="483"/>
      <c r="E91" s="434"/>
      <c r="F91" s="434"/>
      <c r="G91" s="358"/>
      <c r="H91" s="358"/>
    </row>
    <row r="92" spans="1:8" ht="12" x14ac:dyDescent="0.2">
      <c r="A92" s="762" t="s">
        <v>487</v>
      </c>
      <c r="B92" s="762"/>
      <c r="C92" s="436" t="s">
        <v>558</v>
      </c>
      <c r="D92" s="358"/>
      <c r="E92" s="358"/>
      <c r="F92" s="264"/>
      <c r="G92" s="358"/>
      <c r="H92" s="358"/>
    </row>
    <row r="93" spans="1:8" ht="48" x14ac:dyDescent="0.2">
      <c r="A93" s="437" t="s">
        <v>344</v>
      </c>
      <c r="B93" s="438" t="s">
        <v>345</v>
      </c>
      <c r="C93" s="437" t="s">
        <v>346</v>
      </c>
      <c r="D93" s="437" t="s">
        <v>347</v>
      </c>
      <c r="E93" s="437" t="s">
        <v>348</v>
      </c>
      <c r="F93" s="437" t="s">
        <v>349</v>
      </c>
      <c r="G93" s="437" t="s">
        <v>36</v>
      </c>
      <c r="H93" s="437" t="s">
        <v>350</v>
      </c>
    </row>
    <row r="94" spans="1:8" ht="12" x14ac:dyDescent="0.2">
      <c r="A94" s="763" t="s">
        <v>489</v>
      </c>
      <c r="B94" s="764"/>
      <c r="C94" s="439"/>
      <c r="D94" s="439">
        <f>SUM(D95:D97)</f>
        <v>7000</v>
      </c>
      <c r="E94" s="439">
        <f>SUM(E95:E97)</f>
        <v>0</v>
      </c>
      <c r="F94" s="439">
        <f>SUM(F95:F97)</f>
        <v>7000</v>
      </c>
      <c r="G94" s="440"/>
      <c r="H94" s="439"/>
    </row>
    <row r="95" spans="1:8" ht="12" x14ac:dyDescent="0.2">
      <c r="A95" s="441">
        <v>1</v>
      </c>
      <c r="B95" s="448" t="s">
        <v>559</v>
      </c>
      <c r="C95" s="348">
        <v>1150</v>
      </c>
      <c r="D95" s="348">
        <v>7000</v>
      </c>
      <c r="E95" s="348"/>
      <c r="F95" s="463">
        <f t="shared" ref="F95:F96" si="3">D95+E95</f>
        <v>7000</v>
      </c>
      <c r="G95" s="440"/>
      <c r="H95" s="765" t="s">
        <v>560</v>
      </c>
    </row>
    <row r="96" spans="1:8" ht="12" hidden="1" x14ac:dyDescent="0.2">
      <c r="A96" s="440"/>
      <c r="B96" s="457"/>
      <c r="C96" s="348"/>
      <c r="D96" s="348"/>
      <c r="E96" s="348"/>
      <c r="F96" s="463">
        <f t="shared" si="3"/>
        <v>0</v>
      </c>
      <c r="G96" s="440"/>
      <c r="H96" s="766"/>
    </row>
    <row r="97" spans="1:8" ht="12" x14ac:dyDescent="0.2">
      <c r="A97" s="440"/>
      <c r="B97" s="460"/>
      <c r="C97" s="348"/>
      <c r="D97" s="348"/>
      <c r="E97" s="348"/>
      <c r="F97" s="463"/>
      <c r="G97" s="440"/>
      <c r="H97" s="348"/>
    </row>
    <row r="98" spans="1:8" ht="12" x14ac:dyDescent="0.2">
      <c r="D98" s="484"/>
      <c r="E98" s="484"/>
      <c r="F98" s="264"/>
      <c r="H98" s="484"/>
    </row>
    <row r="99" spans="1:8" ht="12" x14ac:dyDescent="0.2">
      <c r="A99" s="264" t="s">
        <v>561</v>
      </c>
      <c r="F99" s="264"/>
    </row>
    <row r="100" spans="1:8" ht="12" x14ac:dyDescent="0.2">
      <c r="A100" s="264" t="s">
        <v>562</v>
      </c>
      <c r="F100" s="264"/>
    </row>
    <row r="101" spans="1:8" ht="12" x14ac:dyDescent="0.2">
      <c r="F101" s="264"/>
    </row>
    <row r="102" spans="1:8" ht="12" x14ac:dyDescent="0.2">
      <c r="A102" s="264" t="s">
        <v>562</v>
      </c>
      <c r="F102" s="264"/>
    </row>
    <row r="103" spans="1:8" ht="12" x14ac:dyDescent="0.2">
      <c r="A103" s="485" t="s">
        <v>563</v>
      </c>
      <c r="F103" s="264"/>
    </row>
    <row r="104" spans="1:8" ht="12" x14ac:dyDescent="0.2">
      <c r="B104" s="264" t="s">
        <v>564</v>
      </c>
      <c r="F104" s="264"/>
    </row>
    <row r="105" spans="1:8" ht="12" x14ac:dyDescent="0.2">
      <c r="B105" s="264" t="s">
        <v>565</v>
      </c>
      <c r="F105" s="264"/>
    </row>
    <row r="106" spans="1:8" ht="12" x14ac:dyDescent="0.2">
      <c r="B106" s="264" t="s">
        <v>566</v>
      </c>
      <c r="F106" s="264"/>
    </row>
    <row r="107" spans="1:8" ht="12" x14ac:dyDescent="0.2">
      <c r="B107" s="264" t="s">
        <v>567</v>
      </c>
      <c r="F107" s="264"/>
    </row>
    <row r="108" spans="1:8" ht="12" x14ac:dyDescent="0.2">
      <c r="B108" s="264" t="s">
        <v>568</v>
      </c>
      <c r="F108" s="264"/>
    </row>
    <row r="109" spans="1:8" ht="12" x14ac:dyDescent="0.2">
      <c r="B109" s="264" t="s">
        <v>569</v>
      </c>
      <c r="F109" s="264"/>
    </row>
    <row r="110" spans="1:8" ht="12" x14ac:dyDescent="0.2">
      <c r="B110" s="264" t="s">
        <v>570</v>
      </c>
      <c r="F110" s="264"/>
    </row>
    <row r="111" spans="1:8" ht="12" x14ac:dyDescent="0.2">
      <c r="B111" s="264" t="s">
        <v>571</v>
      </c>
      <c r="F111" s="264"/>
    </row>
    <row r="112" spans="1:8" ht="12" x14ac:dyDescent="0.2">
      <c r="B112" s="264" t="s">
        <v>572</v>
      </c>
      <c r="F112" s="264"/>
    </row>
    <row r="113" spans="1:8" ht="12" x14ac:dyDescent="0.2">
      <c r="F113" s="264"/>
    </row>
    <row r="114" spans="1:8" ht="12" x14ac:dyDescent="0.2">
      <c r="A114" s="485" t="s">
        <v>573</v>
      </c>
      <c r="F114" s="264"/>
    </row>
    <row r="115" spans="1:8" ht="12" x14ac:dyDescent="0.2">
      <c r="A115" s="486" t="s">
        <v>574</v>
      </c>
      <c r="B115" s="486"/>
      <c r="C115" s="486"/>
      <c r="F115" s="264"/>
    </row>
    <row r="116" spans="1:8" ht="12" x14ac:dyDescent="0.2">
      <c r="A116" s="486" t="s">
        <v>575</v>
      </c>
      <c r="B116" s="486"/>
      <c r="C116" s="486"/>
      <c r="F116" s="264"/>
    </row>
    <row r="117" spans="1:8" ht="12" x14ac:dyDescent="0.2">
      <c r="A117" s="486" t="s">
        <v>576</v>
      </c>
      <c r="B117" s="486"/>
      <c r="C117" s="486"/>
      <c r="F117" s="264"/>
    </row>
    <row r="118" spans="1:8" ht="12" x14ac:dyDescent="0.2">
      <c r="A118" s="486" t="s">
        <v>577</v>
      </c>
      <c r="B118" s="486"/>
      <c r="C118" s="486"/>
      <c r="F118" s="264"/>
    </row>
    <row r="119" spans="1:8" ht="12" x14ac:dyDescent="0.2">
      <c r="F119" s="264"/>
    </row>
    <row r="122" spans="1:8" ht="12" x14ac:dyDescent="0.2">
      <c r="A122" s="487"/>
      <c r="B122" s="487"/>
      <c r="C122" s="487"/>
      <c r="D122" s="487"/>
      <c r="E122" s="487"/>
      <c r="F122" s="487"/>
      <c r="H122" s="487"/>
    </row>
    <row r="123" spans="1:8" ht="12" x14ac:dyDescent="0.2">
      <c r="A123" s="487"/>
      <c r="B123" s="487"/>
      <c r="C123" s="487"/>
      <c r="D123" s="487"/>
      <c r="E123" s="487"/>
      <c r="F123" s="487"/>
      <c r="H123" s="487"/>
    </row>
    <row r="124" spans="1:8" ht="12" x14ac:dyDescent="0.2">
      <c r="A124" s="487"/>
      <c r="B124" s="487"/>
      <c r="C124" s="487"/>
      <c r="D124" s="487"/>
      <c r="E124" s="487"/>
      <c r="F124" s="487"/>
      <c r="H124" s="487"/>
    </row>
    <row r="125" spans="1:8" ht="12" x14ac:dyDescent="0.2">
      <c r="F125" s="264"/>
    </row>
  </sheetData>
  <sheetProtection algorithmName="SHA-512" hashValue="88cuJHsz45IvuITMQAPUYrOAqOEO40vvkjvPXmrOyCWX99yYVd5XhHUUhOSw4f9+PBNsNQFIW9j57mgCLl7H9A==" saltValue="Kc0Q39clg1HT0Vh2OmfK6A==" spinCount="100000" sheet="1" objects="1" scenarios="1"/>
  <mergeCells count="18">
    <mergeCell ref="A9:B9"/>
    <mergeCell ref="A3:B3"/>
    <mergeCell ref="A4:B4"/>
    <mergeCell ref="A5:H5"/>
    <mergeCell ref="A7:B7"/>
    <mergeCell ref="A8:B8"/>
    <mergeCell ref="A91:B91"/>
    <mergeCell ref="A92:B92"/>
    <mergeCell ref="A94:B94"/>
    <mergeCell ref="H95:H96"/>
    <mergeCell ref="A11:B11"/>
    <mergeCell ref="H11:H43"/>
    <mergeCell ref="A50:B50"/>
    <mergeCell ref="A51:B51"/>
    <mergeCell ref="A53:B53"/>
    <mergeCell ref="H54:H87"/>
    <mergeCell ref="A84:A87"/>
    <mergeCell ref="B84:B8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 6.pielikums Jūrmalas pilsētas domes
2019.gada 25.aprīļa saistošajiem noteikumiem Nr.17
(protokols Nr.5, 1.punkts)
 </firstHeader>
    <firstFooter>&amp;L&amp;9&amp;D; &amp;T&amp;R&amp;9&amp;P (&amp;N)</first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276"/>
  <sheetViews>
    <sheetView view="pageLayout" zoomScaleNormal="100" workbookViewId="0">
      <selection activeCell="O7" sqref="O7"/>
    </sheetView>
  </sheetViews>
  <sheetFormatPr defaultRowHeight="12" outlineLevelCol="1" x14ac:dyDescent="0.2"/>
  <cols>
    <col min="1" max="1" width="5.5703125" style="264" customWidth="1"/>
    <col min="2" max="2" width="24.7109375" style="265" customWidth="1"/>
    <col min="3" max="3" width="10.7109375" style="264" customWidth="1"/>
    <col min="4" max="4" width="15.28515625" style="266" hidden="1" customWidth="1" outlineLevel="1"/>
    <col min="5" max="5" width="9.5703125" style="264" hidden="1" customWidth="1" outlineLevel="1"/>
    <col min="6" max="6" width="11.5703125" style="264" hidden="1" customWidth="1" outlineLevel="1"/>
    <col min="7" max="7" width="5.42578125" style="264" hidden="1" customWidth="1" outlineLevel="1"/>
    <col min="8" max="8" width="15.42578125" style="264" customWidth="1" collapsed="1"/>
    <col min="9" max="9" width="12.42578125" style="264" hidden="1" customWidth="1"/>
    <col min="10" max="10" width="28" style="264" hidden="1" customWidth="1" outlineLevel="1"/>
    <col min="11" max="11" width="16.42578125" style="264" customWidth="1" collapsed="1"/>
    <col min="12" max="16384" width="9.140625" style="264"/>
  </cols>
  <sheetData>
    <row r="1" spans="1:12" x14ac:dyDescent="0.2">
      <c r="K1" s="267" t="s">
        <v>336</v>
      </c>
    </row>
    <row r="2" spans="1:12" x14ac:dyDescent="0.2">
      <c r="K2" s="267" t="s">
        <v>337</v>
      </c>
    </row>
    <row r="3" spans="1:12" ht="12.75" customHeight="1" x14ac:dyDescent="0.2">
      <c r="A3" s="268" t="s">
        <v>338</v>
      </c>
      <c r="B3" s="269"/>
      <c r="C3" s="270"/>
      <c r="D3" s="270"/>
      <c r="E3" s="270"/>
      <c r="F3" s="270"/>
      <c r="G3" s="270"/>
      <c r="H3" s="270"/>
      <c r="I3" s="270"/>
      <c r="J3" s="270"/>
      <c r="K3" s="271"/>
    </row>
    <row r="4" spans="1:12" x14ac:dyDescent="0.2">
      <c r="A4" s="268" t="s">
        <v>339</v>
      </c>
      <c r="B4" s="269"/>
      <c r="C4" s="272"/>
      <c r="D4" s="272"/>
      <c r="E4" s="272"/>
      <c r="F4" s="272"/>
      <c r="G4" s="272"/>
      <c r="H4" s="272"/>
      <c r="I4" s="272"/>
      <c r="J4" s="272"/>
      <c r="K4" s="273"/>
    </row>
    <row r="5" spans="1:12" ht="15.75" x14ac:dyDescent="0.25">
      <c r="A5" s="845" t="s">
        <v>340</v>
      </c>
      <c r="B5" s="845"/>
      <c r="C5" s="845"/>
      <c r="D5" s="845"/>
      <c r="E5" s="845"/>
      <c r="F5" s="845"/>
      <c r="G5" s="845"/>
      <c r="H5" s="845"/>
      <c r="I5" s="845"/>
      <c r="J5" s="845"/>
      <c r="K5" s="845"/>
      <c r="L5" s="274"/>
    </row>
    <row r="6" spans="1:12" ht="15.75" x14ac:dyDescent="0.25">
      <c r="A6" s="275"/>
      <c r="B6" s="275"/>
      <c r="C6" s="275"/>
      <c r="D6" s="275"/>
      <c r="E6" s="275"/>
      <c r="F6" s="275"/>
      <c r="G6" s="275"/>
      <c r="H6" s="275"/>
      <c r="I6" s="275"/>
      <c r="J6" s="275"/>
      <c r="K6" s="275"/>
      <c r="L6" s="274"/>
    </row>
    <row r="7" spans="1:12" ht="12.75" customHeight="1" x14ac:dyDescent="0.25">
      <c r="A7" s="276" t="s">
        <v>341</v>
      </c>
      <c r="B7" s="276"/>
      <c r="C7" s="270"/>
      <c r="D7" s="270"/>
      <c r="E7" s="270"/>
      <c r="F7" s="270"/>
      <c r="G7" s="270"/>
      <c r="H7" s="270"/>
      <c r="I7" s="270"/>
      <c r="J7" s="270"/>
      <c r="K7" s="271"/>
    </row>
    <row r="8" spans="1:12" ht="12.75" customHeight="1" x14ac:dyDescent="0.2">
      <c r="A8" s="268" t="s">
        <v>342</v>
      </c>
      <c r="B8" s="269"/>
      <c r="C8" s="277"/>
      <c r="D8" s="277"/>
      <c r="E8" s="277"/>
      <c r="F8" s="277"/>
      <c r="G8" s="277"/>
      <c r="H8" s="277"/>
      <c r="I8" s="277"/>
      <c r="J8" s="277"/>
      <c r="K8" s="278"/>
    </row>
    <row r="9" spans="1:12" ht="12.75" customHeight="1" x14ac:dyDescent="0.2">
      <c r="A9" s="268" t="s">
        <v>343</v>
      </c>
      <c r="B9" s="269"/>
      <c r="C9" s="279"/>
      <c r="D9" s="279"/>
      <c r="E9" s="279"/>
      <c r="F9" s="279"/>
      <c r="G9" s="279"/>
      <c r="H9" s="279"/>
      <c r="I9" s="279"/>
      <c r="J9" s="279"/>
      <c r="K9" s="280"/>
    </row>
    <row r="10" spans="1:12" ht="58.5" customHeight="1" x14ac:dyDescent="0.2">
      <c r="A10" s="846" t="s">
        <v>344</v>
      </c>
      <c r="B10" s="846" t="s">
        <v>345</v>
      </c>
      <c r="C10" s="846" t="s">
        <v>346</v>
      </c>
      <c r="D10" s="848" t="s">
        <v>347</v>
      </c>
      <c r="E10" s="848"/>
      <c r="F10" s="848" t="s">
        <v>348</v>
      </c>
      <c r="G10" s="848"/>
      <c r="H10" s="848" t="s">
        <v>349</v>
      </c>
      <c r="I10" s="848"/>
      <c r="J10" s="849" t="s">
        <v>36</v>
      </c>
      <c r="K10" s="846" t="s">
        <v>350</v>
      </c>
    </row>
    <row r="11" spans="1:12" s="283" customFormat="1" ht="10.5" hidden="1" customHeight="1" x14ac:dyDescent="0.2">
      <c r="A11" s="847"/>
      <c r="B11" s="847"/>
      <c r="C11" s="847"/>
      <c r="D11" s="281" t="s">
        <v>351</v>
      </c>
      <c r="E11" s="282" t="s">
        <v>352</v>
      </c>
      <c r="F11" s="281" t="s">
        <v>351</v>
      </c>
      <c r="G11" s="282" t="s">
        <v>352</v>
      </c>
      <c r="H11" s="281" t="s">
        <v>351</v>
      </c>
      <c r="I11" s="282" t="s">
        <v>352</v>
      </c>
      <c r="J11" s="850"/>
      <c r="K11" s="847"/>
    </row>
    <row r="12" spans="1:12" s="283" customFormat="1" ht="12" customHeight="1" x14ac:dyDescent="0.2">
      <c r="A12" s="841" t="s">
        <v>353</v>
      </c>
      <c r="B12" s="841"/>
      <c r="C12" s="284"/>
      <c r="D12" s="284">
        <f>D13+D44+D64+D75+D83+D106+D123+D141+D160+D191+D206+D229+D245+D251</f>
        <v>249642</v>
      </c>
      <c r="E12" s="284">
        <f t="shared" ref="E12:I12" si="0">E13+E44+E64+E75+E83+E106+E123+E141+E160+E191+E206+E229+E245</f>
        <v>0</v>
      </c>
      <c r="F12" s="284">
        <f>F13+F44+F64+F75+F83+F106+F123+F141+F160+F191+F206+F229+F245+F251</f>
        <v>2025</v>
      </c>
      <c r="G12" s="284">
        <f t="shared" si="0"/>
        <v>0</v>
      </c>
      <c r="H12" s="284">
        <f>H13+H44+H64+H75+H83+H106+H123+H141+H160+H191+H206+H229+H245+H251</f>
        <v>251667</v>
      </c>
      <c r="I12" s="284">
        <f t="shared" si="0"/>
        <v>0</v>
      </c>
      <c r="J12" s="284"/>
      <c r="K12" s="285"/>
    </row>
    <row r="13" spans="1:12" s="283" customFormat="1" ht="22.5" customHeight="1" x14ac:dyDescent="0.2">
      <c r="A13" s="286">
        <v>1</v>
      </c>
      <c r="B13" s="287" t="s">
        <v>354</v>
      </c>
      <c r="C13" s="284"/>
      <c r="D13" s="288">
        <f t="shared" ref="D13:I13" si="1">D15+D30+D20+D34</f>
        <v>44806</v>
      </c>
      <c r="E13" s="288">
        <f t="shared" si="1"/>
        <v>0</v>
      </c>
      <c r="F13" s="288">
        <f t="shared" si="1"/>
        <v>0</v>
      </c>
      <c r="G13" s="288">
        <f t="shared" si="1"/>
        <v>0</v>
      </c>
      <c r="H13" s="288">
        <f t="shared" si="1"/>
        <v>44806</v>
      </c>
      <c r="I13" s="288">
        <f t="shared" si="1"/>
        <v>0</v>
      </c>
      <c r="J13" s="288"/>
      <c r="K13" s="289"/>
    </row>
    <row r="14" spans="1:12" s="283" customFormat="1" x14ac:dyDescent="0.2">
      <c r="A14" s="290">
        <v>1.1000000000000001</v>
      </c>
      <c r="B14" s="291" t="s">
        <v>355</v>
      </c>
      <c r="C14" s="284"/>
      <c r="D14" s="288">
        <f t="shared" ref="D14:I14" si="2">D15+D20</f>
        <v>25838</v>
      </c>
      <c r="E14" s="288">
        <f t="shared" si="2"/>
        <v>0</v>
      </c>
      <c r="F14" s="288">
        <f t="shared" si="2"/>
        <v>0</v>
      </c>
      <c r="G14" s="288">
        <f t="shared" si="2"/>
        <v>0</v>
      </c>
      <c r="H14" s="288">
        <f t="shared" si="2"/>
        <v>25838</v>
      </c>
      <c r="I14" s="288">
        <f t="shared" si="2"/>
        <v>0</v>
      </c>
      <c r="J14" s="288"/>
      <c r="K14" s="289"/>
    </row>
    <row r="15" spans="1:12" s="283" customFormat="1" x14ac:dyDescent="0.2">
      <c r="A15" s="817" t="s">
        <v>356</v>
      </c>
      <c r="B15" s="799" t="s">
        <v>357</v>
      </c>
      <c r="C15" s="292"/>
      <c r="D15" s="293">
        <f>SUM(D16:D19)</f>
        <v>15100</v>
      </c>
      <c r="E15" s="293">
        <f t="shared" ref="E15:I15" si="3">SUM(E16:E19)</f>
        <v>0</v>
      </c>
      <c r="F15" s="293">
        <f t="shared" si="3"/>
        <v>0</v>
      </c>
      <c r="G15" s="293">
        <f t="shared" si="3"/>
        <v>0</v>
      </c>
      <c r="H15" s="293">
        <f t="shared" si="3"/>
        <v>15100</v>
      </c>
      <c r="I15" s="293">
        <f t="shared" si="3"/>
        <v>0</v>
      </c>
      <c r="J15" s="293"/>
      <c r="K15" s="836" t="s">
        <v>358</v>
      </c>
    </row>
    <row r="16" spans="1:12" s="297" customFormat="1" x14ac:dyDescent="0.2">
      <c r="A16" s="817"/>
      <c r="B16" s="799"/>
      <c r="C16" s="294">
        <v>2261</v>
      </c>
      <c r="D16" s="295">
        <v>1200</v>
      </c>
      <c r="E16" s="296"/>
      <c r="F16" s="296"/>
      <c r="G16" s="296"/>
      <c r="H16" s="296">
        <f>D16+F16</f>
        <v>1200</v>
      </c>
      <c r="I16" s="296">
        <f>E16+G16</f>
        <v>0</v>
      </c>
      <c r="J16" s="296"/>
      <c r="K16" s="837"/>
    </row>
    <row r="17" spans="1:12" s="283" customFormat="1" x14ac:dyDescent="0.2">
      <c r="A17" s="817"/>
      <c r="B17" s="799"/>
      <c r="C17" s="298">
        <v>2262</v>
      </c>
      <c r="D17" s="299">
        <v>8000</v>
      </c>
      <c r="E17" s="300"/>
      <c r="F17" s="300"/>
      <c r="G17" s="300"/>
      <c r="H17" s="300">
        <f t="shared" ref="H17:I19" si="4">D17+F17</f>
        <v>8000</v>
      </c>
      <c r="I17" s="300">
        <f t="shared" si="4"/>
        <v>0</v>
      </c>
      <c r="J17" s="300"/>
      <c r="K17" s="837"/>
    </row>
    <row r="18" spans="1:12" s="297" customFormat="1" x14ac:dyDescent="0.2">
      <c r="A18" s="817"/>
      <c r="B18" s="799"/>
      <c r="C18" s="294">
        <v>2279</v>
      </c>
      <c r="D18" s="295">
        <v>3800</v>
      </c>
      <c r="E18" s="296"/>
      <c r="F18" s="296"/>
      <c r="G18" s="296"/>
      <c r="H18" s="296">
        <f t="shared" si="4"/>
        <v>3800</v>
      </c>
      <c r="I18" s="296">
        <f t="shared" si="4"/>
        <v>0</v>
      </c>
      <c r="J18" s="296"/>
      <c r="K18" s="837"/>
    </row>
    <row r="19" spans="1:12" s="283" customFormat="1" ht="10.5" customHeight="1" x14ac:dyDescent="0.2">
      <c r="A19" s="817"/>
      <c r="B19" s="799"/>
      <c r="C19" s="298">
        <v>2363</v>
      </c>
      <c r="D19" s="299">
        <v>2100</v>
      </c>
      <c r="E19" s="300"/>
      <c r="F19" s="300"/>
      <c r="G19" s="300"/>
      <c r="H19" s="300">
        <f t="shared" si="4"/>
        <v>2100</v>
      </c>
      <c r="I19" s="300">
        <f t="shared" si="4"/>
        <v>0</v>
      </c>
      <c r="J19" s="300"/>
      <c r="K19" s="838"/>
    </row>
    <row r="20" spans="1:12" s="283" customFormat="1" ht="12.75" customHeight="1" x14ac:dyDescent="0.2">
      <c r="A20" s="842" t="s">
        <v>359</v>
      </c>
      <c r="B20" s="800" t="s">
        <v>360</v>
      </c>
      <c r="C20" s="298"/>
      <c r="D20" s="293">
        <f t="shared" ref="D20:I20" si="5">SUM(D21:D29)</f>
        <v>10738</v>
      </c>
      <c r="E20" s="293">
        <f t="shared" si="5"/>
        <v>0</v>
      </c>
      <c r="F20" s="293">
        <f t="shared" si="5"/>
        <v>0</v>
      </c>
      <c r="G20" s="293">
        <f t="shared" si="5"/>
        <v>0</v>
      </c>
      <c r="H20" s="293">
        <f t="shared" si="5"/>
        <v>10738</v>
      </c>
      <c r="I20" s="293">
        <f t="shared" si="5"/>
        <v>0</v>
      </c>
      <c r="J20" s="293"/>
      <c r="K20" s="786" t="s">
        <v>361</v>
      </c>
    </row>
    <row r="21" spans="1:12" s="283" customFormat="1" ht="13.5" customHeight="1" x14ac:dyDescent="0.2">
      <c r="A21" s="843"/>
      <c r="B21" s="834"/>
      <c r="C21" s="298">
        <v>1150</v>
      </c>
      <c r="D21" s="299">
        <v>2480</v>
      </c>
      <c r="E21" s="292"/>
      <c r="F21" s="292"/>
      <c r="G21" s="292"/>
      <c r="H21" s="300">
        <f t="shared" ref="H21:I29" si="6">D21+F21</f>
        <v>2480</v>
      </c>
      <c r="I21" s="300">
        <f t="shared" si="6"/>
        <v>0</v>
      </c>
      <c r="J21" s="292"/>
      <c r="K21" s="793"/>
    </row>
    <row r="22" spans="1:12" s="283" customFormat="1" ht="13.5" customHeight="1" x14ac:dyDescent="0.2">
      <c r="A22" s="843"/>
      <c r="B22" s="834"/>
      <c r="C22" s="298">
        <v>1210</v>
      </c>
      <c r="D22" s="299">
        <v>598</v>
      </c>
      <c r="E22" s="292"/>
      <c r="F22" s="292"/>
      <c r="G22" s="292"/>
      <c r="H22" s="300">
        <f t="shared" si="6"/>
        <v>598</v>
      </c>
      <c r="I22" s="300">
        <f t="shared" si="6"/>
        <v>0</v>
      </c>
      <c r="J22" s="292"/>
      <c r="K22" s="793"/>
    </row>
    <row r="23" spans="1:12" s="283" customFormat="1" x14ac:dyDescent="0.2">
      <c r="A23" s="843"/>
      <c r="B23" s="834"/>
      <c r="C23" s="298">
        <v>2121</v>
      </c>
      <c r="D23" s="299">
        <v>414</v>
      </c>
      <c r="E23" s="292"/>
      <c r="F23" s="292"/>
      <c r="G23" s="292"/>
      <c r="H23" s="300">
        <f t="shared" si="6"/>
        <v>414</v>
      </c>
      <c r="I23" s="300">
        <f t="shared" si="6"/>
        <v>0</v>
      </c>
      <c r="J23" s="292"/>
      <c r="K23" s="793"/>
    </row>
    <row r="24" spans="1:12" s="283" customFormat="1" ht="12.75" customHeight="1" x14ac:dyDescent="0.2">
      <c r="A24" s="843"/>
      <c r="B24" s="834"/>
      <c r="C24" s="298">
        <v>2122</v>
      </c>
      <c r="D24" s="299">
        <v>159</v>
      </c>
      <c r="E24" s="292"/>
      <c r="F24" s="292"/>
      <c r="G24" s="292"/>
      <c r="H24" s="300">
        <f t="shared" si="6"/>
        <v>159</v>
      </c>
      <c r="I24" s="300">
        <f t="shared" si="6"/>
        <v>0</v>
      </c>
      <c r="J24" s="292"/>
      <c r="K24" s="793"/>
    </row>
    <row r="25" spans="1:12" s="283" customFormat="1" ht="24.75" customHeight="1" x14ac:dyDescent="0.2">
      <c r="A25" s="843"/>
      <c r="B25" s="834"/>
      <c r="C25" s="298">
        <v>2231</v>
      </c>
      <c r="D25" s="299">
        <v>3410</v>
      </c>
      <c r="E25" s="292"/>
      <c r="F25" s="300"/>
      <c r="G25" s="292"/>
      <c r="H25" s="300">
        <f t="shared" si="6"/>
        <v>3410</v>
      </c>
      <c r="I25" s="300">
        <f t="shared" si="6"/>
        <v>0</v>
      </c>
      <c r="J25" s="300"/>
      <c r="K25" s="793"/>
    </row>
    <row r="26" spans="1:12" s="283" customFormat="1" ht="13.5" customHeight="1" x14ac:dyDescent="0.2">
      <c r="A26" s="843"/>
      <c r="B26" s="834"/>
      <c r="C26" s="298">
        <v>2239</v>
      </c>
      <c r="D26" s="299">
        <v>90</v>
      </c>
      <c r="E26" s="292"/>
      <c r="F26" s="292"/>
      <c r="G26" s="292"/>
      <c r="H26" s="300">
        <f t="shared" si="6"/>
        <v>90</v>
      </c>
      <c r="I26" s="300">
        <f t="shared" si="6"/>
        <v>0</v>
      </c>
      <c r="J26" s="292"/>
      <c r="K26" s="793"/>
    </row>
    <row r="27" spans="1:12" s="283" customFormat="1" ht="18.75" customHeight="1" x14ac:dyDescent="0.2">
      <c r="A27" s="843"/>
      <c r="B27" s="834"/>
      <c r="C27" s="298">
        <v>2279</v>
      </c>
      <c r="D27" s="299">
        <v>2067</v>
      </c>
      <c r="E27" s="300"/>
      <c r="F27" s="300"/>
      <c r="G27" s="300"/>
      <c r="H27" s="300">
        <f t="shared" si="6"/>
        <v>2067</v>
      </c>
      <c r="I27" s="300">
        <f t="shared" si="6"/>
        <v>0</v>
      </c>
      <c r="J27" s="300"/>
      <c r="K27" s="793"/>
    </row>
    <row r="28" spans="1:12" s="283" customFormat="1" ht="12" customHeight="1" x14ac:dyDescent="0.2">
      <c r="A28" s="843"/>
      <c r="B28" s="834"/>
      <c r="C28" s="298">
        <v>2314</v>
      </c>
      <c r="D28" s="299">
        <v>1470</v>
      </c>
      <c r="E28" s="300"/>
      <c r="F28" s="300"/>
      <c r="G28" s="300"/>
      <c r="H28" s="300">
        <f t="shared" si="6"/>
        <v>1470</v>
      </c>
      <c r="I28" s="300">
        <f t="shared" si="6"/>
        <v>0</v>
      </c>
      <c r="J28" s="300"/>
      <c r="K28" s="793"/>
    </row>
    <row r="29" spans="1:12" s="283" customFormat="1" x14ac:dyDescent="0.2">
      <c r="A29" s="844"/>
      <c r="B29" s="835"/>
      <c r="C29" s="298">
        <v>2341</v>
      </c>
      <c r="D29" s="299">
        <v>50</v>
      </c>
      <c r="E29" s="300"/>
      <c r="F29" s="300"/>
      <c r="G29" s="300"/>
      <c r="H29" s="300">
        <f t="shared" si="6"/>
        <v>50</v>
      </c>
      <c r="I29" s="300">
        <f t="shared" si="6"/>
        <v>0</v>
      </c>
      <c r="J29" s="300"/>
      <c r="K29" s="793"/>
    </row>
    <row r="30" spans="1:12" s="283" customFormat="1" x14ac:dyDescent="0.2">
      <c r="A30" s="840">
        <v>1.2</v>
      </c>
      <c r="B30" s="796" t="s">
        <v>362</v>
      </c>
      <c r="C30" s="298"/>
      <c r="D30" s="293">
        <f>SUM(D31:D33)</f>
        <v>2325</v>
      </c>
      <c r="E30" s="293">
        <f t="shared" ref="E30:I30" si="7">SUM(E31:E33)</f>
        <v>0</v>
      </c>
      <c r="F30" s="293">
        <f t="shared" si="7"/>
        <v>0</v>
      </c>
      <c r="G30" s="293">
        <f t="shared" si="7"/>
        <v>0</v>
      </c>
      <c r="H30" s="293">
        <f t="shared" si="7"/>
        <v>2325</v>
      </c>
      <c r="I30" s="293">
        <f t="shared" si="7"/>
        <v>0</v>
      </c>
      <c r="J30" s="293"/>
      <c r="K30" s="836" t="s">
        <v>363</v>
      </c>
    </row>
    <row r="31" spans="1:12" s="283" customFormat="1" ht="12" customHeight="1" x14ac:dyDescent="0.2">
      <c r="A31" s="840"/>
      <c r="B31" s="796"/>
      <c r="C31" s="298">
        <v>2341</v>
      </c>
      <c r="D31" s="299">
        <v>100</v>
      </c>
      <c r="E31" s="300"/>
      <c r="F31" s="300"/>
      <c r="G31" s="300"/>
      <c r="H31" s="300">
        <f t="shared" ref="H31:I33" si="8">D31+F31</f>
        <v>100</v>
      </c>
      <c r="I31" s="300">
        <f t="shared" si="8"/>
        <v>0</v>
      </c>
      <c r="J31" s="300"/>
      <c r="K31" s="837"/>
    </row>
    <row r="32" spans="1:12" s="302" customFormat="1" ht="12.75" customHeight="1" x14ac:dyDescent="0.2">
      <c r="A32" s="840"/>
      <c r="B32" s="796"/>
      <c r="C32" s="298">
        <v>2361</v>
      </c>
      <c r="D32" s="299">
        <v>1125</v>
      </c>
      <c r="E32" s="301"/>
      <c r="F32" s="301"/>
      <c r="G32" s="301"/>
      <c r="H32" s="300">
        <f t="shared" si="8"/>
        <v>1125</v>
      </c>
      <c r="I32" s="300">
        <f t="shared" si="8"/>
        <v>0</v>
      </c>
      <c r="J32" s="301"/>
      <c r="K32" s="837"/>
      <c r="L32" s="283"/>
    </row>
    <row r="33" spans="1:14" s="302" customFormat="1" ht="14.25" customHeight="1" x14ac:dyDescent="0.2">
      <c r="A33" s="840"/>
      <c r="B33" s="796"/>
      <c r="C33" s="294">
        <v>2370</v>
      </c>
      <c r="D33" s="295">
        <v>1100</v>
      </c>
      <c r="E33" s="303"/>
      <c r="F33" s="295"/>
      <c r="G33" s="303"/>
      <c r="H33" s="296">
        <f t="shared" si="8"/>
        <v>1100</v>
      </c>
      <c r="I33" s="296">
        <f t="shared" si="8"/>
        <v>0</v>
      </c>
      <c r="J33" s="295"/>
      <c r="K33" s="838"/>
    </row>
    <row r="34" spans="1:14" s="302" customFormat="1" ht="24" customHeight="1" x14ac:dyDescent="0.2">
      <c r="A34" s="304" t="s">
        <v>364</v>
      </c>
      <c r="B34" s="305" t="s">
        <v>365</v>
      </c>
      <c r="C34" s="301"/>
      <c r="D34" s="293">
        <f>D35+D37</f>
        <v>16643</v>
      </c>
      <c r="E34" s="293">
        <f t="shared" ref="E34:I34" si="9">E35+E37</f>
        <v>0</v>
      </c>
      <c r="F34" s="293">
        <f t="shared" si="9"/>
        <v>0</v>
      </c>
      <c r="G34" s="293">
        <f t="shared" si="9"/>
        <v>0</v>
      </c>
      <c r="H34" s="293">
        <f t="shared" si="9"/>
        <v>16643</v>
      </c>
      <c r="I34" s="293">
        <f t="shared" si="9"/>
        <v>0</v>
      </c>
      <c r="J34" s="293"/>
      <c r="K34" s="289"/>
    </row>
    <row r="35" spans="1:14" s="302" customFormat="1" x14ac:dyDescent="0.2">
      <c r="A35" s="839" t="s">
        <v>366</v>
      </c>
      <c r="B35" s="799" t="s">
        <v>367</v>
      </c>
      <c r="C35" s="298"/>
      <c r="D35" s="293">
        <f>SUM(D36:D36)</f>
        <v>3500</v>
      </c>
      <c r="E35" s="293">
        <f t="shared" ref="E35:I35" si="10">SUM(E36:E36)</f>
        <v>0</v>
      </c>
      <c r="F35" s="293">
        <f t="shared" si="10"/>
        <v>0</v>
      </c>
      <c r="G35" s="293">
        <f t="shared" si="10"/>
        <v>0</v>
      </c>
      <c r="H35" s="293">
        <f t="shared" si="10"/>
        <v>3500</v>
      </c>
      <c r="I35" s="293">
        <f t="shared" si="10"/>
        <v>0</v>
      </c>
      <c r="J35" s="293"/>
      <c r="K35" s="801" t="s">
        <v>368</v>
      </c>
    </row>
    <row r="36" spans="1:14" s="302" customFormat="1" ht="12.75" customHeight="1" x14ac:dyDescent="0.2">
      <c r="A36" s="839"/>
      <c r="B36" s="799"/>
      <c r="C36" s="298">
        <v>2363</v>
      </c>
      <c r="D36" s="299">
        <v>3500</v>
      </c>
      <c r="E36" s="299"/>
      <c r="F36" s="299"/>
      <c r="G36" s="299"/>
      <c r="H36" s="300">
        <f>D36+F36</f>
        <v>3500</v>
      </c>
      <c r="I36" s="300">
        <f>E36+G36</f>
        <v>0</v>
      </c>
      <c r="J36" s="299"/>
      <c r="K36" s="803"/>
    </row>
    <row r="37" spans="1:14" s="302" customFormat="1" x14ac:dyDescent="0.2">
      <c r="A37" s="839" t="s">
        <v>369</v>
      </c>
      <c r="B37" s="799" t="s">
        <v>370</v>
      </c>
      <c r="C37" s="298"/>
      <c r="D37" s="293">
        <f>SUM(D38:D43)</f>
        <v>13143</v>
      </c>
      <c r="E37" s="293">
        <f t="shared" ref="E37:I37" si="11">SUM(E38:E43)</f>
        <v>0</v>
      </c>
      <c r="F37" s="293">
        <f t="shared" si="11"/>
        <v>0</v>
      </c>
      <c r="G37" s="293">
        <f t="shared" si="11"/>
        <v>0</v>
      </c>
      <c r="H37" s="293">
        <f t="shared" si="11"/>
        <v>13143</v>
      </c>
      <c r="I37" s="293">
        <f t="shared" si="11"/>
        <v>0</v>
      </c>
      <c r="J37" s="293"/>
      <c r="K37" s="801" t="s">
        <v>368</v>
      </c>
    </row>
    <row r="38" spans="1:14" s="302" customFormat="1" x14ac:dyDescent="0.2">
      <c r="A38" s="839"/>
      <c r="B38" s="799"/>
      <c r="C38" s="298">
        <v>2111</v>
      </c>
      <c r="D38" s="299">
        <v>360</v>
      </c>
      <c r="E38" s="293"/>
      <c r="F38" s="299"/>
      <c r="G38" s="293"/>
      <c r="H38" s="300">
        <f t="shared" ref="H38:I43" si="12">D38+F38</f>
        <v>360</v>
      </c>
      <c r="I38" s="300">
        <f t="shared" si="12"/>
        <v>0</v>
      </c>
      <c r="J38" s="293"/>
      <c r="K38" s="802"/>
    </row>
    <row r="39" spans="1:14" s="302" customFormat="1" ht="15.75" customHeight="1" x14ac:dyDescent="0.2">
      <c r="A39" s="839"/>
      <c r="B39" s="799"/>
      <c r="C39" s="294">
        <v>2261</v>
      </c>
      <c r="D39" s="295">
        <v>5920</v>
      </c>
      <c r="E39" s="306"/>
      <c r="F39" s="295"/>
      <c r="G39" s="306"/>
      <c r="H39" s="296">
        <f t="shared" si="12"/>
        <v>5920</v>
      </c>
      <c r="I39" s="296">
        <f t="shared" si="12"/>
        <v>0</v>
      </c>
      <c r="J39" s="295"/>
      <c r="K39" s="802"/>
    </row>
    <row r="40" spans="1:14" s="302" customFormat="1" ht="14.25" customHeight="1" x14ac:dyDescent="0.2">
      <c r="A40" s="839"/>
      <c r="B40" s="799"/>
      <c r="C40" s="294">
        <v>2262</v>
      </c>
      <c r="D40" s="295">
        <v>1200</v>
      </c>
      <c r="E40" s="306"/>
      <c r="F40" s="295"/>
      <c r="G40" s="306"/>
      <c r="H40" s="296">
        <f t="shared" si="12"/>
        <v>1200</v>
      </c>
      <c r="I40" s="296">
        <f t="shared" si="12"/>
        <v>0</v>
      </c>
      <c r="J40" s="295"/>
      <c r="K40" s="802"/>
    </row>
    <row r="41" spans="1:14" s="302" customFormat="1" ht="13.5" customHeight="1" x14ac:dyDescent="0.2">
      <c r="A41" s="839"/>
      <c r="B41" s="799"/>
      <c r="C41" s="298">
        <v>2279</v>
      </c>
      <c r="D41" s="299">
        <v>333</v>
      </c>
      <c r="E41" s="293"/>
      <c r="F41" s="299"/>
      <c r="G41" s="293"/>
      <c r="H41" s="300">
        <f t="shared" si="12"/>
        <v>333</v>
      </c>
      <c r="I41" s="300">
        <f t="shared" si="12"/>
        <v>0</v>
      </c>
      <c r="J41" s="293"/>
      <c r="K41" s="802"/>
    </row>
    <row r="42" spans="1:14" s="302" customFormat="1" x14ac:dyDescent="0.2">
      <c r="A42" s="839"/>
      <c r="B42" s="799"/>
      <c r="C42" s="298">
        <v>2341</v>
      </c>
      <c r="D42" s="299">
        <v>150</v>
      </c>
      <c r="E42" s="293"/>
      <c r="F42" s="293"/>
      <c r="G42" s="293"/>
      <c r="H42" s="300">
        <f t="shared" si="12"/>
        <v>150</v>
      </c>
      <c r="I42" s="300">
        <f t="shared" si="12"/>
        <v>0</v>
      </c>
      <c r="J42" s="293"/>
      <c r="K42" s="802"/>
    </row>
    <row r="43" spans="1:14" s="302" customFormat="1" ht="12.75" customHeight="1" x14ac:dyDescent="0.2">
      <c r="A43" s="839"/>
      <c r="B43" s="799"/>
      <c r="C43" s="294">
        <v>2363</v>
      </c>
      <c r="D43" s="295">
        <v>5180</v>
      </c>
      <c r="E43" s="295"/>
      <c r="F43" s="295"/>
      <c r="G43" s="295"/>
      <c r="H43" s="296">
        <f t="shared" si="12"/>
        <v>5180</v>
      </c>
      <c r="I43" s="296">
        <f t="shared" si="12"/>
        <v>0</v>
      </c>
      <c r="J43" s="295"/>
      <c r="K43" s="803"/>
      <c r="N43" s="307"/>
    </row>
    <row r="44" spans="1:14" s="302" customFormat="1" ht="21.75" customHeight="1" x14ac:dyDescent="0.2">
      <c r="A44" s="308">
        <v>2</v>
      </c>
      <c r="B44" s="309" t="s">
        <v>371</v>
      </c>
      <c r="C44" s="310"/>
      <c r="D44" s="288">
        <f>D46+D56+D60+D50</f>
        <v>21186</v>
      </c>
      <c r="E44" s="288">
        <f t="shared" ref="E44:I44" si="13">E46+E56+E60</f>
        <v>0</v>
      </c>
      <c r="F44" s="288">
        <f t="shared" si="13"/>
        <v>0</v>
      </c>
      <c r="G44" s="288">
        <f t="shared" si="13"/>
        <v>0</v>
      </c>
      <c r="H44" s="288">
        <f>H45+H56+H60</f>
        <v>21186</v>
      </c>
      <c r="I44" s="288">
        <f t="shared" si="13"/>
        <v>0</v>
      </c>
      <c r="J44" s="288"/>
      <c r="K44" s="289"/>
    </row>
    <row r="45" spans="1:14" s="302" customFormat="1" x14ac:dyDescent="0.2">
      <c r="A45" s="308" t="s">
        <v>372</v>
      </c>
      <c r="B45" s="309" t="s">
        <v>373</v>
      </c>
      <c r="C45" s="310"/>
      <c r="D45" s="288">
        <f>SUM(D46+D50)</f>
        <v>4895</v>
      </c>
      <c r="E45" s="288"/>
      <c r="F45" s="288"/>
      <c r="G45" s="288"/>
      <c r="H45" s="288">
        <f>H46+H50</f>
        <v>4895</v>
      </c>
      <c r="I45" s="288"/>
      <c r="J45" s="288"/>
      <c r="K45" s="289"/>
    </row>
    <row r="46" spans="1:14" s="302" customFormat="1" x14ac:dyDescent="0.2">
      <c r="A46" s="797" t="s">
        <v>374</v>
      </c>
      <c r="B46" s="799" t="s">
        <v>375</v>
      </c>
      <c r="C46" s="298"/>
      <c r="D46" s="293">
        <f>SUM(D47:D49)</f>
        <v>3680</v>
      </c>
      <c r="E46" s="293">
        <f t="shared" ref="E46:I46" si="14">SUM(E47:E49)</f>
        <v>0</v>
      </c>
      <c r="F46" s="293">
        <f t="shared" si="14"/>
        <v>0</v>
      </c>
      <c r="G46" s="293">
        <f t="shared" si="14"/>
        <v>0</v>
      </c>
      <c r="H46" s="293">
        <f t="shared" si="14"/>
        <v>3680</v>
      </c>
      <c r="I46" s="293">
        <f t="shared" si="14"/>
        <v>0</v>
      </c>
      <c r="J46" s="293"/>
      <c r="K46" s="311"/>
    </row>
    <row r="47" spans="1:14" s="283" customFormat="1" ht="13.5" customHeight="1" x14ac:dyDescent="0.2">
      <c r="A47" s="797"/>
      <c r="B47" s="799"/>
      <c r="C47" s="298">
        <v>2261</v>
      </c>
      <c r="D47" s="299">
        <v>960</v>
      </c>
      <c r="E47" s="300"/>
      <c r="F47" s="300"/>
      <c r="G47" s="300"/>
      <c r="H47" s="300">
        <f t="shared" ref="H47:I49" si="15">D47+F47</f>
        <v>960</v>
      </c>
      <c r="I47" s="300">
        <f t="shared" si="15"/>
        <v>0</v>
      </c>
      <c r="J47" s="300"/>
      <c r="K47" s="805" t="s">
        <v>358</v>
      </c>
      <c r="L47" s="302"/>
    </row>
    <row r="48" spans="1:14" s="283" customFormat="1" ht="12.75" customHeight="1" x14ac:dyDescent="0.2">
      <c r="A48" s="797"/>
      <c r="B48" s="799"/>
      <c r="C48" s="298">
        <v>2279</v>
      </c>
      <c r="D48" s="299">
        <v>1600</v>
      </c>
      <c r="E48" s="300"/>
      <c r="F48" s="300"/>
      <c r="G48" s="300"/>
      <c r="H48" s="300">
        <f t="shared" si="15"/>
        <v>1600</v>
      </c>
      <c r="I48" s="300">
        <f t="shared" si="15"/>
        <v>0</v>
      </c>
      <c r="J48" s="300"/>
      <c r="K48" s="805"/>
    </row>
    <row r="49" spans="1:11" s="283" customFormat="1" ht="12.75" customHeight="1" x14ac:dyDescent="0.2">
      <c r="A49" s="797"/>
      <c r="B49" s="799"/>
      <c r="C49" s="298">
        <v>2363</v>
      </c>
      <c r="D49" s="299">
        <v>1120</v>
      </c>
      <c r="E49" s="300"/>
      <c r="F49" s="300"/>
      <c r="G49" s="300"/>
      <c r="H49" s="300">
        <f t="shared" si="15"/>
        <v>1120</v>
      </c>
      <c r="I49" s="300">
        <f t="shared" si="15"/>
        <v>0</v>
      </c>
      <c r="J49" s="300"/>
      <c r="K49" s="805"/>
    </row>
    <row r="50" spans="1:11" s="283" customFormat="1" ht="13.5" customHeight="1" x14ac:dyDescent="0.2">
      <c r="A50" s="798" t="s">
        <v>376</v>
      </c>
      <c r="B50" s="800" t="s">
        <v>377</v>
      </c>
      <c r="C50" s="298"/>
      <c r="D50" s="293">
        <f>SUM(D51:D55)</f>
        <v>1215</v>
      </c>
      <c r="E50" s="300"/>
      <c r="F50" s="300"/>
      <c r="G50" s="300"/>
      <c r="H50" s="292">
        <f>SUM(H51:H55)</f>
        <v>1215</v>
      </c>
      <c r="I50" s="300"/>
      <c r="J50" s="300"/>
      <c r="K50" s="836" t="s">
        <v>361</v>
      </c>
    </row>
    <row r="51" spans="1:11" s="283" customFormat="1" ht="14.25" customHeight="1" x14ac:dyDescent="0.2">
      <c r="A51" s="813"/>
      <c r="B51" s="834"/>
      <c r="C51" s="298">
        <v>2121</v>
      </c>
      <c r="D51" s="299">
        <v>145</v>
      </c>
      <c r="E51" s="300"/>
      <c r="F51" s="300"/>
      <c r="G51" s="300"/>
      <c r="H51" s="300">
        <f>D51+F51</f>
        <v>145</v>
      </c>
      <c r="I51" s="300"/>
      <c r="J51" s="300"/>
      <c r="K51" s="837"/>
    </row>
    <row r="52" spans="1:11" s="283" customFormat="1" ht="13.5" customHeight="1" x14ac:dyDescent="0.2">
      <c r="A52" s="813"/>
      <c r="B52" s="834"/>
      <c r="C52" s="298">
        <v>2122</v>
      </c>
      <c r="D52" s="299">
        <v>160</v>
      </c>
      <c r="E52" s="300"/>
      <c r="F52" s="300"/>
      <c r="G52" s="300"/>
      <c r="H52" s="300">
        <f>D52+F52</f>
        <v>160</v>
      </c>
      <c r="I52" s="300"/>
      <c r="J52" s="300"/>
      <c r="K52" s="837"/>
    </row>
    <row r="53" spans="1:11" s="283" customFormat="1" ht="13.5" customHeight="1" x14ac:dyDescent="0.2">
      <c r="A53" s="813"/>
      <c r="B53" s="834"/>
      <c r="C53" s="298">
        <v>2261</v>
      </c>
      <c r="D53" s="299">
        <v>360</v>
      </c>
      <c r="E53" s="300"/>
      <c r="F53" s="300"/>
      <c r="G53" s="300"/>
      <c r="H53" s="300">
        <f>D53+F53</f>
        <v>360</v>
      </c>
      <c r="I53" s="300"/>
      <c r="J53" s="300"/>
      <c r="K53" s="837"/>
    </row>
    <row r="54" spans="1:11" s="283" customFormat="1" ht="13.5" customHeight="1" x14ac:dyDescent="0.2">
      <c r="A54" s="813"/>
      <c r="B54" s="834"/>
      <c r="C54" s="298">
        <v>2279</v>
      </c>
      <c r="D54" s="299">
        <v>300</v>
      </c>
      <c r="E54" s="300"/>
      <c r="F54" s="300"/>
      <c r="G54" s="300"/>
      <c r="H54" s="300">
        <f>D54+F54</f>
        <v>300</v>
      </c>
      <c r="I54" s="300"/>
      <c r="J54" s="300"/>
      <c r="K54" s="837"/>
    </row>
    <row r="55" spans="1:11" s="283" customFormat="1" ht="11.25" customHeight="1" x14ac:dyDescent="0.2">
      <c r="A55" s="833"/>
      <c r="B55" s="835"/>
      <c r="C55" s="298">
        <v>2363</v>
      </c>
      <c r="D55" s="299">
        <v>250</v>
      </c>
      <c r="E55" s="300"/>
      <c r="F55" s="300"/>
      <c r="G55" s="300"/>
      <c r="H55" s="300">
        <f>D55+F55</f>
        <v>250</v>
      </c>
      <c r="I55" s="300"/>
      <c r="J55" s="300"/>
      <c r="K55" s="838"/>
    </row>
    <row r="56" spans="1:11" s="283" customFormat="1" x14ac:dyDescent="0.2">
      <c r="A56" s="795">
        <v>2.2000000000000002</v>
      </c>
      <c r="B56" s="796" t="s">
        <v>378</v>
      </c>
      <c r="C56" s="298"/>
      <c r="D56" s="292">
        <f>SUM(D57:D59)</f>
        <v>14805</v>
      </c>
      <c r="E56" s="292">
        <f t="shared" ref="E56:I56" si="16">SUM(E57:E59)</f>
        <v>0</v>
      </c>
      <c r="F56" s="292">
        <f t="shared" si="16"/>
        <v>0</v>
      </c>
      <c r="G56" s="292">
        <f t="shared" si="16"/>
        <v>0</v>
      </c>
      <c r="H56" s="292">
        <f t="shared" si="16"/>
        <v>14805</v>
      </c>
      <c r="I56" s="292">
        <f t="shared" si="16"/>
        <v>0</v>
      </c>
      <c r="J56" s="292"/>
      <c r="K56" s="785" t="s">
        <v>379</v>
      </c>
    </row>
    <row r="57" spans="1:11" s="283" customFormat="1" x14ac:dyDescent="0.2">
      <c r="A57" s="795"/>
      <c r="B57" s="796"/>
      <c r="C57" s="298">
        <v>2312</v>
      </c>
      <c r="D57" s="299">
        <v>280</v>
      </c>
      <c r="E57" s="292"/>
      <c r="F57" s="292"/>
      <c r="G57" s="292"/>
      <c r="H57" s="300">
        <f t="shared" ref="H57:I59" si="17">D57+F57</f>
        <v>280</v>
      </c>
      <c r="I57" s="300">
        <f t="shared" si="17"/>
        <v>0</v>
      </c>
      <c r="J57" s="292"/>
      <c r="K57" s="785"/>
    </row>
    <row r="58" spans="1:11" s="283" customFormat="1" ht="12" customHeight="1" x14ac:dyDescent="0.2">
      <c r="A58" s="795"/>
      <c r="B58" s="796"/>
      <c r="C58" s="298">
        <v>2341</v>
      </c>
      <c r="D58" s="299">
        <v>25</v>
      </c>
      <c r="E58" s="300"/>
      <c r="F58" s="300"/>
      <c r="G58" s="300"/>
      <c r="H58" s="300">
        <f t="shared" si="17"/>
        <v>25</v>
      </c>
      <c r="I58" s="300">
        <f t="shared" si="17"/>
        <v>0</v>
      </c>
      <c r="J58" s="300"/>
      <c r="K58" s="785"/>
    </row>
    <row r="59" spans="1:11" s="283" customFormat="1" ht="10.5" customHeight="1" x14ac:dyDescent="0.2">
      <c r="A59" s="795"/>
      <c r="B59" s="796"/>
      <c r="C59" s="298">
        <v>5239</v>
      </c>
      <c r="D59" s="299">
        <v>14500</v>
      </c>
      <c r="E59" s="301"/>
      <c r="F59" s="301"/>
      <c r="G59" s="301"/>
      <c r="H59" s="300">
        <f t="shared" si="17"/>
        <v>14500</v>
      </c>
      <c r="I59" s="300">
        <f t="shared" si="17"/>
        <v>0</v>
      </c>
      <c r="J59" s="301"/>
      <c r="K59" s="785"/>
    </row>
    <row r="60" spans="1:11" s="283" customFormat="1" x14ac:dyDescent="0.2">
      <c r="A60" s="832">
        <v>2.2999999999999998</v>
      </c>
      <c r="B60" s="804" t="s">
        <v>380</v>
      </c>
      <c r="C60" s="301"/>
      <c r="D60" s="293">
        <f>SUM(D61:D63)</f>
        <v>1486</v>
      </c>
      <c r="E60" s="293">
        <f t="shared" ref="E60:I60" si="18">SUM(E61:E63)</f>
        <v>0</v>
      </c>
      <c r="F60" s="293">
        <f t="shared" si="18"/>
        <v>0</v>
      </c>
      <c r="G60" s="293">
        <f t="shared" si="18"/>
        <v>0</v>
      </c>
      <c r="H60" s="293">
        <f t="shared" si="18"/>
        <v>1486</v>
      </c>
      <c r="I60" s="293">
        <f t="shared" si="18"/>
        <v>0</v>
      </c>
      <c r="J60" s="293"/>
      <c r="K60" s="785" t="s">
        <v>363</v>
      </c>
    </row>
    <row r="61" spans="1:11" s="283" customFormat="1" x14ac:dyDescent="0.2">
      <c r="A61" s="832"/>
      <c r="B61" s="804"/>
      <c r="C61" s="298">
        <v>2242</v>
      </c>
      <c r="D61" s="299">
        <v>120</v>
      </c>
      <c r="E61" s="301"/>
      <c r="F61" s="301"/>
      <c r="G61" s="301"/>
      <c r="H61" s="300">
        <f t="shared" ref="H61:I63" si="19">D61+F61</f>
        <v>120</v>
      </c>
      <c r="I61" s="300">
        <f t="shared" si="19"/>
        <v>0</v>
      </c>
      <c r="J61" s="301"/>
      <c r="K61" s="785"/>
    </row>
    <row r="62" spans="1:11" s="283" customFormat="1" ht="15" customHeight="1" x14ac:dyDescent="0.2">
      <c r="A62" s="832"/>
      <c r="B62" s="804"/>
      <c r="C62" s="298">
        <v>2322</v>
      </c>
      <c r="D62" s="299">
        <v>1200</v>
      </c>
      <c r="E62" s="301"/>
      <c r="F62" s="301"/>
      <c r="G62" s="301"/>
      <c r="H62" s="300">
        <f t="shared" si="19"/>
        <v>1200</v>
      </c>
      <c r="I62" s="300">
        <f t="shared" si="19"/>
        <v>0</v>
      </c>
      <c r="J62" s="301"/>
      <c r="K62" s="785"/>
    </row>
    <row r="63" spans="1:11" s="283" customFormat="1" ht="24" customHeight="1" x14ac:dyDescent="0.2">
      <c r="A63" s="832"/>
      <c r="B63" s="804"/>
      <c r="C63" s="298">
        <v>2354</v>
      </c>
      <c r="D63" s="299">
        <v>166</v>
      </c>
      <c r="E63" s="301"/>
      <c r="F63" s="301"/>
      <c r="G63" s="301"/>
      <c r="H63" s="300">
        <f t="shared" si="19"/>
        <v>166</v>
      </c>
      <c r="I63" s="300">
        <f t="shared" si="19"/>
        <v>0</v>
      </c>
      <c r="J63" s="301"/>
      <c r="K63" s="785"/>
    </row>
    <row r="64" spans="1:11" s="283" customFormat="1" ht="23.25" customHeight="1" x14ac:dyDescent="0.2">
      <c r="A64" s="312">
        <v>3</v>
      </c>
      <c r="B64" s="313" t="s">
        <v>381</v>
      </c>
      <c r="C64" s="310"/>
      <c r="D64" s="288">
        <f>D65+D68+D72</f>
        <v>6855</v>
      </c>
      <c r="E64" s="288">
        <f t="shared" ref="E64:I64" si="20">E65+E68+E72</f>
        <v>0</v>
      </c>
      <c r="F64" s="288">
        <f t="shared" si="20"/>
        <v>0</v>
      </c>
      <c r="G64" s="288">
        <f t="shared" si="20"/>
        <v>0</v>
      </c>
      <c r="H64" s="288">
        <f t="shared" si="20"/>
        <v>6855</v>
      </c>
      <c r="I64" s="288">
        <f t="shared" si="20"/>
        <v>0</v>
      </c>
      <c r="J64" s="288"/>
      <c r="K64" s="289"/>
    </row>
    <row r="65" spans="1:11" s="283" customFormat="1" x14ac:dyDescent="0.2">
      <c r="A65" s="795">
        <v>3.1</v>
      </c>
      <c r="B65" s="804" t="s">
        <v>375</v>
      </c>
      <c r="C65" s="298"/>
      <c r="D65" s="292">
        <f>SUM(D66:D67)</f>
        <v>1940</v>
      </c>
      <c r="E65" s="292">
        <f t="shared" ref="E65:I65" si="21">SUM(E66:E67)</f>
        <v>0</v>
      </c>
      <c r="F65" s="292">
        <f t="shared" si="21"/>
        <v>0</v>
      </c>
      <c r="G65" s="292">
        <f t="shared" si="21"/>
        <v>0</v>
      </c>
      <c r="H65" s="292">
        <f t="shared" si="21"/>
        <v>1940</v>
      </c>
      <c r="I65" s="292">
        <f t="shared" si="21"/>
        <v>0</v>
      </c>
      <c r="J65" s="292"/>
      <c r="K65" s="805" t="s">
        <v>358</v>
      </c>
    </row>
    <row r="66" spans="1:11" s="283" customFormat="1" ht="12" customHeight="1" x14ac:dyDescent="0.2">
      <c r="A66" s="795"/>
      <c r="B66" s="804"/>
      <c r="C66" s="298">
        <v>2279</v>
      </c>
      <c r="D66" s="299">
        <v>1800</v>
      </c>
      <c r="E66" s="292"/>
      <c r="F66" s="292"/>
      <c r="G66" s="292"/>
      <c r="H66" s="300">
        <f t="shared" ref="H66:I67" si="22">D66+F66</f>
        <v>1800</v>
      </c>
      <c r="I66" s="300">
        <f t="shared" si="22"/>
        <v>0</v>
      </c>
      <c r="J66" s="292"/>
      <c r="K66" s="805"/>
    </row>
    <row r="67" spans="1:11" s="283" customFormat="1" ht="12.75" customHeight="1" x14ac:dyDescent="0.2">
      <c r="A67" s="795"/>
      <c r="B67" s="804"/>
      <c r="C67" s="298">
        <v>2363</v>
      </c>
      <c r="D67" s="299">
        <v>140</v>
      </c>
      <c r="E67" s="300"/>
      <c r="F67" s="300"/>
      <c r="G67" s="300"/>
      <c r="H67" s="300">
        <f t="shared" si="22"/>
        <v>140</v>
      </c>
      <c r="I67" s="300">
        <f t="shared" si="22"/>
        <v>0</v>
      </c>
      <c r="J67" s="300"/>
      <c r="K67" s="805"/>
    </row>
    <row r="68" spans="1:11" s="283" customFormat="1" ht="12" customHeight="1" x14ac:dyDescent="0.2">
      <c r="A68" s="823">
        <v>3.2</v>
      </c>
      <c r="B68" s="829" t="s">
        <v>382</v>
      </c>
      <c r="C68" s="298"/>
      <c r="D68" s="293">
        <f>SUM(D69:D71)</f>
        <v>1200</v>
      </c>
      <c r="E68" s="293">
        <f t="shared" ref="E68:I68" si="23">SUM(E69:E70)</f>
        <v>0</v>
      </c>
      <c r="F68" s="293">
        <f t="shared" si="23"/>
        <v>0</v>
      </c>
      <c r="G68" s="293">
        <f t="shared" si="23"/>
        <v>0</v>
      </c>
      <c r="H68" s="293">
        <f>SUM(H69:H71)</f>
        <v>1200</v>
      </c>
      <c r="I68" s="293">
        <f t="shared" si="23"/>
        <v>0</v>
      </c>
      <c r="J68" s="293"/>
      <c r="K68" s="785" t="s">
        <v>363</v>
      </c>
    </row>
    <row r="69" spans="1:11" s="283" customFormat="1" ht="12.75" customHeight="1" x14ac:dyDescent="0.2">
      <c r="A69" s="824"/>
      <c r="B69" s="830"/>
      <c r="C69" s="298">
        <v>2341</v>
      </c>
      <c r="D69" s="299">
        <v>50</v>
      </c>
      <c r="E69" s="292"/>
      <c r="F69" s="292"/>
      <c r="G69" s="292"/>
      <c r="H69" s="300">
        <f t="shared" ref="H69:I71" si="24">D69+F69</f>
        <v>50</v>
      </c>
      <c r="I69" s="300">
        <f t="shared" si="24"/>
        <v>0</v>
      </c>
      <c r="J69" s="292"/>
      <c r="K69" s="785"/>
    </row>
    <row r="70" spans="1:11" s="283" customFormat="1" ht="13.5" customHeight="1" x14ac:dyDescent="0.2">
      <c r="A70" s="824"/>
      <c r="B70" s="830"/>
      <c r="C70" s="298">
        <v>2361</v>
      </c>
      <c r="D70" s="299">
        <v>1050</v>
      </c>
      <c r="E70" s="292"/>
      <c r="F70" s="292"/>
      <c r="G70" s="292"/>
      <c r="H70" s="300">
        <f t="shared" si="24"/>
        <v>1050</v>
      </c>
      <c r="I70" s="300">
        <f t="shared" si="24"/>
        <v>0</v>
      </c>
      <c r="J70" s="292"/>
      <c r="K70" s="785"/>
    </row>
    <row r="71" spans="1:11" s="283" customFormat="1" ht="13.5" customHeight="1" x14ac:dyDescent="0.2">
      <c r="A71" s="825"/>
      <c r="B71" s="831"/>
      <c r="C71" s="298">
        <v>2370</v>
      </c>
      <c r="D71" s="299">
        <v>100</v>
      </c>
      <c r="E71" s="292"/>
      <c r="F71" s="292"/>
      <c r="G71" s="292"/>
      <c r="H71" s="300">
        <f t="shared" si="24"/>
        <v>100</v>
      </c>
      <c r="I71" s="300"/>
      <c r="J71" s="292"/>
      <c r="K71" s="314"/>
    </row>
    <row r="72" spans="1:11" s="283" customFormat="1" x14ac:dyDescent="0.2">
      <c r="A72" s="795">
        <v>3.3</v>
      </c>
      <c r="B72" s="804" t="s">
        <v>383</v>
      </c>
      <c r="C72" s="298"/>
      <c r="D72" s="293">
        <f>SUM(D73:D74)</f>
        <v>3715</v>
      </c>
      <c r="E72" s="293">
        <f t="shared" ref="E72:I72" si="25">SUM(E73:E74)</f>
        <v>0</v>
      </c>
      <c r="F72" s="293">
        <f t="shared" si="25"/>
        <v>0</v>
      </c>
      <c r="G72" s="293">
        <f t="shared" si="25"/>
        <v>0</v>
      </c>
      <c r="H72" s="293">
        <f t="shared" si="25"/>
        <v>3715</v>
      </c>
      <c r="I72" s="293">
        <f t="shared" si="25"/>
        <v>0</v>
      </c>
      <c r="J72" s="293"/>
      <c r="K72" s="785" t="s">
        <v>368</v>
      </c>
    </row>
    <row r="73" spans="1:11" s="283" customFormat="1" x14ac:dyDescent="0.2">
      <c r="A73" s="795"/>
      <c r="B73" s="804"/>
      <c r="C73" s="298">
        <v>2261</v>
      </c>
      <c r="D73" s="299">
        <v>2700</v>
      </c>
      <c r="E73" s="299"/>
      <c r="F73" s="299"/>
      <c r="G73" s="299"/>
      <c r="H73" s="300">
        <f t="shared" ref="H73:I74" si="26">D73+F73</f>
        <v>2700</v>
      </c>
      <c r="I73" s="300">
        <f t="shared" si="26"/>
        <v>0</v>
      </c>
      <c r="J73" s="299"/>
      <c r="K73" s="785"/>
    </row>
    <row r="74" spans="1:11" s="283" customFormat="1" ht="14.25" customHeight="1" x14ac:dyDescent="0.2">
      <c r="A74" s="795"/>
      <c r="B74" s="804"/>
      <c r="C74" s="298">
        <v>2363</v>
      </c>
      <c r="D74" s="299">
        <v>1015</v>
      </c>
      <c r="E74" s="299"/>
      <c r="F74" s="299"/>
      <c r="G74" s="299"/>
      <c r="H74" s="300">
        <f t="shared" si="26"/>
        <v>1015</v>
      </c>
      <c r="I74" s="300">
        <f t="shared" si="26"/>
        <v>0</v>
      </c>
      <c r="J74" s="299"/>
      <c r="K74" s="785"/>
    </row>
    <row r="75" spans="1:11" s="283" customFormat="1" ht="13.5" customHeight="1" x14ac:dyDescent="0.2">
      <c r="A75" s="312">
        <v>4</v>
      </c>
      <c r="B75" s="313" t="s">
        <v>384</v>
      </c>
      <c r="C75" s="310"/>
      <c r="D75" s="288">
        <f>D76+D80</f>
        <v>1040</v>
      </c>
      <c r="E75" s="288">
        <f t="shared" ref="E75:I75" si="27">E76+E80</f>
        <v>0</v>
      </c>
      <c r="F75" s="288">
        <f t="shared" si="27"/>
        <v>0</v>
      </c>
      <c r="G75" s="288">
        <f t="shared" si="27"/>
        <v>0</v>
      </c>
      <c r="H75" s="288">
        <f t="shared" si="27"/>
        <v>1040</v>
      </c>
      <c r="I75" s="288">
        <f t="shared" si="27"/>
        <v>0</v>
      </c>
      <c r="J75" s="288"/>
      <c r="K75" s="289"/>
    </row>
    <row r="76" spans="1:11" s="283" customFormat="1" ht="12" customHeight="1" x14ac:dyDescent="0.2">
      <c r="A76" s="823">
        <v>4.0999999999999996</v>
      </c>
      <c r="B76" s="826" t="s">
        <v>385</v>
      </c>
      <c r="C76" s="298"/>
      <c r="D76" s="293">
        <f>SUM(D77:D79)</f>
        <v>878</v>
      </c>
      <c r="E76" s="293">
        <f t="shared" ref="E76:I76" si="28">SUM(E78:E78)</f>
        <v>0</v>
      </c>
      <c r="F76" s="293">
        <f t="shared" si="28"/>
        <v>0</v>
      </c>
      <c r="G76" s="293">
        <f t="shared" si="28"/>
        <v>0</v>
      </c>
      <c r="H76" s="293">
        <f>SUM(H77:H79)</f>
        <v>878</v>
      </c>
      <c r="I76" s="293">
        <f t="shared" si="28"/>
        <v>0</v>
      </c>
      <c r="J76" s="293"/>
      <c r="K76" s="805" t="s">
        <v>358</v>
      </c>
    </row>
    <row r="77" spans="1:11" s="283" customFormat="1" ht="12.75" customHeight="1" x14ac:dyDescent="0.2">
      <c r="A77" s="824"/>
      <c r="B77" s="827"/>
      <c r="C77" s="298">
        <v>2261</v>
      </c>
      <c r="D77" s="299">
        <v>192</v>
      </c>
      <c r="E77" s="293"/>
      <c r="F77" s="293"/>
      <c r="G77" s="293"/>
      <c r="H77" s="299">
        <f>D77+F77</f>
        <v>192</v>
      </c>
      <c r="I77" s="293"/>
      <c r="J77" s="293"/>
      <c r="K77" s="805"/>
    </row>
    <row r="78" spans="1:11" s="283" customFormat="1" ht="12.75" customHeight="1" x14ac:dyDescent="0.2">
      <c r="A78" s="824"/>
      <c r="B78" s="827"/>
      <c r="C78" s="298">
        <v>2279</v>
      </c>
      <c r="D78" s="299">
        <v>350</v>
      </c>
      <c r="E78" s="300"/>
      <c r="F78" s="300"/>
      <c r="G78" s="300"/>
      <c r="H78" s="300">
        <f>D78+F78</f>
        <v>350</v>
      </c>
      <c r="I78" s="300">
        <f>E78+G78</f>
        <v>0</v>
      </c>
      <c r="J78" s="300"/>
      <c r="K78" s="805"/>
    </row>
    <row r="79" spans="1:11" s="283" customFormat="1" ht="12.75" customHeight="1" x14ac:dyDescent="0.2">
      <c r="A79" s="825"/>
      <c r="B79" s="828"/>
      <c r="C79" s="298">
        <v>2363</v>
      </c>
      <c r="D79" s="299">
        <v>336</v>
      </c>
      <c r="E79" s="300"/>
      <c r="F79" s="300"/>
      <c r="G79" s="300"/>
      <c r="H79" s="300">
        <f>D79+F79</f>
        <v>336</v>
      </c>
      <c r="I79" s="300"/>
      <c r="J79" s="300"/>
      <c r="K79" s="301"/>
    </row>
    <row r="80" spans="1:11" s="283" customFormat="1" x14ac:dyDescent="0.2">
      <c r="A80" s="795">
        <v>4.2</v>
      </c>
      <c r="B80" s="796" t="s">
        <v>386</v>
      </c>
      <c r="C80" s="298"/>
      <c r="D80" s="293">
        <f>SUM(D81:D82)</f>
        <v>162</v>
      </c>
      <c r="E80" s="293">
        <f t="shared" ref="E80:I80" si="29">SUM(E82:E82)</f>
        <v>0</v>
      </c>
      <c r="F80" s="293">
        <f t="shared" si="29"/>
        <v>0</v>
      </c>
      <c r="G80" s="293">
        <f t="shared" si="29"/>
        <v>0</v>
      </c>
      <c r="H80" s="293">
        <f>SUM(H81:H82)</f>
        <v>162</v>
      </c>
      <c r="I80" s="293">
        <f t="shared" si="29"/>
        <v>0</v>
      </c>
      <c r="J80" s="293"/>
      <c r="K80" s="785" t="s">
        <v>361</v>
      </c>
    </row>
    <row r="81" spans="1:11" s="283" customFormat="1" x14ac:dyDescent="0.2">
      <c r="A81" s="795"/>
      <c r="B81" s="796"/>
      <c r="C81" s="298">
        <v>2341</v>
      </c>
      <c r="D81" s="299">
        <v>25</v>
      </c>
      <c r="E81" s="293"/>
      <c r="F81" s="293"/>
      <c r="G81" s="293"/>
      <c r="H81" s="299">
        <f>D81+F81</f>
        <v>25</v>
      </c>
      <c r="I81" s="293"/>
      <c r="J81" s="293"/>
      <c r="K81" s="785"/>
    </row>
    <row r="82" spans="1:11" s="283" customFormat="1" x14ac:dyDescent="0.2">
      <c r="A82" s="795"/>
      <c r="B82" s="796"/>
      <c r="C82" s="298">
        <v>2370</v>
      </c>
      <c r="D82" s="299">
        <v>137</v>
      </c>
      <c r="E82" s="301"/>
      <c r="F82" s="301"/>
      <c r="G82" s="301"/>
      <c r="H82" s="300">
        <f>D82+F82</f>
        <v>137</v>
      </c>
      <c r="I82" s="300">
        <f>E82+G82</f>
        <v>0</v>
      </c>
      <c r="J82" s="301"/>
      <c r="K82" s="785"/>
    </row>
    <row r="83" spans="1:11" s="283" customFormat="1" x14ac:dyDescent="0.2">
      <c r="A83" s="312">
        <v>5</v>
      </c>
      <c r="B83" s="313" t="s">
        <v>387</v>
      </c>
      <c r="C83" s="310"/>
      <c r="D83" s="288">
        <f>D84+D89+D96</f>
        <v>80716</v>
      </c>
      <c r="E83" s="288">
        <f t="shared" ref="E83:I83" si="30">E84+E89+E96</f>
        <v>0</v>
      </c>
      <c r="F83" s="288">
        <f>F84+F89+F96</f>
        <v>0</v>
      </c>
      <c r="G83" s="288">
        <f t="shared" si="30"/>
        <v>0</v>
      </c>
      <c r="H83" s="288">
        <f>H84+H89+H96</f>
        <v>80716</v>
      </c>
      <c r="I83" s="288">
        <f t="shared" si="30"/>
        <v>0</v>
      </c>
      <c r="J83" s="288"/>
      <c r="K83" s="289"/>
    </row>
    <row r="84" spans="1:11" s="283" customFormat="1" x14ac:dyDescent="0.2">
      <c r="A84" s="795">
        <v>5.0999999999999996</v>
      </c>
      <c r="B84" s="804" t="s">
        <v>375</v>
      </c>
      <c r="C84" s="298"/>
      <c r="D84" s="293">
        <f>SUM(D85:D88)</f>
        <v>21608</v>
      </c>
      <c r="E84" s="293">
        <f t="shared" ref="E84:I84" si="31">SUM(E85:E88)</f>
        <v>0</v>
      </c>
      <c r="F84" s="293">
        <f t="shared" si="31"/>
        <v>0</v>
      </c>
      <c r="G84" s="293">
        <f t="shared" si="31"/>
        <v>0</v>
      </c>
      <c r="H84" s="293">
        <f t="shared" si="31"/>
        <v>21608</v>
      </c>
      <c r="I84" s="293">
        <f t="shared" si="31"/>
        <v>0</v>
      </c>
      <c r="J84" s="293"/>
      <c r="K84" s="805" t="s">
        <v>358</v>
      </c>
    </row>
    <row r="85" spans="1:11" s="283" customFormat="1" x14ac:dyDescent="0.2">
      <c r="A85" s="795"/>
      <c r="B85" s="804"/>
      <c r="C85" s="294">
        <v>2261</v>
      </c>
      <c r="D85" s="295">
        <v>9140</v>
      </c>
      <c r="E85" s="315"/>
      <c r="F85" s="296"/>
      <c r="G85" s="315"/>
      <c r="H85" s="296">
        <f t="shared" ref="H85:I88" si="32">D85+F85</f>
        <v>9140</v>
      </c>
      <c r="I85" s="296">
        <f t="shared" si="32"/>
        <v>0</v>
      </c>
      <c r="J85" s="295"/>
      <c r="K85" s="805"/>
    </row>
    <row r="86" spans="1:11" s="283" customFormat="1" ht="12.75" customHeight="1" x14ac:dyDescent="0.2">
      <c r="A86" s="795"/>
      <c r="B86" s="804"/>
      <c r="C86" s="298">
        <v>2262</v>
      </c>
      <c r="D86" s="299">
        <v>8200</v>
      </c>
      <c r="E86" s="300"/>
      <c r="F86" s="300"/>
      <c r="G86" s="300"/>
      <c r="H86" s="300">
        <f t="shared" si="32"/>
        <v>8200</v>
      </c>
      <c r="I86" s="300">
        <f t="shared" si="32"/>
        <v>0</v>
      </c>
      <c r="J86" s="300"/>
      <c r="K86" s="805"/>
    </row>
    <row r="87" spans="1:11" s="283" customFormat="1" x14ac:dyDescent="0.2">
      <c r="A87" s="795"/>
      <c r="B87" s="804"/>
      <c r="C87" s="298">
        <v>2279</v>
      </c>
      <c r="D87" s="299">
        <v>2220</v>
      </c>
      <c r="E87" s="300"/>
      <c r="F87" s="300"/>
      <c r="G87" s="300"/>
      <c r="H87" s="300">
        <f t="shared" si="32"/>
        <v>2220</v>
      </c>
      <c r="I87" s="300">
        <f t="shared" si="32"/>
        <v>0</v>
      </c>
      <c r="J87" s="300"/>
      <c r="K87" s="805"/>
    </row>
    <row r="88" spans="1:11" s="283" customFormat="1" x14ac:dyDescent="0.2">
      <c r="A88" s="795"/>
      <c r="B88" s="804"/>
      <c r="C88" s="298">
        <v>2363</v>
      </c>
      <c r="D88" s="299">
        <v>2048</v>
      </c>
      <c r="E88" s="300"/>
      <c r="F88" s="300"/>
      <c r="G88" s="300"/>
      <c r="H88" s="300">
        <f t="shared" si="32"/>
        <v>2048</v>
      </c>
      <c r="I88" s="300">
        <f t="shared" si="32"/>
        <v>0</v>
      </c>
      <c r="J88" s="300"/>
      <c r="K88" s="805"/>
    </row>
    <row r="89" spans="1:11" s="283" customFormat="1" x14ac:dyDescent="0.2">
      <c r="A89" s="795">
        <v>5.2</v>
      </c>
      <c r="B89" s="796" t="s">
        <v>388</v>
      </c>
      <c r="C89" s="298"/>
      <c r="D89" s="293">
        <f>SUM(D90:D95)</f>
        <v>51430</v>
      </c>
      <c r="E89" s="293">
        <f t="shared" ref="E89:I89" si="33">SUM(E93:E95)</f>
        <v>0</v>
      </c>
      <c r="F89" s="293">
        <f t="shared" si="33"/>
        <v>0</v>
      </c>
      <c r="G89" s="293">
        <f t="shared" si="33"/>
        <v>0</v>
      </c>
      <c r="H89" s="293">
        <f>SUM(H90:H95)</f>
        <v>51430</v>
      </c>
      <c r="I89" s="293">
        <f t="shared" si="33"/>
        <v>0</v>
      </c>
      <c r="J89" s="293"/>
      <c r="K89" s="785" t="s">
        <v>363</v>
      </c>
    </row>
    <row r="90" spans="1:11" s="283" customFormat="1" x14ac:dyDescent="0.2">
      <c r="A90" s="795"/>
      <c r="B90" s="796"/>
      <c r="C90" s="298">
        <v>2231</v>
      </c>
      <c r="D90" s="299">
        <v>400</v>
      </c>
      <c r="E90" s="293"/>
      <c r="F90" s="293"/>
      <c r="G90" s="293"/>
      <c r="H90" s="299">
        <f>D90+F90</f>
        <v>400</v>
      </c>
      <c r="I90" s="293"/>
      <c r="J90" s="293"/>
      <c r="K90" s="785"/>
    </row>
    <row r="91" spans="1:11" s="283" customFormat="1" x14ac:dyDescent="0.2">
      <c r="A91" s="795"/>
      <c r="B91" s="796"/>
      <c r="C91" s="298">
        <v>2235</v>
      </c>
      <c r="D91" s="299">
        <v>1000</v>
      </c>
      <c r="E91" s="293"/>
      <c r="F91" s="293"/>
      <c r="G91" s="293"/>
      <c r="H91" s="299">
        <f>D91+F91</f>
        <v>1000</v>
      </c>
      <c r="I91" s="293"/>
      <c r="J91" s="293"/>
      <c r="K91" s="785"/>
    </row>
    <row r="92" spans="1:11" s="283" customFormat="1" x14ac:dyDescent="0.2">
      <c r="A92" s="795"/>
      <c r="B92" s="796"/>
      <c r="C92" s="298">
        <v>2314</v>
      </c>
      <c r="D92" s="299">
        <v>1400</v>
      </c>
      <c r="E92" s="293"/>
      <c r="F92" s="293"/>
      <c r="G92" s="293"/>
      <c r="H92" s="299">
        <f>D92+F92</f>
        <v>1400</v>
      </c>
      <c r="I92" s="293"/>
      <c r="J92" s="293"/>
      <c r="K92" s="785"/>
    </row>
    <row r="93" spans="1:11" s="283" customFormat="1" x14ac:dyDescent="0.2">
      <c r="A93" s="795"/>
      <c r="B93" s="796"/>
      <c r="C93" s="298">
        <v>2341</v>
      </c>
      <c r="D93" s="299">
        <v>100</v>
      </c>
      <c r="E93" s="292"/>
      <c r="F93" s="292"/>
      <c r="G93" s="292"/>
      <c r="H93" s="300">
        <f t="shared" ref="H93:I95" si="34">D93+F93</f>
        <v>100</v>
      </c>
      <c r="I93" s="300">
        <f t="shared" si="34"/>
        <v>0</v>
      </c>
      <c r="J93" s="292"/>
      <c r="K93" s="785"/>
    </row>
    <row r="94" spans="1:11" s="283" customFormat="1" ht="13.5" customHeight="1" x14ac:dyDescent="0.2">
      <c r="A94" s="795"/>
      <c r="B94" s="796"/>
      <c r="C94" s="298">
        <v>2361</v>
      </c>
      <c r="D94" s="299">
        <v>39800</v>
      </c>
      <c r="E94" s="301"/>
      <c r="F94" s="301"/>
      <c r="G94" s="301"/>
      <c r="H94" s="300">
        <f t="shared" si="34"/>
        <v>39800</v>
      </c>
      <c r="I94" s="300">
        <f t="shared" si="34"/>
        <v>0</v>
      </c>
      <c r="J94" s="301"/>
      <c r="K94" s="785"/>
    </row>
    <row r="95" spans="1:11" s="283" customFormat="1" x14ac:dyDescent="0.2">
      <c r="A95" s="795"/>
      <c r="B95" s="796"/>
      <c r="C95" s="294">
        <v>2370</v>
      </c>
      <c r="D95" s="295">
        <v>8730</v>
      </c>
      <c r="E95" s="303"/>
      <c r="F95" s="295"/>
      <c r="G95" s="303"/>
      <c r="H95" s="296">
        <f t="shared" si="34"/>
        <v>8730</v>
      </c>
      <c r="I95" s="296">
        <f t="shared" si="34"/>
        <v>0</v>
      </c>
      <c r="J95" s="295"/>
      <c r="K95" s="785"/>
    </row>
    <row r="96" spans="1:11" s="283" customFormat="1" x14ac:dyDescent="0.2">
      <c r="A96" s="316" t="s">
        <v>389</v>
      </c>
      <c r="B96" s="287" t="s">
        <v>365</v>
      </c>
      <c r="C96" s="310"/>
      <c r="D96" s="288">
        <f t="shared" ref="D96:I96" si="35">D97+D101</f>
        <v>7678</v>
      </c>
      <c r="E96" s="288">
        <f t="shared" si="35"/>
        <v>0</v>
      </c>
      <c r="F96" s="288">
        <f t="shared" si="35"/>
        <v>0</v>
      </c>
      <c r="G96" s="288">
        <f t="shared" si="35"/>
        <v>0</v>
      </c>
      <c r="H96" s="288">
        <f t="shared" si="35"/>
        <v>7678</v>
      </c>
      <c r="I96" s="288">
        <f t="shared" si="35"/>
        <v>0</v>
      </c>
      <c r="J96" s="288"/>
      <c r="K96" s="289"/>
    </row>
    <row r="97" spans="1:11" s="283" customFormat="1" x14ac:dyDescent="0.2">
      <c r="A97" s="797" t="s">
        <v>390</v>
      </c>
      <c r="B97" s="799" t="s">
        <v>391</v>
      </c>
      <c r="C97" s="310"/>
      <c r="D97" s="288">
        <f t="shared" ref="D97:I97" si="36">SUM(D98:D100)</f>
        <v>1760</v>
      </c>
      <c r="E97" s="288">
        <f t="shared" si="36"/>
        <v>0</v>
      </c>
      <c r="F97" s="288">
        <f t="shared" si="36"/>
        <v>0</v>
      </c>
      <c r="G97" s="288">
        <f t="shared" si="36"/>
        <v>0</v>
      </c>
      <c r="H97" s="288">
        <f t="shared" si="36"/>
        <v>1760</v>
      </c>
      <c r="I97" s="288">
        <f t="shared" si="36"/>
        <v>0</v>
      </c>
      <c r="J97" s="288"/>
      <c r="K97" s="814" t="s">
        <v>368</v>
      </c>
    </row>
    <row r="98" spans="1:11" s="283" customFormat="1" x14ac:dyDescent="0.2">
      <c r="A98" s="797"/>
      <c r="B98" s="799"/>
      <c r="C98" s="317">
        <v>2262</v>
      </c>
      <c r="D98" s="318">
        <v>300</v>
      </c>
      <c r="E98" s="319"/>
      <c r="F98" s="318"/>
      <c r="G98" s="319"/>
      <c r="H98" s="296">
        <f t="shared" ref="H98:I100" si="37">D98+F98</f>
        <v>300</v>
      </c>
      <c r="I98" s="296">
        <f t="shared" si="37"/>
        <v>0</v>
      </c>
      <c r="J98" s="318"/>
      <c r="K98" s="815"/>
    </row>
    <row r="99" spans="1:11" s="283" customFormat="1" ht="11.25" customHeight="1" x14ac:dyDescent="0.2">
      <c r="A99" s="797"/>
      <c r="B99" s="799"/>
      <c r="C99" s="310">
        <v>2341</v>
      </c>
      <c r="D99" s="320">
        <v>60</v>
      </c>
      <c r="E99" s="288"/>
      <c r="F99" s="320"/>
      <c r="G99" s="288"/>
      <c r="H99" s="300">
        <f t="shared" si="37"/>
        <v>60</v>
      </c>
      <c r="I99" s="300">
        <f t="shared" si="37"/>
        <v>0</v>
      </c>
      <c r="J99" s="288"/>
      <c r="K99" s="815"/>
    </row>
    <row r="100" spans="1:11" s="283" customFormat="1" x14ac:dyDescent="0.2">
      <c r="A100" s="797"/>
      <c r="B100" s="799"/>
      <c r="C100" s="317">
        <v>2363</v>
      </c>
      <c r="D100" s="318">
        <v>1400</v>
      </c>
      <c r="E100" s="319"/>
      <c r="F100" s="318"/>
      <c r="G100" s="319"/>
      <c r="H100" s="296">
        <f t="shared" si="37"/>
        <v>1400</v>
      </c>
      <c r="I100" s="296">
        <f t="shared" si="37"/>
        <v>0</v>
      </c>
      <c r="J100" s="318"/>
      <c r="K100" s="815"/>
    </row>
    <row r="101" spans="1:11" s="283" customFormat="1" x14ac:dyDescent="0.2">
      <c r="A101" s="797" t="s">
        <v>392</v>
      </c>
      <c r="B101" s="799" t="s">
        <v>370</v>
      </c>
      <c r="C101" s="298"/>
      <c r="D101" s="293">
        <f>SUM(D102:D105)</f>
        <v>5918</v>
      </c>
      <c r="E101" s="293">
        <f t="shared" ref="E101:I101" si="38">SUM(E102:E105)</f>
        <v>0</v>
      </c>
      <c r="F101" s="293">
        <f t="shared" si="38"/>
        <v>0</v>
      </c>
      <c r="G101" s="293">
        <f t="shared" si="38"/>
        <v>0</v>
      </c>
      <c r="H101" s="293">
        <f t="shared" si="38"/>
        <v>5918</v>
      </c>
      <c r="I101" s="293">
        <f t="shared" si="38"/>
        <v>0</v>
      </c>
      <c r="J101" s="293"/>
      <c r="K101" s="786" t="s">
        <v>368</v>
      </c>
    </row>
    <row r="102" spans="1:11" s="283" customFormat="1" x14ac:dyDescent="0.2">
      <c r="A102" s="797"/>
      <c r="B102" s="799"/>
      <c r="C102" s="294">
        <v>2111</v>
      </c>
      <c r="D102" s="295">
        <v>168</v>
      </c>
      <c r="E102" s="295"/>
      <c r="F102" s="295"/>
      <c r="G102" s="295"/>
      <c r="H102" s="296">
        <f t="shared" ref="H102:I105" si="39">D102+F102</f>
        <v>168</v>
      </c>
      <c r="I102" s="296">
        <f t="shared" si="39"/>
        <v>0</v>
      </c>
      <c r="J102" s="295"/>
      <c r="K102" s="793"/>
    </row>
    <row r="103" spans="1:11" s="283" customFormat="1" x14ac:dyDescent="0.2">
      <c r="A103" s="797"/>
      <c r="B103" s="799"/>
      <c r="C103" s="294">
        <v>2261</v>
      </c>
      <c r="D103" s="295">
        <v>2800</v>
      </c>
      <c r="E103" s="295"/>
      <c r="F103" s="295"/>
      <c r="G103" s="295"/>
      <c r="H103" s="296">
        <f t="shared" si="39"/>
        <v>2800</v>
      </c>
      <c r="I103" s="296">
        <f t="shared" si="39"/>
        <v>0</v>
      </c>
      <c r="J103" s="295"/>
      <c r="K103" s="793"/>
    </row>
    <row r="104" spans="1:11" s="283" customFormat="1" x14ac:dyDescent="0.2">
      <c r="A104" s="797"/>
      <c r="B104" s="799"/>
      <c r="C104" s="294">
        <v>2262</v>
      </c>
      <c r="D104" s="295">
        <v>500</v>
      </c>
      <c r="E104" s="295"/>
      <c r="F104" s="295"/>
      <c r="G104" s="295"/>
      <c r="H104" s="296">
        <f t="shared" si="39"/>
        <v>500</v>
      </c>
      <c r="I104" s="296">
        <f t="shared" si="39"/>
        <v>0</v>
      </c>
      <c r="J104" s="295"/>
      <c r="K104" s="793"/>
    </row>
    <row r="105" spans="1:11" s="283" customFormat="1" x14ac:dyDescent="0.2">
      <c r="A105" s="797"/>
      <c r="B105" s="799"/>
      <c r="C105" s="294">
        <v>2363</v>
      </c>
      <c r="D105" s="295">
        <v>2450</v>
      </c>
      <c r="E105" s="295"/>
      <c r="F105" s="295"/>
      <c r="G105" s="295"/>
      <c r="H105" s="296">
        <f t="shared" si="39"/>
        <v>2450</v>
      </c>
      <c r="I105" s="296">
        <f t="shared" si="39"/>
        <v>0</v>
      </c>
      <c r="J105" s="295"/>
      <c r="K105" s="794"/>
    </row>
    <row r="106" spans="1:11" s="283" customFormat="1" x14ac:dyDescent="0.2">
      <c r="A106" s="286">
        <v>6</v>
      </c>
      <c r="B106" s="313" t="s">
        <v>393</v>
      </c>
      <c r="C106" s="310"/>
      <c r="D106" s="288">
        <f t="shared" ref="D106:I106" si="40">D107+D112+D116</f>
        <v>4210</v>
      </c>
      <c r="E106" s="288">
        <f t="shared" si="40"/>
        <v>0</v>
      </c>
      <c r="F106" s="288">
        <f>F107+F112+F116+F118</f>
        <v>2025</v>
      </c>
      <c r="G106" s="288">
        <f t="shared" si="40"/>
        <v>0</v>
      </c>
      <c r="H106" s="288">
        <f>H107+H112+H116+H118</f>
        <v>6235</v>
      </c>
      <c r="I106" s="288">
        <f t="shared" si="40"/>
        <v>0</v>
      </c>
      <c r="J106" s="288"/>
      <c r="K106" s="289"/>
    </row>
    <row r="107" spans="1:11" s="283" customFormat="1" x14ac:dyDescent="0.2">
      <c r="A107" s="795">
        <v>6.1</v>
      </c>
      <c r="B107" s="804" t="s">
        <v>375</v>
      </c>
      <c r="C107" s="298"/>
      <c r="D107" s="293">
        <f>SUM(D108:D111)</f>
        <v>3305</v>
      </c>
      <c r="E107" s="293">
        <f t="shared" ref="E107:I107" si="41">SUM(E108:E111)</f>
        <v>0</v>
      </c>
      <c r="F107" s="293">
        <f t="shared" si="41"/>
        <v>0</v>
      </c>
      <c r="G107" s="293">
        <f t="shared" si="41"/>
        <v>0</v>
      </c>
      <c r="H107" s="293">
        <f t="shared" si="41"/>
        <v>3305</v>
      </c>
      <c r="I107" s="293">
        <f t="shared" si="41"/>
        <v>0</v>
      </c>
      <c r="J107" s="293"/>
      <c r="K107" s="805" t="s">
        <v>358</v>
      </c>
    </row>
    <row r="108" spans="1:11" s="283" customFormat="1" x14ac:dyDescent="0.2">
      <c r="A108" s="795"/>
      <c r="B108" s="804"/>
      <c r="C108" s="298">
        <v>2261</v>
      </c>
      <c r="D108" s="299">
        <v>480</v>
      </c>
      <c r="E108" s="300"/>
      <c r="F108" s="300"/>
      <c r="G108" s="300"/>
      <c r="H108" s="300">
        <f t="shared" ref="H108:I111" si="42">D108+F108</f>
        <v>480</v>
      </c>
      <c r="I108" s="300">
        <f t="shared" si="42"/>
        <v>0</v>
      </c>
      <c r="J108" s="300"/>
      <c r="K108" s="805"/>
    </row>
    <row r="109" spans="1:11" s="283" customFormat="1" x14ac:dyDescent="0.2">
      <c r="A109" s="795"/>
      <c r="B109" s="804"/>
      <c r="C109" s="294">
        <v>2262</v>
      </c>
      <c r="D109" s="295">
        <v>2000</v>
      </c>
      <c r="E109" s="296"/>
      <c r="F109" s="296"/>
      <c r="G109" s="296"/>
      <c r="H109" s="296">
        <f t="shared" si="42"/>
        <v>2000</v>
      </c>
      <c r="I109" s="296">
        <f t="shared" si="42"/>
        <v>0</v>
      </c>
      <c r="J109" s="296"/>
      <c r="K109" s="805"/>
    </row>
    <row r="110" spans="1:11" s="283" customFormat="1" x14ac:dyDescent="0.2">
      <c r="A110" s="795"/>
      <c r="B110" s="804"/>
      <c r="C110" s="298">
        <v>2279</v>
      </c>
      <c r="D110" s="299">
        <v>300</v>
      </c>
      <c r="E110" s="300"/>
      <c r="F110" s="300"/>
      <c r="G110" s="300"/>
      <c r="H110" s="300">
        <f t="shared" si="42"/>
        <v>300</v>
      </c>
      <c r="I110" s="300">
        <f t="shared" si="42"/>
        <v>0</v>
      </c>
      <c r="J110" s="300"/>
      <c r="K110" s="805"/>
    </row>
    <row r="111" spans="1:11" s="283" customFormat="1" ht="14.25" customHeight="1" x14ac:dyDescent="0.2">
      <c r="A111" s="795"/>
      <c r="B111" s="804"/>
      <c r="C111" s="294">
        <v>2363</v>
      </c>
      <c r="D111" s="295">
        <v>525</v>
      </c>
      <c r="E111" s="296"/>
      <c r="F111" s="296"/>
      <c r="G111" s="296"/>
      <c r="H111" s="296">
        <f t="shared" si="42"/>
        <v>525</v>
      </c>
      <c r="I111" s="296">
        <f t="shared" si="42"/>
        <v>0</v>
      </c>
      <c r="J111" s="296"/>
      <c r="K111" s="805"/>
    </row>
    <row r="112" spans="1:11" s="283" customFormat="1" x14ac:dyDescent="0.2">
      <c r="A112" s="795">
        <v>6.2</v>
      </c>
      <c r="B112" s="796" t="s">
        <v>394</v>
      </c>
      <c r="C112" s="298"/>
      <c r="D112" s="293">
        <f>SUM(D113:D115)</f>
        <v>555</v>
      </c>
      <c r="E112" s="293">
        <f t="shared" ref="E112:I112" si="43">SUM(E113:E115)</f>
        <v>0</v>
      </c>
      <c r="F112" s="293">
        <f t="shared" si="43"/>
        <v>0</v>
      </c>
      <c r="G112" s="293">
        <f t="shared" si="43"/>
        <v>0</v>
      </c>
      <c r="H112" s="293">
        <f t="shared" si="43"/>
        <v>555</v>
      </c>
      <c r="I112" s="293">
        <f t="shared" si="43"/>
        <v>0</v>
      </c>
      <c r="J112" s="293"/>
      <c r="K112" s="785" t="s">
        <v>363</v>
      </c>
    </row>
    <row r="113" spans="1:11" s="283" customFormat="1" x14ac:dyDescent="0.2">
      <c r="A113" s="795"/>
      <c r="B113" s="796"/>
      <c r="C113" s="298">
        <v>2341</v>
      </c>
      <c r="D113" s="299">
        <v>25</v>
      </c>
      <c r="E113" s="292"/>
      <c r="F113" s="292"/>
      <c r="G113" s="292"/>
      <c r="H113" s="300">
        <f t="shared" ref="H113:I115" si="44">D113+F113</f>
        <v>25</v>
      </c>
      <c r="I113" s="300">
        <f t="shared" si="44"/>
        <v>0</v>
      </c>
      <c r="J113" s="292"/>
      <c r="K113" s="785"/>
    </row>
    <row r="114" spans="1:11" s="283" customFormat="1" x14ac:dyDescent="0.2">
      <c r="A114" s="795"/>
      <c r="B114" s="796"/>
      <c r="C114" s="298">
        <v>2361</v>
      </c>
      <c r="D114" s="299">
        <v>400</v>
      </c>
      <c r="E114" s="292"/>
      <c r="F114" s="292"/>
      <c r="G114" s="292"/>
      <c r="H114" s="300">
        <f t="shared" si="44"/>
        <v>400</v>
      </c>
      <c r="I114" s="300">
        <f t="shared" si="44"/>
        <v>0</v>
      </c>
      <c r="J114" s="292"/>
      <c r="K114" s="785"/>
    </row>
    <row r="115" spans="1:11" s="283" customFormat="1" ht="12.75" customHeight="1" x14ac:dyDescent="0.2">
      <c r="A115" s="795"/>
      <c r="B115" s="796"/>
      <c r="C115" s="298">
        <v>2370</v>
      </c>
      <c r="D115" s="299">
        <v>130</v>
      </c>
      <c r="E115" s="301"/>
      <c r="F115" s="301"/>
      <c r="G115" s="301"/>
      <c r="H115" s="300">
        <f t="shared" si="44"/>
        <v>130</v>
      </c>
      <c r="I115" s="300">
        <f t="shared" si="44"/>
        <v>0</v>
      </c>
      <c r="J115" s="301"/>
      <c r="K115" s="785"/>
    </row>
    <row r="116" spans="1:11" s="283" customFormat="1" ht="12" customHeight="1" x14ac:dyDescent="0.2">
      <c r="A116" s="304" t="s">
        <v>395</v>
      </c>
      <c r="B116" s="321" t="s">
        <v>365</v>
      </c>
      <c r="C116" s="301"/>
      <c r="D116" s="293">
        <f>D117</f>
        <v>350</v>
      </c>
      <c r="E116" s="293"/>
      <c r="F116" s="293"/>
      <c r="G116" s="293"/>
      <c r="H116" s="293">
        <f>H117</f>
        <v>350</v>
      </c>
      <c r="I116" s="293">
        <v>0</v>
      </c>
      <c r="J116" s="293"/>
      <c r="K116" s="322"/>
    </row>
    <row r="117" spans="1:11" s="283" customFormat="1" ht="29.25" customHeight="1" x14ac:dyDescent="0.2">
      <c r="A117" s="323" t="s">
        <v>396</v>
      </c>
      <c r="B117" s="324" t="s">
        <v>367</v>
      </c>
      <c r="C117" s="294">
        <v>2363</v>
      </c>
      <c r="D117" s="295">
        <v>350</v>
      </c>
      <c r="E117" s="295"/>
      <c r="F117" s="295"/>
      <c r="G117" s="295"/>
      <c r="H117" s="296">
        <f>D117</f>
        <v>350</v>
      </c>
      <c r="I117" s="296"/>
      <c r="J117" s="318"/>
      <c r="K117" s="322" t="s">
        <v>368</v>
      </c>
    </row>
    <row r="118" spans="1:11" s="283" customFormat="1" ht="14.25" customHeight="1" x14ac:dyDescent="0.2">
      <c r="A118" s="819" t="s">
        <v>397</v>
      </c>
      <c r="B118" s="783" t="s">
        <v>398</v>
      </c>
      <c r="C118" s="298"/>
      <c r="D118" s="293">
        <f>SUM(D120:D122)</f>
        <v>0</v>
      </c>
      <c r="E118" s="299"/>
      <c r="F118" s="293">
        <f>SUM(F119:F122)</f>
        <v>2025</v>
      </c>
      <c r="G118" s="299"/>
      <c r="H118" s="292">
        <f>SUM(H119:H122)</f>
        <v>2025</v>
      </c>
      <c r="I118" s="300"/>
      <c r="J118" s="320"/>
      <c r="K118" s="801" t="s">
        <v>399</v>
      </c>
    </row>
    <row r="119" spans="1:11" s="283" customFormat="1" ht="21" customHeight="1" x14ac:dyDescent="0.2">
      <c r="A119" s="820"/>
      <c r="B119" s="784"/>
      <c r="C119" s="298">
        <v>2121</v>
      </c>
      <c r="D119" s="299">
        <v>0</v>
      </c>
      <c r="E119" s="299"/>
      <c r="F119" s="299">
        <v>116</v>
      </c>
      <c r="G119" s="299"/>
      <c r="H119" s="300">
        <f>D119+F119</f>
        <v>116</v>
      </c>
      <c r="I119" s="300"/>
      <c r="J119" s="378" t="s">
        <v>101</v>
      </c>
      <c r="K119" s="802"/>
    </row>
    <row r="120" spans="1:11" s="283" customFormat="1" ht="17.25" customHeight="1" x14ac:dyDescent="0.2">
      <c r="A120" s="820"/>
      <c r="B120" s="784"/>
      <c r="C120" s="298">
        <v>2122</v>
      </c>
      <c r="D120" s="299">
        <v>0</v>
      </c>
      <c r="E120" s="299"/>
      <c r="F120" s="299">
        <v>49</v>
      </c>
      <c r="G120" s="299"/>
      <c r="H120" s="300">
        <f>D120+F120</f>
        <v>49</v>
      </c>
      <c r="I120" s="300"/>
      <c r="J120" s="378" t="s">
        <v>400</v>
      </c>
      <c r="K120" s="802"/>
    </row>
    <row r="121" spans="1:11" s="283" customFormat="1" ht="19.5" customHeight="1" x14ac:dyDescent="0.2">
      <c r="A121" s="820"/>
      <c r="B121" s="784"/>
      <c r="C121" s="298">
        <v>2262</v>
      </c>
      <c r="D121" s="299">
        <v>0</v>
      </c>
      <c r="E121" s="299"/>
      <c r="F121" s="299">
        <v>860</v>
      </c>
      <c r="G121" s="299"/>
      <c r="H121" s="300">
        <f>D121+F121</f>
        <v>860</v>
      </c>
      <c r="I121" s="300"/>
      <c r="J121" s="378" t="s">
        <v>401</v>
      </c>
      <c r="K121" s="802"/>
    </row>
    <row r="122" spans="1:11" s="283" customFormat="1" ht="18.75" customHeight="1" x14ac:dyDescent="0.2">
      <c r="A122" s="821"/>
      <c r="B122" s="822"/>
      <c r="C122" s="298">
        <v>2279</v>
      </c>
      <c r="D122" s="299">
        <v>0</v>
      </c>
      <c r="E122" s="299"/>
      <c r="F122" s="299">
        <v>1000</v>
      </c>
      <c r="G122" s="299"/>
      <c r="H122" s="300">
        <f>D122+F122</f>
        <v>1000</v>
      </c>
      <c r="I122" s="300"/>
      <c r="J122" s="378" t="s">
        <v>402</v>
      </c>
      <c r="K122" s="802"/>
    </row>
    <row r="123" spans="1:11" s="283" customFormat="1" x14ac:dyDescent="0.2">
      <c r="A123" s="312">
        <v>7</v>
      </c>
      <c r="B123" s="313" t="s">
        <v>403</v>
      </c>
      <c r="C123" s="310"/>
      <c r="D123" s="288">
        <f t="shared" ref="D123:I123" si="45">D124+D128+D132</f>
        <v>13089</v>
      </c>
      <c r="E123" s="288">
        <f t="shared" si="45"/>
        <v>0</v>
      </c>
      <c r="F123" s="288">
        <f t="shared" si="45"/>
        <v>0</v>
      </c>
      <c r="G123" s="288">
        <f t="shared" si="45"/>
        <v>0</v>
      </c>
      <c r="H123" s="288">
        <f t="shared" si="45"/>
        <v>13089</v>
      </c>
      <c r="I123" s="288">
        <f t="shared" si="45"/>
        <v>0</v>
      </c>
      <c r="J123" s="288"/>
      <c r="K123" s="325"/>
    </row>
    <row r="124" spans="1:11" s="283" customFormat="1" x14ac:dyDescent="0.2">
      <c r="A124" s="795">
        <v>7.1</v>
      </c>
      <c r="B124" s="804" t="s">
        <v>375</v>
      </c>
      <c r="C124" s="298"/>
      <c r="D124" s="293">
        <f>SUM(D125:D127)</f>
        <v>6270</v>
      </c>
      <c r="E124" s="293">
        <f t="shared" ref="E124:I124" si="46">SUM(E125:E127)</f>
        <v>0</v>
      </c>
      <c r="F124" s="293">
        <f t="shared" si="46"/>
        <v>0</v>
      </c>
      <c r="G124" s="293">
        <f t="shared" si="46"/>
        <v>0</v>
      </c>
      <c r="H124" s="293">
        <f t="shared" si="46"/>
        <v>6270</v>
      </c>
      <c r="I124" s="293">
        <f t="shared" si="46"/>
        <v>0</v>
      </c>
      <c r="J124" s="293"/>
      <c r="K124" s="805" t="s">
        <v>358</v>
      </c>
    </row>
    <row r="125" spans="1:11" s="283" customFormat="1" ht="23.25" customHeight="1" x14ac:dyDescent="0.2">
      <c r="A125" s="795"/>
      <c r="B125" s="804"/>
      <c r="C125" s="298">
        <v>2262</v>
      </c>
      <c r="D125" s="299">
        <v>4080</v>
      </c>
      <c r="E125" s="300"/>
      <c r="F125" s="300"/>
      <c r="G125" s="300"/>
      <c r="H125" s="300">
        <f t="shared" ref="H125:I127" si="47">D125+F125</f>
        <v>4080</v>
      </c>
      <c r="I125" s="300">
        <f t="shared" si="47"/>
        <v>0</v>
      </c>
      <c r="J125" s="300"/>
      <c r="K125" s="805"/>
    </row>
    <row r="126" spans="1:11" s="283" customFormat="1" ht="12.75" customHeight="1" x14ac:dyDescent="0.2">
      <c r="A126" s="795"/>
      <c r="B126" s="804"/>
      <c r="C126" s="298">
        <v>2279</v>
      </c>
      <c r="D126" s="299">
        <v>1000</v>
      </c>
      <c r="E126" s="300"/>
      <c r="F126" s="300"/>
      <c r="G126" s="300"/>
      <c r="H126" s="300">
        <f t="shared" si="47"/>
        <v>1000</v>
      </c>
      <c r="I126" s="300">
        <f t="shared" si="47"/>
        <v>0</v>
      </c>
      <c r="J126" s="300"/>
      <c r="K126" s="805"/>
    </row>
    <row r="127" spans="1:11" s="283" customFormat="1" ht="12.75" customHeight="1" x14ac:dyDescent="0.2">
      <c r="A127" s="795"/>
      <c r="B127" s="804"/>
      <c r="C127" s="298">
        <v>2363</v>
      </c>
      <c r="D127" s="299">
        <v>1190</v>
      </c>
      <c r="E127" s="300"/>
      <c r="F127" s="300"/>
      <c r="G127" s="300"/>
      <c r="H127" s="300">
        <f t="shared" si="47"/>
        <v>1190</v>
      </c>
      <c r="I127" s="300">
        <f t="shared" si="47"/>
        <v>0</v>
      </c>
      <c r="J127" s="300"/>
      <c r="K127" s="805"/>
    </row>
    <row r="128" spans="1:11" s="283" customFormat="1" x14ac:dyDescent="0.2">
      <c r="A128" s="795">
        <v>7.2</v>
      </c>
      <c r="B128" s="796" t="s">
        <v>404</v>
      </c>
      <c r="C128" s="298"/>
      <c r="D128" s="293">
        <f>SUM(D129:D131)</f>
        <v>700</v>
      </c>
      <c r="E128" s="293">
        <f t="shared" ref="E128:I128" si="48">SUM(E129:E131)</f>
        <v>0</v>
      </c>
      <c r="F128" s="293">
        <f t="shared" si="48"/>
        <v>0</v>
      </c>
      <c r="G128" s="293">
        <f t="shared" si="48"/>
        <v>0</v>
      </c>
      <c r="H128" s="293">
        <f t="shared" si="48"/>
        <v>700</v>
      </c>
      <c r="I128" s="293">
        <f t="shared" si="48"/>
        <v>0</v>
      </c>
      <c r="J128" s="293"/>
      <c r="K128" s="785" t="s">
        <v>363</v>
      </c>
    </row>
    <row r="129" spans="1:11" s="283" customFormat="1" x14ac:dyDescent="0.2">
      <c r="A129" s="795"/>
      <c r="B129" s="796"/>
      <c r="C129" s="298">
        <v>2341</v>
      </c>
      <c r="D129" s="299">
        <v>50</v>
      </c>
      <c r="E129" s="292"/>
      <c r="F129" s="292"/>
      <c r="G129" s="292"/>
      <c r="H129" s="300">
        <f t="shared" ref="H129:I131" si="49">D129+F129</f>
        <v>50</v>
      </c>
      <c r="I129" s="300">
        <f t="shared" si="49"/>
        <v>0</v>
      </c>
      <c r="J129" s="292"/>
      <c r="K129" s="785"/>
    </row>
    <row r="130" spans="1:11" s="283" customFormat="1" x14ac:dyDescent="0.2">
      <c r="A130" s="795"/>
      <c r="B130" s="796"/>
      <c r="C130" s="298">
        <v>2361</v>
      </c>
      <c r="D130" s="299">
        <v>500</v>
      </c>
      <c r="E130" s="301"/>
      <c r="F130" s="301"/>
      <c r="G130" s="301"/>
      <c r="H130" s="300">
        <f t="shared" si="49"/>
        <v>500</v>
      </c>
      <c r="I130" s="300">
        <f t="shared" si="49"/>
        <v>0</v>
      </c>
      <c r="J130" s="301"/>
      <c r="K130" s="785"/>
    </row>
    <row r="131" spans="1:11" s="283" customFormat="1" x14ac:dyDescent="0.2">
      <c r="A131" s="795"/>
      <c r="B131" s="796"/>
      <c r="C131" s="294">
        <v>2370</v>
      </c>
      <c r="D131" s="295">
        <v>150</v>
      </c>
      <c r="E131" s="303"/>
      <c r="F131" s="295"/>
      <c r="G131" s="303"/>
      <c r="H131" s="296">
        <f t="shared" si="49"/>
        <v>150</v>
      </c>
      <c r="I131" s="296">
        <f t="shared" si="49"/>
        <v>0</v>
      </c>
      <c r="J131" s="303"/>
      <c r="K131" s="785"/>
    </row>
    <row r="132" spans="1:11" s="283" customFormat="1" x14ac:dyDescent="0.2">
      <c r="A132" s="304" t="s">
        <v>405</v>
      </c>
      <c r="B132" s="321" t="s">
        <v>365</v>
      </c>
      <c r="C132" s="301"/>
      <c r="D132" s="293">
        <f>D133+D135</f>
        <v>6119</v>
      </c>
      <c r="E132" s="293">
        <f t="shared" ref="E132:I132" si="50">E133+E135</f>
        <v>0</v>
      </c>
      <c r="F132" s="293">
        <f t="shared" si="50"/>
        <v>0</v>
      </c>
      <c r="G132" s="293">
        <f t="shared" si="50"/>
        <v>0</v>
      </c>
      <c r="H132" s="293">
        <f t="shared" si="50"/>
        <v>6119</v>
      </c>
      <c r="I132" s="293">
        <f t="shared" si="50"/>
        <v>0</v>
      </c>
      <c r="J132" s="293"/>
      <c r="K132" s="289"/>
    </row>
    <row r="133" spans="1:11" s="283" customFormat="1" x14ac:dyDescent="0.2">
      <c r="A133" s="797" t="s">
        <v>406</v>
      </c>
      <c r="B133" s="818" t="s">
        <v>367</v>
      </c>
      <c r="C133" s="298"/>
      <c r="D133" s="293">
        <f>SUM(D134:D134)</f>
        <v>525</v>
      </c>
      <c r="E133" s="293">
        <f t="shared" ref="E133:I133" si="51">SUM(E134:E134)</f>
        <v>0</v>
      </c>
      <c r="F133" s="293">
        <f t="shared" si="51"/>
        <v>0</v>
      </c>
      <c r="G133" s="293">
        <f t="shared" si="51"/>
        <v>0</v>
      </c>
      <c r="H133" s="293">
        <f t="shared" si="51"/>
        <v>525</v>
      </c>
      <c r="I133" s="293">
        <f t="shared" si="51"/>
        <v>0</v>
      </c>
      <c r="J133" s="293"/>
      <c r="K133" s="801" t="s">
        <v>368</v>
      </c>
    </row>
    <row r="134" spans="1:11" s="283" customFormat="1" x14ac:dyDescent="0.2">
      <c r="A134" s="797"/>
      <c r="B134" s="818"/>
      <c r="C134" s="294">
        <v>2363</v>
      </c>
      <c r="D134" s="295">
        <v>525</v>
      </c>
      <c r="E134" s="295"/>
      <c r="F134" s="295"/>
      <c r="G134" s="295"/>
      <c r="H134" s="296">
        <f>D134+F134</f>
        <v>525</v>
      </c>
      <c r="I134" s="296">
        <f>E134+G134</f>
        <v>0</v>
      </c>
      <c r="J134" s="318"/>
      <c r="K134" s="802"/>
    </row>
    <row r="135" spans="1:11" s="283" customFormat="1" x14ac:dyDescent="0.2">
      <c r="A135" s="817" t="s">
        <v>407</v>
      </c>
      <c r="B135" s="799" t="s">
        <v>370</v>
      </c>
      <c r="C135" s="298"/>
      <c r="D135" s="293">
        <f>SUM(D136:D140)</f>
        <v>5594</v>
      </c>
      <c r="E135" s="293">
        <f t="shared" ref="E135:I135" si="52">SUM(E136:E140)</f>
        <v>0</v>
      </c>
      <c r="F135" s="293">
        <f t="shared" si="52"/>
        <v>0</v>
      </c>
      <c r="G135" s="293">
        <f t="shared" si="52"/>
        <v>0</v>
      </c>
      <c r="H135" s="293">
        <f t="shared" si="52"/>
        <v>5594</v>
      </c>
      <c r="I135" s="293">
        <f t="shared" si="52"/>
        <v>0</v>
      </c>
      <c r="J135" s="293"/>
      <c r="K135" s="801" t="s">
        <v>368</v>
      </c>
    </row>
    <row r="136" spans="1:11" s="283" customFormat="1" ht="15" customHeight="1" x14ac:dyDescent="0.2">
      <c r="A136" s="817"/>
      <c r="B136" s="799"/>
      <c r="C136" s="294">
        <v>2111</v>
      </c>
      <c r="D136" s="295">
        <v>84</v>
      </c>
      <c r="E136" s="296"/>
      <c r="F136" s="296"/>
      <c r="G136" s="296"/>
      <c r="H136" s="296">
        <f t="shared" ref="H136:I140" si="53">D136+F136</f>
        <v>84</v>
      </c>
      <c r="I136" s="296">
        <f t="shared" si="53"/>
        <v>0</v>
      </c>
      <c r="J136" s="296"/>
      <c r="K136" s="802"/>
    </row>
    <row r="137" spans="1:11" s="283" customFormat="1" x14ac:dyDescent="0.2">
      <c r="A137" s="817"/>
      <c r="B137" s="799"/>
      <c r="C137" s="294">
        <v>2261</v>
      </c>
      <c r="D137" s="295">
        <v>3640</v>
      </c>
      <c r="E137" s="296"/>
      <c r="F137" s="296"/>
      <c r="G137" s="296"/>
      <c r="H137" s="296">
        <f t="shared" si="53"/>
        <v>3640</v>
      </c>
      <c r="I137" s="296">
        <f t="shared" si="53"/>
        <v>0</v>
      </c>
      <c r="J137" s="295"/>
      <c r="K137" s="802"/>
    </row>
    <row r="138" spans="1:11" s="283" customFormat="1" x14ac:dyDescent="0.2">
      <c r="A138" s="817"/>
      <c r="B138" s="799"/>
      <c r="C138" s="298">
        <v>2262</v>
      </c>
      <c r="D138" s="299">
        <v>350</v>
      </c>
      <c r="E138" s="300"/>
      <c r="F138" s="300"/>
      <c r="G138" s="300"/>
      <c r="H138" s="300">
        <f t="shared" si="53"/>
        <v>350</v>
      </c>
      <c r="I138" s="300">
        <f t="shared" si="53"/>
        <v>0</v>
      </c>
      <c r="J138" s="300"/>
      <c r="K138" s="802"/>
    </row>
    <row r="139" spans="1:11" s="283" customFormat="1" ht="12.75" customHeight="1" x14ac:dyDescent="0.2">
      <c r="A139" s="817"/>
      <c r="B139" s="799"/>
      <c r="C139" s="298">
        <v>2341</v>
      </c>
      <c r="D139" s="299">
        <v>50</v>
      </c>
      <c r="E139" s="300"/>
      <c r="F139" s="300"/>
      <c r="G139" s="300"/>
      <c r="H139" s="300">
        <f t="shared" si="53"/>
        <v>50</v>
      </c>
      <c r="I139" s="300">
        <f t="shared" si="53"/>
        <v>0</v>
      </c>
      <c r="J139" s="300"/>
      <c r="K139" s="802"/>
    </row>
    <row r="140" spans="1:11" s="283" customFormat="1" x14ac:dyDescent="0.2">
      <c r="A140" s="817"/>
      <c r="B140" s="799"/>
      <c r="C140" s="294">
        <v>2363</v>
      </c>
      <c r="D140" s="295">
        <v>1470</v>
      </c>
      <c r="E140" s="296"/>
      <c r="F140" s="296"/>
      <c r="G140" s="296"/>
      <c r="H140" s="296">
        <f t="shared" si="53"/>
        <v>1470</v>
      </c>
      <c r="I140" s="296">
        <f t="shared" si="53"/>
        <v>0</v>
      </c>
      <c r="J140" s="296"/>
      <c r="K140" s="803"/>
    </row>
    <row r="141" spans="1:11" s="283" customFormat="1" x14ac:dyDescent="0.2">
      <c r="A141" s="312">
        <v>8</v>
      </c>
      <c r="B141" s="313" t="s">
        <v>408</v>
      </c>
      <c r="C141" s="310"/>
      <c r="D141" s="288">
        <f>D142+D147+D151</f>
        <v>16760</v>
      </c>
      <c r="E141" s="288">
        <f t="shared" ref="E141:I141" si="54">E142+E147+E151</f>
        <v>0</v>
      </c>
      <c r="F141" s="288">
        <f t="shared" si="54"/>
        <v>0</v>
      </c>
      <c r="G141" s="288">
        <f t="shared" si="54"/>
        <v>0</v>
      </c>
      <c r="H141" s="288">
        <f t="shared" si="54"/>
        <v>16760</v>
      </c>
      <c r="I141" s="288">
        <f t="shared" si="54"/>
        <v>0</v>
      </c>
      <c r="J141" s="288"/>
      <c r="K141" s="289"/>
    </row>
    <row r="142" spans="1:11" s="283" customFormat="1" x14ac:dyDescent="0.2">
      <c r="A142" s="795">
        <v>8.1</v>
      </c>
      <c r="B142" s="804" t="s">
        <v>375</v>
      </c>
      <c r="C142" s="301"/>
      <c r="D142" s="293">
        <f>SUM(D143:D146)</f>
        <v>6260</v>
      </c>
      <c r="E142" s="293">
        <f t="shared" ref="E142:I142" si="55">SUM(E143:E146)</f>
        <v>0</v>
      </c>
      <c r="F142" s="293">
        <f t="shared" si="55"/>
        <v>0</v>
      </c>
      <c r="G142" s="293">
        <f t="shared" si="55"/>
        <v>0</v>
      </c>
      <c r="H142" s="293">
        <f t="shared" si="55"/>
        <v>6260</v>
      </c>
      <c r="I142" s="293">
        <f t="shared" si="55"/>
        <v>0</v>
      </c>
      <c r="J142" s="293"/>
      <c r="K142" s="805" t="s">
        <v>358</v>
      </c>
    </row>
    <row r="143" spans="1:11" s="283" customFormat="1" x14ac:dyDescent="0.2">
      <c r="A143" s="795"/>
      <c r="B143" s="804"/>
      <c r="C143" s="294">
        <v>2261</v>
      </c>
      <c r="D143" s="295">
        <v>1440</v>
      </c>
      <c r="E143" s="296"/>
      <c r="F143" s="296"/>
      <c r="G143" s="296"/>
      <c r="H143" s="296">
        <f t="shared" ref="H143:I146" si="56">D143+F143</f>
        <v>1440</v>
      </c>
      <c r="I143" s="296">
        <f t="shared" si="56"/>
        <v>0</v>
      </c>
      <c r="J143" s="296"/>
      <c r="K143" s="805"/>
    </row>
    <row r="144" spans="1:11" s="283" customFormat="1" ht="21" customHeight="1" x14ac:dyDescent="0.2">
      <c r="A144" s="795"/>
      <c r="B144" s="804"/>
      <c r="C144" s="298">
        <v>2262</v>
      </c>
      <c r="D144" s="299">
        <v>1280</v>
      </c>
      <c r="E144" s="300"/>
      <c r="F144" s="300"/>
      <c r="G144" s="300"/>
      <c r="H144" s="300">
        <f t="shared" si="56"/>
        <v>1280</v>
      </c>
      <c r="I144" s="300">
        <f t="shared" si="56"/>
        <v>0</v>
      </c>
      <c r="J144" s="300"/>
      <c r="K144" s="805"/>
    </row>
    <row r="145" spans="1:11" s="283" customFormat="1" x14ac:dyDescent="0.2">
      <c r="A145" s="795"/>
      <c r="B145" s="804"/>
      <c r="C145" s="298">
        <v>2279</v>
      </c>
      <c r="D145" s="299">
        <v>2000</v>
      </c>
      <c r="E145" s="300"/>
      <c r="F145" s="300"/>
      <c r="G145" s="300"/>
      <c r="H145" s="300">
        <f t="shared" si="56"/>
        <v>2000</v>
      </c>
      <c r="I145" s="300">
        <f t="shared" si="56"/>
        <v>0</v>
      </c>
      <c r="J145" s="300"/>
      <c r="K145" s="805"/>
    </row>
    <row r="146" spans="1:11" s="283" customFormat="1" x14ac:dyDescent="0.2">
      <c r="A146" s="795"/>
      <c r="B146" s="804"/>
      <c r="C146" s="294">
        <v>2363</v>
      </c>
      <c r="D146" s="295">
        <v>1540</v>
      </c>
      <c r="E146" s="296"/>
      <c r="F146" s="296"/>
      <c r="G146" s="296"/>
      <c r="H146" s="296">
        <f t="shared" si="56"/>
        <v>1540</v>
      </c>
      <c r="I146" s="296">
        <f t="shared" si="56"/>
        <v>0</v>
      </c>
      <c r="J146" s="296"/>
      <c r="K146" s="805"/>
    </row>
    <row r="147" spans="1:11" s="283" customFormat="1" x14ac:dyDescent="0.2">
      <c r="A147" s="795">
        <v>8.1999999999999993</v>
      </c>
      <c r="B147" s="796" t="s">
        <v>409</v>
      </c>
      <c r="C147" s="298"/>
      <c r="D147" s="293">
        <f>SUM(D148:D150)</f>
        <v>2570</v>
      </c>
      <c r="E147" s="293">
        <f t="shared" ref="E147:I147" si="57">SUM(E148:E150)</f>
        <v>0</v>
      </c>
      <c r="F147" s="293">
        <f t="shared" si="57"/>
        <v>0</v>
      </c>
      <c r="G147" s="293">
        <f t="shared" si="57"/>
        <v>0</v>
      </c>
      <c r="H147" s="293">
        <f t="shared" si="57"/>
        <v>2570</v>
      </c>
      <c r="I147" s="293">
        <f t="shared" si="57"/>
        <v>0</v>
      </c>
      <c r="J147" s="293"/>
      <c r="K147" s="785" t="s">
        <v>363</v>
      </c>
    </row>
    <row r="148" spans="1:11" s="283" customFormat="1" x14ac:dyDescent="0.2">
      <c r="A148" s="795"/>
      <c r="B148" s="796"/>
      <c r="C148" s="298">
        <v>2341</v>
      </c>
      <c r="D148" s="299">
        <v>50</v>
      </c>
      <c r="E148" s="292"/>
      <c r="F148" s="292"/>
      <c r="G148" s="292"/>
      <c r="H148" s="300">
        <f t="shared" ref="H148:I150" si="58">D148+F148</f>
        <v>50</v>
      </c>
      <c r="I148" s="300">
        <f t="shared" si="58"/>
        <v>0</v>
      </c>
      <c r="J148" s="292"/>
      <c r="K148" s="785"/>
    </row>
    <row r="149" spans="1:11" s="283" customFormat="1" x14ac:dyDescent="0.2">
      <c r="A149" s="795"/>
      <c r="B149" s="796"/>
      <c r="C149" s="298">
        <v>2361</v>
      </c>
      <c r="D149" s="299">
        <v>1050</v>
      </c>
      <c r="E149" s="301"/>
      <c r="F149" s="301"/>
      <c r="G149" s="301"/>
      <c r="H149" s="300">
        <f t="shared" si="58"/>
        <v>1050</v>
      </c>
      <c r="I149" s="300">
        <f t="shared" si="58"/>
        <v>0</v>
      </c>
      <c r="J149" s="301"/>
      <c r="K149" s="785"/>
    </row>
    <row r="150" spans="1:11" s="283" customFormat="1" x14ac:dyDescent="0.2">
      <c r="A150" s="795"/>
      <c r="B150" s="796"/>
      <c r="C150" s="298">
        <v>2370</v>
      </c>
      <c r="D150" s="299">
        <v>1470</v>
      </c>
      <c r="E150" s="301"/>
      <c r="F150" s="301"/>
      <c r="G150" s="301"/>
      <c r="H150" s="300">
        <f t="shared" si="58"/>
        <v>1470</v>
      </c>
      <c r="I150" s="300">
        <f t="shared" si="58"/>
        <v>0</v>
      </c>
      <c r="J150" s="301"/>
      <c r="K150" s="785"/>
    </row>
    <row r="151" spans="1:11" s="283" customFormat="1" ht="18.75" customHeight="1" x14ac:dyDescent="0.2">
      <c r="A151" s="304" t="s">
        <v>410</v>
      </c>
      <c r="B151" s="321" t="s">
        <v>365</v>
      </c>
      <c r="C151" s="326"/>
      <c r="D151" s="288">
        <f>D152+D155</f>
        <v>7930</v>
      </c>
      <c r="E151" s="288">
        <f t="shared" ref="E151:I151" si="59">E152+E155</f>
        <v>0</v>
      </c>
      <c r="F151" s="288">
        <f t="shared" si="59"/>
        <v>0</v>
      </c>
      <c r="G151" s="288">
        <f t="shared" si="59"/>
        <v>0</v>
      </c>
      <c r="H151" s="288">
        <f t="shared" si="59"/>
        <v>7930</v>
      </c>
      <c r="I151" s="288">
        <f t="shared" si="59"/>
        <v>0</v>
      </c>
      <c r="J151" s="288"/>
      <c r="K151" s="289"/>
    </row>
    <row r="152" spans="1:11" s="283" customFormat="1" x14ac:dyDescent="0.2">
      <c r="A152" s="797" t="s">
        <v>411</v>
      </c>
      <c r="B152" s="799" t="s">
        <v>367</v>
      </c>
      <c r="C152" s="310"/>
      <c r="D152" s="288">
        <f>SUM(D153:D154)</f>
        <v>2850</v>
      </c>
      <c r="E152" s="288">
        <f t="shared" ref="E152:I152" si="60">SUM(E153:E154)</f>
        <v>0</v>
      </c>
      <c r="F152" s="288">
        <f t="shared" si="60"/>
        <v>0</v>
      </c>
      <c r="G152" s="288">
        <f t="shared" si="60"/>
        <v>0</v>
      </c>
      <c r="H152" s="288">
        <f t="shared" si="60"/>
        <v>2850</v>
      </c>
      <c r="I152" s="288">
        <f t="shared" si="60"/>
        <v>0</v>
      </c>
      <c r="J152" s="288"/>
      <c r="K152" s="814" t="s">
        <v>368</v>
      </c>
    </row>
    <row r="153" spans="1:11" s="283" customFormat="1" x14ac:dyDescent="0.2">
      <c r="A153" s="797"/>
      <c r="B153" s="799"/>
      <c r="C153" s="317">
        <v>2341</v>
      </c>
      <c r="D153" s="318">
        <v>50</v>
      </c>
      <c r="E153" s="318"/>
      <c r="F153" s="318"/>
      <c r="G153" s="318"/>
      <c r="H153" s="296">
        <f t="shared" ref="H153:I154" si="61">D153+F153</f>
        <v>50</v>
      </c>
      <c r="I153" s="296">
        <f t="shared" si="61"/>
        <v>0</v>
      </c>
      <c r="J153" s="318"/>
      <c r="K153" s="815"/>
    </row>
    <row r="154" spans="1:11" s="283" customFormat="1" x14ac:dyDescent="0.2">
      <c r="A154" s="797"/>
      <c r="B154" s="799"/>
      <c r="C154" s="310">
        <v>2363</v>
      </c>
      <c r="D154" s="320">
        <v>2800</v>
      </c>
      <c r="E154" s="320"/>
      <c r="F154" s="320"/>
      <c r="G154" s="320"/>
      <c r="H154" s="300">
        <f t="shared" si="61"/>
        <v>2800</v>
      </c>
      <c r="I154" s="300">
        <f t="shared" si="61"/>
        <v>0</v>
      </c>
      <c r="J154" s="320"/>
      <c r="K154" s="816"/>
    </row>
    <row r="155" spans="1:11" s="283" customFormat="1" x14ac:dyDescent="0.2">
      <c r="A155" s="798" t="s">
        <v>412</v>
      </c>
      <c r="B155" s="799" t="s">
        <v>370</v>
      </c>
      <c r="C155" s="310"/>
      <c r="D155" s="288">
        <f t="shared" ref="D155:I155" si="62">SUM(D156:D159)</f>
        <v>5080</v>
      </c>
      <c r="E155" s="288">
        <f t="shared" si="62"/>
        <v>0</v>
      </c>
      <c r="F155" s="288">
        <f t="shared" si="62"/>
        <v>0</v>
      </c>
      <c r="G155" s="288">
        <f t="shared" si="62"/>
        <v>0</v>
      </c>
      <c r="H155" s="288">
        <f t="shared" si="62"/>
        <v>5080</v>
      </c>
      <c r="I155" s="288">
        <f t="shared" si="62"/>
        <v>0</v>
      </c>
      <c r="J155" s="288"/>
      <c r="K155" s="814" t="s">
        <v>368</v>
      </c>
    </row>
    <row r="156" spans="1:11" s="283" customFormat="1" x14ac:dyDescent="0.2">
      <c r="A156" s="813"/>
      <c r="B156" s="799"/>
      <c r="C156" s="317">
        <v>2111</v>
      </c>
      <c r="D156" s="318">
        <v>180</v>
      </c>
      <c r="E156" s="318"/>
      <c r="F156" s="318"/>
      <c r="G156" s="318"/>
      <c r="H156" s="296">
        <f t="shared" ref="H156:I159" si="63">D156+F156</f>
        <v>180</v>
      </c>
      <c r="I156" s="296">
        <f t="shared" si="63"/>
        <v>0</v>
      </c>
      <c r="J156" s="318"/>
      <c r="K156" s="815"/>
    </row>
    <row r="157" spans="1:11" s="283" customFormat="1" x14ac:dyDescent="0.2">
      <c r="A157" s="813"/>
      <c r="B157" s="799"/>
      <c r="C157" s="310">
        <v>2261</v>
      </c>
      <c r="D157" s="320">
        <v>2400</v>
      </c>
      <c r="E157" s="320"/>
      <c r="F157" s="320"/>
      <c r="G157" s="320"/>
      <c r="H157" s="300">
        <f t="shared" si="63"/>
        <v>2400</v>
      </c>
      <c r="I157" s="300">
        <f t="shared" si="63"/>
        <v>0</v>
      </c>
      <c r="J157" s="320"/>
      <c r="K157" s="815"/>
    </row>
    <row r="158" spans="1:11" s="283" customFormat="1" ht="12" customHeight="1" x14ac:dyDescent="0.2">
      <c r="A158" s="813"/>
      <c r="B158" s="799"/>
      <c r="C158" s="310">
        <v>2262</v>
      </c>
      <c r="D158" s="320">
        <v>400</v>
      </c>
      <c r="E158" s="320"/>
      <c r="F158" s="320"/>
      <c r="G158" s="320"/>
      <c r="H158" s="300">
        <f t="shared" si="63"/>
        <v>400</v>
      </c>
      <c r="I158" s="300">
        <f t="shared" si="63"/>
        <v>0</v>
      </c>
      <c r="J158" s="320"/>
      <c r="K158" s="815"/>
    </row>
    <row r="159" spans="1:11" s="283" customFormat="1" x14ac:dyDescent="0.2">
      <c r="A159" s="813"/>
      <c r="B159" s="799"/>
      <c r="C159" s="317">
        <v>2363</v>
      </c>
      <c r="D159" s="318">
        <v>2100</v>
      </c>
      <c r="E159" s="318"/>
      <c r="F159" s="318"/>
      <c r="G159" s="318"/>
      <c r="H159" s="296">
        <f t="shared" si="63"/>
        <v>2100</v>
      </c>
      <c r="I159" s="296">
        <f t="shared" si="63"/>
        <v>0</v>
      </c>
      <c r="J159" s="318"/>
      <c r="K159" s="815"/>
    </row>
    <row r="160" spans="1:11" s="283" customFormat="1" ht="18.75" customHeight="1" x14ac:dyDescent="0.2">
      <c r="A160" s="312">
        <v>9</v>
      </c>
      <c r="B160" s="313" t="s">
        <v>413</v>
      </c>
      <c r="C160" s="288"/>
      <c r="D160" s="288">
        <f>D161+D166+D170</f>
        <v>28018</v>
      </c>
      <c r="E160" s="288">
        <f t="shared" ref="E160:I160" si="64">E161+E166+E170</f>
        <v>0</v>
      </c>
      <c r="F160" s="288">
        <f>F161+F166+F170</f>
        <v>0</v>
      </c>
      <c r="G160" s="288">
        <f t="shared" si="64"/>
        <v>0</v>
      </c>
      <c r="H160" s="288">
        <f t="shared" si="64"/>
        <v>28018</v>
      </c>
      <c r="I160" s="288">
        <f t="shared" si="64"/>
        <v>0</v>
      </c>
      <c r="J160" s="288"/>
      <c r="K160" s="289"/>
    </row>
    <row r="161" spans="1:11" s="283" customFormat="1" ht="13.5" customHeight="1" x14ac:dyDescent="0.2">
      <c r="A161" s="795">
        <v>9.1</v>
      </c>
      <c r="B161" s="804" t="s">
        <v>375</v>
      </c>
      <c r="C161" s="298"/>
      <c r="D161" s="293">
        <f>SUM(D162:D165)</f>
        <v>12450</v>
      </c>
      <c r="E161" s="293">
        <f t="shared" ref="E161:I161" si="65">SUM(E162:E165)</f>
        <v>0</v>
      </c>
      <c r="F161" s="293">
        <f t="shared" si="65"/>
        <v>0</v>
      </c>
      <c r="G161" s="293">
        <f t="shared" si="65"/>
        <v>0</v>
      </c>
      <c r="H161" s="293">
        <f t="shared" si="65"/>
        <v>12450</v>
      </c>
      <c r="I161" s="293">
        <f t="shared" si="65"/>
        <v>0</v>
      </c>
      <c r="J161" s="293"/>
      <c r="K161" s="805" t="s">
        <v>358</v>
      </c>
    </row>
    <row r="162" spans="1:11" s="283" customFormat="1" x14ac:dyDescent="0.2">
      <c r="A162" s="795"/>
      <c r="B162" s="804"/>
      <c r="C162" s="298">
        <v>2261</v>
      </c>
      <c r="D162" s="299">
        <v>1200</v>
      </c>
      <c r="E162" s="300"/>
      <c r="F162" s="300"/>
      <c r="G162" s="300"/>
      <c r="H162" s="300">
        <f t="shared" ref="H162:I165" si="66">D162+F162</f>
        <v>1200</v>
      </c>
      <c r="I162" s="300">
        <f t="shared" si="66"/>
        <v>0</v>
      </c>
      <c r="J162" s="300"/>
      <c r="K162" s="805"/>
    </row>
    <row r="163" spans="1:11" s="283" customFormat="1" x14ac:dyDescent="0.2">
      <c r="A163" s="795"/>
      <c r="B163" s="804"/>
      <c r="C163" s="298">
        <v>2262</v>
      </c>
      <c r="D163" s="299">
        <v>4680</v>
      </c>
      <c r="E163" s="300"/>
      <c r="F163" s="300"/>
      <c r="G163" s="300"/>
      <c r="H163" s="300">
        <f t="shared" si="66"/>
        <v>4680</v>
      </c>
      <c r="I163" s="300">
        <f t="shared" si="66"/>
        <v>0</v>
      </c>
      <c r="J163" s="300"/>
      <c r="K163" s="805"/>
    </row>
    <row r="164" spans="1:11" s="283" customFormat="1" x14ac:dyDescent="0.2">
      <c r="A164" s="795"/>
      <c r="B164" s="804"/>
      <c r="C164" s="294">
        <v>2279</v>
      </c>
      <c r="D164" s="295">
        <v>4855</v>
      </c>
      <c r="E164" s="296"/>
      <c r="F164" s="296"/>
      <c r="G164" s="296"/>
      <c r="H164" s="296">
        <f t="shared" si="66"/>
        <v>4855</v>
      </c>
      <c r="I164" s="296">
        <f t="shared" si="66"/>
        <v>0</v>
      </c>
      <c r="J164" s="296"/>
      <c r="K164" s="805"/>
    </row>
    <row r="165" spans="1:11" s="283" customFormat="1" ht="15" customHeight="1" x14ac:dyDescent="0.2">
      <c r="A165" s="795"/>
      <c r="B165" s="804"/>
      <c r="C165" s="294">
        <v>2363</v>
      </c>
      <c r="D165" s="295">
        <v>1715</v>
      </c>
      <c r="E165" s="296"/>
      <c r="F165" s="296"/>
      <c r="G165" s="296"/>
      <c r="H165" s="296">
        <f t="shared" si="66"/>
        <v>1715</v>
      </c>
      <c r="I165" s="296">
        <f t="shared" si="66"/>
        <v>0</v>
      </c>
      <c r="J165" s="296"/>
      <c r="K165" s="805"/>
    </row>
    <row r="166" spans="1:11" s="283" customFormat="1" x14ac:dyDescent="0.2">
      <c r="A166" s="795">
        <v>9.1999999999999993</v>
      </c>
      <c r="B166" s="796" t="s">
        <v>414</v>
      </c>
      <c r="C166" s="298"/>
      <c r="D166" s="293">
        <f>SUM(D167:D169)</f>
        <v>2140</v>
      </c>
      <c r="E166" s="293">
        <f t="shared" ref="E166:I166" si="67">SUM(E167:E169)</f>
        <v>0</v>
      </c>
      <c r="F166" s="293">
        <f t="shared" si="67"/>
        <v>0</v>
      </c>
      <c r="G166" s="293">
        <f t="shared" si="67"/>
        <v>0</v>
      </c>
      <c r="H166" s="293">
        <f t="shared" si="67"/>
        <v>2140</v>
      </c>
      <c r="I166" s="293">
        <f t="shared" si="67"/>
        <v>0</v>
      </c>
      <c r="J166" s="293"/>
      <c r="K166" s="785" t="s">
        <v>363</v>
      </c>
    </row>
    <row r="167" spans="1:11" s="283" customFormat="1" x14ac:dyDescent="0.2">
      <c r="A167" s="795"/>
      <c r="B167" s="796"/>
      <c r="C167" s="298">
        <v>2341</v>
      </c>
      <c r="D167" s="299">
        <v>100</v>
      </c>
      <c r="E167" s="292"/>
      <c r="F167" s="292"/>
      <c r="G167" s="292"/>
      <c r="H167" s="300">
        <f t="shared" ref="H167:I169" si="68">D167+F167</f>
        <v>100</v>
      </c>
      <c r="I167" s="300">
        <f t="shared" si="68"/>
        <v>0</v>
      </c>
      <c r="J167" s="292"/>
      <c r="K167" s="785"/>
    </row>
    <row r="168" spans="1:11" s="283" customFormat="1" ht="12" customHeight="1" x14ac:dyDescent="0.2">
      <c r="A168" s="795"/>
      <c r="B168" s="796"/>
      <c r="C168" s="298">
        <v>2361</v>
      </c>
      <c r="D168" s="299">
        <v>1200</v>
      </c>
      <c r="E168" s="301"/>
      <c r="F168" s="301"/>
      <c r="G168" s="301"/>
      <c r="H168" s="300">
        <f t="shared" si="68"/>
        <v>1200</v>
      </c>
      <c r="I168" s="300">
        <f t="shared" si="68"/>
        <v>0</v>
      </c>
      <c r="J168" s="301"/>
      <c r="K168" s="785"/>
    </row>
    <row r="169" spans="1:11" s="283" customFormat="1" x14ac:dyDescent="0.2">
      <c r="A169" s="795"/>
      <c r="B169" s="796"/>
      <c r="C169" s="294">
        <v>2370</v>
      </c>
      <c r="D169" s="295">
        <v>840</v>
      </c>
      <c r="E169" s="303"/>
      <c r="F169" s="295"/>
      <c r="G169" s="303"/>
      <c r="H169" s="296">
        <f t="shared" si="68"/>
        <v>840</v>
      </c>
      <c r="I169" s="296">
        <f t="shared" si="68"/>
        <v>0</v>
      </c>
      <c r="J169" s="303"/>
      <c r="K169" s="785"/>
    </row>
    <row r="170" spans="1:11" s="283" customFormat="1" x14ac:dyDescent="0.2">
      <c r="A170" s="304" t="s">
        <v>415</v>
      </c>
      <c r="B170" s="321" t="s">
        <v>365</v>
      </c>
      <c r="C170" s="298"/>
      <c r="D170" s="293">
        <f>D171+D178+D182+D186</f>
        <v>13428</v>
      </c>
      <c r="E170" s="293">
        <f>E171+E178+E182</f>
        <v>0</v>
      </c>
      <c r="F170" s="293">
        <f>F171+F178+F182+F186</f>
        <v>0</v>
      </c>
      <c r="G170" s="293">
        <f>G171+G178+G182</f>
        <v>0</v>
      </c>
      <c r="H170" s="293">
        <f>H171+H178+H182+H186</f>
        <v>13428</v>
      </c>
      <c r="I170" s="293">
        <f>I171+I178+I182</f>
        <v>0</v>
      </c>
      <c r="J170" s="293"/>
      <c r="K170" s="289"/>
    </row>
    <row r="171" spans="1:11" s="283" customFormat="1" x14ac:dyDescent="0.2">
      <c r="A171" s="797" t="s">
        <v>416</v>
      </c>
      <c r="B171" s="799" t="s">
        <v>417</v>
      </c>
      <c r="C171" s="301"/>
      <c r="D171" s="293">
        <f>SUM(D172:D177)</f>
        <v>3368</v>
      </c>
      <c r="E171" s="293">
        <f t="shared" ref="E171:I171" si="69">SUM(E172:E177)</f>
        <v>0</v>
      </c>
      <c r="F171" s="293">
        <f t="shared" si="69"/>
        <v>0</v>
      </c>
      <c r="G171" s="293">
        <f t="shared" si="69"/>
        <v>0</v>
      </c>
      <c r="H171" s="293">
        <f t="shared" si="69"/>
        <v>3368</v>
      </c>
      <c r="I171" s="293">
        <f t="shared" si="69"/>
        <v>0</v>
      </c>
      <c r="J171" s="293"/>
      <c r="K171" s="801" t="s">
        <v>399</v>
      </c>
    </row>
    <row r="172" spans="1:11" s="283" customFormat="1" x14ac:dyDescent="0.2">
      <c r="A172" s="797"/>
      <c r="B172" s="799"/>
      <c r="C172" s="298">
        <v>2121</v>
      </c>
      <c r="D172" s="299">
        <v>406</v>
      </c>
      <c r="E172" s="299"/>
      <c r="F172" s="299"/>
      <c r="G172" s="299"/>
      <c r="H172" s="300">
        <f t="shared" ref="H172:I177" si="70">D172+F172</f>
        <v>406</v>
      </c>
      <c r="I172" s="300">
        <f t="shared" si="70"/>
        <v>0</v>
      </c>
      <c r="J172" s="299"/>
      <c r="K172" s="802"/>
    </row>
    <row r="173" spans="1:11" s="283" customFormat="1" x14ac:dyDescent="0.2">
      <c r="A173" s="797"/>
      <c r="B173" s="799"/>
      <c r="C173" s="298">
        <v>2122</v>
      </c>
      <c r="D173" s="299">
        <v>112</v>
      </c>
      <c r="E173" s="299"/>
      <c r="F173" s="299"/>
      <c r="G173" s="299"/>
      <c r="H173" s="300">
        <f t="shared" si="70"/>
        <v>112</v>
      </c>
      <c r="I173" s="300">
        <f t="shared" si="70"/>
        <v>0</v>
      </c>
      <c r="J173" s="299"/>
      <c r="K173" s="802"/>
    </row>
    <row r="174" spans="1:11" s="283" customFormat="1" x14ac:dyDescent="0.2">
      <c r="A174" s="797"/>
      <c r="B174" s="799"/>
      <c r="C174" s="298">
        <v>2261</v>
      </c>
      <c r="D174" s="299">
        <v>1120</v>
      </c>
      <c r="E174" s="299"/>
      <c r="F174" s="299"/>
      <c r="G174" s="299"/>
      <c r="H174" s="300">
        <f t="shared" si="70"/>
        <v>1120</v>
      </c>
      <c r="I174" s="300">
        <f t="shared" si="70"/>
        <v>0</v>
      </c>
      <c r="J174" s="299"/>
      <c r="K174" s="802"/>
    </row>
    <row r="175" spans="1:11" s="283" customFormat="1" x14ac:dyDescent="0.2">
      <c r="A175" s="797"/>
      <c r="B175" s="799"/>
      <c r="C175" s="298">
        <v>2262</v>
      </c>
      <c r="D175" s="299">
        <v>700</v>
      </c>
      <c r="E175" s="299"/>
      <c r="F175" s="299"/>
      <c r="G175" s="299"/>
      <c r="H175" s="300">
        <f t="shared" si="70"/>
        <v>700</v>
      </c>
      <c r="I175" s="300">
        <f t="shared" si="70"/>
        <v>0</v>
      </c>
      <c r="J175" s="299"/>
      <c r="K175" s="802"/>
    </row>
    <row r="176" spans="1:11" s="283" customFormat="1" x14ac:dyDescent="0.2">
      <c r="A176" s="797"/>
      <c r="B176" s="799"/>
      <c r="C176" s="298">
        <v>2341</v>
      </c>
      <c r="D176" s="299">
        <v>50</v>
      </c>
      <c r="E176" s="299"/>
      <c r="F176" s="299"/>
      <c r="G176" s="299"/>
      <c r="H176" s="300">
        <f t="shared" si="70"/>
        <v>50</v>
      </c>
      <c r="I176" s="300">
        <f t="shared" si="70"/>
        <v>0</v>
      </c>
      <c r="J176" s="299"/>
      <c r="K176" s="802"/>
    </row>
    <row r="177" spans="1:11" s="283" customFormat="1" x14ac:dyDescent="0.2">
      <c r="A177" s="797"/>
      <c r="B177" s="799"/>
      <c r="C177" s="298">
        <v>2363</v>
      </c>
      <c r="D177" s="299">
        <v>980</v>
      </c>
      <c r="E177" s="299"/>
      <c r="F177" s="299"/>
      <c r="G177" s="299"/>
      <c r="H177" s="300">
        <f t="shared" si="70"/>
        <v>980</v>
      </c>
      <c r="I177" s="300">
        <f t="shared" si="70"/>
        <v>0</v>
      </c>
      <c r="J177" s="299"/>
      <c r="K177" s="803"/>
    </row>
    <row r="178" spans="1:11" s="283" customFormat="1" x14ac:dyDescent="0.2">
      <c r="A178" s="797" t="s">
        <v>418</v>
      </c>
      <c r="B178" s="799" t="s">
        <v>419</v>
      </c>
      <c r="C178" s="298"/>
      <c r="D178" s="293">
        <f>SUM(D179:D181)</f>
        <v>3160</v>
      </c>
      <c r="E178" s="293">
        <f t="shared" ref="E178:I178" si="71">SUM(E179:E181)</f>
        <v>0</v>
      </c>
      <c r="F178" s="293">
        <f t="shared" si="71"/>
        <v>0</v>
      </c>
      <c r="G178" s="293">
        <f t="shared" si="71"/>
        <v>0</v>
      </c>
      <c r="H178" s="293">
        <f t="shared" si="71"/>
        <v>3160</v>
      </c>
      <c r="I178" s="293">
        <f t="shared" si="71"/>
        <v>0</v>
      </c>
      <c r="J178" s="293"/>
      <c r="K178" s="801" t="s">
        <v>368</v>
      </c>
    </row>
    <row r="179" spans="1:11" s="283" customFormat="1" x14ac:dyDescent="0.2">
      <c r="A179" s="797"/>
      <c r="B179" s="799"/>
      <c r="C179" s="294">
        <v>2262</v>
      </c>
      <c r="D179" s="295">
        <v>200</v>
      </c>
      <c r="E179" s="295"/>
      <c r="F179" s="295"/>
      <c r="G179" s="295"/>
      <c r="H179" s="296">
        <f t="shared" ref="H179:I181" si="72">D179+F179</f>
        <v>200</v>
      </c>
      <c r="I179" s="296">
        <f t="shared" si="72"/>
        <v>0</v>
      </c>
      <c r="J179" s="318"/>
      <c r="K179" s="802"/>
    </row>
    <row r="180" spans="1:11" s="283" customFormat="1" x14ac:dyDescent="0.2">
      <c r="A180" s="797"/>
      <c r="B180" s="799"/>
      <c r="C180" s="294">
        <v>2279</v>
      </c>
      <c r="D180" s="295">
        <v>160</v>
      </c>
      <c r="E180" s="295"/>
      <c r="F180" s="295"/>
      <c r="G180" s="295"/>
      <c r="H180" s="296">
        <f t="shared" si="72"/>
        <v>160</v>
      </c>
      <c r="I180" s="296">
        <f t="shared" si="72"/>
        <v>0</v>
      </c>
      <c r="J180" s="295"/>
      <c r="K180" s="802"/>
    </row>
    <row r="181" spans="1:11" s="283" customFormat="1" ht="13.5" customHeight="1" x14ac:dyDescent="0.2">
      <c r="A181" s="797"/>
      <c r="B181" s="799"/>
      <c r="C181" s="298">
        <v>2363</v>
      </c>
      <c r="D181" s="299">
        <v>2800</v>
      </c>
      <c r="E181" s="299"/>
      <c r="F181" s="299"/>
      <c r="G181" s="299"/>
      <c r="H181" s="300">
        <f t="shared" si="72"/>
        <v>2800</v>
      </c>
      <c r="I181" s="300">
        <f t="shared" si="72"/>
        <v>0</v>
      </c>
      <c r="J181" s="299"/>
      <c r="K181" s="803"/>
    </row>
    <row r="182" spans="1:11" s="283" customFormat="1" x14ac:dyDescent="0.2">
      <c r="A182" s="797" t="s">
        <v>420</v>
      </c>
      <c r="B182" s="799" t="s">
        <v>421</v>
      </c>
      <c r="C182" s="298"/>
      <c r="D182" s="293">
        <f>SUM(D183:D185)</f>
        <v>3160</v>
      </c>
      <c r="E182" s="293">
        <f t="shared" ref="E182:I182" si="73">SUM(E183:E185)</f>
        <v>0</v>
      </c>
      <c r="F182" s="293">
        <f t="shared" si="73"/>
        <v>0</v>
      </c>
      <c r="G182" s="293">
        <f t="shared" si="73"/>
        <v>0</v>
      </c>
      <c r="H182" s="293">
        <f t="shared" si="73"/>
        <v>3160</v>
      </c>
      <c r="I182" s="293">
        <f t="shared" si="73"/>
        <v>0</v>
      </c>
      <c r="J182" s="293"/>
      <c r="K182" s="801" t="s">
        <v>368</v>
      </c>
    </row>
    <row r="183" spans="1:11" s="283" customFormat="1" x14ac:dyDescent="0.2">
      <c r="A183" s="797"/>
      <c r="B183" s="799"/>
      <c r="C183" s="294">
        <v>2262</v>
      </c>
      <c r="D183" s="295">
        <v>200</v>
      </c>
      <c r="E183" s="295"/>
      <c r="F183" s="295"/>
      <c r="G183" s="295"/>
      <c r="H183" s="296">
        <f t="shared" ref="H183:I185" si="74">D183+F183</f>
        <v>200</v>
      </c>
      <c r="I183" s="296">
        <f t="shared" si="74"/>
        <v>0</v>
      </c>
      <c r="J183" s="318"/>
      <c r="K183" s="802"/>
    </row>
    <row r="184" spans="1:11" s="283" customFormat="1" ht="12.75" customHeight="1" x14ac:dyDescent="0.2">
      <c r="A184" s="797"/>
      <c r="B184" s="799"/>
      <c r="C184" s="294">
        <v>2279</v>
      </c>
      <c r="D184" s="295">
        <v>160</v>
      </c>
      <c r="E184" s="295"/>
      <c r="F184" s="295"/>
      <c r="G184" s="295"/>
      <c r="H184" s="296">
        <f t="shared" si="74"/>
        <v>160</v>
      </c>
      <c r="I184" s="296">
        <f t="shared" si="74"/>
        <v>0</v>
      </c>
      <c r="J184" s="295"/>
      <c r="K184" s="802"/>
    </row>
    <row r="185" spans="1:11" s="283" customFormat="1" ht="12.75" customHeight="1" x14ac:dyDescent="0.2">
      <c r="A185" s="797"/>
      <c r="B185" s="799"/>
      <c r="C185" s="298">
        <v>2363</v>
      </c>
      <c r="D185" s="299">
        <v>2800</v>
      </c>
      <c r="E185" s="299"/>
      <c r="F185" s="299"/>
      <c r="G185" s="299"/>
      <c r="H185" s="300">
        <f t="shared" si="74"/>
        <v>2800</v>
      </c>
      <c r="I185" s="300">
        <f t="shared" si="74"/>
        <v>0</v>
      </c>
      <c r="J185" s="299"/>
      <c r="K185" s="803"/>
    </row>
    <row r="186" spans="1:11" s="283" customFormat="1" ht="15" customHeight="1" x14ac:dyDescent="0.2">
      <c r="A186" s="806" t="s">
        <v>422</v>
      </c>
      <c r="B186" s="809" t="s">
        <v>423</v>
      </c>
      <c r="C186" s="298"/>
      <c r="D186" s="293">
        <f>SUM(D187:D190)</f>
        <v>3740</v>
      </c>
      <c r="E186" s="293">
        <f t="shared" ref="E186:G186" si="75">SUM(E187:E189)</f>
        <v>0</v>
      </c>
      <c r="F186" s="293">
        <f t="shared" si="75"/>
        <v>0</v>
      </c>
      <c r="G186" s="293">
        <f t="shared" si="75"/>
        <v>0</v>
      </c>
      <c r="H186" s="293">
        <f>SUM(H187:H190)</f>
        <v>3740</v>
      </c>
      <c r="I186" s="300">
        <v>0</v>
      </c>
      <c r="J186" s="299"/>
      <c r="K186" s="327"/>
    </row>
    <row r="187" spans="1:11" s="283" customFormat="1" x14ac:dyDescent="0.2">
      <c r="A187" s="807"/>
      <c r="B187" s="810"/>
      <c r="C187" s="294">
        <v>2121</v>
      </c>
      <c r="D187" s="295">
        <v>580</v>
      </c>
      <c r="E187" s="295"/>
      <c r="F187" s="295"/>
      <c r="G187" s="295"/>
      <c r="H187" s="296">
        <f>D187+F187</f>
        <v>580</v>
      </c>
      <c r="I187" s="296">
        <v>0</v>
      </c>
      <c r="J187" s="295"/>
      <c r="K187" s="801" t="s">
        <v>399</v>
      </c>
    </row>
    <row r="188" spans="1:11" s="283" customFormat="1" ht="15" customHeight="1" x14ac:dyDescent="0.2">
      <c r="A188" s="807"/>
      <c r="B188" s="810"/>
      <c r="C188" s="298">
        <v>2122</v>
      </c>
      <c r="D188" s="299">
        <v>160</v>
      </c>
      <c r="E188" s="299"/>
      <c r="F188" s="299"/>
      <c r="G188" s="299"/>
      <c r="H188" s="300">
        <f>D188+F188</f>
        <v>160</v>
      </c>
      <c r="I188" s="300">
        <v>0</v>
      </c>
      <c r="J188" s="299"/>
      <c r="K188" s="802"/>
    </row>
    <row r="189" spans="1:11" s="283" customFormat="1" ht="15" customHeight="1" x14ac:dyDescent="0.2">
      <c r="A189" s="807"/>
      <c r="B189" s="810"/>
      <c r="C189" s="298">
        <v>2261</v>
      </c>
      <c r="D189" s="299">
        <v>1600</v>
      </c>
      <c r="E189" s="299"/>
      <c r="F189" s="299"/>
      <c r="G189" s="299"/>
      <c r="H189" s="300">
        <f>D189+F189</f>
        <v>1600</v>
      </c>
      <c r="I189" s="300">
        <v>0</v>
      </c>
      <c r="J189" s="299"/>
      <c r="K189" s="802"/>
    </row>
    <row r="190" spans="1:11" s="283" customFormat="1" ht="15" customHeight="1" x14ac:dyDescent="0.2">
      <c r="A190" s="808"/>
      <c r="B190" s="811"/>
      <c r="C190" s="298">
        <v>2363</v>
      </c>
      <c r="D190" s="299">
        <v>1400</v>
      </c>
      <c r="E190" s="299"/>
      <c r="F190" s="299"/>
      <c r="G190" s="299"/>
      <c r="H190" s="300">
        <f>D190+F190</f>
        <v>1400</v>
      </c>
      <c r="I190" s="300"/>
      <c r="J190" s="299"/>
      <c r="K190" s="803"/>
    </row>
    <row r="191" spans="1:11" s="283" customFormat="1" ht="12.75" customHeight="1" x14ac:dyDescent="0.2">
      <c r="A191" s="312">
        <v>10</v>
      </c>
      <c r="B191" s="313" t="s">
        <v>424</v>
      </c>
      <c r="C191" s="310"/>
      <c r="D191" s="288">
        <f>D192+D196+D200</f>
        <v>5199</v>
      </c>
      <c r="E191" s="288">
        <f t="shared" ref="E191:I191" si="76">E192+E196+E200</f>
        <v>0</v>
      </c>
      <c r="F191" s="288">
        <f t="shared" si="76"/>
        <v>0</v>
      </c>
      <c r="G191" s="288">
        <f t="shared" si="76"/>
        <v>0</v>
      </c>
      <c r="H191" s="288">
        <f t="shared" si="76"/>
        <v>5199</v>
      </c>
      <c r="I191" s="288">
        <f t="shared" si="76"/>
        <v>0</v>
      </c>
      <c r="J191" s="288"/>
      <c r="K191" s="289"/>
    </row>
    <row r="192" spans="1:11" s="283" customFormat="1" ht="12" customHeight="1" x14ac:dyDescent="0.2">
      <c r="A192" s="812">
        <v>10.1</v>
      </c>
      <c r="B192" s="804" t="s">
        <v>375</v>
      </c>
      <c r="C192" s="298"/>
      <c r="D192" s="293">
        <f>SUM(D193:D195)</f>
        <v>2549</v>
      </c>
      <c r="E192" s="293">
        <f t="shared" ref="E192:I192" si="77">SUM(E193:E195)</f>
        <v>0</v>
      </c>
      <c r="F192" s="293">
        <f t="shared" si="77"/>
        <v>0</v>
      </c>
      <c r="G192" s="293">
        <f t="shared" si="77"/>
        <v>0</v>
      </c>
      <c r="H192" s="293">
        <f t="shared" si="77"/>
        <v>2549</v>
      </c>
      <c r="I192" s="293">
        <f t="shared" si="77"/>
        <v>0</v>
      </c>
      <c r="J192" s="293"/>
      <c r="K192" s="805" t="s">
        <v>358</v>
      </c>
    </row>
    <row r="193" spans="1:11" s="283" customFormat="1" ht="11.25" customHeight="1" x14ac:dyDescent="0.2">
      <c r="A193" s="812"/>
      <c r="B193" s="804"/>
      <c r="C193" s="298">
        <v>2262</v>
      </c>
      <c r="D193" s="299">
        <v>1800</v>
      </c>
      <c r="E193" s="300"/>
      <c r="F193" s="300"/>
      <c r="G193" s="300"/>
      <c r="H193" s="300">
        <f t="shared" ref="H193:I195" si="78">D193+F193</f>
        <v>1800</v>
      </c>
      <c r="I193" s="300">
        <f t="shared" si="78"/>
        <v>0</v>
      </c>
      <c r="J193" s="300"/>
      <c r="K193" s="805"/>
    </row>
    <row r="194" spans="1:11" s="283" customFormat="1" x14ac:dyDescent="0.2">
      <c r="A194" s="812"/>
      <c r="B194" s="804"/>
      <c r="C194" s="298">
        <v>2279</v>
      </c>
      <c r="D194" s="299">
        <v>455</v>
      </c>
      <c r="E194" s="300"/>
      <c r="F194" s="300"/>
      <c r="G194" s="300"/>
      <c r="H194" s="300">
        <f t="shared" si="78"/>
        <v>455</v>
      </c>
      <c r="I194" s="300">
        <f t="shared" si="78"/>
        <v>0</v>
      </c>
      <c r="J194" s="300"/>
      <c r="K194" s="805"/>
    </row>
    <row r="195" spans="1:11" s="283" customFormat="1" ht="13.5" customHeight="1" x14ac:dyDescent="0.2">
      <c r="A195" s="812"/>
      <c r="B195" s="804"/>
      <c r="C195" s="298">
        <v>2363</v>
      </c>
      <c r="D195" s="299">
        <v>294</v>
      </c>
      <c r="E195" s="300"/>
      <c r="F195" s="300"/>
      <c r="G195" s="300"/>
      <c r="H195" s="300">
        <f t="shared" si="78"/>
        <v>294</v>
      </c>
      <c r="I195" s="300">
        <f t="shared" si="78"/>
        <v>0</v>
      </c>
      <c r="J195" s="300"/>
      <c r="K195" s="805"/>
    </row>
    <row r="196" spans="1:11" s="283" customFormat="1" x14ac:dyDescent="0.2">
      <c r="A196" s="795">
        <v>10.199999999999999</v>
      </c>
      <c r="B196" s="796" t="s">
        <v>425</v>
      </c>
      <c r="C196" s="298"/>
      <c r="D196" s="293">
        <f t="shared" ref="D196:I196" si="79">SUM(D197:D199)</f>
        <v>1000</v>
      </c>
      <c r="E196" s="293">
        <f t="shared" si="79"/>
        <v>0</v>
      </c>
      <c r="F196" s="293">
        <f t="shared" si="79"/>
        <v>0</v>
      </c>
      <c r="G196" s="293">
        <f t="shared" si="79"/>
        <v>0</v>
      </c>
      <c r="H196" s="293">
        <f t="shared" si="79"/>
        <v>1000</v>
      </c>
      <c r="I196" s="293">
        <f t="shared" si="79"/>
        <v>0</v>
      </c>
      <c r="J196" s="293"/>
      <c r="K196" s="785" t="s">
        <v>363</v>
      </c>
    </row>
    <row r="197" spans="1:11" s="283" customFormat="1" x14ac:dyDescent="0.2">
      <c r="A197" s="795"/>
      <c r="B197" s="796"/>
      <c r="C197" s="298">
        <v>2341</v>
      </c>
      <c r="D197" s="299">
        <v>50</v>
      </c>
      <c r="E197" s="300"/>
      <c r="F197" s="300"/>
      <c r="G197" s="300"/>
      <c r="H197" s="300">
        <f t="shared" ref="H197:I199" si="80">D197+F197</f>
        <v>50</v>
      </c>
      <c r="I197" s="300">
        <f t="shared" si="80"/>
        <v>0</v>
      </c>
      <c r="J197" s="300"/>
      <c r="K197" s="785"/>
    </row>
    <row r="198" spans="1:11" s="283" customFormat="1" x14ac:dyDescent="0.2">
      <c r="A198" s="795"/>
      <c r="B198" s="796"/>
      <c r="C198" s="298">
        <v>2361</v>
      </c>
      <c r="D198" s="299">
        <v>750</v>
      </c>
      <c r="E198" s="301"/>
      <c r="F198" s="301"/>
      <c r="G198" s="301"/>
      <c r="H198" s="300">
        <f t="shared" si="80"/>
        <v>750</v>
      </c>
      <c r="I198" s="300">
        <f t="shared" si="80"/>
        <v>0</v>
      </c>
      <c r="J198" s="301"/>
      <c r="K198" s="785"/>
    </row>
    <row r="199" spans="1:11" s="283" customFormat="1" x14ac:dyDescent="0.2">
      <c r="A199" s="795"/>
      <c r="B199" s="796"/>
      <c r="C199" s="294">
        <v>2370</v>
      </c>
      <c r="D199" s="295">
        <v>200</v>
      </c>
      <c r="E199" s="303"/>
      <c r="F199" s="295"/>
      <c r="G199" s="303"/>
      <c r="H199" s="296">
        <f t="shared" si="80"/>
        <v>200</v>
      </c>
      <c r="I199" s="296">
        <f t="shared" si="80"/>
        <v>0</v>
      </c>
      <c r="J199" s="303"/>
      <c r="K199" s="785"/>
    </row>
    <row r="200" spans="1:11" s="283" customFormat="1" x14ac:dyDescent="0.2">
      <c r="A200" s="328" t="s">
        <v>426</v>
      </c>
      <c r="B200" s="321" t="s">
        <v>365</v>
      </c>
      <c r="C200" s="326"/>
      <c r="D200" s="288">
        <f t="shared" ref="D200:I200" si="81">D201</f>
        <v>1650</v>
      </c>
      <c r="E200" s="288">
        <f t="shared" si="81"/>
        <v>0</v>
      </c>
      <c r="F200" s="288">
        <f t="shared" si="81"/>
        <v>0</v>
      </c>
      <c r="G200" s="288">
        <f t="shared" si="81"/>
        <v>0</v>
      </c>
      <c r="H200" s="288">
        <f t="shared" si="81"/>
        <v>1650</v>
      </c>
      <c r="I200" s="288">
        <f t="shared" si="81"/>
        <v>0</v>
      </c>
      <c r="J200" s="288"/>
      <c r="K200" s="289"/>
    </row>
    <row r="201" spans="1:11" s="283" customFormat="1" x14ac:dyDescent="0.2">
      <c r="A201" s="797" t="s">
        <v>427</v>
      </c>
      <c r="B201" s="799" t="s">
        <v>367</v>
      </c>
      <c r="C201" s="310"/>
      <c r="D201" s="288">
        <f>SUM(D202:D205)</f>
        <v>1650</v>
      </c>
      <c r="E201" s="288">
        <f t="shared" ref="E201:I201" si="82">SUM(E202:E205)</f>
        <v>0</v>
      </c>
      <c r="F201" s="288">
        <f t="shared" si="82"/>
        <v>0</v>
      </c>
      <c r="G201" s="288">
        <f t="shared" si="82"/>
        <v>0</v>
      </c>
      <c r="H201" s="288">
        <f t="shared" si="82"/>
        <v>1650</v>
      </c>
      <c r="I201" s="288">
        <f t="shared" si="82"/>
        <v>0</v>
      </c>
      <c r="J201" s="288"/>
      <c r="K201" s="786" t="s">
        <v>368</v>
      </c>
    </row>
    <row r="202" spans="1:11" s="283" customFormat="1" x14ac:dyDescent="0.2">
      <c r="A202" s="797"/>
      <c r="B202" s="799"/>
      <c r="C202" s="317">
        <v>2262</v>
      </c>
      <c r="D202" s="318">
        <v>200</v>
      </c>
      <c r="E202" s="319"/>
      <c r="F202" s="318"/>
      <c r="G202" s="319"/>
      <c r="H202" s="296">
        <f t="shared" ref="H202:I205" si="83">D202+F202</f>
        <v>200</v>
      </c>
      <c r="I202" s="296">
        <f t="shared" si="83"/>
        <v>0</v>
      </c>
      <c r="J202" s="318"/>
      <c r="K202" s="793"/>
    </row>
    <row r="203" spans="1:11" s="283" customFormat="1" x14ac:dyDescent="0.2">
      <c r="A203" s="797"/>
      <c r="B203" s="799"/>
      <c r="C203" s="317">
        <v>2279</v>
      </c>
      <c r="D203" s="318">
        <v>175</v>
      </c>
      <c r="E203" s="319"/>
      <c r="F203" s="318"/>
      <c r="G203" s="319"/>
      <c r="H203" s="296">
        <f t="shared" si="83"/>
        <v>175</v>
      </c>
      <c r="I203" s="296">
        <f t="shared" si="83"/>
        <v>0</v>
      </c>
      <c r="J203" s="295"/>
      <c r="K203" s="793"/>
    </row>
    <row r="204" spans="1:11" s="283" customFormat="1" x14ac:dyDescent="0.2">
      <c r="A204" s="797"/>
      <c r="B204" s="799"/>
      <c r="C204" s="310">
        <v>2341</v>
      </c>
      <c r="D204" s="320">
        <v>50</v>
      </c>
      <c r="E204" s="288"/>
      <c r="F204" s="288"/>
      <c r="G204" s="288"/>
      <c r="H204" s="300">
        <f t="shared" si="83"/>
        <v>50</v>
      </c>
      <c r="I204" s="300">
        <f t="shared" si="83"/>
        <v>0</v>
      </c>
      <c r="J204" s="288"/>
      <c r="K204" s="793"/>
    </row>
    <row r="205" spans="1:11" s="283" customFormat="1" x14ac:dyDescent="0.2">
      <c r="A205" s="797"/>
      <c r="B205" s="799"/>
      <c r="C205" s="310">
        <v>2363</v>
      </c>
      <c r="D205" s="320">
        <v>1225</v>
      </c>
      <c r="E205" s="288"/>
      <c r="F205" s="288"/>
      <c r="G205" s="288"/>
      <c r="H205" s="300">
        <f t="shared" si="83"/>
        <v>1225</v>
      </c>
      <c r="I205" s="300">
        <f t="shared" si="83"/>
        <v>0</v>
      </c>
      <c r="J205" s="288"/>
      <c r="K205" s="794"/>
    </row>
    <row r="206" spans="1:11" s="283" customFormat="1" ht="12.75" customHeight="1" x14ac:dyDescent="0.2">
      <c r="A206" s="312">
        <v>11</v>
      </c>
      <c r="B206" s="313" t="s">
        <v>428</v>
      </c>
      <c r="C206" s="310"/>
      <c r="D206" s="288">
        <f t="shared" ref="D206:I206" si="84">D207+D212+D216</f>
        <v>12102</v>
      </c>
      <c r="E206" s="288">
        <f t="shared" si="84"/>
        <v>0</v>
      </c>
      <c r="F206" s="288">
        <f t="shared" si="84"/>
        <v>0</v>
      </c>
      <c r="G206" s="288">
        <f t="shared" si="84"/>
        <v>0</v>
      </c>
      <c r="H206" s="288">
        <f t="shared" si="84"/>
        <v>12102</v>
      </c>
      <c r="I206" s="288">
        <f t="shared" si="84"/>
        <v>0</v>
      </c>
      <c r="J206" s="288"/>
      <c r="K206" s="289"/>
    </row>
    <row r="207" spans="1:11" s="283" customFormat="1" ht="13.5" customHeight="1" x14ac:dyDescent="0.2">
      <c r="A207" s="795">
        <v>11.1</v>
      </c>
      <c r="B207" s="804" t="s">
        <v>375</v>
      </c>
      <c r="C207" s="298"/>
      <c r="D207" s="293">
        <f>SUM(D208:D211)</f>
        <v>2818</v>
      </c>
      <c r="E207" s="293">
        <f t="shared" ref="E207:I207" si="85">SUM(E208:E211)</f>
        <v>0</v>
      </c>
      <c r="F207" s="293">
        <f t="shared" si="85"/>
        <v>0</v>
      </c>
      <c r="G207" s="293">
        <f t="shared" si="85"/>
        <v>0</v>
      </c>
      <c r="H207" s="293">
        <f t="shared" si="85"/>
        <v>2818</v>
      </c>
      <c r="I207" s="293">
        <f t="shared" si="85"/>
        <v>0</v>
      </c>
      <c r="J207" s="293"/>
      <c r="K207" s="805" t="s">
        <v>358</v>
      </c>
    </row>
    <row r="208" spans="1:11" s="283" customFormat="1" ht="12.75" customHeight="1" x14ac:dyDescent="0.2">
      <c r="A208" s="795"/>
      <c r="B208" s="804"/>
      <c r="C208" s="298">
        <v>2261</v>
      </c>
      <c r="D208" s="299">
        <v>240</v>
      </c>
      <c r="E208" s="300"/>
      <c r="F208" s="300"/>
      <c r="G208" s="300"/>
      <c r="H208" s="300">
        <f t="shared" ref="H208:I211" si="86">D208+F208</f>
        <v>240</v>
      </c>
      <c r="I208" s="300">
        <f t="shared" si="86"/>
        <v>0</v>
      </c>
      <c r="J208" s="300"/>
      <c r="K208" s="805"/>
    </row>
    <row r="209" spans="1:11" s="283" customFormat="1" x14ac:dyDescent="0.2">
      <c r="A209" s="795"/>
      <c r="B209" s="804"/>
      <c r="C209" s="298">
        <v>2262</v>
      </c>
      <c r="D209" s="299">
        <v>1800</v>
      </c>
      <c r="E209" s="300"/>
      <c r="F209" s="300"/>
      <c r="G209" s="300"/>
      <c r="H209" s="300">
        <f t="shared" si="86"/>
        <v>1800</v>
      </c>
      <c r="I209" s="300">
        <f t="shared" si="86"/>
        <v>0</v>
      </c>
      <c r="J209" s="300"/>
      <c r="K209" s="805"/>
    </row>
    <row r="210" spans="1:11" s="283" customFormat="1" ht="13.5" customHeight="1" x14ac:dyDescent="0.2">
      <c r="A210" s="795"/>
      <c r="B210" s="804"/>
      <c r="C210" s="298">
        <v>2279</v>
      </c>
      <c r="D210" s="299">
        <v>400</v>
      </c>
      <c r="E210" s="300"/>
      <c r="F210" s="300"/>
      <c r="G210" s="300"/>
      <c r="H210" s="300">
        <f t="shared" si="86"/>
        <v>400</v>
      </c>
      <c r="I210" s="300">
        <f t="shared" si="86"/>
        <v>0</v>
      </c>
      <c r="J210" s="300"/>
      <c r="K210" s="805"/>
    </row>
    <row r="211" spans="1:11" s="283" customFormat="1" x14ac:dyDescent="0.2">
      <c r="A211" s="795"/>
      <c r="B211" s="804"/>
      <c r="C211" s="298">
        <v>2363</v>
      </c>
      <c r="D211" s="299">
        <v>378</v>
      </c>
      <c r="E211" s="300"/>
      <c r="F211" s="300"/>
      <c r="G211" s="300"/>
      <c r="H211" s="300">
        <f t="shared" si="86"/>
        <v>378</v>
      </c>
      <c r="I211" s="300">
        <f t="shared" si="86"/>
        <v>0</v>
      </c>
      <c r="J211" s="300"/>
      <c r="K211" s="805"/>
    </row>
    <row r="212" spans="1:11" s="283" customFormat="1" x14ac:dyDescent="0.2">
      <c r="A212" s="795">
        <v>11.2</v>
      </c>
      <c r="B212" s="796" t="s">
        <v>429</v>
      </c>
      <c r="C212" s="298"/>
      <c r="D212" s="293">
        <f t="shared" ref="D212:I212" si="87">SUM(D213:D215)</f>
        <v>714</v>
      </c>
      <c r="E212" s="293">
        <f t="shared" si="87"/>
        <v>0</v>
      </c>
      <c r="F212" s="293">
        <f t="shared" si="87"/>
        <v>0</v>
      </c>
      <c r="G212" s="293">
        <f t="shared" si="87"/>
        <v>0</v>
      </c>
      <c r="H212" s="293">
        <f t="shared" si="87"/>
        <v>714</v>
      </c>
      <c r="I212" s="293">
        <f t="shared" si="87"/>
        <v>0</v>
      </c>
      <c r="J212" s="293"/>
      <c r="K212" s="785" t="s">
        <v>363</v>
      </c>
    </row>
    <row r="213" spans="1:11" s="283" customFormat="1" x14ac:dyDescent="0.2">
      <c r="A213" s="795"/>
      <c r="B213" s="796"/>
      <c r="C213" s="298">
        <v>2341</v>
      </c>
      <c r="D213" s="299">
        <v>50</v>
      </c>
      <c r="E213" s="300"/>
      <c r="F213" s="300"/>
      <c r="G213" s="300"/>
      <c r="H213" s="300">
        <f t="shared" ref="H213:I215" si="88">D213+F213</f>
        <v>50</v>
      </c>
      <c r="I213" s="300">
        <f t="shared" si="88"/>
        <v>0</v>
      </c>
      <c r="J213" s="300"/>
      <c r="K213" s="785"/>
    </row>
    <row r="214" spans="1:11" s="283" customFormat="1" x14ac:dyDescent="0.2">
      <c r="A214" s="795"/>
      <c r="B214" s="796"/>
      <c r="C214" s="298">
        <v>2361</v>
      </c>
      <c r="D214" s="299">
        <v>300</v>
      </c>
      <c r="E214" s="300"/>
      <c r="F214" s="300"/>
      <c r="G214" s="300"/>
      <c r="H214" s="300">
        <f t="shared" si="88"/>
        <v>300</v>
      </c>
      <c r="I214" s="300">
        <f t="shared" si="88"/>
        <v>0</v>
      </c>
      <c r="J214" s="300"/>
      <c r="K214" s="785"/>
    </row>
    <row r="215" spans="1:11" s="283" customFormat="1" x14ac:dyDescent="0.2">
      <c r="A215" s="795"/>
      <c r="B215" s="796"/>
      <c r="C215" s="298">
        <v>2370</v>
      </c>
      <c r="D215" s="299">
        <v>364</v>
      </c>
      <c r="E215" s="301"/>
      <c r="F215" s="301"/>
      <c r="G215" s="301"/>
      <c r="H215" s="300">
        <f t="shared" si="88"/>
        <v>364</v>
      </c>
      <c r="I215" s="300">
        <f t="shared" si="88"/>
        <v>0</v>
      </c>
      <c r="J215" s="301"/>
      <c r="K215" s="785"/>
    </row>
    <row r="216" spans="1:11" s="283" customFormat="1" x14ac:dyDescent="0.2">
      <c r="A216" s="328" t="s">
        <v>430</v>
      </c>
      <c r="B216" s="321" t="s">
        <v>365</v>
      </c>
      <c r="C216" s="298"/>
      <c r="D216" s="293">
        <f t="shared" ref="D216:I216" si="89">D217+D219+D225</f>
        <v>8570</v>
      </c>
      <c r="E216" s="293">
        <f t="shared" si="89"/>
        <v>0</v>
      </c>
      <c r="F216" s="293">
        <f t="shared" si="89"/>
        <v>0</v>
      </c>
      <c r="G216" s="293">
        <f t="shared" si="89"/>
        <v>0</v>
      </c>
      <c r="H216" s="293">
        <f t="shared" si="89"/>
        <v>8570</v>
      </c>
      <c r="I216" s="293">
        <f t="shared" si="89"/>
        <v>0</v>
      </c>
      <c r="J216" s="293"/>
      <c r="K216" s="289"/>
    </row>
    <row r="217" spans="1:11" s="283" customFormat="1" x14ac:dyDescent="0.2">
      <c r="A217" s="797" t="s">
        <v>431</v>
      </c>
      <c r="B217" s="799" t="s">
        <v>367</v>
      </c>
      <c r="C217" s="298"/>
      <c r="D217" s="293">
        <f>SUM(D218:D218)</f>
        <v>1050</v>
      </c>
      <c r="E217" s="293">
        <f t="shared" ref="E217:I217" si="90">SUM(E218:E218)</f>
        <v>0</v>
      </c>
      <c r="F217" s="293">
        <f t="shared" si="90"/>
        <v>0</v>
      </c>
      <c r="G217" s="293">
        <f t="shared" si="90"/>
        <v>0</v>
      </c>
      <c r="H217" s="293">
        <f t="shared" si="90"/>
        <v>1050</v>
      </c>
      <c r="I217" s="293">
        <f t="shared" si="90"/>
        <v>0</v>
      </c>
      <c r="J217" s="293"/>
      <c r="K217" s="801" t="s">
        <v>368</v>
      </c>
    </row>
    <row r="218" spans="1:11" s="283" customFormat="1" x14ac:dyDescent="0.2">
      <c r="A218" s="797"/>
      <c r="B218" s="799"/>
      <c r="C218" s="329">
        <v>2363</v>
      </c>
      <c r="D218" s="299">
        <v>1050</v>
      </c>
      <c r="E218" s="299"/>
      <c r="F218" s="299"/>
      <c r="G218" s="299"/>
      <c r="H218" s="300">
        <f>D218+F218</f>
        <v>1050</v>
      </c>
      <c r="I218" s="300">
        <f>E218+G218</f>
        <v>0</v>
      </c>
      <c r="J218" s="299"/>
      <c r="K218" s="803"/>
    </row>
    <row r="219" spans="1:11" s="283" customFormat="1" x14ac:dyDescent="0.2">
      <c r="A219" s="797" t="s">
        <v>432</v>
      </c>
      <c r="B219" s="799" t="s">
        <v>370</v>
      </c>
      <c r="C219" s="298"/>
      <c r="D219" s="293">
        <f>SUM(D220:D224)</f>
        <v>3160</v>
      </c>
      <c r="E219" s="293">
        <f t="shared" ref="E219:I219" si="91">SUM(E220:E224)</f>
        <v>0</v>
      </c>
      <c r="F219" s="293">
        <f t="shared" si="91"/>
        <v>0</v>
      </c>
      <c r="G219" s="293">
        <f t="shared" si="91"/>
        <v>0</v>
      </c>
      <c r="H219" s="293">
        <f t="shared" si="91"/>
        <v>3160</v>
      </c>
      <c r="I219" s="293">
        <f t="shared" si="91"/>
        <v>0</v>
      </c>
      <c r="J219" s="293"/>
      <c r="K219" s="801" t="s">
        <v>368</v>
      </c>
    </row>
    <row r="220" spans="1:11" s="283" customFormat="1" x14ac:dyDescent="0.2">
      <c r="A220" s="797"/>
      <c r="B220" s="799"/>
      <c r="C220" s="298">
        <v>2111</v>
      </c>
      <c r="D220" s="299">
        <v>120</v>
      </c>
      <c r="E220" s="299"/>
      <c r="F220" s="299"/>
      <c r="G220" s="299"/>
      <c r="H220" s="300">
        <f t="shared" ref="H220:I224" si="92">D220+F220</f>
        <v>120</v>
      </c>
      <c r="I220" s="300">
        <f t="shared" si="92"/>
        <v>0</v>
      </c>
      <c r="J220" s="299"/>
      <c r="K220" s="802"/>
    </row>
    <row r="221" spans="1:11" s="283" customFormat="1" x14ac:dyDescent="0.2">
      <c r="A221" s="797"/>
      <c r="B221" s="799"/>
      <c r="C221" s="298">
        <v>2261</v>
      </c>
      <c r="D221" s="299">
        <v>1760</v>
      </c>
      <c r="E221" s="299"/>
      <c r="F221" s="299"/>
      <c r="G221" s="299"/>
      <c r="H221" s="300">
        <f t="shared" si="92"/>
        <v>1760</v>
      </c>
      <c r="I221" s="300">
        <f t="shared" si="92"/>
        <v>0</v>
      </c>
      <c r="J221" s="299"/>
      <c r="K221" s="802"/>
    </row>
    <row r="222" spans="1:11" s="283" customFormat="1" x14ac:dyDescent="0.2">
      <c r="A222" s="797"/>
      <c r="B222" s="799"/>
      <c r="C222" s="298">
        <v>2262</v>
      </c>
      <c r="D222" s="299">
        <v>200</v>
      </c>
      <c r="E222" s="299"/>
      <c r="F222" s="299"/>
      <c r="G222" s="299"/>
      <c r="H222" s="300">
        <f t="shared" si="92"/>
        <v>200</v>
      </c>
      <c r="I222" s="300">
        <f t="shared" si="92"/>
        <v>0</v>
      </c>
      <c r="J222" s="299"/>
      <c r="K222" s="802"/>
    </row>
    <row r="223" spans="1:11" s="283" customFormat="1" x14ac:dyDescent="0.2">
      <c r="A223" s="797"/>
      <c r="B223" s="799"/>
      <c r="C223" s="298">
        <v>2341</v>
      </c>
      <c r="D223" s="299">
        <v>100</v>
      </c>
      <c r="E223" s="299"/>
      <c r="F223" s="299"/>
      <c r="G223" s="299"/>
      <c r="H223" s="300">
        <f t="shared" si="92"/>
        <v>100</v>
      </c>
      <c r="I223" s="300">
        <f t="shared" si="92"/>
        <v>0</v>
      </c>
      <c r="J223" s="299"/>
      <c r="K223" s="802"/>
    </row>
    <row r="224" spans="1:11" s="283" customFormat="1" x14ac:dyDescent="0.2">
      <c r="A224" s="797"/>
      <c r="B224" s="799"/>
      <c r="C224" s="298">
        <v>2363</v>
      </c>
      <c r="D224" s="299">
        <v>980</v>
      </c>
      <c r="E224" s="299"/>
      <c r="F224" s="299"/>
      <c r="G224" s="299"/>
      <c r="H224" s="300">
        <f t="shared" si="92"/>
        <v>980</v>
      </c>
      <c r="I224" s="300">
        <f t="shared" si="92"/>
        <v>0</v>
      </c>
      <c r="J224" s="299"/>
      <c r="K224" s="803"/>
    </row>
    <row r="225" spans="1:11" s="283" customFormat="1" x14ac:dyDescent="0.2">
      <c r="A225" s="797" t="s">
        <v>433</v>
      </c>
      <c r="B225" s="799" t="s">
        <v>434</v>
      </c>
      <c r="C225" s="298"/>
      <c r="D225" s="293">
        <f>SUM(D226:D228)</f>
        <v>4360</v>
      </c>
      <c r="E225" s="293">
        <f t="shared" ref="E225:I225" si="93">SUM(E226:E228)</f>
        <v>0</v>
      </c>
      <c r="F225" s="293">
        <f t="shared" si="93"/>
        <v>0</v>
      </c>
      <c r="G225" s="293">
        <f t="shared" si="93"/>
        <v>0</v>
      </c>
      <c r="H225" s="293">
        <f t="shared" si="93"/>
        <v>4360</v>
      </c>
      <c r="I225" s="293">
        <f t="shared" si="93"/>
        <v>0</v>
      </c>
      <c r="J225" s="293"/>
      <c r="K225" s="801" t="s">
        <v>435</v>
      </c>
    </row>
    <row r="226" spans="1:11" s="283" customFormat="1" ht="12" customHeight="1" x14ac:dyDescent="0.2">
      <c r="A226" s="797"/>
      <c r="B226" s="799"/>
      <c r="C226" s="298">
        <v>2121</v>
      </c>
      <c r="D226" s="299">
        <v>800</v>
      </c>
      <c r="E226" s="292"/>
      <c r="F226" s="292"/>
      <c r="G226" s="292"/>
      <c r="H226" s="300">
        <f t="shared" ref="H226:I228" si="94">D226+F226</f>
        <v>800</v>
      </c>
      <c r="I226" s="300">
        <f t="shared" si="94"/>
        <v>0</v>
      </c>
      <c r="J226" s="292"/>
      <c r="K226" s="802"/>
    </row>
    <row r="227" spans="1:11" s="283" customFormat="1" ht="12.75" customHeight="1" x14ac:dyDescent="0.2">
      <c r="A227" s="797"/>
      <c r="B227" s="799"/>
      <c r="C227" s="298">
        <v>2122</v>
      </c>
      <c r="D227" s="299">
        <v>890</v>
      </c>
      <c r="E227" s="292"/>
      <c r="F227" s="292"/>
      <c r="G227" s="292"/>
      <c r="H227" s="300">
        <f t="shared" si="94"/>
        <v>890</v>
      </c>
      <c r="I227" s="300">
        <f t="shared" si="94"/>
        <v>0</v>
      </c>
      <c r="J227" s="292"/>
      <c r="K227" s="802"/>
    </row>
    <row r="228" spans="1:11" s="283" customFormat="1" x14ac:dyDescent="0.2">
      <c r="A228" s="798"/>
      <c r="B228" s="799"/>
      <c r="C228" s="330">
        <v>2279</v>
      </c>
      <c r="D228" s="295">
        <v>2670</v>
      </c>
      <c r="E228" s="295"/>
      <c r="F228" s="295"/>
      <c r="G228" s="295"/>
      <c r="H228" s="296">
        <f t="shared" si="94"/>
        <v>2670</v>
      </c>
      <c r="I228" s="296">
        <f t="shared" si="94"/>
        <v>0</v>
      </c>
      <c r="J228" s="331"/>
      <c r="K228" s="803"/>
    </row>
    <row r="229" spans="1:11" s="283" customFormat="1" ht="12.75" customHeight="1" x14ac:dyDescent="0.2">
      <c r="A229" s="332">
        <v>12</v>
      </c>
      <c r="B229" s="313" t="s">
        <v>436</v>
      </c>
      <c r="C229" s="310"/>
      <c r="D229" s="288">
        <f>D230+D235+D240</f>
        <v>6158</v>
      </c>
      <c r="E229" s="288">
        <f t="shared" ref="E229:I229" si="95">E230+E235+E240</f>
        <v>0</v>
      </c>
      <c r="F229" s="288">
        <f t="shared" si="95"/>
        <v>0</v>
      </c>
      <c r="G229" s="288">
        <f t="shared" si="95"/>
        <v>0</v>
      </c>
      <c r="H229" s="288">
        <f t="shared" si="95"/>
        <v>6158</v>
      </c>
      <c r="I229" s="288">
        <f t="shared" si="95"/>
        <v>0</v>
      </c>
      <c r="J229" s="288"/>
      <c r="K229" s="289"/>
    </row>
    <row r="230" spans="1:11" s="283" customFormat="1" x14ac:dyDescent="0.2">
      <c r="A230" s="795">
        <v>12.1</v>
      </c>
      <c r="B230" s="804" t="s">
        <v>375</v>
      </c>
      <c r="C230" s="298"/>
      <c r="D230" s="293">
        <f>SUM(D231:D234)</f>
        <v>3406</v>
      </c>
      <c r="E230" s="293">
        <f t="shared" ref="E230:I230" si="96">SUM(E231:E234)</f>
        <v>0</v>
      </c>
      <c r="F230" s="293">
        <f t="shared" si="96"/>
        <v>0</v>
      </c>
      <c r="G230" s="293">
        <f t="shared" si="96"/>
        <v>0</v>
      </c>
      <c r="H230" s="293">
        <f t="shared" si="96"/>
        <v>3406</v>
      </c>
      <c r="I230" s="293">
        <f t="shared" si="96"/>
        <v>0</v>
      </c>
      <c r="J230" s="293"/>
      <c r="K230" s="805" t="s">
        <v>358</v>
      </c>
    </row>
    <row r="231" spans="1:11" s="283" customFormat="1" x14ac:dyDescent="0.2">
      <c r="A231" s="795"/>
      <c r="B231" s="804"/>
      <c r="C231" s="298">
        <v>2261</v>
      </c>
      <c r="D231" s="299">
        <v>384</v>
      </c>
      <c r="E231" s="300"/>
      <c r="F231" s="300">
        <v>0</v>
      </c>
      <c r="G231" s="300"/>
      <c r="H231" s="300">
        <f t="shared" ref="H231:I234" si="97">D231+F231</f>
        <v>384</v>
      </c>
      <c r="I231" s="300">
        <f t="shared" si="97"/>
        <v>0</v>
      </c>
      <c r="J231" s="300"/>
      <c r="K231" s="805"/>
    </row>
    <row r="232" spans="1:11" s="283" customFormat="1" x14ac:dyDescent="0.2">
      <c r="A232" s="795"/>
      <c r="B232" s="804"/>
      <c r="C232" s="298">
        <v>2262</v>
      </c>
      <c r="D232" s="299">
        <v>1800</v>
      </c>
      <c r="E232" s="300"/>
      <c r="F232" s="300"/>
      <c r="G232" s="300"/>
      <c r="H232" s="300">
        <f t="shared" si="97"/>
        <v>1800</v>
      </c>
      <c r="I232" s="300">
        <f>E232+G232</f>
        <v>0</v>
      </c>
      <c r="J232" s="300"/>
      <c r="K232" s="805"/>
    </row>
    <row r="233" spans="1:11" s="283" customFormat="1" ht="14.25" customHeight="1" x14ac:dyDescent="0.2">
      <c r="A233" s="795"/>
      <c r="B233" s="804"/>
      <c r="C233" s="298">
        <v>2279</v>
      </c>
      <c r="D233" s="299">
        <v>760</v>
      </c>
      <c r="E233" s="300"/>
      <c r="F233" s="300"/>
      <c r="G233" s="300"/>
      <c r="H233" s="300">
        <f t="shared" si="97"/>
        <v>760</v>
      </c>
      <c r="I233" s="300">
        <f t="shared" si="97"/>
        <v>0</v>
      </c>
      <c r="J233" s="300"/>
      <c r="K233" s="805"/>
    </row>
    <row r="234" spans="1:11" s="283" customFormat="1" x14ac:dyDescent="0.2">
      <c r="A234" s="795"/>
      <c r="B234" s="804"/>
      <c r="C234" s="298">
        <v>2363</v>
      </c>
      <c r="D234" s="299">
        <v>462</v>
      </c>
      <c r="E234" s="300"/>
      <c r="F234" s="300"/>
      <c r="G234" s="300"/>
      <c r="H234" s="300">
        <f t="shared" si="97"/>
        <v>462</v>
      </c>
      <c r="I234" s="300">
        <f t="shared" si="97"/>
        <v>0</v>
      </c>
      <c r="J234" s="300"/>
      <c r="K234" s="805"/>
    </row>
    <row r="235" spans="1:11" s="283" customFormat="1" x14ac:dyDescent="0.2">
      <c r="A235" s="795">
        <v>12.2</v>
      </c>
      <c r="B235" s="796" t="s">
        <v>437</v>
      </c>
      <c r="C235" s="298"/>
      <c r="D235" s="293">
        <f>SUM(D236:D238)</f>
        <v>620</v>
      </c>
      <c r="E235" s="293">
        <f t="shared" ref="E235:I235" si="98">SUM(E236:E238)</f>
        <v>0</v>
      </c>
      <c r="F235" s="293">
        <f t="shared" si="98"/>
        <v>0</v>
      </c>
      <c r="G235" s="293">
        <f t="shared" si="98"/>
        <v>0</v>
      </c>
      <c r="H235" s="293">
        <f t="shared" si="98"/>
        <v>620</v>
      </c>
      <c r="I235" s="293">
        <f t="shared" si="98"/>
        <v>0</v>
      </c>
      <c r="J235" s="293"/>
      <c r="K235" s="785" t="s">
        <v>363</v>
      </c>
    </row>
    <row r="236" spans="1:11" s="283" customFormat="1" x14ac:dyDescent="0.2">
      <c r="A236" s="795"/>
      <c r="B236" s="796"/>
      <c r="C236" s="298">
        <v>2341</v>
      </c>
      <c r="D236" s="299">
        <v>25</v>
      </c>
      <c r="E236" s="300"/>
      <c r="F236" s="300"/>
      <c r="G236" s="300"/>
      <c r="H236" s="300">
        <f t="shared" ref="H236:I238" si="99">D236+F236</f>
        <v>25</v>
      </c>
      <c r="I236" s="300">
        <f t="shared" si="99"/>
        <v>0</v>
      </c>
      <c r="J236" s="300"/>
      <c r="K236" s="785"/>
    </row>
    <row r="237" spans="1:11" s="283" customFormat="1" x14ac:dyDescent="0.2">
      <c r="A237" s="795"/>
      <c r="B237" s="796"/>
      <c r="C237" s="294">
        <v>2361</v>
      </c>
      <c r="D237" s="295">
        <v>420</v>
      </c>
      <c r="E237" s="296"/>
      <c r="F237" s="296"/>
      <c r="G237" s="296"/>
      <c r="H237" s="296">
        <f t="shared" si="99"/>
        <v>420</v>
      </c>
      <c r="I237" s="296">
        <f t="shared" si="99"/>
        <v>0</v>
      </c>
      <c r="J237" s="296"/>
      <c r="K237" s="785"/>
    </row>
    <row r="238" spans="1:11" s="283" customFormat="1" x14ac:dyDescent="0.2">
      <c r="A238" s="795"/>
      <c r="B238" s="796"/>
      <c r="C238" s="294">
        <v>2370</v>
      </c>
      <c r="D238" s="295">
        <v>175</v>
      </c>
      <c r="E238" s="303"/>
      <c r="F238" s="295"/>
      <c r="G238" s="303"/>
      <c r="H238" s="296">
        <f t="shared" si="99"/>
        <v>175</v>
      </c>
      <c r="I238" s="296">
        <f t="shared" si="99"/>
        <v>0</v>
      </c>
      <c r="J238" s="303"/>
      <c r="K238" s="785"/>
    </row>
    <row r="239" spans="1:11" s="283" customFormat="1" x14ac:dyDescent="0.2">
      <c r="A239" s="304" t="s">
        <v>438</v>
      </c>
      <c r="B239" s="333" t="s">
        <v>365</v>
      </c>
      <c r="C239" s="294"/>
      <c r="D239" s="306">
        <f>D240</f>
        <v>2132</v>
      </c>
      <c r="E239" s="303"/>
      <c r="F239" s="295"/>
      <c r="G239" s="303"/>
      <c r="H239" s="315">
        <f>H240</f>
        <v>2132</v>
      </c>
      <c r="I239" s="296"/>
      <c r="J239" s="303"/>
      <c r="K239" s="334"/>
    </row>
    <row r="240" spans="1:11" s="283" customFormat="1" x14ac:dyDescent="0.2">
      <c r="A240" s="797" t="s">
        <v>439</v>
      </c>
      <c r="B240" s="799" t="s">
        <v>370</v>
      </c>
      <c r="C240" s="301"/>
      <c r="D240" s="293">
        <f>SUM(D241:D244)</f>
        <v>2132</v>
      </c>
      <c r="E240" s="293">
        <f t="shared" ref="E240:I240" si="100">SUM(E241:E244)</f>
        <v>0</v>
      </c>
      <c r="F240" s="293">
        <f t="shared" si="100"/>
        <v>0</v>
      </c>
      <c r="G240" s="293">
        <f t="shared" si="100"/>
        <v>0</v>
      </c>
      <c r="H240" s="293">
        <f t="shared" si="100"/>
        <v>2132</v>
      </c>
      <c r="I240" s="293">
        <f t="shared" si="100"/>
        <v>0</v>
      </c>
      <c r="J240" s="293"/>
      <c r="K240" s="786" t="s">
        <v>368</v>
      </c>
    </row>
    <row r="241" spans="1:12" s="283" customFormat="1" x14ac:dyDescent="0.2">
      <c r="A241" s="798"/>
      <c r="B241" s="800"/>
      <c r="C241" s="335">
        <v>2111</v>
      </c>
      <c r="D241" s="336">
        <v>42</v>
      </c>
      <c r="E241" s="293"/>
      <c r="F241" s="293"/>
      <c r="G241" s="293"/>
      <c r="H241" s="300">
        <f t="shared" ref="H241:I244" si="101">D241+F241</f>
        <v>42</v>
      </c>
      <c r="I241" s="300">
        <f t="shared" si="101"/>
        <v>0</v>
      </c>
      <c r="J241" s="293"/>
      <c r="K241" s="793"/>
    </row>
    <row r="242" spans="1:12" s="283" customFormat="1" x14ac:dyDescent="0.2">
      <c r="A242" s="798"/>
      <c r="B242" s="800"/>
      <c r="C242" s="335">
        <v>2261</v>
      </c>
      <c r="D242" s="336">
        <v>1008</v>
      </c>
      <c r="E242" s="293"/>
      <c r="F242" s="293"/>
      <c r="G242" s="293"/>
      <c r="H242" s="300">
        <f t="shared" si="101"/>
        <v>1008</v>
      </c>
      <c r="I242" s="300">
        <f t="shared" si="101"/>
        <v>0</v>
      </c>
      <c r="J242" s="293"/>
      <c r="K242" s="793"/>
    </row>
    <row r="243" spans="1:12" s="283" customFormat="1" x14ac:dyDescent="0.2">
      <c r="A243" s="798"/>
      <c r="B243" s="800"/>
      <c r="C243" s="335">
        <v>2262</v>
      </c>
      <c r="D243" s="336">
        <v>200</v>
      </c>
      <c r="E243" s="293"/>
      <c r="F243" s="293"/>
      <c r="G243" s="293"/>
      <c r="H243" s="300">
        <f t="shared" si="101"/>
        <v>200</v>
      </c>
      <c r="I243" s="300">
        <f t="shared" si="101"/>
        <v>0</v>
      </c>
      <c r="J243" s="293"/>
      <c r="K243" s="793"/>
    </row>
    <row r="244" spans="1:12" s="283" customFormat="1" x14ac:dyDescent="0.2">
      <c r="A244" s="797"/>
      <c r="B244" s="799"/>
      <c r="C244" s="298">
        <v>2363</v>
      </c>
      <c r="D244" s="299">
        <v>882</v>
      </c>
      <c r="E244" s="299"/>
      <c r="F244" s="299"/>
      <c r="G244" s="299"/>
      <c r="H244" s="300">
        <f t="shared" si="101"/>
        <v>882</v>
      </c>
      <c r="I244" s="300">
        <f t="shared" si="101"/>
        <v>0</v>
      </c>
      <c r="J244" s="299"/>
      <c r="K244" s="794"/>
    </row>
    <row r="245" spans="1:12" s="283" customFormat="1" x14ac:dyDescent="0.2">
      <c r="A245" s="781">
        <v>13</v>
      </c>
      <c r="B245" s="783" t="s">
        <v>440</v>
      </c>
      <c r="C245" s="335"/>
      <c r="D245" s="337">
        <f t="shared" ref="D245:I245" si="102">SUM(D246:D250)</f>
        <v>7580</v>
      </c>
      <c r="E245" s="293">
        <f t="shared" si="102"/>
        <v>0</v>
      </c>
      <c r="F245" s="293">
        <f t="shared" si="102"/>
        <v>0</v>
      </c>
      <c r="G245" s="293">
        <f t="shared" si="102"/>
        <v>0</v>
      </c>
      <c r="H245" s="293">
        <f t="shared" si="102"/>
        <v>7580</v>
      </c>
      <c r="I245" s="293">
        <f t="shared" si="102"/>
        <v>0</v>
      </c>
      <c r="J245" s="293"/>
      <c r="K245" s="338"/>
    </row>
    <row r="246" spans="1:12" s="283" customFormat="1" x14ac:dyDescent="0.2">
      <c r="A246" s="782"/>
      <c r="B246" s="784"/>
      <c r="C246" s="294">
        <v>2121</v>
      </c>
      <c r="D246" s="295">
        <v>1175</v>
      </c>
      <c r="E246" s="295"/>
      <c r="F246" s="295"/>
      <c r="G246" s="295"/>
      <c r="H246" s="296">
        <f t="shared" ref="H246:I254" si="103">D246+F246</f>
        <v>1175</v>
      </c>
      <c r="I246" s="296">
        <f t="shared" si="103"/>
        <v>0</v>
      </c>
      <c r="J246" s="295"/>
      <c r="K246" s="785" t="s">
        <v>441</v>
      </c>
    </row>
    <row r="247" spans="1:12" s="283" customFormat="1" x14ac:dyDescent="0.2">
      <c r="A247" s="782"/>
      <c r="B247" s="784"/>
      <c r="C247" s="298">
        <v>2122</v>
      </c>
      <c r="D247" s="299">
        <v>1890</v>
      </c>
      <c r="E247" s="299"/>
      <c r="F247" s="299"/>
      <c r="G247" s="299"/>
      <c r="H247" s="300">
        <f t="shared" si="103"/>
        <v>1890</v>
      </c>
      <c r="I247" s="300">
        <f t="shared" si="103"/>
        <v>0</v>
      </c>
      <c r="J247" s="299"/>
      <c r="K247" s="785"/>
    </row>
    <row r="248" spans="1:12" s="283" customFormat="1" x14ac:dyDescent="0.2">
      <c r="A248" s="782"/>
      <c r="B248" s="784"/>
      <c r="C248" s="294">
        <v>2279</v>
      </c>
      <c r="D248" s="295">
        <v>3065</v>
      </c>
      <c r="E248" s="295"/>
      <c r="F248" s="295"/>
      <c r="G248" s="295"/>
      <c r="H248" s="296">
        <f t="shared" si="103"/>
        <v>3065</v>
      </c>
      <c r="I248" s="296">
        <f t="shared" si="103"/>
        <v>0</v>
      </c>
      <c r="J248" s="295"/>
      <c r="K248" s="785"/>
    </row>
    <row r="249" spans="1:12" s="283" customFormat="1" x14ac:dyDescent="0.2">
      <c r="A249" s="782"/>
      <c r="B249" s="784"/>
      <c r="C249" s="298">
        <v>2341</v>
      </c>
      <c r="D249" s="299">
        <v>950</v>
      </c>
      <c r="E249" s="299"/>
      <c r="F249" s="299"/>
      <c r="G249" s="299"/>
      <c r="H249" s="300">
        <f t="shared" si="103"/>
        <v>950</v>
      </c>
      <c r="I249" s="300">
        <f t="shared" si="103"/>
        <v>0</v>
      </c>
      <c r="J249" s="299"/>
      <c r="K249" s="785"/>
    </row>
    <row r="250" spans="1:12" s="283" customFormat="1" x14ac:dyDescent="0.2">
      <c r="A250" s="782"/>
      <c r="B250" s="784"/>
      <c r="C250" s="335">
        <v>2370</v>
      </c>
      <c r="D250" s="336">
        <v>500</v>
      </c>
      <c r="E250" s="299"/>
      <c r="F250" s="336"/>
      <c r="G250" s="336"/>
      <c r="H250" s="339">
        <f t="shared" si="103"/>
        <v>500</v>
      </c>
      <c r="I250" s="300">
        <f t="shared" si="103"/>
        <v>0</v>
      </c>
      <c r="J250" s="336"/>
      <c r="K250" s="786"/>
    </row>
    <row r="251" spans="1:12" s="283" customFormat="1" ht="12" customHeight="1" x14ac:dyDescent="0.2">
      <c r="A251" s="787">
        <v>14</v>
      </c>
      <c r="B251" s="790" t="s">
        <v>442</v>
      </c>
      <c r="C251" s="298"/>
      <c r="D251" s="340">
        <f>SUM(D252:D254)</f>
        <v>1923</v>
      </c>
      <c r="E251" s="341">
        <f>SUM(E252:E254)</f>
        <v>0</v>
      </c>
      <c r="F251" s="342">
        <f>SUM(F252:F254)</f>
        <v>0</v>
      </c>
      <c r="G251" s="678">
        <f>SUM(G252:G254)</f>
        <v>0</v>
      </c>
      <c r="H251" s="292">
        <f>SUM(H252:H254)</f>
        <v>1923</v>
      </c>
      <c r="I251" s="343"/>
      <c r="J251" s="299"/>
      <c r="K251" s="786" t="s">
        <v>441</v>
      </c>
      <c r="L251" s="344"/>
    </row>
    <row r="252" spans="1:12" s="283" customFormat="1" ht="16.5" customHeight="1" x14ac:dyDescent="0.2">
      <c r="A252" s="788"/>
      <c r="B252" s="791"/>
      <c r="C252" s="345">
        <v>2121</v>
      </c>
      <c r="D252" s="346">
        <v>279</v>
      </c>
      <c r="E252" s="299"/>
      <c r="F252" s="300"/>
      <c r="G252" s="679"/>
      <c r="H252" s="336">
        <f t="shared" si="103"/>
        <v>279</v>
      </c>
      <c r="I252" s="347"/>
      <c r="J252" s="348"/>
      <c r="K252" s="793"/>
      <c r="L252" s="344"/>
    </row>
    <row r="253" spans="1:12" s="283" customFormat="1" ht="14.25" customHeight="1" x14ac:dyDescent="0.2">
      <c r="A253" s="788"/>
      <c r="B253" s="791"/>
      <c r="C253" s="677">
        <v>2122</v>
      </c>
      <c r="D253" s="349">
        <v>757</v>
      </c>
      <c r="E253" s="350"/>
      <c r="F253" s="300"/>
      <c r="G253" s="350"/>
      <c r="H253" s="336">
        <f t="shared" si="103"/>
        <v>757</v>
      </c>
      <c r="I253" s="350"/>
      <c r="J253" s="348"/>
      <c r="K253" s="793"/>
    </row>
    <row r="254" spans="1:12" s="283" customFormat="1" ht="13.5" customHeight="1" x14ac:dyDescent="0.2">
      <c r="A254" s="789"/>
      <c r="B254" s="792"/>
      <c r="C254" s="345">
        <v>2279</v>
      </c>
      <c r="D254" s="349">
        <v>887</v>
      </c>
      <c r="E254" s="350"/>
      <c r="F254" s="300"/>
      <c r="G254" s="680"/>
      <c r="H254" s="299">
        <f t="shared" si="103"/>
        <v>887</v>
      </c>
      <c r="I254" s="351"/>
      <c r="J254" s="348"/>
      <c r="K254" s="794"/>
      <c r="L254" s="344"/>
    </row>
    <row r="255" spans="1:12" s="283" customFormat="1" x14ac:dyDescent="0.2">
      <c r="A255" s="352"/>
      <c r="B255" s="353"/>
      <c r="C255" s="354"/>
      <c r="D255" s="355"/>
      <c r="E255" s="356"/>
      <c r="F255" s="356"/>
      <c r="G255" s="351"/>
      <c r="H255" s="356"/>
      <c r="I255" s="356"/>
      <c r="J255" s="351"/>
      <c r="K255" s="357"/>
    </row>
    <row r="256" spans="1:12" x14ac:dyDescent="0.2">
      <c r="A256" s="358" t="s">
        <v>443</v>
      </c>
      <c r="B256" s="359"/>
      <c r="C256" s="360"/>
      <c r="D256" s="359"/>
      <c r="E256" s="361"/>
      <c r="F256" s="360"/>
      <c r="G256" s="360"/>
      <c r="H256" s="272"/>
    </row>
    <row r="257" spans="1:9" x14ac:dyDescent="0.2">
      <c r="A257" s="362" t="s">
        <v>444</v>
      </c>
      <c r="B257" s="359"/>
      <c r="C257" s="360"/>
      <c r="D257" s="359"/>
      <c r="E257" s="361"/>
      <c r="F257" s="360"/>
      <c r="G257" s="360"/>
      <c r="H257" s="272"/>
      <c r="I257" s="268"/>
    </row>
    <row r="258" spans="1:9" x14ac:dyDescent="0.2">
      <c r="A258" s="363" t="s">
        <v>445</v>
      </c>
      <c r="B258" s="359"/>
      <c r="C258" s="360"/>
      <c r="D258" s="359"/>
      <c r="E258" s="361"/>
      <c r="F258" s="360"/>
      <c r="G258" s="360"/>
      <c r="H258" s="272"/>
    </row>
    <row r="259" spans="1:9" x14ac:dyDescent="0.2">
      <c r="A259" s="363" t="s">
        <v>446</v>
      </c>
      <c r="B259" s="359"/>
      <c r="C259" s="360"/>
      <c r="D259" s="359"/>
      <c r="E259" s="361"/>
      <c r="F259" s="360"/>
      <c r="G259" s="360"/>
      <c r="H259" s="272"/>
    </row>
    <row r="260" spans="1:9" x14ac:dyDescent="0.2">
      <c r="A260" s="363" t="s">
        <v>447</v>
      </c>
      <c r="B260" s="359"/>
      <c r="C260" s="360"/>
      <c r="D260" s="359"/>
      <c r="E260" s="361"/>
      <c r="F260" s="360"/>
      <c r="G260" s="360"/>
      <c r="H260" s="272"/>
    </row>
    <row r="261" spans="1:9" x14ac:dyDescent="0.2">
      <c r="A261" s="363" t="s">
        <v>448</v>
      </c>
      <c r="B261" s="359"/>
      <c r="C261" s="360"/>
      <c r="D261" s="359"/>
      <c r="E261" s="361"/>
      <c r="F261" s="360"/>
      <c r="G261" s="360"/>
      <c r="H261" s="272"/>
    </row>
    <row r="262" spans="1:9" x14ac:dyDescent="0.2">
      <c r="A262" s="363" t="s">
        <v>449</v>
      </c>
      <c r="B262" s="359"/>
      <c r="C262" s="360"/>
      <c r="D262" s="359"/>
      <c r="E262" s="361"/>
      <c r="F262" s="360"/>
      <c r="G262" s="360"/>
      <c r="H262" s="272"/>
    </row>
    <row r="263" spans="1:9" ht="12" customHeight="1" x14ac:dyDescent="0.2">
      <c r="A263" s="363" t="s">
        <v>450</v>
      </c>
      <c r="B263" s="359"/>
      <c r="C263" s="360"/>
      <c r="D263" s="359"/>
      <c r="E263" s="361"/>
      <c r="F263" s="360"/>
      <c r="G263" s="360"/>
      <c r="H263" s="272"/>
    </row>
    <row r="264" spans="1:9" ht="12" customHeight="1" x14ac:dyDescent="0.2">
      <c r="B264" s="359"/>
      <c r="C264" s="360"/>
      <c r="D264" s="359"/>
      <c r="E264" s="361"/>
      <c r="F264" s="360"/>
      <c r="G264" s="360"/>
      <c r="H264" s="272"/>
    </row>
    <row r="265" spans="1:9" ht="12" customHeight="1" x14ac:dyDescent="0.2">
      <c r="A265" s="364" t="s">
        <v>451</v>
      </c>
      <c r="B265" s="359"/>
      <c r="C265" s="360"/>
      <c r="D265" s="359"/>
      <c r="E265" s="361"/>
      <c r="F265" s="360"/>
      <c r="G265" s="360"/>
      <c r="H265" s="272"/>
    </row>
    <row r="266" spans="1:9" ht="14.25" customHeight="1" x14ac:dyDescent="0.2">
      <c r="A266" s="363" t="s">
        <v>452</v>
      </c>
      <c r="B266" s="359"/>
      <c r="C266" s="360"/>
      <c r="D266" s="359"/>
      <c r="E266" s="361"/>
      <c r="F266" s="360"/>
      <c r="G266" s="360"/>
      <c r="H266" s="272"/>
    </row>
    <row r="267" spans="1:9" ht="12.75" customHeight="1" x14ac:dyDescent="0.2">
      <c r="A267" s="363" t="s">
        <v>453</v>
      </c>
      <c r="B267" s="359"/>
      <c r="C267" s="360"/>
      <c r="D267" s="359"/>
      <c r="E267" s="361"/>
      <c r="F267" s="360"/>
      <c r="G267" s="360"/>
      <c r="H267" s="272"/>
    </row>
    <row r="268" spans="1:9" x14ac:dyDescent="0.2">
      <c r="A268" s="363" t="s">
        <v>454</v>
      </c>
      <c r="B268" s="359"/>
      <c r="C268" s="360"/>
      <c r="D268" s="359"/>
      <c r="E268" s="361"/>
      <c r="F268" s="360"/>
      <c r="G268" s="360"/>
      <c r="H268" s="272"/>
    </row>
    <row r="269" spans="1:9" x14ac:dyDescent="0.2">
      <c r="A269" s="363" t="s">
        <v>455</v>
      </c>
      <c r="B269" s="359"/>
      <c r="C269" s="360"/>
      <c r="D269" s="359"/>
      <c r="E269" s="361"/>
      <c r="F269" s="360"/>
      <c r="G269" s="360"/>
      <c r="H269" s="272"/>
    </row>
    <row r="270" spans="1:9" x14ac:dyDescent="0.2">
      <c r="A270" s="365" t="s">
        <v>456</v>
      </c>
      <c r="B270" s="359"/>
      <c r="C270" s="360"/>
      <c r="D270" s="359"/>
      <c r="E270" s="361"/>
      <c r="F270" s="360"/>
      <c r="G270" s="360"/>
      <c r="H270" s="272"/>
    </row>
    <row r="271" spans="1:9" x14ac:dyDescent="0.2">
      <c r="A271" s="780" t="s">
        <v>457</v>
      </c>
      <c r="B271" s="780"/>
      <c r="C271" s="780"/>
      <c r="D271" s="780"/>
      <c r="E271" s="780"/>
      <c r="F271" s="780"/>
      <c r="G271" s="780"/>
      <c r="H271" s="780"/>
    </row>
    <row r="274" spans="6:6" x14ac:dyDescent="0.2">
      <c r="F274" s="264" t="s">
        <v>458</v>
      </c>
    </row>
    <row r="276" spans="6:6" x14ac:dyDescent="0.2">
      <c r="F276" s="264" t="s">
        <v>459</v>
      </c>
    </row>
  </sheetData>
  <sheetProtection algorithmName="SHA-512" hashValue="ZmyRTCAS3kH2lTkfnIeg7M7W6RD2uJ/XsMLoU0CPw9ikxtkfsYOOs3+vJ5tWEj3hwHFtyUqARf5fFifzAyhRNw==" saltValue="uciAtXen+UJUSy5FviNi3Q==" spinCount="100000" sheet="1" objects="1" scenarios="1"/>
  <mergeCells count="155">
    <mergeCell ref="A5:K5"/>
    <mergeCell ref="A10:A11"/>
    <mergeCell ref="B10:B11"/>
    <mergeCell ref="C10:C11"/>
    <mergeCell ref="D10:E10"/>
    <mergeCell ref="F10:G10"/>
    <mergeCell ref="H10:I10"/>
    <mergeCell ref="J10:J11"/>
    <mergeCell ref="K10:K11"/>
    <mergeCell ref="A30:A33"/>
    <mergeCell ref="B30:B33"/>
    <mergeCell ref="K30:K33"/>
    <mergeCell ref="A35:A36"/>
    <mergeCell ref="B35:B36"/>
    <mergeCell ref="K35:K36"/>
    <mergeCell ref="A12:B12"/>
    <mergeCell ref="A15:A19"/>
    <mergeCell ref="B15:B19"/>
    <mergeCell ref="K15:K19"/>
    <mergeCell ref="A20:A29"/>
    <mergeCell ref="B20:B29"/>
    <mergeCell ref="K20:K29"/>
    <mergeCell ref="A50:A55"/>
    <mergeCell ref="B50:B55"/>
    <mergeCell ref="K50:K55"/>
    <mergeCell ref="A56:A59"/>
    <mergeCell ref="B56:B59"/>
    <mergeCell ref="K56:K59"/>
    <mergeCell ref="A37:A43"/>
    <mergeCell ref="B37:B43"/>
    <mergeCell ref="K37:K43"/>
    <mergeCell ref="A46:A49"/>
    <mergeCell ref="B46:B49"/>
    <mergeCell ref="K47:K49"/>
    <mergeCell ref="A68:A71"/>
    <mergeCell ref="B68:B71"/>
    <mergeCell ref="K68:K70"/>
    <mergeCell ref="A72:A74"/>
    <mergeCell ref="B72:B74"/>
    <mergeCell ref="K72:K74"/>
    <mergeCell ref="A60:A63"/>
    <mergeCell ref="B60:B63"/>
    <mergeCell ref="K60:K63"/>
    <mergeCell ref="A65:A67"/>
    <mergeCell ref="B65:B67"/>
    <mergeCell ref="K65:K67"/>
    <mergeCell ref="A84:A88"/>
    <mergeCell ref="B84:B88"/>
    <mergeCell ref="K84:K88"/>
    <mergeCell ref="A89:A95"/>
    <mergeCell ref="B89:B95"/>
    <mergeCell ref="K89:K95"/>
    <mergeCell ref="A76:A79"/>
    <mergeCell ref="B76:B79"/>
    <mergeCell ref="K76:K78"/>
    <mergeCell ref="A80:A82"/>
    <mergeCell ref="B80:B82"/>
    <mergeCell ref="K80:K82"/>
    <mergeCell ref="A107:A111"/>
    <mergeCell ref="B107:B111"/>
    <mergeCell ref="K107:K111"/>
    <mergeCell ref="A112:A115"/>
    <mergeCell ref="B112:B115"/>
    <mergeCell ref="K112:K115"/>
    <mergeCell ref="A97:A100"/>
    <mergeCell ref="B97:B100"/>
    <mergeCell ref="K97:K100"/>
    <mergeCell ref="A101:A105"/>
    <mergeCell ref="B101:B105"/>
    <mergeCell ref="K101:K105"/>
    <mergeCell ref="A128:A131"/>
    <mergeCell ref="B128:B131"/>
    <mergeCell ref="K128:K131"/>
    <mergeCell ref="A133:A134"/>
    <mergeCell ref="B133:B134"/>
    <mergeCell ref="K133:K134"/>
    <mergeCell ref="A118:A122"/>
    <mergeCell ref="B118:B122"/>
    <mergeCell ref="K118:K122"/>
    <mergeCell ref="A124:A127"/>
    <mergeCell ref="B124:B127"/>
    <mergeCell ref="K124:K127"/>
    <mergeCell ref="A147:A150"/>
    <mergeCell ref="B147:B150"/>
    <mergeCell ref="K147:K150"/>
    <mergeCell ref="A152:A154"/>
    <mergeCell ref="B152:B154"/>
    <mergeCell ref="K152:K154"/>
    <mergeCell ref="A135:A140"/>
    <mergeCell ref="B135:B140"/>
    <mergeCell ref="K135:K140"/>
    <mergeCell ref="A142:A146"/>
    <mergeCell ref="B142:B146"/>
    <mergeCell ref="K142:K146"/>
    <mergeCell ref="A166:A169"/>
    <mergeCell ref="B166:B169"/>
    <mergeCell ref="K166:K169"/>
    <mergeCell ref="A171:A177"/>
    <mergeCell ref="B171:B177"/>
    <mergeCell ref="K171:K177"/>
    <mergeCell ref="A155:A159"/>
    <mergeCell ref="B155:B159"/>
    <mergeCell ref="K155:K159"/>
    <mergeCell ref="A161:A165"/>
    <mergeCell ref="B161:B165"/>
    <mergeCell ref="K161:K165"/>
    <mergeCell ref="A186:A190"/>
    <mergeCell ref="B186:B190"/>
    <mergeCell ref="K187:K190"/>
    <mergeCell ref="A192:A195"/>
    <mergeCell ref="B192:B195"/>
    <mergeCell ref="K192:K195"/>
    <mergeCell ref="A178:A181"/>
    <mergeCell ref="B178:B181"/>
    <mergeCell ref="K178:K181"/>
    <mergeCell ref="A182:A185"/>
    <mergeCell ref="B182:B185"/>
    <mergeCell ref="K182:K185"/>
    <mergeCell ref="A207:A211"/>
    <mergeCell ref="B207:B211"/>
    <mergeCell ref="K207:K211"/>
    <mergeCell ref="A212:A215"/>
    <mergeCell ref="B212:B215"/>
    <mergeCell ref="K212:K215"/>
    <mergeCell ref="A196:A199"/>
    <mergeCell ref="B196:B199"/>
    <mergeCell ref="K196:K199"/>
    <mergeCell ref="A201:A205"/>
    <mergeCell ref="B201:B205"/>
    <mergeCell ref="K201:K205"/>
    <mergeCell ref="A225:A228"/>
    <mergeCell ref="B225:B228"/>
    <mergeCell ref="K225:K228"/>
    <mergeCell ref="A230:A234"/>
    <mergeCell ref="B230:B234"/>
    <mergeCell ref="K230:K234"/>
    <mergeCell ref="A217:A218"/>
    <mergeCell ref="B217:B218"/>
    <mergeCell ref="K217:K218"/>
    <mergeCell ref="A219:A224"/>
    <mergeCell ref="B219:B224"/>
    <mergeCell ref="K219:K224"/>
    <mergeCell ref="A271:H271"/>
    <mergeCell ref="A245:A250"/>
    <mergeCell ref="B245:B250"/>
    <mergeCell ref="K246:K250"/>
    <mergeCell ref="A251:A254"/>
    <mergeCell ref="B251:B254"/>
    <mergeCell ref="K251:K254"/>
    <mergeCell ref="A235:A238"/>
    <mergeCell ref="B235:B238"/>
    <mergeCell ref="K235:K238"/>
    <mergeCell ref="A240:A244"/>
    <mergeCell ref="B240:B244"/>
    <mergeCell ref="K240:K244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>&amp;R&amp;"Times New Roman,Regular"&amp;9 7.pielikums Jūrmalas pilsētas domes
2019.gada 25.aprīļa saistošajiem noteikumiem Nr.17
(protokols Nr.5, 1.punkts)</firstHeader>
    <firstFooter>&amp;L&amp;9&amp;D; &amp;T&amp;R&amp;9&amp;P (&amp;N)</first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R129"/>
  <sheetViews>
    <sheetView view="pageLayout" zoomScale="80" zoomScaleNormal="75" zoomScaleSheetLayoutView="70" zoomScalePageLayoutView="80" workbookViewId="0">
      <selection activeCell="I77" sqref="I77"/>
    </sheetView>
  </sheetViews>
  <sheetFormatPr defaultRowHeight="12.75" x14ac:dyDescent="0.2"/>
  <cols>
    <col min="1" max="1" width="14.42578125" style="488" customWidth="1"/>
    <col min="2" max="2" width="13.5703125" style="488" customWidth="1"/>
    <col min="3" max="3" width="48.28515625" style="488" customWidth="1"/>
    <col min="4" max="18" width="13.7109375" style="488" customWidth="1"/>
    <col min="19" max="16384" width="9.140625" style="488"/>
  </cols>
  <sheetData>
    <row r="1" spans="1:18" x14ac:dyDescent="0.2">
      <c r="R1" s="267" t="s">
        <v>578</v>
      </c>
    </row>
    <row r="2" spans="1:18" x14ac:dyDescent="0.2">
      <c r="R2" s="267" t="s">
        <v>337</v>
      </c>
    </row>
    <row r="3" spans="1:18" ht="19.5" customHeight="1" x14ac:dyDescent="0.3">
      <c r="A3" s="851" t="s">
        <v>579</v>
      </c>
      <c r="B3" s="851"/>
      <c r="C3" s="851"/>
      <c r="D3" s="851"/>
      <c r="E3" s="851"/>
      <c r="F3" s="851"/>
      <c r="G3" s="851"/>
      <c r="H3" s="851"/>
      <c r="I3" s="851"/>
      <c r="J3" s="851"/>
      <c r="K3" s="851"/>
      <c r="L3" s="851"/>
      <c r="M3" s="851"/>
      <c r="N3" s="851"/>
      <c r="O3" s="851"/>
      <c r="P3" s="851"/>
      <c r="Q3" s="851"/>
      <c r="R3" s="851"/>
    </row>
    <row r="4" spans="1:18" ht="13.5" thickBot="1" x14ac:dyDescent="0.25">
      <c r="A4" s="491"/>
      <c r="B4" s="491"/>
      <c r="C4" s="491"/>
      <c r="D4" s="492"/>
      <c r="E4" s="492"/>
      <c r="F4" s="492"/>
      <c r="G4" s="492"/>
      <c r="H4" s="493"/>
      <c r="I4" s="494"/>
      <c r="J4" s="494"/>
      <c r="K4" s="494"/>
      <c r="L4" s="494"/>
      <c r="M4" s="494"/>
      <c r="N4" s="494"/>
      <c r="O4" s="494"/>
      <c r="P4" s="494"/>
      <c r="Q4" s="494"/>
      <c r="R4" s="495"/>
    </row>
    <row r="5" spans="1:18" ht="51" customHeight="1" x14ac:dyDescent="0.2">
      <c r="A5" s="496" t="s">
        <v>580</v>
      </c>
      <c r="B5" s="497" t="s">
        <v>581</v>
      </c>
      <c r="C5" s="498" t="s">
        <v>582</v>
      </c>
      <c r="D5" s="499">
        <v>2019</v>
      </c>
      <c r="E5" s="499">
        <v>2020</v>
      </c>
      <c r="F5" s="500">
        <v>2021</v>
      </c>
      <c r="G5" s="501">
        <v>2022</v>
      </c>
      <c r="H5" s="497">
        <v>2023</v>
      </c>
      <c r="I5" s="501">
        <v>2024</v>
      </c>
      <c r="J5" s="501">
        <v>2025</v>
      </c>
      <c r="K5" s="497">
        <v>2026</v>
      </c>
      <c r="L5" s="497">
        <v>2027</v>
      </c>
      <c r="M5" s="497">
        <v>2028</v>
      </c>
      <c r="N5" s="497">
        <v>2029</v>
      </c>
      <c r="O5" s="497">
        <v>2030</v>
      </c>
      <c r="P5" s="500">
        <v>2031</v>
      </c>
      <c r="Q5" s="497">
        <v>2032</v>
      </c>
      <c r="R5" s="502" t="s">
        <v>583</v>
      </c>
    </row>
    <row r="6" spans="1:18" ht="15.75" x14ac:dyDescent="0.25">
      <c r="A6" s="503"/>
      <c r="B6" s="504"/>
      <c r="C6" s="505" t="s">
        <v>584</v>
      </c>
      <c r="D6" s="506">
        <f t="shared" ref="D6:R6" si="0">SUM(D15:D108)</f>
        <v>6876089.298172798</v>
      </c>
      <c r="E6" s="506">
        <f t="shared" si="0"/>
        <v>6756516.24260295</v>
      </c>
      <c r="F6" s="506">
        <f t="shared" si="0"/>
        <v>9188079.2922046669</v>
      </c>
      <c r="G6" s="506">
        <f t="shared" si="0"/>
        <v>11699165.803720575</v>
      </c>
      <c r="H6" s="506">
        <f t="shared" si="0"/>
        <v>11643922.462000001</v>
      </c>
      <c r="I6" s="506">
        <f t="shared" si="0"/>
        <v>11488549.219000001</v>
      </c>
      <c r="J6" s="506">
        <f t="shared" si="0"/>
        <v>9379469.2190000005</v>
      </c>
      <c r="K6" s="506">
        <f t="shared" si="0"/>
        <v>8304495.3150000004</v>
      </c>
      <c r="L6" s="506">
        <f t="shared" si="0"/>
        <v>7509139.4890000001</v>
      </c>
      <c r="M6" s="506">
        <f t="shared" si="0"/>
        <v>7169836.7420000006</v>
      </c>
      <c r="N6" s="506">
        <f t="shared" si="0"/>
        <v>6664609.6420000009</v>
      </c>
      <c r="O6" s="506">
        <f t="shared" si="0"/>
        <v>6021075.1620000005</v>
      </c>
      <c r="P6" s="506">
        <f t="shared" si="0"/>
        <v>5738862.7790000001</v>
      </c>
      <c r="Q6" s="506">
        <f t="shared" si="0"/>
        <v>4000502.0890000002</v>
      </c>
      <c r="R6" s="507">
        <f t="shared" si="0"/>
        <v>21374207</v>
      </c>
    </row>
    <row r="7" spans="1:18" ht="31.5" x14ac:dyDescent="0.25">
      <c r="A7" s="508"/>
      <c r="B7" s="509"/>
      <c r="C7" s="510" t="s">
        <v>585</v>
      </c>
      <c r="D7" s="511">
        <f>D6/D13</f>
        <v>0.10139491547632604</v>
      </c>
      <c r="E7" s="511">
        <f t="shared" ref="E7:Q7" si="1">E6/E13</f>
        <v>9.9631689413224658E-2</v>
      </c>
      <c r="F7" s="511">
        <f t="shared" si="1"/>
        <v>0.13548755445489005</v>
      </c>
      <c r="G7" s="511">
        <f>G6/G13</f>
        <v>0.17251607365352184</v>
      </c>
      <c r="H7" s="511">
        <f t="shared" si="1"/>
        <v>0.17170145451152263</v>
      </c>
      <c r="I7" s="511">
        <f t="shared" si="1"/>
        <v>0.16941031834994688</v>
      </c>
      <c r="J7" s="512">
        <f t="shared" si="1"/>
        <v>0.13830979317357422</v>
      </c>
      <c r="K7" s="511">
        <f t="shared" si="1"/>
        <v>0.12245821193185005</v>
      </c>
      <c r="L7" s="511">
        <f t="shared" si="1"/>
        <v>0.11072988304404699</v>
      </c>
      <c r="M7" s="511">
        <f t="shared" si="1"/>
        <v>0.10572651966973882</v>
      </c>
      <c r="N7" s="511">
        <f t="shared" si="1"/>
        <v>9.8276433308227759E-2</v>
      </c>
      <c r="O7" s="511">
        <f t="shared" si="1"/>
        <v>8.8786864255795475E-2</v>
      </c>
      <c r="P7" s="512">
        <f t="shared" si="1"/>
        <v>8.4625356241601779E-2</v>
      </c>
      <c r="Q7" s="511">
        <f t="shared" si="1"/>
        <v>5.8991463546700894E-2</v>
      </c>
      <c r="R7" s="513"/>
    </row>
    <row r="8" spans="1:18" ht="19.5" hidden="1" customHeight="1" x14ac:dyDescent="0.25">
      <c r="A8" s="508"/>
      <c r="B8" s="509"/>
      <c r="C8" s="509" t="s">
        <v>586</v>
      </c>
      <c r="D8" s="514"/>
      <c r="E8" s="514"/>
      <c r="F8" s="515"/>
      <c r="G8" s="515"/>
      <c r="H8" s="514"/>
      <c r="I8" s="515"/>
      <c r="J8" s="515"/>
      <c r="K8" s="516"/>
      <c r="L8" s="516"/>
      <c r="M8" s="516"/>
      <c r="N8" s="516"/>
      <c r="O8" s="516"/>
      <c r="P8" s="517"/>
      <c r="Q8" s="516"/>
      <c r="R8" s="518"/>
    </row>
    <row r="9" spans="1:18" ht="19.5" customHeight="1" x14ac:dyDescent="0.25">
      <c r="A9" s="508"/>
      <c r="B9" s="509"/>
      <c r="C9" s="852" t="s">
        <v>587</v>
      </c>
      <c r="D9" s="514">
        <f>SUM(D56:D107)</f>
        <v>6684792.914422798</v>
      </c>
      <c r="E9" s="514">
        <f t="shared" ref="E9:R9" si="2">SUM(E56:E107)</f>
        <v>5764091.0052816998</v>
      </c>
      <c r="F9" s="514">
        <f t="shared" si="2"/>
        <v>6666030</v>
      </c>
      <c r="G9" s="514">
        <f t="shared" si="2"/>
        <v>7175510</v>
      </c>
      <c r="H9" s="514">
        <f t="shared" si="2"/>
        <v>6128357</v>
      </c>
      <c r="I9" s="514">
        <f t="shared" si="2"/>
        <v>5995961</v>
      </c>
      <c r="J9" s="514">
        <f t="shared" si="2"/>
        <v>3717727</v>
      </c>
      <c r="K9" s="514">
        <f t="shared" si="2"/>
        <v>3169887</v>
      </c>
      <c r="L9" s="514">
        <f t="shared" si="2"/>
        <v>2717528.29</v>
      </c>
      <c r="M9" s="514">
        <f t="shared" si="2"/>
        <v>2511772</v>
      </c>
      <c r="N9" s="514">
        <f t="shared" si="2"/>
        <v>2082778</v>
      </c>
      <c r="O9" s="514">
        <f t="shared" si="2"/>
        <v>2036609</v>
      </c>
      <c r="P9" s="515">
        <f t="shared" si="2"/>
        <v>1990442</v>
      </c>
      <c r="Q9" s="514">
        <f t="shared" si="2"/>
        <v>1944274</v>
      </c>
      <c r="R9" s="507">
        <f t="shared" si="2"/>
        <v>7669959</v>
      </c>
    </row>
    <row r="10" spans="1:18" ht="19.5" customHeight="1" x14ac:dyDescent="0.25">
      <c r="A10" s="508"/>
      <c r="B10" s="509"/>
      <c r="C10" s="852"/>
      <c r="D10" s="519">
        <f>D9/D13</f>
        <v>9.8574056144785316E-2</v>
      </c>
      <c r="E10" s="519">
        <f t="shared" ref="E10:Q10" si="3">E9/E13</f>
        <v>8.4997372043102537E-2</v>
      </c>
      <c r="F10" s="519">
        <f t="shared" si="3"/>
        <v>9.8297377928506957E-2</v>
      </c>
      <c r="G10" s="519">
        <f t="shared" si="3"/>
        <v>0.10581017761692955</v>
      </c>
      <c r="H10" s="519">
        <f t="shared" si="3"/>
        <v>9.0368843841058491E-2</v>
      </c>
      <c r="I10" s="520">
        <f t="shared" si="3"/>
        <v>8.8416530447896047E-2</v>
      </c>
      <c r="J10" s="520">
        <f t="shared" si="3"/>
        <v>5.4821657861427925E-2</v>
      </c>
      <c r="K10" s="519">
        <f t="shared" si="3"/>
        <v>4.6743201040148501E-2</v>
      </c>
      <c r="L10" s="519">
        <f t="shared" si="3"/>
        <v>4.0072712747098234E-2</v>
      </c>
      <c r="M10" s="519">
        <f t="shared" si="3"/>
        <v>3.7038627422055069E-2</v>
      </c>
      <c r="N10" s="519">
        <f t="shared" si="3"/>
        <v>3.0712675491586426E-2</v>
      </c>
      <c r="O10" s="519">
        <f t="shared" si="3"/>
        <v>3.0031866728112328E-2</v>
      </c>
      <c r="P10" s="520">
        <f t="shared" si="3"/>
        <v>2.9351087456668097E-2</v>
      </c>
      <c r="Q10" s="519">
        <f t="shared" si="3"/>
        <v>2.8670293439208933E-2</v>
      </c>
      <c r="R10" s="521"/>
    </row>
    <row r="11" spans="1:18" ht="19.5" customHeight="1" x14ac:dyDescent="0.25">
      <c r="A11" s="508"/>
      <c r="B11" s="509"/>
      <c r="C11" s="853" t="s">
        <v>588</v>
      </c>
      <c r="D11" s="514">
        <f t="shared" ref="D11:R11" si="4">SUM(D15:D54)</f>
        <v>191296.38375000001</v>
      </c>
      <c r="E11" s="514">
        <f t="shared" si="4"/>
        <v>992425.23732125014</v>
      </c>
      <c r="F11" s="514">
        <f t="shared" si="4"/>
        <v>2522049.2922046669</v>
      </c>
      <c r="G11" s="514">
        <f t="shared" si="4"/>
        <v>4523655.8037205748</v>
      </c>
      <c r="H11" s="514">
        <f t="shared" si="4"/>
        <v>5515565.4620000003</v>
      </c>
      <c r="I11" s="514">
        <f t="shared" si="4"/>
        <v>5492588.2190000014</v>
      </c>
      <c r="J11" s="514">
        <f t="shared" si="4"/>
        <v>5661742.2190000014</v>
      </c>
      <c r="K11" s="514">
        <f t="shared" si="4"/>
        <v>5134608.3150000004</v>
      </c>
      <c r="L11" s="514">
        <f t="shared" si="4"/>
        <v>4791611.199</v>
      </c>
      <c r="M11" s="514">
        <f t="shared" si="4"/>
        <v>4658064.7420000006</v>
      </c>
      <c r="N11" s="514">
        <f t="shared" si="4"/>
        <v>4581831.6420000009</v>
      </c>
      <c r="O11" s="514">
        <f t="shared" si="4"/>
        <v>3984466.1620000005</v>
      </c>
      <c r="P11" s="514">
        <f t="shared" si="4"/>
        <v>3748420.7790000001</v>
      </c>
      <c r="Q11" s="514">
        <f t="shared" si="4"/>
        <v>2056228.0890000002</v>
      </c>
      <c r="R11" s="507">
        <f t="shared" si="4"/>
        <v>13704248</v>
      </c>
    </row>
    <row r="12" spans="1:18" ht="19.5" customHeight="1" x14ac:dyDescent="0.25">
      <c r="A12" s="508"/>
      <c r="B12" s="509"/>
      <c r="C12" s="853"/>
      <c r="D12" s="519">
        <f>D11/D13</f>
        <v>2.8208593315407291E-3</v>
      </c>
      <c r="E12" s="519">
        <f t="shared" ref="E12:O12" si="5">E11/E13</f>
        <v>1.4634317370122116E-2</v>
      </c>
      <c r="F12" s="519">
        <f t="shared" si="5"/>
        <v>3.7190176526383109E-2</v>
      </c>
      <c r="G12" s="519">
        <f t="shared" si="5"/>
        <v>6.6705896036592272E-2</v>
      </c>
      <c r="H12" s="519">
        <f t="shared" si="5"/>
        <v>8.1332610670464142E-2</v>
      </c>
      <c r="I12" s="520">
        <f t="shared" si="5"/>
        <v>8.0993787902050862E-2</v>
      </c>
      <c r="J12" s="520">
        <f t="shared" si="5"/>
        <v>8.3488135312146314E-2</v>
      </c>
      <c r="K12" s="519">
        <f t="shared" si="5"/>
        <v>7.5715010891701559E-2</v>
      </c>
      <c r="L12" s="519">
        <f t="shared" si="5"/>
        <v>7.0657170296948763E-2</v>
      </c>
      <c r="M12" s="519">
        <f t="shared" si="5"/>
        <v>6.8687892247683749E-2</v>
      </c>
      <c r="N12" s="519">
        <f t="shared" si="5"/>
        <v>6.756375781664134E-2</v>
      </c>
      <c r="O12" s="519">
        <f t="shared" si="5"/>
        <v>5.8754997527683143E-2</v>
      </c>
      <c r="P12" s="520">
        <f>P11/P13</f>
        <v>5.5274268784933682E-2</v>
      </c>
      <c r="Q12" s="520">
        <f>Q11/Q13</f>
        <v>3.0321170107491961E-2</v>
      </c>
      <c r="R12" s="521"/>
    </row>
    <row r="13" spans="1:18" ht="33.75" customHeight="1" thickBot="1" x14ac:dyDescent="0.3">
      <c r="A13" s="522"/>
      <c r="B13" s="523"/>
      <c r="C13" s="524" t="s">
        <v>589</v>
      </c>
      <c r="D13" s="525">
        <f>91656001-12309855-11531214</f>
        <v>67814932</v>
      </c>
      <c r="E13" s="525">
        <f t="shared" ref="E13:R13" si="6">91656001-12309855-11531214</f>
        <v>67814932</v>
      </c>
      <c r="F13" s="525">
        <f t="shared" si="6"/>
        <v>67814932</v>
      </c>
      <c r="G13" s="525">
        <f t="shared" si="6"/>
        <v>67814932</v>
      </c>
      <c r="H13" s="525">
        <f t="shared" si="6"/>
        <v>67814932</v>
      </c>
      <c r="I13" s="525">
        <f t="shared" si="6"/>
        <v>67814932</v>
      </c>
      <c r="J13" s="525">
        <f t="shared" si="6"/>
        <v>67814932</v>
      </c>
      <c r="K13" s="525">
        <f t="shared" si="6"/>
        <v>67814932</v>
      </c>
      <c r="L13" s="525">
        <f t="shared" si="6"/>
        <v>67814932</v>
      </c>
      <c r="M13" s="525">
        <f t="shared" si="6"/>
        <v>67814932</v>
      </c>
      <c r="N13" s="525">
        <f t="shared" si="6"/>
        <v>67814932</v>
      </c>
      <c r="O13" s="525">
        <f t="shared" si="6"/>
        <v>67814932</v>
      </c>
      <c r="P13" s="525">
        <f t="shared" si="6"/>
        <v>67814932</v>
      </c>
      <c r="Q13" s="525">
        <f t="shared" si="6"/>
        <v>67814932</v>
      </c>
      <c r="R13" s="526">
        <f t="shared" si="6"/>
        <v>67814932</v>
      </c>
    </row>
    <row r="14" spans="1:18" ht="16.5" thickBot="1" x14ac:dyDescent="0.25">
      <c r="A14" s="527">
        <f>SUM(A15:A54)</f>
        <v>54779394</v>
      </c>
      <c r="B14" s="528"/>
      <c r="C14" s="528" t="s">
        <v>590</v>
      </c>
      <c r="D14" s="529">
        <f t="shared" ref="D14:R14" si="7">SUM(D15:D54)</f>
        <v>191296.38375000001</v>
      </c>
      <c r="E14" s="529">
        <f t="shared" si="7"/>
        <v>992425.23732125014</v>
      </c>
      <c r="F14" s="529">
        <f t="shared" si="7"/>
        <v>2522049.2922046669</v>
      </c>
      <c r="G14" s="529">
        <f t="shared" si="7"/>
        <v>4523655.8037205748</v>
      </c>
      <c r="H14" s="529">
        <f t="shared" si="7"/>
        <v>5515565.4620000003</v>
      </c>
      <c r="I14" s="529">
        <f t="shared" si="7"/>
        <v>5492588.2190000014</v>
      </c>
      <c r="J14" s="529">
        <f t="shared" si="7"/>
        <v>5661742.2190000014</v>
      </c>
      <c r="K14" s="529">
        <f t="shared" si="7"/>
        <v>5134608.3150000004</v>
      </c>
      <c r="L14" s="529">
        <f t="shared" si="7"/>
        <v>4791611.199</v>
      </c>
      <c r="M14" s="529">
        <f t="shared" si="7"/>
        <v>4658064.7420000006</v>
      </c>
      <c r="N14" s="529">
        <f t="shared" si="7"/>
        <v>4581831.6420000009</v>
      </c>
      <c r="O14" s="529">
        <f t="shared" si="7"/>
        <v>3984466.1620000005</v>
      </c>
      <c r="P14" s="529">
        <f t="shared" si="7"/>
        <v>3748420.7790000001</v>
      </c>
      <c r="Q14" s="529">
        <f t="shared" si="7"/>
        <v>2056228.0890000002</v>
      </c>
      <c r="R14" s="530">
        <f t="shared" si="7"/>
        <v>13704248</v>
      </c>
    </row>
    <row r="15" spans="1:18" ht="47.25" x14ac:dyDescent="0.25">
      <c r="A15" s="531">
        <f>1462506+4830432-379022</f>
        <v>5913916</v>
      </c>
      <c r="B15" s="532" t="s">
        <v>591</v>
      </c>
      <c r="C15" s="533" t="s">
        <v>592</v>
      </c>
      <c r="D15" s="534"/>
      <c r="E15" s="534">
        <v>0</v>
      </c>
      <c r="F15" s="534">
        <v>0</v>
      </c>
      <c r="G15" s="534">
        <v>295700</v>
      </c>
      <c r="H15" s="534">
        <v>295700</v>
      </c>
      <c r="I15" s="534">
        <v>295700</v>
      </c>
      <c r="J15" s="534">
        <v>295700</v>
      </c>
      <c r="K15" s="534">
        <v>295700</v>
      </c>
      <c r="L15" s="534">
        <v>295700</v>
      </c>
      <c r="M15" s="534">
        <v>295700</v>
      </c>
      <c r="N15" s="534">
        <v>295700</v>
      </c>
      <c r="O15" s="535">
        <v>295700</v>
      </c>
      <c r="P15" s="534">
        <v>295700</v>
      </c>
      <c r="Q15" s="535">
        <v>295700</v>
      </c>
      <c r="R15" s="536">
        <f>295700+295700+295700+295700+295700+295700+295700+295700+295616</f>
        <v>2661216</v>
      </c>
    </row>
    <row r="16" spans="1:18" ht="16.5" thickBot="1" x14ac:dyDescent="0.3">
      <c r="A16" s="537"/>
      <c r="B16" s="538"/>
      <c r="C16" s="539" t="s">
        <v>593</v>
      </c>
      <c r="D16" s="540">
        <f>(A15/3/2)*0.027</f>
        <v>26612.621999999999</v>
      </c>
      <c r="E16" s="540">
        <f>(D16+(A15/3)*2/2)*0.027</f>
        <v>53943.784793999999</v>
      </c>
      <c r="F16" s="540">
        <f>(E16+(A15/2))*0.027</f>
        <v>81294.348189437995</v>
      </c>
      <c r="G16" s="541">
        <f>(A15-F15)*0.027</f>
        <v>159675.73199999999</v>
      </c>
      <c r="H16" s="541">
        <f>(A15-F15-G15)*0.027</f>
        <v>151691.83199999999</v>
      </c>
      <c r="I16" s="541">
        <f>(A15-F15-G15-H15)*0.027</f>
        <v>143707.932</v>
      </c>
      <c r="J16" s="541">
        <f>(A15-F15-G15-H15-I15)*0.027</f>
        <v>135724.03200000001</v>
      </c>
      <c r="K16" s="542">
        <f>(A15-F15-G15-H15-I15-J15)*0.027</f>
        <v>127740.132</v>
      </c>
      <c r="L16" s="541">
        <v>94069</v>
      </c>
      <c r="M16" s="542">
        <f>(A15-F15-G15-H15-I15-J15-K15-L15)*0.027</f>
        <v>111772.33199999999</v>
      </c>
      <c r="N16" s="541">
        <f>(A15-F15-G15-H15-I15-J15-K15-L15-M15)*0.027</f>
        <v>103788.432</v>
      </c>
      <c r="O16" s="542">
        <f>(A15-F15-G15-H15-I15-J15-K15-L15-M15-N15)*0.027</f>
        <v>95804.531999999992</v>
      </c>
      <c r="P16" s="541">
        <f>(A15-E15-F15-G15-H15-I15-J15-K15-L15-M15-N15-O15)*0.027</f>
        <v>87820.631999999998</v>
      </c>
      <c r="Q16" s="543">
        <f>(A15-E15-F15-G15-H15-I15-J15-K15-L15-M15-N15-O15-P15)*0.027</f>
        <v>79836.732000000004</v>
      </c>
      <c r="R16" s="544">
        <f>71853+63869+55885+47901+39917+31933+23949+15966+7982</f>
        <v>359255</v>
      </c>
    </row>
    <row r="17" spans="1:18" ht="31.5" x14ac:dyDescent="0.25">
      <c r="A17" s="531">
        <f>2274277+1127482</f>
        <v>3401759</v>
      </c>
      <c r="B17" s="532" t="s">
        <v>594</v>
      </c>
      <c r="C17" s="533" t="s">
        <v>595</v>
      </c>
      <c r="D17" s="545">
        <v>0</v>
      </c>
      <c r="E17" s="546">
        <v>0</v>
      </c>
      <c r="F17" s="546">
        <v>0</v>
      </c>
      <c r="G17" s="546">
        <v>593300</v>
      </c>
      <c r="H17" s="546">
        <v>312000</v>
      </c>
      <c r="I17" s="546">
        <v>312000</v>
      </c>
      <c r="J17" s="546">
        <v>312000</v>
      </c>
      <c r="K17" s="546">
        <v>312000</v>
      </c>
      <c r="L17" s="546">
        <v>312000</v>
      </c>
      <c r="M17" s="546">
        <v>312000</v>
      </c>
      <c r="N17" s="546">
        <v>312000</v>
      </c>
      <c r="O17" s="547">
        <v>312000</v>
      </c>
      <c r="P17" s="546">
        <v>312459</v>
      </c>
      <c r="Q17" s="547"/>
      <c r="R17" s="548"/>
    </row>
    <row r="18" spans="1:18" ht="16.5" thickBot="1" x14ac:dyDescent="0.3">
      <c r="A18" s="549"/>
      <c r="B18" s="550"/>
      <c r="C18" s="551" t="s">
        <v>593</v>
      </c>
      <c r="D18" s="552">
        <f>(A17/3/2)*0.027</f>
        <v>15307.915500000001</v>
      </c>
      <c r="E18" s="552">
        <f>(D18+(A17/3)*2/2)*0.027</f>
        <v>31029.1447185</v>
      </c>
      <c r="F18" s="552">
        <f>(E18+(A17/2))*0.027</f>
        <v>46761.533407399504</v>
      </c>
      <c r="G18" s="552">
        <f>A17*0.027</f>
        <v>91847.493000000002</v>
      </c>
      <c r="H18" s="552">
        <f>(A17-F17-G17)*0.027</f>
        <v>75828.392999999996</v>
      </c>
      <c r="I18" s="552">
        <f>(A17-F17-G17-H17)*0.027</f>
        <v>67404.392999999996</v>
      </c>
      <c r="J18" s="552">
        <f>(A17-F17-G17-H17-I17)*0.027</f>
        <v>58980.392999999996</v>
      </c>
      <c r="K18" s="553">
        <f>(A17-F17-G17-H17-I17-J17)*0.027</f>
        <v>50556.392999999996</v>
      </c>
      <c r="L18" s="552">
        <f>(A17-F17-G17-H17-I17-J17-K17)*0.027</f>
        <v>42132.392999999996</v>
      </c>
      <c r="M18" s="553">
        <f>(A17-F17-G17-H17-I17-J17-K17-L17)*0.027</f>
        <v>33708.392999999996</v>
      </c>
      <c r="N18" s="552">
        <f>(A17-F17-G17-H17-I17-J17-K17-L17-M17)*0.027</f>
        <v>25284.393</v>
      </c>
      <c r="O18" s="553">
        <f>(A17-F17-G17-H17-I17-J17-K17-L17-M17-N17)*0.027</f>
        <v>16860.393</v>
      </c>
      <c r="P18" s="552">
        <f>(A17-D17-E17-F17-G17-H17-I17-J17-K17-L17-M17-N17-O17)*0.027</f>
        <v>8436.393</v>
      </c>
      <c r="Q18" s="553"/>
      <c r="R18" s="554"/>
    </row>
    <row r="19" spans="1:18" ht="47.25" x14ac:dyDescent="0.25">
      <c r="A19" s="555">
        <f>346924+2358+268388</f>
        <v>617670</v>
      </c>
      <c r="B19" s="556" t="s">
        <v>596</v>
      </c>
      <c r="C19" s="557" t="s">
        <v>597</v>
      </c>
      <c r="D19" s="558">
        <v>0</v>
      </c>
      <c r="E19" s="558">
        <v>0</v>
      </c>
      <c r="F19" s="558">
        <f>69900+268388</f>
        <v>338288</v>
      </c>
      <c r="G19" s="558">
        <v>69900</v>
      </c>
      <c r="H19" s="558">
        <v>69900</v>
      </c>
      <c r="I19" s="558">
        <v>69900</v>
      </c>
      <c r="J19" s="558">
        <v>69682</v>
      </c>
      <c r="K19" s="558"/>
      <c r="L19" s="559"/>
      <c r="M19" s="559"/>
      <c r="N19" s="559"/>
      <c r="O19" s="559"/>
      <c r="P19" s="558"/>
      <c r="Q19" s="559"/>
      <c r="R19" s="560"/>
    </row>
    <row r="20" spans="1:18" ht="16.5" thickBot="1" x14ac:dyDescent="0.3">
      <c r="A20" s="549"/>
      <c r="B20" s="561"/>
      <c r="C20" s="551" t="s">
        <v>593</v>
      </c>
      <c r="D20" s="562">
        <f>((A19/2)/2)*0.027</f>
        <v>4169.2725</v>
      </c>
      <c r="E20" s="562">
        <f>(D20+A19/2)*0.027</f>
        <v>8451.1153575000008</v>
      </c>
      <c r="F20" s="562">
        <f>(A19-E19)*0.027</f>
        <v>16677.09</v>
      </c>
      <c r="G20" s="562">
        <f>(A19-E19-F19)*0.027</f>
        <v>7543.3140000000003</v>
      </c>
      <c r="H20" s="562">
        <f>(A19-E19-F19-G19)*0.027</f>
        <v>5656.0140000000001</v>
      </c>
      <c r="I20" s="562">
        <f>(A19-E19-F19-G19-H19)*0.027</f>
        <v>3768.7139999999999</v>
      </c>
      <c r="J20" s="562">
        <f>(A19-E19-F19-G19-H19-I19)*0.027</f>
        <v>1881.414</v>
      </c>
      <c r="K20" s="562"/>
      <c r="L20" s="563"/>
      <c r="M20" s="563"/>
      <c r="N20" s="563"/>
      <c r="O20" s="563"/>
      <c r="P20" s="562"/>
      <c r="Q20" s="563"/>
      <c r="R20" s="564"/>
    </row>
    <row r="21" spans="1:18" ht="47.25" x14ac:dyDescent="0.25">
      <c r="A21" s="537">
        <f>1135705+129698</f>
        <v>1265403</v>
      </c>
      <c r="B21" s="538" t="s">
        <v>596</v>
      </c>
      <c r="C21" s="565" t="s">
        <v>598</v>
      </c>
      <c r="D21" s="566">
        <v>0</v>
      </c>
      <c r="E21" s="566">
        <v>0</v>
      </c>
      <c r="F21" s="566">
        <v>427100</v>
      </c>
      <c r="G21" s="566">
        <v>127100</v>
      </c>
      <c r="H21" s="566">
        <v>170400</v>
      </c>
      <c r="I21" s="566">
        <v>270400</v>
      </c>
      <c r="J21" s="566">
        <v>270403</v>
      </c>
      <c r="K21" s="566"/>
      <c r="L21" s="543"/>
      <c r="M21" s="543"/>
      <c r="N21" s="543"/>
      <c r="O21" s="543"/>
      <c r="P21" s="566"/>
      <c r="Q21" s="543"/>
      <c r="R21" s="544"/>
    </row>
    <row r="22" spans="1:18" ht="16.5" thickBot="1" x14ac:dyDescent="0.3">
      <c r="A22" s="549"/>
      <c r="B22" s="561"/>
      <c r="C22" s="551" t="s">
        <v>593</v>
      </c>
      <c r="D22" s="563">
        <f>((A21/2)/2)*0.027</f>
        <v>8541.4702500000003</v>
      </c>
      <c r="E22" s="563">
        <f>(D22+A21/2)*0.027</f>
        <v>17313.560196750001</v>
      </c>
      <c r="F22" s="563">
        <f>(A21-E21)*0.027</f>
        <v>34165.881000000001</v>
      </c>
      <c r="G22" s="563">
        <f>(A21-E21-F21)*0.027</f>
        <v>22634.181</v>
      </c>
      <c r="H22" s="563">
        <f>(A21-E21-F21-G21)*0.027</f>
        <v>19202.481</v>
      </c>
      <c r="I22" s="563">
        <f>(A21-E21-F21-G21-H21)*0.027</f>
        <v>14601.681</v>
      </c>
      <c r="J22" s="563">
        <f>(A21-E21-F21-G21-H21-I21)*0.027</f>
        <v>7300.8810000000003</v>
      </c>
      <c r="K22" s="563"/>
      <c r="L22" s="563"/>
      <c r="M22" s="563"/>
      <c r="N22" s="563"/>
      <c r="O22" s="563"/>
      <c r="P22" s="562"/>
      <c r="Q22" s="563"/>
      <c r="R22" s="564"/>
    </row>
    <row r="23" spans="1:18" ht="47.25" x14ac:dyDescent="0.25">
      <c r="A23" s="555">
        <f>1423690+1297848+843282+4807578</f>
        <v>8372398</v>
      </c>
      <c r="B23" s="556" t="s">
        <v>599</v>
      </c>
      <c r="C23" s="557" t="s">
        <v>600</v>
      </c>
      <c r="D23" s="558"/>
      <c r="E23" s="558">
        <v>0</v>
      </c>
      <c r="F23" s="558">
        <v>0</v>
      </c>
      <c r="G23" s="558">
        <v>0</v>
      </c>
      <c r="H23" s="558">
        <v>418600</v>
      </c>
      <c r="I23" s="558">
        <v>418600</v>
      </c>
      <c r="J23" s="558">
        <v>418600</v>
      </c>
      <c r="K23" s="558">
        <v>418600</v>
      </c>
      <c r="L23" s="558">
        <v>418600</v>
      </c>
      <c r="M23" s="558">
        <v>418600</v>
      </c>
      <c r="N23" s="558">
        <v>418600</v>
      </c>
      <c r="O23" s="559">
        <v>418600</v>
      </c>
      <c r="P23" s="558">
        <v>418600</v>
      </c>
      <c r="Q23" s="559">
        <v>418600</v>
      </c>
      <c r="R23" s="560">
        <f>418600+418600+418600+418600+418600+418600+418600+418600+418600+418998</f>
        <v>4186398</v>
      </c>
    </row>
    <row r="24" spans="1:18" ht="16.5" thickBot="1" x14ac:dyDescent="0.3">
      <c r="A24" s="549"/>
      <c r="B24" s="561"/>
      <c r="C24" s="551" t="s">
        <v>593</v>
      </c>
      <c r="D24" s="562"/>
      <c r="E24" s="562">
        <f>(A23/3/2)*0.027</f>
        <v>37675.791000000005</v>
      </c>
      <c r="F24" s="562">
        <f>(E24+(A23/3)*2/2)*0.027</f>
        <v>76368.828357000006</v>
      </c>
      <c r="G24" s="562">
        <f>(F24+(A23/2))*0.027</f>
        <v>115089.33136563899</v>
      </c>
      <c r="H24" s="562">
        <f>(A23-G23)*0.027</f>
        <v>226054.74599999998</v>
      </c>
      <c r="I24" s="562">
        <f>(A23-G23-H23)*0.027</f>
        <v>214752.546</v>
      </c>
      <c r="J24" s="562">
        <f>(A23-G23-H23-I23)*0.027</f>
        <v>203450.34599999999</v>
      </c>
      <c r="K24" s="562">
        <f>(A23-G23-H23-I23-J23)*0.027</f>
        <v>192148.14600000001</v>
      </c>
      <c r="L24" s="562">
        <f>(A23-G23-H23-I23-J23-K23)*0.027</f>
        <v>180845.946</v>
      </c>
      <c r="M24" s="563">
        <f>(A23-G23-H23-I23-J23-K23-L23)*0.027</f>
        <v>169543.74599999998</v>
      </c>
      <c r="N24" s="563">
        <f>(A23-G23-H23-I23-J23-K23-L23-M23)*0.027</f>
        <v>158241.546</v>
      </c>
      <c r="O24" s="563">
        <f>(A23-G23-H23-I23-J23-K23-L23-M23-N23)*0.027</f>
        <v>146939.34599999999</v>
      </c>
      <c r="P24" s="562">
        <f>(A23-G23-H23-I23-J23-K23-L23-M23-N23-O23)*0.027</f>
        <v>135637.14600000001</v>
      </c>
      <c r="Q24" s="563">
        <f>SUM(A23-E23-F23-G23-H23-I23-J23-K23-L23-M23-N23-O23-P23)*0.027</f>
        <v>124334.946</v>
      </c>
      <c r="R24" s="564">
        <f>113033+101731+90428+79126+67824+56522+45220+33917+22615+11313</f>
        <v>621729</v>
      </c>
    </row>
    <row r="25" spans="1:18" ht="47.25" x14ac:dyDescent="0.25">
      <c r="A25" s="555">
        <f>660595+369150</f>
        <v>1029745</v>
      </c>
      <c r="B25" s="556" t="s">
        <v>594</v>
      </c>
      <c r="C25" s="557" t="s">
        <v>601</v>
      </c>
      <c r="D25" s="559">
        <v>0</v>
      </c>
      <c r="E25" s="558">
        <v>0</v>
      </c>
      <c r="F25" s="558">
        <v>0</v>
      </c>
      <c r="G25" s="558">
        <v>206000</v>
      </c>
      <c r="H25" s="558">
        <v>206000</v>
      </c>
      <c r="I25" s="558">
        <v>206000</v>
      </c>
      <c r="J25" s="558">
        <v>206000</v>
      </c>
      <c r="K25" s="558">
        <v>205745</v>
      </c>
      <c r="L25" s="558"/>
      <c r="M25" s="559"/>
      <c r="N25" s="559"/>
      <c r="O25" s="559"/>
      <c r="P25" s="558"/>
      <c r="Q25" s="559"/>
      <c r="R25" s="560"/>
    </row>
    <row r="26" spans="1:18" ht="16.5" thickBot="1" x14ac:dyDescent="0.3">
      <c r="A26" s="549"/>
      <c r="B26" s="561"/>
      <c r="C26" s="551" t="s">
        <v>593</v>
      </c>
      <c r="D26" s="562">
        <f>(A25/3/2)*0.027</f>
        <v>4633.8525</v>
      </c>
      <c r="E26" s="562">
        <f>(D26+(A25/3)*2/2)*0.027</f>
        <v>9392.8190174999982</v>
      </c>
      <c r="F26" s="562">
        <f>(E26+(A25/2))*0.027</f>
        <v>14155.163613472499</v>
      </c>
      <c r="G26" s="562">
        <f>SUM(A25-E25-F25)*0.027</f>
        <v>27803.114999999998</v>
      </c>
      <c r="H26" s="562">
        <f>SUM(A25-E25-F25-G25)*0.027</f>
        <v>22241.114999999998</v>
      </c>
      <c r="I26" s="562">
        <f>SUM(A25-E25-F25-G25-H25)*0.027</f>
        <v>16679.115000000002</v>
      </c>
      <c r="J26" s="562">
        <f>(A25-E25-F25-G25-H25-I25)*0.027</f>
        <v>11117.115</v>
      </c>
      <c r="K26" s="562">
        <f>(A25-E25-F25-G25-H25-I25-J25)*0.027</f>
        <v>5555.1149999999998</v>
      </c>
      <c r="L26" s="562"/>
      <c r="M26" s="563"/>
      <c r="N26" s="563"/>
      <c r="O26" s="563"/>
      <c r="P26" s="562"/>
      <c r="Q26" s="563"/>
      <c r="R26" s="564"/>
    </row>
    <row r="27" spans="1:18" ht="47.25" x14ac:dyDescent="0.25">
      <c r="A27" s="537">
        <f>534114+342953</f>
        <v>877067</v>
      </c>
      <c r="B27" s="538" t="s">
        <v>596</v>
      </c>
      <c r="C27" s="565" t="s">
        <v>602</v>
      </c>
      <c r="D27" s="566"/>
      <c r="E27" s="566"/>
      <c r="F27" s="566">
        <f>106800+62000</f>
        <v>168800</v>
      </c>
      <c r="G27" s="566">
        <f>106800+65000</f>
        <v>171800</v>
      </c>
      <c r="H27" s="566">
        <f>106800+68000</f>
        <v>174800</v>
      </c>
      <c r="I27" s="566">
        <f>106800+68000</f>
        <v>174800</v>
      </c>
      <c r="J27" s="566">
        <f>106914+79953</f>
        <v>186867</v>
      </c>
      <c r="K27" s="566"/>
      <c r="L27" s="543"/>
      <c r="M27" s="543"/>
      <c r="N27" s="543"/>
      <c r="O27" s="543"/>
      <c r="P27" s="566"/>
      <c r="Q27" s="543"/>
      <c r="R27" s="544"/>
    </row>
    <row r="28" spans="1:18" ht="16.5" thickBot="1" x14ac:dyDescent="0.3">
      <c r="A28" s="549"/>
      <c r="B28" s="561"/>
      <c r="C28" s="551" t="s">
        <v>593</v>
      </c>
      <c r="D28" s="563">
        <f>((A27/2)/2)*0.027</f>
        <v>5920.2022500000003</v>
      </c>
      <c r="E28" s="563">
        <f>(D28+A27/2)*0.027</f>
        <v>12000.249960749999</v>
      </c>
      <c r="F28" s="563">
        <f>(A27-D27-E27)*0.027</f>
        <v>23680.809000000001</v>
      </c>
      <c r="G28" s="563">
        <f>(A27-D27-E27-F27)*0.027</f>
        <v>19123.208999999999</v>
      </c>
      <c r="H28" s="563">
        <f>(A27-D27-E27-F27-G27)*0.027</f>
        <v>14484.609</v>
      </c>
      <c r="I28" s="563">
        <f>(A27-D27-E27-F27-G27-H27)*0.027</f>
        <v>9765.009</v>
      </c>
      <c r="J28" s="563">
        <f>(A27-F27-G27-H27-I27)*0.027</f>
        <v>5045.4089999999997</v>
      </c>
      <c r="K28" s="563"/>
      <c r="L28" s="563"/>
      <c r="M28" s="563"/>
      <c r="N28" s="563"/>
      <c r="O28" s="563"/>
      <c r="P28" s="562"/>
      <c r="Q28" s="563"/>
      <c r="R28" s="564"/>
    </row>
    <row r="29" spans="1:18" ht="47.25" x14ac:dyDescent="0.25">
      <c r="A29" s="555">
        <f>1387873+480280+492399-493102</f>
        <v>1867450</v>
      </c>
      <c r="B29" s="556" t="s">
        <v>594</v>
      </c>
      <c r="C29" s="557" t="s">
        <v>603</v>
      </c>
      <c r="D29" s="558">
        <v>0</v>
      </c>
      <c r="E29" s="558">
        <v>0</v>
      </c>
      <c r="F29" s="558">
        <v>0</v>
      </c>
      <c r="G29" s="558">
        <f>236100-123300</f>
        <v>112800</v>
      </c>
      <c r="H29" s="558">
        <f>236100-123300</f>
        <v>112800</v>
      </c>
      <c r="I29" s="558">
        <f>236100-123300</f>
        <v>112800</v>
      </c>
      <c r="J29" s="558">
        <f>236100-123200</f>
        <v>112900</v>
      </c>
      <c r="K29" s="558">
        <v>236100</v>
      </c>
      <c r="L29" s="558">
        <v>236100</v>
      </c>
      <c r="M29" s="558">
        <v>236100</v>
      </c>
      <c r="N29" s="558">
        <v>236100</v>
      </c>
      <c r="O29" s="559">
        <v>236100</v>
      </c>
      <c r="P29" s="558">
        <v>235650</v>
      </c>
      <c r="Q29" s="559"/>
      <c r="R29" s="560"/>
    </row>
    <row r="30" spans="1:18" ht="16.5" thickBot="1" x14ac:dyDescent="0.3">
      <c r="A30" s="549"/>
      <c r="B30" s="561"/>
      <c r="C30" s="551" t="s">
        <v>604</v>
      </c>
      <c r="D30" s="562">
        <f>(A29/3/2)*0.027</f>
        <v>8403.5249999999996</v>
      </c>
      <c r="E30" s="562">
        <f>(D30+(A29/3)*2/2)*0.027</f>
        <v>17033.945175000001</v>
      </c>
      <c r="F30" s="562">
        <f>(E30+(A29/2))*0.027</f>
        <v>25670.491519725001</v>
      </c>
      <c r="G30" s="562">
        <f>(A29-F29)*0.027</f>
        <v>50421.15</v>
      </c>
      <c r="H30" s="562">
        <f>(A29-F29-G29)*0.027</f>
        <v>47375.55</v>
      </c>
      <c r="I30" s="562">
        <f>(A29-F29-G29-H29)*0.027</f>
        <v>44329.95</v>
      </c>
      <c r="J30" s="562">
        <f>(A29-F29-G29-H29-I29)*0.027</f>
        <v>41284.35</v>
      </c>
      <c r="K30" s="563">
        <f>(A29-F29-G29-H29-I29-J29)*0.027</f>
        <v>38236.050000000003</v>
      </c>
      <c r="L30" s="563">
        <f>(A29-F29-G29-H29-I29-J29-K29)*0.027</f>
        <v>31861.35</v>
      </c>
      <c r="M30" s="563">
        <f>(A29-F29-G29-H29-I29-J29-K29-L29)*0.027</f>
        <v>25486.65</v>
      </c>
      <c r="N30" s="563">
        <f>(A29-F29-G29-H29-I29-J29-K29-L29-M29)*0.027</f>
        <v>19111.95</v>
      </c>
      <c r="O30" s="563">
        <f>(A29-F29-G29-H29-I29-J29-K29-L29-M29-N29)*0.027</f>
        <v>12737.25</v>
      </c>
      <c r="P30" s="562">
        <f>(A29-E29-F29-G29-H29-I29-J29-K29-L29-M29-N29-O29)*0.027</f>
        <v>6362.55</v>
      </c>
      <c r="Q30" s="563"/>
      <c r="R30" s="564"/>
    </row>
    <row r="31" spans="1:18" ht="47.25" x14ac:dyDescent="0.25">
      <c r="A31" s="531">
        <f>2123909+101620</f>
        <v>2225529</v>
      </c>
      <c r="B31" s="532" t="s">
        <v>594</v>
      </c>
      <c r="C31" s="533" t="s">
        <v>605</v>
      </c>
      <c r="D31" s="534"/>
      <c r="E31" s="534"/>
      <c r="F31" s="534"/>
      <c r="G31" s="534">
        <v>48500</v>
      </c>
      <c r="H31" s="534">
        <v>130609</v>
      </c>
      <c r="I31" s="534">
        <v>130600</v>
      </c>
      <c r="J31" s="534">
        <v>230600</v>
      </c>
      <c r="K31" s="534">
        <v>230600</v>
      </c>
      <c r="L31" s="534">
        <v>280600</v>
      </c>
      <c r="M31" s="534">
        <v>280600</v>
      </c>
      <c r="N31" s="535">
        <v>310400</v>
      </c>
      <c r="O31" s="535">
        <v>310400</v>
      </c>
      <c r="P31" s="534">
        <v>272620</v>
      </c>
      <c r="Q31" s="535"/>
      <c r="R31" s="536"/>
    </row>
    <row r="32" spans="1:18" ht="16.5" thickBot="1" x14ac:dyDescent="0.3">
      <c r="A32" s="567"/>
      <c r="B32" s="568"/>
      <c r="C32" s="569" t="s">
        <v>593</v>
      </c>
      <c r="D32" s="563">
        <f>(A31/3/2)*0.027</f>
        <v>10014.880499999999</v>
      </c>
      <c r="E32" s="563">
        <f>(D32+(A31/3)*2/2)*0.027</f>
        <v>20300.1627735</v>
      </c>
      <c r="F32" s="563">
        <f>(E32+(A31/2))*0.027</f>
        <v>30592.745894884498</v>
      </c>
      <c r="G32" s="570">
        <f>(A31-E31-F31)*0.027</f>
        <v>60089.282999999996</v>
      </c>
      <c r="H32" s="570">
        <f>(A31-E31-F31-G31)*0.027</f>
        <v>58779.782999999996</v>
      </c>
      <c r="I32" s="570">
        <f>(A31-E31-F31-G31-H31)*0.027</f>
        <v>55253.34</v>
      </c>
      <c r="J32" s="570">
        <f>(A31-E31-F31-G31-H31-I31)*0.027</f>
        <v>51727.14</v>
      </c>
      <c r="K32" s="570">
        <f>(A31-E31-F31-G31-H31-I31-J31)*0.027</f>
        <v>45500.94</v>
      </c>
      <c r="L32" s="570">
        <f>(A31-E31-F31-G31-H31-I31-J31-K31)*0.027</f>
        <v>39274.74</v>
      </c>
      <c r="M32" s="571">
        <f>(A31-E31-F31-G31-H31-I31-J31-K31-L31)*0.027</f>
        <v>31698.54</v>
      </c>
      <c r="N32" s="571">
        <f>(A31-E31-F31-G31-H31-I31-J31-K31-L31-M31)*0.027</f>
        <v>24122.34</v>
      </c>
      <c r="O32" s="571">
        <f>(A31-D31-E31-F31-G31-H31-I31-J31-K31-L31-M31-N31)*0.027</f>
        <v>15741.539999999999</v>
      </c>
      <c r="P32" s="570">
        <f>(A31-E31-F31-G31-H31-I31-J31-K31-L31-M31-N31-O31)*0.027</f>
        <v>7360.74</v>
      </c>
      <c r="Q32" s="571"/>
      <c r="R32" s="572"/>
    </row>
    <row r="33" spans="1:18" ht="47.25" x14ac:dyDescent="0.25">
      <c r="A33" s="531">
        <v>2223273</v>
      </c>
      <c r="B33" s="532" t="s">
        <v>606</v>
      </c>
      <c r="C33" s="533" t="s">
        <v>607</v>
      </c>
      <c r="D33" s="534"/>
      <c r="E33" s="534">
        <v>0</v>
      </c>
      <c r="F33" s="534">
        <v>0</v>
      </c>
      <c r="G33" s="534">
        <v>222300</v>
      </c>
      <c r="H33" s="534">
        <v>222300</v>
      </c>
      <c r="I33" s="534">
        <v>222300</v>
      </c>
      <c r="J33" s="534">
        <v>222300</v>
      </c>
      <c r="K33" s="534">
        <v>222300</v>
      </c>
      <c r="L33" s="534">
        <v>222300</v>
      </c>
      <c r="M33" s="534">
        <v>222300</v>
      </c>
      <c r="N33" s="535">
        <v>222300</v>
      </c>
      <c r="O33" s="535">
        <v>222300</v>
      </c>
      <c r="P33" s="534">
        <v>222573</v>
      </c>
      <c r="Q33" s="535"/>
      <c r="R33" s="536"/>
    </row>
    <row r="34" spans="1:18" ht="16.5" thickBot="1" x14ac:dyDescent="0.3">
      <c r="A34" s="549"/>
      <c r="B34" s="561"/>
      <c r="C34" s="551" t="s">
        <v>593</v>
      </c>
      <c r="D34" s="562"/>
      <c r="E34" s="562">
        <f>(A33/3/2)*0.027</f>
        <v>10004.728499999999</v>
      </c>
      <c r="F34" s="562">
        <f>(E34+A33/2)*0.027</f>
        <v>30284.313169499997</v>
      </c>
      <c r="G34" s="562">
        <f>A33*0.027</f>
        <v>60028.370999999999</v>
      </c>
      <c r="H34" s="562">
        <f>(A33-G33)*0.027</f>
        <v>54026.271000000001</v>
      </c>
      <c r="I34" s="562">
        <f>(A33-G33-H33)*0.027</f>
        <v>48024.171000000002</v>
      </c>
      <c r="J34" s="562">
        <f>(A33-G33-H33-I33)*0.027</f>
        <v>42022.070999999996</v>
      </c>
      <c r="K34" s="562">
        <f>(A33-G33-H33-I33-J33)*0.027</f>
        <v>36019.970999999998</v>
      </c>
      <c r="L34" s="562">
        <f>(A33-G33-H33-I33-J33-K33)*0.027</f>
        <v>30017.870999999999</v>
      </c>
      <c r="M34" s="563">
        <f>(A33-G33-H33-I33-J33-K33-L33)*0.027</f>
        <v>24015.771000000001</v>
      </c>
      <c r="N34" s="563">
        <f>(A33-G33-H33-I33-J33-K33-L33-M33)*0.027</f>
        <v>18013.670999999998</v>
      </c>
      <c r="O34" s="563">
        <f>(A33-G33-H33-I33-J33-K33-L33-M33-N33)*0.027</f>
        <v>12011.571</v>
      </c>
      <c r="P34" s="562">
        <f>(A33-G33-H33-I33-J33-K33-L33-M33-N33-O33)*0.027</f>
        <v>6009.4709999999995</v>
      </c>
      <c r="Q34" s="563"/>
      <c r="R34" s="564"/>
    </row>
    <row r="35" spans="1:18" ht="47.25" x14ac:dyDescent="0.25">
      <c r="A35" s="555">
        <f>280919+13590+222945</f>
        <v>517454</v>
      </c>
      <c r="B35" s="556" t="s">
        <v>606</v>
      </c>
      <c r="C35" s="557" t="s">
        <v>608</v>
      </c>
      <c r="D35" s="558"/>
      <c r="E35" s="558">
        <v>0</v>
      </c>
      <c r="F35" s="558">
        <v>0</v>
      </c>
      <c r="G35" s="558">
        <v>103500</v>
      </c>
      <c r="H35" s="558">
        <v>103500</v>
      </c>
      <c r="I35" s="558">
        <v>103500</v>
      </c>
      <c r="J35" s="558">
        <v>103500</v>
      </c>
      <c r="K35" s="558">
        <v>103454</v>
      </c>
      <c r="L35" s="559"/>
      <c r="M35" s="559"/>
      <c r="N35" s="559"/>
      <c r="O35" s="559"/>
      <c r="P35" s="558"/>
      <c r="Q35" s="559"/>
      <c r="R35" s="560"/>
    </row>
    <row r="36" spans="1:18" ht="16.5" thickBot="1" x14ac:dyDescent="0.3">
      <c r="A36" s="549"/>
      <c r="B36" s="561"/>
      <c r="C36" s="551" t="s">
        <v>593</v>
      </c>
      <c r="D36" s="562"/>
      <c r="E36" s="562">
        <f>(A35/3/2)*0.027</f>
        <v>2328.5429999999997</v>
      </c>
      <c r="F36" s="562">
        <f>(E36+A35/2)*0.027</f>
        <v>7048.4996609999998</v>
      </c>
      <c r="G36" s="562">
        <f>(A35-E35-F35)*0.027</f>
        <v>13971.258</v>
      </c>
      <c r="H36" s="562">
        <f>(A35-E35-F35-G35)*0.027</f>
        <v>11176.758</v>
      </c>
      <c r="I36" s="562">
        <f>(A35-E35-F35-G35-H35)*0.027</f>
        <v>8382.2579999999998</v>
      </c>
      <c r="J36" s="562">
        <f>(A35-E35-F35-G35-H35-I35)*0.027</f>
        <v>5587.7579999999998</v>
      </c>
      <c r="K36" s="562">
        <f>(A35-E35-F35-G35-H35-I35-J35)*0.027</f>
        <v>2793.2579999999998</v>
      </c>
      <c r="L36" s="563"/>
      <c r="M36" s="563"/>
      <c r="N36" s="563"/>
      <c r="O36" s="563"/>
      <c r="P36" s="562"/>
      <c r="Q36" s="563"/>
      <c r="R36" s="564"/>
    </row>
    <row r="37" spans="1:18" ht="47.25" x14ac:dyDescent="0.25">
      <c r="A37" s="555">
        <f>1495263-10268</f>
        <v>1484995</v>
      </c>
      <c r="B37" s="556" t="s">
        <v>609</v>
      </c>
      <c r="C37" s="557" t="s">
        <v>610</v>
      </c>
      <c r="D37" s="559">
        <v>0</v>
      </c>
      <c r="E37" s="559">
        <v>0</v>
      </c>
      <c r="F37" s="559">
        <v>0</v>
      </c>
      <c r="G37" s="559">
        <v>149500</v>
      </c>
      <c r="H37" s="559">
        <v>149500</v>
      </c>
      <c r="I37" s="559">
        <v>149500</v>
      </c>
      <c r="J37" s="559">
        <v>149500</v>
      </c>
      <c r="K37" s="559">
        <v>149500</v>
      </c>
      <c r="L37" s="559">
        <v>149500</v>
      </c>
      <c r="M37" s="559">
        <v>149500</v>
      </c>
      <c r="N37" s="559">
        <v>149500</v>
      </c>
      <c r="O37" s="559">
        <v>149500</v>
      </c>
      <c r="P37" s="558">
        <f>139495</f>
        <v>139495</v>
      </c>
      <c r="Q37" s="559"/>
      <c r="R37" s="560"/>
    </row>
    <row r="38" spans="1:18" ht="16.5" thickBot="1" x14ac:dyDescent="0.3">
      <c r="A38" s="549"/>
      <c r="B38" s="561"/>
      <c r="C38" s="551" t="s">
        <v>593</v>
      </c>
      <c r="D38" s="563">
        <f>(A37/3/2)*0.027</f>
        <v>6682.4775</v>
      </c>
      <c r="E38" s="563">
        <f>(D38+(A37/3)*2/2)*0.027</f>
        <v>13545.3818925</v>
      </c>
      <c r="F38" s="563">
        <f>(E38+(A37/2))*0.027</f>
        <v>20413.157811097499</v>
      </c>
      <c r="G38" s="563">
        <f>A37*0.027</f>
        <v>40094.864999999998</v>
      </c>
      <c r="H38" s="563">
        <f>(A37-G37)*0.027</f>
        <v>36058.364999999998</v>
      </c>
      <c r="I38" s="563">
        <f>(A37-G37-H37)*0.027</f>
        <v>32021.864999999998</v>
      </c>
      <c r="J38" s="563">
        <f>(A37-G37-H37-I37)*0.027</f>
        <v>27985.364999999998</v>
      </c>
      <c r="K38" s="563">
        <f>(A37-G37-H37-I37-J37)*0.027</f>
        <v>23948.864999999998</v>
      </c>
      <c r="L38" s="563">
        <f>(A37-G37-H37-I37-J37-K37)*0.027</f>
        <v>19912.364999999998</v>
      </c>
      <c r="M38" s="563">
        <f>(A37-G37-H37-I37-J37-K37-L37)*0.027</f>
        <v>15875.865</v>
      </c>
      <c r="N38" s="563">
        <f>(A37-G37-H37-I37-J37-K37-L37-M37)*0.027</f>
        <v>11839.365</v>
      </c>
      <c r="O38" s="563">
        <f>(A37-G37-H37-I37-J37-K37-L37-M37-N37)*0.027</f>
        <v>7802.8649999999998</v>
      </c>
      <c r="P38" s="562">
        <f>(A37-G37-H37-I37-J37-K37-L37-M37-N37-O37)*0.027</f>
        <v>3766.3649999999998</v>
      </c>
      <c r="Q38" s="563"/>
      <c r="R38" s="564"/>
    </row>
    <row r="39" spans="1:18" ht="63" x14ac:dyDescent="0.25">
      <c r="A39" s="531">
        <f>952450-183221</f>
        <v>769229</v>
      </c>
      <c r="B39" s="532" t="s">
        <v>611</v>
      </c>
      <c r="C39" s="533" t="s">
        <v>612</v>
      </c>
      <c r="D39" s="573"/>
      <c r="E39" s="573"/>
      <c r="F39" s="534">
        <v>95200</v>
      </c>
      <c r="G39" s="534">
        <f>95200-61000</f>
        <v>34200</v>
      </c>
      <c r="H39" s="534">
        <f>95200-61000</f>
        <v>34200</v>
      </c>
      <c r="I39" s="534">
        <f>95200-61000</f>
        <v>34200</v>
      </c>
      <c r="J39" s="534">
        <v>95200</v>
      </c>
      <c r="K39" s="534">
        <v>95200</v>
      </c>
      <c r="L39" s="534">
        <v>95200</v>
      </c>
      <c r="M39" s="535">
        <v>95200</v>
      </c>
      <c r="N39" s="535">
        <v>95200</v>
      </c>
      <c r="O39" s="535">
        <v>95429</v>
      </c>
      <c r="P39" s="534"/>
      <c r="Q39" s="535"/>
      <c r="R39" s="536"/>
    </row>
    <row r="40" spans="1:18" ht="16.5" thickBot="1" x14ac:dyDescent="0.3">
      <c r="A40" s="567"/>
      <c r="B40" s="568"/>
      <c r="C40" s="569" t="s">
        <v>593</v>
      </c>
      <c r="D40" s="570">
        <f>((A39/2)/2)*0.027</f>
        <v>5192.2957500000002</v>
      </c>
      <c r="E40" s="570">
        <f>(D40+A39/2)*0.027</f>
        <v>10524.78348525</v>
      </c>
      <c r="F40" s="570">
        <f>(A39-D39-E39)*0.027</f>
        <v>20769.183000000001</v>
      </c>
      <c r="G40" s="570">
        <f>(A39-D39-E39-F39)*0.027</f>
        <v>18198.782999999999</v>
      </c>
      <c r="H40" s="570">
        <f>(A39-D39-E39-F39-G39)*0.027</f>
        <v>17275.382999999998</v>
      </c>
      <c r="I40" s="570">
        <f>(A39-D39-E39-F39-G39-H39)*0.027</f>
        <v>16351.983</v>
      </c>
      <c r="J40" s="570">
        <f>(A39-D39-E39-F39-G39-H39-I39)*0.027</f>
        <v>15428.583000000001</v>
      </c>
      <c r="K40" s="570">
        <f>(A39-D39-E39-F39-G39-H39-I39-J39)*0.027</f>
        <v>12858.182999999999</v>
      </c>
      <c r="L40" s="570">
        <f>(A39-D39-E39-F39-G39-H39-I39-J39-K39)*0.027</f>
        <v>10287.782999999999</v>
      </c>
      <c r="M40" s="571">
        <f>(A39-D39-E39-F39-G39-H39-I39-J39-K39-L39)*0.027</f>
        <v>7717.3829999999998</v>
      </c>
      <c r="N40" s="571">
        <f>(A39-D39-E39-F39-G39-H39-I39-J39-K39-L39-M39)*0.027</f>
        <v>5146.9830000000002</v>
      </c>
      <c r="O40" s="571">
        <f>(A39-D39-E39-F39-G39-H39-I39-J39-K39-L39-M39-N39)*0.027</f>
        <v>2576.5830000000001</v>
      </c>
      <c r="P40" s="570"/>
      <c r="Q40" s="571"/>
      <c r="R40" s="572"/>
    </row>
    <row r="41" spans="1:18" ht="15.75" x14ac:dyDescent="0.25">
      <c r="A41" s="531">
        <v>1596300</v>
      </c>
      <c r="B41" s="532" t="s">
        <v>594</v>
      </c>
      <c r="C41" s="533" t="s">
        <v>613</v>
      </c>
      <c r="D41" s="535">
        <v>0</v>
      </c>
      <c r="E41" s="535">
        <v>0</v>
      </c>
      <c r="F41" s="535"/>
      <c r="G41" s="535">
        <v>159600</v>
      </c>
      <c r="H41" s="535">
        <v>159600</v>
      </c>
      <c r="I41" s="535">
        <v>159600</v>
      </c>
      <c r="J41" s="535">
        <v>159600</v>
      </c>
      <c r="K41" s="535">
        <v>159600</v>
      </c>
      <c r="L41" s="535">
        <v>159600</v>
      </c>
      <c r="M41" s="535">
        <v>159600</v>
      </c>
      <c r="N41" s="535">
        <v>159600</v>
      </c>
      <c r="O41" s="535">
        <v>159600</v>
      </c>
      <c r="P41" s="534">
        <v>159900</v>
      </c>
      <c r="Q41" s="535"/>
      <c r="R41" s="536"/>
    </row>
    <row r="42" spans="1:18" ht="16.5" thickBot="1" x14ac:dyDescent="0.3">
      <c r="A42" s="567"/>
      <c r="B42" s="568"/>
      <c r="C42" s="569" t="s">
        <v>614</v>
      </c>
      <c r="D42" s="571">
        <f>(A41/3/2)*0.027</f>
        <v>7183.35</v>
      </c>
      <c r="E42" s="571">
        <f>(D42+(A41/3)*2/2)*0.027</f>
        <v>14560.650449999999</v>
      </c>
      <c r="F42" s="571">
        <f>(E42+(A41/2))*0.027</f>
        <v>21943.18756215</v>
      </c>
      <c r="G42" s="571">
        <f>(A41-D41-E41-F41)*0.027</f>
        <v>43100.1</v>
      </c>
      <c r="H42" s="571">
        <f>(A41-D41-E41-F41-G41)*0.027</f>
        <v>38790.9</v>
      </c>
      <c r="I42" s="571">
        <f>(A41-D41-E41-F41-G41-H41)*0.027</f>
        <v>34481.699999999997</v>
      </c>
      <c r="J42" s="571">
        <f>(A41-D41-E41-F41-G41-H41-I41)*0.027</f>
        <v>30172.5</v>
      </c>
      <c r="K42" s="571">
        <f>(A41-D41-E41-F41-G41-H41-I41-J41)*0.027</f>
        <v>25863.3</v>
      </c>
      <c r="L42" s="571">
        <f>(A41-D41-E41-F41-G41-H41-I41-J41-K41)*0.027</f>
        <v>21554.1</v>
      </c>
      <c r="M42" s="571">
        <f>(A41-D41-E41-F41-G41-H41-I41-J41-K41-L41)*0.027</f>
        <v>17244.900000000001</v>
      </c>
      <c r="N42" s="571">
        <f>(A41-D41-E41-F41-G41-H41-I41-J41-K41-L41-M41)*0.027</f>
        <v>12935.7</v>
      </c>
      <c r="O42" s="571">
        <f>(A41-D41-E41-F41-G41-H41-I41-J41-K41-L41-M41-N41)*0.027</f>
        <v>8626.5</v>
      </c>
      <c r="P42" s="570">
        <f>(A41-G41-H41-I41-J41-K41-L41-M41-N41-O41)*0.027</f>
        <v>4317.3</v>
      </c>
      <c r="Q42" s="571"/>
      <c r="R42" s="572"/>
    </row>
    <row r="43" spans="1:18" ht="31.5" x14ac:dyDescent="0.25">
      <c r="A43" s="531">
        <v>6000000</v>
      </c>
      <c r="B43" s="532" t="s">
        <v>606</v>
      </c>
      <c r="C43" s="533" t="s">
        <v>615</v>
      </c>
      <c r="D43" s="534"/>
      <c r="E43" s="534"/>
      <c r="F43" s="534"/>
      <c r="G43" s="534">
        <v>225000</v>
      </c>
      <c r="H43" s="534">
        <v>375000</v>
      </c>
      <c r="I43" s="534">
        <v>375000</v>
      </c>
      <c r="J43" s="534">
        <v>375000</v>
      </c>
      <c r="K43" s="534">
        <v>375000</v>
      </c>
      <c r="L43" s="534">
        <v>375000</v>
      </c>
      <c r="M43" s="534">
        <v>375000</v>
      </c>
      <c r="N43" s="534">
        <v>375000</v>
      </c>
      <c r="O43" s="535">
        <v>375000</v>
      </c>
      <c r="P43" s="534">
        <v>375000</v>
      </c>
      <c r="Q43" s="535">
        <v>375000</v>
      </c>
      <c r="R43" s="536">
        <f>2550000-375000-375000+225000</f>
        <v>2025000</v>
      </c>
    </row>
    <row r="44" spans="1:18" ht="16.5" thickBot="1" x14ac:dyDescent="0.3">
      <c r="A44" s="567"/>
      <c r="B44" s="568"/>
      <c r="C44" s="569" t="s">
        <v>593</v>
      </c>
      <c r="D44" s="570"/>
      <c r="E44" s="570">
        <f>((A43/2)/2)*0.027</f>
        <v>40500</v>
      </c>
      <c r="F44" s="570">
        <f>(E44+A43/2)*0.027</f>
        <v>82093.5</v>
      </c>
      <c r="G44" s="570">
        <f>(A43-F43)*0.027</f>
        <v>162000</v>
      </c>
      <c r="H44" s="570">
        <f>(A43-F43-G43)*0.027</f>
        <v>155925</v>
      </c>
      <c r="I44" s="570">
        <f>(A43-F43-G43-H43)*0.027</f>
        <v>145800</v>
      </c>
      <c r="J44" s="570">
        <f>(A43-F43-G43-H43-I43)*0.027</f>
        <v>135675</v>
      </c>
      <c r="K44" s="570">
        <f>(A43-F43-G43-H43-I43-J43)*0.027</f>
        <v>125550</v>
      </c>
      <c r="L44" s="570">
        <f>(A43-F43-G43-H43-I43-J43-K43)*0.027</f>
        <v>115425</v>
      </c>
      <c r="M44" s="570">
        <f>(A43-F43-G43-H43-I43-J43-K43-L43)*0.027</f>
        <v>105300</v>
      </c>
      <c r="N44" s="570">
        <f>(A43-F43-G43-H43-I43-J43-K43-L43-M43)*0.027</f>
        <v>95175</v>
      </c>
      <c r="O44" s="571">
        <f>(A43-F43-G43-H43-I43-J43-K43-L43-M43-N43)*0.027</f>
        <v>85050</v>
      </c>
      <c r="P44" s="570">
        <f>(A43-F43-G43-H43-I43-J43-K43-L43-M43-N43-O43)*0.027</f>
        <v>74925</v>
      </c>
      <c r="Q44" s="571">
        <f>SUM(A43-F43-G43-H43-I43-J43-K43-L43-M43-N43-O43-P43)*0.027</f>
        <v>64800</v>
      </c>
      <c r="R44" s="572">
        <f>293625-58725+40500</f>
        <v>275400</v>
      </c>
    </row>
    <row r="45" spans="1:18" ht="63" x14ac:dyDescent="0.25">
      <c r="A45" s="555">
        <f>2152272+71001</f>
        <v>2223273</v>
      </c>
      <c r="B45" s="556" t="s">
        <v>606</v>
      </c>
      <c r="C45" s="557" t="s">
        <v>616</v>
      </c>
      <c r="D45" s="558"/>
      <c r="E45" s="558">
        <v>0</v>
      </c>
      <c r="F45" s="558">
        <v>0</v>
      </c>
      <c r="G45" s="558">
        <v>86400</v>
      </c>
      <c r="H45" s="558">
        <v>159600</v>
      </c>
      <c r="I45" s="558">
        <v>149600</v>
      </c>
      <c r="J45" s="558">
        <v>261200</v>
      </c>
      <c r="K45" s="558">
        <v>261200</v>
      </c>
      <c r="L45" s="558">
        <v>261200</v>
      </c>
      <c r="M45" s="559">
        <v>261200</v>
      </c>
      <c r="N45" s="559">
        <v>261200</v>
      </c>
      <c r="O45" s="559">
        <v>261200</v>
      </c>
      <c r="P45" s="558">
        <v>260473</v>
      </c>
      <c r="Q45" s="559"/>
      <c r="R45" s="560"/>
    </row>
    <row r="46" spans="1:18" ht="16.5" thickBot="1" x14ac:dyDescent="0.3">
      <c r="A46" s="549"/>
      <c r="B46" s="561"/>
      <c r="C46" s="551" t="s">
        <v>593</v>
      </c>
      <c r="D46" s="562"/>
      <c r="E46" s="562">
        <f>(A45/3/2)*0.027</f>
        <v>10004.728499999999</v>
      </c>
      <c r="F46" s="562">
        <f>(E46+A45/2)*0.027</f>
        <v>30284.313169499997</v>
      </c>
      <c r="G46" s="562">
        <f>(A45-E45-F45)*0.027</f>
        <v>60028.370999999999</v>
      </c>
      <c r="H46" s="562">
        <f>(A45-E45-F45-G45)*0.027</f>
        <v>57695.570999999996</v>
      </c>
      <c r="I46" s="562">
        <f>(A45-E45-F45-G45-H45)*0.027</f>
        <v>53386.370999999999</v>
      </c>
      <c r="J46" s="562">
        <f>(A45-E45-F45-G45-H45-I45)*0.027</f>
        <v>49347.171000000002</v>
      </c>
      <c r="K46" s="562">
        <f>(A45-E45-F45-G45-H45-I45-J45)*0.027</f>
        <v>42294.771000000001</v>
      </c>
      <c r="L46" s="562">
        <f>(A45-E45-F45-G45-H45-I45-J45-K45)*0.027</f>
        <v>35242.370999999999</v>
      </c>
      <c r="M46" s="563">
        <f>(A45-E45-F45-G45-H45-I45-J45-K45-L45)*0.027</f>
        <v>28189.971000000001</v>
      </c>
      <c r="N46" s="563">
        <f>(A45-E45-F45-G45-H45-I45-J45-K45-L45-M45)*0.027</f>
        <v>21137.571</v>
      </c>
      <c r="O46" s="563">
        <f>(A45-E45-F45-G45-H45-I45-J45-K45-L45-M45-N45)*0.027</f>
        <v>14085.171</v>
      </c>
      <c r="P46" s="562">
        <f>(A45-E45-F45-G45-H45-I45-J45-K45-L45-M45-N45-O45)*0.027</f>
        <v>7032.7709999999997</v>
      </c>
      <c r="Q46" s="563"/>
      <c r="R46" s="564"/>
    </row>
    <row r="47" spans="1:18" ht="31.5" x14ac:dyDescent="0.25">
      <c r="A47" s="531">
        <v>4924140</v>
      </c>
      <c r="B47" s="532">
        <v>2019</v>
      </c>
      <c r="C47" s="532" t="s">
        <v>617</v>
      </c>
      <c r="D47" s="547"/>
      <c r="E47" s="547">
        <v>492500</v>
      </c>
      <c r="F47" s="547">
        <v>692500</v>
      </c>
      <c r="G47" s="546">
        <v>292500</v>
      </c>
      <c r="H47" s="546">
        <v>492500</v>
      </c>
      <c r="I47" s="546">
        <v>492500</v>
      </c>
      <c r="J47" s="546">
        <v>492500</v>
      </c>
      <c r="K47" s="546">
        <v>492500</v>
      </c>
      <c r="L47" s="546">
        <v>492500</v>
      </c>
      <c r="M47" s="546">
        <v>492500</v>
      </c>
      <c r="N47" s="546">
        <v>491640</v>
      </c>
      <c r="O47" s="547"/>
      <c r="P47" s="546"/>
      <c r="Q47" s="547"/>
      <c r="R47" s="548"/>
    </row>
    <row r="48" spans="1:18" ht="16.5" thickBot="1" x14ac:dyDescent="0.3">
      <c r="A48" s="567"/>
      <c r="B48" s="574"/>
      <c r="C48" s="575" t="s">
        <v>593</v>
      </c>
      <c r="D48" s="576">
        <f>E48/12*8</f>
        <v>88634.52</v>
      </c>
      <c r="E48" s="576">
        <f>A47*0.027</f>
        <v>132951.78</v>
      </c>
      <c r="F48" s="541">
        <f>(A47-E47)*0.027</f>
        <v>119654.28</v>
      </c>
      <c r="G48" s="541">
        <f>(A47-E47-F47)*0.027</f>
        <v>100956.78</v>
      </c>
      <c r="H48" s="577">
        <f>(A47-E47-F47-G47)*0.027</f>
        <v>93059.28</v>
      </c>
      <c r="I48" s="577">
        <f>(A47-E47-F47-G47-H47)*0.027</f>
        <v>79761.78</v>
      </c>
      <c r="J48" s="577">
        <f>(A47-E47-F47-G47-H47-I47)*0.027</f>
        <v>66464.28</v>
      </c>
      <c r="K48" s="577">
        <f>(A47-E47-F47-G47-H47-I47-J47)*0.027</f>
        <v>53166.78</v>
      </c>
      <c r="L48" s="577">
        <f>(A47-E47-F47-G47-H47-I47-J47-K47)*0.027</f>
        <v>39869.279999999999</v>
      </c>
      <c r="M48" s="577">
        <f>(A47-E47-F47-G47-H47-I47-J47-K47-L47)*0.027</f>
        <v>26571.78</v>
      </c>
      <c r="N48" s="577">
        <f>(A47-E47-F47-G47-H47-I47-J47-K47-L47-M47)*0.027</f>
        <v>13274.28</v>
      </c>
      <c r="O48" s="576"/>
      <c r="P48" s="577"/>
      <c r="Q48" s="576"/>
      <c r="R48" s="578"/>
    </row>
    <row r="49" spans="1:18" ht="15.75" x14ac:dyDescent="0.25">
      <c r="A49" s="531">
        <v>7000000</v>
      </c>
      <c r="B49" s="532" t="s">
        <v>606</v>
      </c>
      <c r="C49" s="533" t="s">
        <v>618</v>
      </c>
      <c r="D49" s="535"/>
      <c r="E49" s="535"/>
      <c r="F49" s="535"/>
      <c r="G49" s="535">
        <v>350000</v>
      </c>
      <c r="H49" s="535">
        <v>350000</v>
      </c>
      <c r="I49" s="535">
        <v>350000</v>
      </c>
      <c r="J49" s="535">
        <v>350000</v>
      </c>
      <c r="K49" s="535">
        <v>350000</v>
      </c>
      <c r="L49" s="535">
        <v>350000</v>
      </c>
      <c r="M49" s="535">
        <v>350000</v>
      </c>
      <c r="N49" s="535">
        <v>350000</v>
      </c>
      <c r="O49" s="535">
        <v>350000</v>
      </c>
      <c r="P49" s="534">
        <v>350000</v>
      </c>
      <c r="Q49" s="535">
        <v>350000</v>
      </c>
      <c r="R49" s="536">
        <f>3850000-350000-350000</f>
        <v>3150000</v>
      </c>
    </row>
    <row r="50" spans="1:18" ht="16.5" thickBot="1" x14ac:dyDescent="0.3">
      <c r="A50" s="567"/>
      <c r="B50" s="568"/>
      <c r="C50" s="569" t="s">
        <v>604</v>
      </c>
      <c r="D50" s="571"/>
      <c r="E50" s="571">
        <f>(A49/2/2)*0.027</f>
        <v>47250</v>
      </c>
      <c r="F50" s="571">
        <f>(E50+A49/2)*0.027</f>
        <v>95775.75</v>
      </c>
      <c r="G50" s="571">
        <f>A49*0.027</f>
        <v>189000</v>
      </c>
      <c r="H50" s="571">
        <f>(A49-G49)*0.027</f>
        <v>179550</v>
      </c>
      <c r="I50" s="571">
        <f>(A49-G49-H49)*0.027</f>
        <v>170100</v>
      </c>
      <c r="J50" s="571">
        <f>(A49-G49-H49-I49)*0.027</f>
        <v>160650</v>
      </c>
      <c r="K50" s="571">
        <f>(A49-G49-H49-I49-J49)*0.027</f>
        <v>151200</v>
      </c>
      <c r="L50" s="571">
        <f>(A49-G49-H49-I49-J49-K49)*0.027</f>
        <v>141750</v>
      </c>
      <c r="M50" s="571">
        <f>(A49-G49-H49-I49-J49-K49-L49)*0.027</f>
        <v>132300</v>
      </c>
      <c r="N50" s="571">
        <f>(A49-G49-H49-I49-J49-K49-L49-M49)*0.027</f>
        <v>122850</v>
      </c>
      <c r="O50" s="571">
        <f>(A49-G49-H49-I49-J49-K49-L49-M49-N49)*0.027</f>
        <v>113400</v>
      </c>
      <c r="P50" s="570">
        <f>(A49-G49-H49-I49-J49-K49-L49-M49-N49-O49)*0.027</f>
        <v>103950</v>
      </c>
      <c r="Q50" s="571">
        <f>SUM(A49-G49-H49-I49-J49-K49-L49-M49-N49-O49-P49)*0.027</f>
        <v>94500</v>
      </c>
      <c r="R50" s="572">
        <f>519750-94500</f>
        <v>425250</v>
      </c>
    </row>
    <row r="51" spans="1:18" s="579" customFormat="1" ht="63" x14ac:dyDescent="0.25">
      <c r="A51" s="531">
        <v>2469793</v>
      </c>
      <c r="B51" s="532" t="s">
        <v>599</v>
      </c>
      <c r="C51" s="533" t="s">
        <v>619</v>
      </c>
      <c r="D51" s="545"/>
      <c r="E51" s="545">
        <v>0</v>
      </c>
      <c r="F51" s="547">
        <v>0</v>
      </c>
      <c r="G51" s="546">
        <v>0</v>
      </c>
      <c r="H51" s="546">
        <v>247000</v>
      </c>
      <c r="I51" s="546">
        <v>247000</v>
      </c>
      <c r="J51" s="546">
        <v>247000</v>
      </c>
      <c r="K51" s="546">
        <v>247000</v>
      </c>
      <c r="L51" s="546">
        <v>247000</v>
      </c>
      <c r="M51" s="546">
        <v>247000</v>
      </c>
      <c r="N51" s="546">
        <v>247000</v>
      </c>
      <c r="O51" s="547">
        <v>247000</v>
      </c>
      <c r="P51" s="546">
        <v>247000</v>
      </c>
      <c r="Q51" s="547">
        <v>246793</v>
      </c>
      <c r="R51" s="548"/>
    </row>
    <row r="52" spans="1:18" s="579" customFormat="1" ht="16.5" thickBot="1" x14ac:dyDescent="0.3">
      <c r="A52" s="537"/>
      <c r="B52" s="565"/>
      <c r="C52" s="539" t="s">
        <v>593</v>
      </c>
      <c r="D52" s="541"/>
      <c r="E52" s="570">
        <f>(A51/3/2)*0.027</f>
        <v>11114.068500000001</v>
      </c>
      <c r="F52" s="570">
        <f>(E52+(A51/3)*2/2)*0.027</f>
        <v>22528.216849500001</v>
      </c>
      <c r="G52" s="570">
        <f>(F52+(A51/2))*0.027</f>
        <v>33950.467354936503</v>
      </c>
      <c r="H52" s="541">
        <f>(A51-F51-G51)*0.027</f>
        <v>66684.410999999993</v>
      </c>
      <c r="I52" s="541">
        <f>(A51-F51-G51-H51)*0.027</f>
        <v>60015.411</v>
      </c>
      <c r="J52" s="541">
        <f>(A51-F51-G51-H51-I51)*0.027</f>
        <v>53346.411</v>
      </c>
      <c r="K52" s="542">
        <f>(A51-F51-G51-H51-I51-J51)*0.027</f>
        <v>46677.411</v>
      </c>
      <c r="L52" s="541">
        <v>94069</v>
      </c>
      <c r="M52" s="542">
        <f>(A51-F51-G51-H51-I51-J51-K51-L51)*0.027</f>
        <v>33339.411</v>
      </c>
      <c r="N52" s="541">
        <f>(A51-F51-G51-H51-I51-J51-K51-L51-M51)*0.027</f>
        <v>26670.411</v>
      </c>
      <c r="O52" s="542">
        <f>(A51-F51-G51-H51-I51-J51-K51-L51-M51-N51)*0.027</f>
        <v>20001.411</v>
      </c>
      <c r="P52" s="541">
        <f>(A51-E51-F51-G51-H51-I51-J51-K51-L51-M51-N51-O51)*0.027</f>
        <v>13332.411</v>
      </c>
      <c r="Q52" s="542">
        <f>(A51-H51-I51-J51-K51-L51-M51-N51-O51-P51)*0.027</f>
        <v>6663.4110000000001</v>
      </c>
      <c r="R52" s="580"/>
    </row>
    <row r="53" spans="1:18" s="579" customFormat="1" ht="31.5" x14ac:dyDescent="0.25">
      <c r="A53" s="581">
        <v>0</v>
      </c>
      <c r="B53" s="582" t="s">
        <v>620</v>
      </c>
      <c r="C53" s="497" t="s">
        <v>621</v>
      </c>
      <c r="D53" s="583"/>
      <c r="E53" s="583"/>
      <c r="F53" s="583"/>
      <c r="G53" s="583"/>
      <c r="H53" s="583"/>
      <c r="I53" s="583"/>
      <c r="J53" s="583"/>
      <c r="K53" s="583"/>
      <c r="L53" s="584"/>
      <c r="M53" s="584"/>
      <c r="N53" s="584"/>
      <c r="O53" s="584"/>
      <c r="P53" s="583"/>
      <c r="Q53" s="584"/>
      <c r="R53" s="585"/>
    </row>
    <row r="54" spans="1:18" s="579" customFormat="1" ht="18" customHeight="1" thickBot="1" x14ac:dyDescent="0.3">
      <c r="A54" s="586"/>
      <c r="B54" s="587"/>
      <c r="C54" s="587"/>
      <c r="D54" s="588"/>
      <c r="E54" s="588"/>
      <c r="F54" s="589"/>
      <c r="G54" s="588"/>
      <c r="H54" s="588"/>
      <c r="I54" s="588"/>
      <c r="J54" s="588"/>
      <c r="K54" s="588"/>
      <c r="L54" s="589"/>
      <c r="M54" s="589"/>
      <c r="N54" s="589"/>
      <c r="O54" s="589"/>
      <c r="P54" s="588"/>
      <c r="Q54" s="589"/>
      <c r="R54" s="590"/>
    </row>
    <row r="55" spans="1:18" ht="16.5" thickBot="1" x14ac:dyDescent="0.3">
      <c r="A55" s="591"/>
      <c r="B55" s="592"/>
      <c r="C55" s="593" t="s">
        <v>622</v>
      </c>
      <c r="D55" s="594"/>
      <c r="E55" s="594"/>
      <c r="F55" s="595"/>
      <c r="G55" s="594"/>
      <c r="H55" s="595"/>
      <c r="I55" s="594"/>
      <c r="J55" s="596"/>
      <c r="K55" s="597"/>
      <c r="L55" s="597"/>
      <c r="M55" s="597"/>
      <c r="N55" s="597"/>
      <c r="O55" s="597"/>
      <c r="P55" s="596"/>
      <c r="Q55" s="597"/>
      <c r="R55" s="598"/>
    </row>
    <row r="56" spans="1:18" ht="15.75" x14ac:dyDescent="0.25">
      <c r="A56" s="599"/>
      <c r="B56" s="532"/>
      <c r="C56" s="600"/>
      <c r="D56" s="601"/>
      <c r="E56" s="601"/>
      <c r="F56" s="601"/>
      <c r="G56" s="601"/>
      <c r="H56" s="602"/>
      <c r="I56" s="601"/>
      <c r="J56" s="534"/>
      <c r="K56" s="535"/>
      <c r="L56" s="535"/>
      <c r="M56" s="535"/>
      <c r="N56" s="535"/>
      <c r="O56" s="535"/>
      <c r="P56" s="534"/>
      <c r="Q56" s="535"/>
      <c r="R56" s="536"/>
    </row>
    <row r="57" spans="1:18" ht="16.5" thickBot="1" x14ac:dyDescent="0.3">
      <c r="A57" s="603"/>
      <c r="B57" s="568"/>
      <c r="C57" s="575"/>
      <c r="D57" s="566"/>
      <c r="E57" s="566"/>
      <c r="F57" s="566"/>
      <c r="G57" s="566"/>
      <c r="H57" s="543"/>
      <c r="I57" s="566"/>
      <c r="J57" s="566"/>
      <c r="K57" s="543"/>
      <c r="L57" s="543"/>
      <c r="M57" s="543"/>
      <c r="N57" s="543"/>
      <c r="O57" s="543"/>
      <c r="P57" s="566"/>
      <c r="Q57" s="543"/>
      <c r="R57" s="544"/>
    </row>
    <row r="58" spans="1:18" s="579" customFormat="1" ht="50.25" customHeight="1" x14ac:dyDescent="0.25">
      <c r="A58" s="599">
        <v>2148174</v>
      </c>
      <c r="B58" s="604" t="s">
        <v>623</v>
      </c>
      <c r="C58" s="604" t="s">
        <v>624</v>
      </c>
      <c r="D58" s="605">
        <v>160586</v>
      </c>
      <c r="E58" s="534">
        <v>241889</v>
      </c>
      <c r="F58" s="606">
        <v>241888</v>
      </c>
      <c r="G58" s="605">
        <v>170377</v>
      </c>
      <c r="H58" s="606"/>
      <c r="I58" s="605"/>
      <c r="J58" s="605"/>
      <c r="K58" s="535"/>
      <c r="L58" s="535"/>
      <c r="M58" s="535"/>
      <c r="N58" s="535"/>
      <c r="O58" s="535"/>
      <c r="P58" s="534"/>
      <c r="Q58" s="535"/>
      <c r="R58" s="536"/>
    </row>
    <row r="59" spans="1:18" s="579" customFormat="1" ht="16.5" thickBot="1" x14ac:dyDescent="0.3">
      <c r="A59" s="603"/>
      <c r="B59" s="607"/>
      <c r="C59" s="608" t="s">
        <v>625</v>
      </c>
      <c r="D59" s="609">
        <v>16424</v>
      </c>
      <c r="E59" s="609">
        <v>11991</v>
      </c>
      <c r="F59" s="610">
        <v>7557</v>
      </c>
      <c r="G59" s="610">
        <v>3123</v>
      </c>
      <c r="H59" s="611"/>
      <c r="I59" s="610"/>
      <c r="J59" s="610"/>
      <c r="K59" s="571"/>
      <c r="L59" s="571"/>
      <c r="M59" s="571"/>
      <c r="N59" s="571"/>
      <c r="O59" s="571"/>
      <c r="P59" s="570"/>
      <c r="Q59" s="571"/>
      <c r="R59" s="572"/>
    </row>
    <row r="60" spans="1:18" s="579" customFormat="1" ht="47.25" x14ac:dyDescent="0.25">
      <c r="A60" s="599">
        <v>1244225</v>
      </c>
      <c r="B60" s="604" t="s">
        <v>626</v>
      </c>
      <c r="C60" s="604" t="s">
        <v>627</v>
      </c>
      <c r="D60" s="605">
        <v>217104</v>
      </c>
      <c r="E60" s="605">
        <v>100668</v>
      </c>
      <c r="F60" s="605">
        <v>82989</v>
      </c>
      <c r="G60" s="605">
        <v>16668</v>
      </c>
      <c r="H60" s="606"/>
      <c r="I60" s="605"/>
      <c r="J60" s="605"/>
      <c r="K60" s="535"/>
      <c r="L60" s="535"/>
      <c r="M60" s="535"/>
      <c r="N60" s="535"/>
      <c r="O60" s="535"/>
      <c r="P60" s="534"/>
      <c r="Q60" s="535"/>
      <c r="R60" s="536"/>
    </row>
    <row r="61" spans="1:18" s="579" customFormat="1" ht="16.5" thickBot="1" x14ac:dyDescent="0.3">
      <c r="A61" s="603"/>
      <c r="B61" s="607"/>
      <c r="C61" s="608" t="s">
        <v>628</v>
      </c>
      <c r="D61" s="610">
        <v>7497</v>
      </c>
      <c r="E61" s="610">
        <v>5409</v>
      </c>
      <c r="F61" s="610">
        <v>2691</v>
      </c>
      <c r="G61" s="610">
        <v>450</v>
      </c>
      <c r="H61" s="611"/>
      <c r="I61" s="610"/>
      <c r="J61" s="610"/>
      <c r="K61" s="571"/>
      <c r="L61" s="571"/>
      <c r="M61" s="571"/>
      <c r="N61" s="571"/>
      <c r="O61" s="571"/>
      <c r="P61" s="570"/>
      <c r="Q61" s="571"/>
      <c r="R61" s="572"/>
    </row>
    <row r="62" spans="1:18" s="579" customFormat="1" ht="51" customHeight="1" x14ac:dyDescent="0.25">
      <c r="A62" s="531">
        <v>12083954</v>
      </c>
      <c r="B62" s="532" t="s">
        <v>629</v>
      </c>
      <c r="C62" s="532" t="s">
        <v>630</v>
      </c>
      <c r="D62" s="534">
        <f>651688+1</f>
        <v>651689</v>
      </c>
      <c r="E62" s="605">
        <v>669388</v>
      </c>
      <c r="F62" s="605">
        <v>669388</v>
      </c>
      <c r="G62" s="605">
        <v>669388</v>
      </c>
      <c r="H62" s="605">
        <v>669388</v>
      </c>
      <c r="I62" s="605">
        <v>669388</v>
      </c>
      <c r="J62" s="605">
        <v>669388</v>
      </c>
      <c r="K62" s="605">
        <v>669388</v>
      </c>
      <c r="L62" s="605">
        <v>669388</v>
      </c>
      <c r="M62" s="605">
        <v>669388</v>
      </c>
      <c r="N62" s="605">
        <v>669388</v>
      </c>
      <c r="O62" s="606">
        <v>669388</v>
      </c>
      <c r="P62" s="605">
        <v>669388</v>
      </c>
      <c r="Q62" s="606">
        <v>669388</v>
      </c>
      <c r="R62" s="536">
        <f>2056851-669388-669388</f>
        <v>718075</v>
      </c>
    </row>
    <row r="63" spans="1:18" s="579" customFormat="1" ht="16.5" thickBot="1" x14ac:dyDescent="0.3">
      <c r="A63" s="567"/>
      <c r="B63" s="568">
        <v>2016</v>
      </c>
      <c r="C63" s="575" t="s">
        <v>631</v>
      </c>
      <c r="D63" s="570">
        <v>271938</v>
      </c>
      <c r="E63" s="570">
        <v>254343</v>
      </c>
      <c r="F63" s="570">
        <v>236269</v>
      </c>
      <c r="G63" s="570">
        <v>218196</v>
      </c>
      <c r="H63" s="570">
        <v>200122</v>
      </c>
      <c r="I63" s="570">
        <v>182049</v>
      </c>
      <c r="J63" s="570">
        <v>163976</v>
      </c>
      <c r="K63" s="570">
        <v>145902</v>
      </c>
      <c r="L63" s="570">
        <v>127829</v>
      </c>
      <c r="M63" s="570">
        <v>109755</v>
      </c>
      <c r="N63" s="570">
        <v>91682</v>
      </c>
      <c r="O63" s="571">
        <v>73608</v>
      </c>
      <c r="P63" s="570">
        <v>55535</v>
      </c>
      <c r="Q63" s="571">
        <v>37461</v>
      </c>
      <c r="R63" s="572">
        <f>137587-55535-37461</f>
        <v>44591</v>
      </c>
    </row>
    <row r="64" spans="1:18" s="579" customFormat="1" ht="15.75" x14ac:dyDescent="0.25">
      <c r="A64" s="599">
        <v>2985430</v>
      </c>
      <c r="B64" s="604" t="s">
        <v>632</v>
      </c>
      <c r="C64" s="604" t="s">
        <v>633</v>
      </c>
      <c r="D64" s="605">
        <v>284577</v>
      </c>
      <c r="E64" s="605">
        <v>284577</v>
      </c>
      <c r="F64" s="605">
        <v>376289</v>
      </c>
      <c r="G64" s="534">
        <v>562083</v>
      </c>
      <c r="H64" s="535">
        <v>27516</v>
      </c>
      <c r="I64" s="534">
        <v>27509</v>
      </c>
      <c r="J64" s="534"/>
      <c r="K64" s="535"/>
      <c r="L64" s="535"/>
      <c r="M64" s="535"/>
      <c r="N64" s="535"/>
      <c r="O64" s="535"/>
      <c r="P64" s="534"/>
      <c r="Q64" s="535"/>
      <c r="R64" s="536"/>
    </row>
    <row r="65" spans="1:18" s="579" customFormat="1" ht="18" customHeight="1" thickBot="1" x14ac:dyDescent="0.3">
      <c r="A65" s="603"/>
      <c r="B65" s="612"/>
      <c r="C65" s="608" t="s">
        <v>634</v>
      </c>
      <c r="D65" s="610">
        <v>42189</v>
      </c>
      <c r="E65" s="610">
        <v>34505</v>
      </c>
      <c r="F65" s="610">
        <v>26822</v>
      </c>
      <c r="G65" s="570">
        <v>16662</v>
      </c>
      <c r="H65" s="571">
        <v>1486</v>
      </c>
      <c r="I65" s="570">
        <v>743</v>
      </c>
      <c r="J65" s="570"/>
      <c r="K65" s="571"/>
      <c r="L65" s="571"/>
      <c r="M65" s="571"/>
      <c r="N65" s="571"/>
      <c r="O65" s="571"/>
      <c r="P65" s="570"/>
      <c r="Q65" s="571"/>
      <c r="R65" s="572"/>
    </row>
    <row r="66" spans="1:18" s="579" customFormat="1" ht="31.5" x14ac:dyDescent="0.25">
      <c r="A66" s="599">
        <v>546714</v>
      </c>
      <c r="B66" s="604" t="s">
        <v>632</v>
      </c>
      <c r="C66" s="604" t="s">
        <v>635</v>
      </c>
      <c r="D66" s="605">
        <v>6096</v>
      </c>
      <c r="E66" s="605"/>
      <c r="F66" s="605"/>
      <c r="G66" s="605"/>
      <c r="H66" s="606"/>
      <c r="I66" s="605"/>
      <c r="J66" s="605"/>
      <c r="K66" s="535"/>
      <c r="L66" s="535"/>
      <c r="M66" s="535"/>
      <c r="N66" s="535"/>
      <c r="O66" s="535"/>
      <c r="P66" s="534"/>
      <c r="Q66" s="535"/>
      <c r="R66" s="536"/>
    </row>
    <row r="67" spans="1:18" s="579" customFormat="1" ht="16.5" thickBot="1" x14ac:dyDescent="0.3">
      <c r="A67" s="603"/>
      <c r="B67" s="612"/>
      <c r="C67" s="608" t="s">
        <v>636</v>
      </c>
      <c r="D67" s="610">
        <v>38</v>
      </c>
      <c r="E67" s="610"/>
      <c r="F67" s="610"/>
      <c r="G67" s="610"/>
      <c r="H67" s="611"/>
      <c r="I67" s="610"/>
      <c r="J67" s="610"/>
      <c r="K67" s="543"/>
      <c r="L67" s="543"/>
      <c r="M67" s="543"/>
      <c r="N67" s="543"/>
      <c r="O67" s="543"/>
      <c r="P67" s="566"/>
      <c r="Q67" s="543"/>
      <c r="R67" s="544"/>
    </row>
    <row r="68" spans="1:18" s="579" customFormat="1" ht="63" x14ac:dyDescent="0.25">
      <c r="A68" s="531">
        <v>2178272</v>
      </c>
      <c r="B68" s="532" t="s">
        <v>637</v>
      </c>
      <c r="C68" s="532" t="s">
        <v>638</v>
      </c>
      <c r="D68" s="534">
        <v>202540</v>
      </c>
      <c r="E68" s="534">
        <v>242540</v>
      </c>
      <c r="F68" s="534">
        <v>262540</v>
      </c>
      <c r="G68" s="534">
        <v>207540</v>
      </c>
      <c r="H68" s="535">
        <v>209457</v>
      </c>
      <c r="I68" s="534">
        <v>189171</v>
      </c>
      <c r="J68" s="534">
        <v>33517</v>
      </c>
      <c r="K68" s="535"/>
      <c r="L68" s="535"/>
      <c r="M68" s="535"/>
      <c r="N68" s="535"/>
      <c r="O68" s="535"/>
      <c r="P68" s="534"/>
      <c r="Q68" s="535"/>
      <c r="R68" s="536"/>
    </row>
    <row r="69" spans="1:18" s="579" customFormat="1" ht="16.5" thickBot="1" x14ac:dyDescent="0.3">
      <c r="A69" s="567"/>
      <c r="B69" s="568"/>
      <c r="C69" s="575" t="s">
        <v>593</v>
      </c>
      <c r="D69" s="570">
        <v>36377</v>
      </c>
      <c r="E69" s="570">
        <v>30909</v>
      </c>
      <c r="F69" s="570">
        <v>24360</v>
      </c>
      <c r="G69" s="570">
        <v>17271</v>
      </c>
      <c r="H69" s="571">
        <v>11668</v>
      </c>
      <c r="I69" s="571">
        <v>6013</v>
      </c>
      <c r="J69" s="571">
        <v>905</v>
      </c>
      <c r="K69" s="571"/>
      <c r="L69" s="571"/>
      <c r="M69" s="571"/>
      <c r="N69" s="571"/>
      <c r="O69" s="571"/>
      <c r="P69" s="570"/>
      <c r="Q69" s="571"/>
      <c r="R69" s="572"/>
    </row>
    <row r="70" spans="1:18" s="579" customFormat="1" ht="47.25" x14ac:dyDescent="0.25">
      <c r="A70" s="531">
        <v>4986010</v>
      </c>
      <c r="B70" s="532" t="s">
        <v>639</v>
      </c>
      <c r="C70" s="532" t="s">
        <v>640</v>
      </c>
      <c r="D70" s="534">
        <v>500500</v>
      </c>
      <c r="E70" s="534">
        <v>500500</v>
      </c>
      <c r="F70" s="534">
        <v>550500</v>
      </c>
      <c r="G70" s="534">
        <v>600500</v>
      </c>
      <c r="H70" s="535">
        <v>600500</v>
      </c>
      <c r="I70" s="534">
        <v>532510</v>
      </c>
      <c r="J70" s="534"/>
      <c r="K70" s="535"/>
      <c r="L70" s="535"/>
      <c r="M70" s="535"/>
      <c r="N70" s="535"/>
      <c r="O70" s="535"/>
      <c r="P70" s="534"/>
      <c r="Q70" s="535"/>
      <c r="R70" s="536"/>
    </row>
    <row r="71" spans="1:18" s="579" customFormat="1" ht="16.5" thickBot="1" x14ac:dyDescent="0.3">
      <c r="A71" s="567"/>
      <c r="B71" s="568">
        <v>2016</v>
      </c>
      <c r="C71" s="575" t="s">
        <v>593</v>
      </c>
      <c r="D71" s="570">
        <v>88695</v>
      </c>
      <c r="E71" s="570">
        <v>75182</v>
      </c>
      <c r="F71" s="570">
        <v>61668</v>
      </c>
      <c r="G71" s="570">
        <v>46805</v>
      </c>
      <c r="H71" s="570">
        <v>30591</v>
      </c>
      <c r="I71" s="570">
        <v>14378</v>
      </c>
      <c r="J71" s="570"/>
      <c r="K71" s="571"/>
      <c r="L71" s="571"/>
      <c r="M71" s="571"/>
      <c r="N71" s="571"/>
      <c r="O71" s="571"/>
      <c r="P71" s="570"/>
      <c r="Q71" s="571"/>
      <c r="R71" s="572"/>
    </row>
    <row r="72" spans="1:18" s="579" customFormat="1" ht="15.75" x14ac:dyDescent="0.25">
      <c r="A72" s="531">
        <v>1082988</v>
      </c>
      <c r="B72" s="532">
        <v>2014</v>
      </c>
      <c r="C72" s="613" t="s">
        <v>641</v>
      </c>
      <c r="D72" s="534">
        <v>181883</v>
      </c>
      <c r="E72" s="534"/>
      <c r="F72" s="534"/>
      <c r="G72" s="534"/>
      <c r="H72" s="535"/>
      <c r="I72" s="534"/>
      <c r="J72" s="534"/>
      <c r="K72" s="535"/>
      <c r="L72" s="535"/>
      <c r="M72" s="535"/>
      <c r="N72" s="535"/>
      <c r="O72" s="535"/>
      <c r="P72" s="534"/>
      <c r="Q72" s="535"/>
      <c r="R72" s="536"/>
    </row>
    <row r="73" spans="1:18" s="579" customFormat="1" ht="19.5" customHeight="1" thickBot="1" x14ac:dyDescent="0.3">
      <c r="A73" s="567"/>
      <c r="B73" s="574"/>
      <c r="C73" s="568" t="s">
        <v>593</v>
      </c>
      <c r="D73" s="566">
        <v>5186</v>
      </c>
      <c r="E73" s="566"/>
      <c r="F73" s="566"/>
      <c r="G73" s="566"/>
      <c r="H73" s="543"/>
      <c r="I73" s="566"/>
      <c r="J73" s="566"/>
      <c r="K73" s="543"/>
      <c r="L73" s="543"/>
      <c r="M73" s="543"/>
      <c r="N73" s="543"/>
      <c r="O73" s="543"/>
      <c r="P73" s="566"/>
      <c r="Q73" s="543"/>
      <c r="R73" s="544"/>
    </row>
    <row r="74" spans="1:18" s="579" customFormat="1" ht="31.5" x14ac:dyDescent="0.25">
      <c r="A74" s="531">
        <v>5369974</v>
      </c>
      <c r="B74" s="604" t="s">
        <v>639</v>
      </c>
      <c r="C74" s="604" t="s">
        <v>642</v>
      </c>
      <c r="D74" s="534">
        <v>650000</v>
      </c>
      <c r="E74" s="605">
        <v>650000</v>
      </c>
      <c r="F74" s="605">
        <v>650000</v>
      </c>
      <c r="G74" s="605">
        <v>650000</v>
      </c>
      <c r="H74" s="605">
        <v>700000</v>
      </c>
      <c r="I74" s="606">
        <v>769974</v>
      </c>
      <c r="J74" s="605"/>
      <c r="K74" s="535"/>
      <c r="L74" s="535"/>
      <c r="M74" s="535"/>
      <c r="N74" s="535"/>
      <c r="O74" s="535"/>
      <c r="P74" s="534"/>
      <c r="Q74" s="535"/>
      <c r="R74" s="536"/>
    </row>
    <row r="75" spans="1:18" s="579" customFormat="1" ht="16.5" customHeight="1" thickBot="1" x14ac:dyDescent="0.3">
      <c r="A75" s="567"/>
      <c r="B75" s="612"/>
      <c r="C75" s="614" t="s">
        <v>643</v>
      </c>
      <c r="D75" s="610">
        <v>109889</v>
      </c>
      <c r="E75" s="610">
        <v>92339</v>
      </c>
      <c r="F75" s="610">
        <v>74789</v>
      </c>
      <c r="G75" s="610">
        <v>57239</v>
      </c>
      <c r="H75" s="611">
        <v>39689</v>
      </c>
      <c r="I75" s="610">
        <v>20789</v>
      </c>
      <c r="J75" s="610"/>
      <c r="K75" s="571"/>
      <c r="L75" s="571"/>
      <c r="M75" s="571"/>
      <c r="N75" s="571"/>
      <c r="O75" s="571"/>
      <c r="P75" s="570"/>
      <c r="Q75" s="571"/>
      <c r="R75" s="572"/>
    </row>
    <row r="76" spans="1:18" s="615" customFormat="1" ht="47.25" x14ac:dyDescent="0.25">
      <c r="A76" s="531">
        <v>662019</v>
      </c>
      <c r="B76" s="604" t="s">
        <v>639</v>
      </c>
      <c r="C76" s="604" t="s">
        <v>644</v>
      </c>
      <c r="D76" s="605">
        <v>87758</v>
      </c>
      <c r="E76" s="605"/>
      <c r="F76" s="605"/>
      <c r="G76" s="605"/>
      <c r="H76" s="605"/>
      <c r="I76" s="605"/>
      <c r="J76" s="605"/>
      <c r="K76" s="606"/>
      <c r="L76" s="606"/>
      <c r="M76" s="606"/>
      <c r="N76" s="606"/>
      <c r="O76" s="606"/>
      <c r="P76" s="605"/>
      <c r="Q76" s="606"/>
      <c r="R76" s="536"/>
    </row>
    <row r="77" spans="1:18" s="615" customFormat="1" ht="16.5" thickBot="1" x14ac:dyDescent="0.3">
      <c r="A77" s="567"/>
      <c r="B77" s="612"/>
      <c r="C77" s="616" t="s">
        <v>593</v>
      </c>
      <c r="D77" s="610">
        <v>2369</v>
      </c>
      <c r="E77" s="610"/>
      <c r="F77" s="610"/>
      <c r="G77" s="610"/>
      <c r="H77" s="610"/>
      <c r="I77" s="610"/>
      <c r="J77" s="610"/>
      <c r="K77" s="611"/>
      <c r="L77" s="611"/>
      <c r="M77" s="611"/>
      <c r="N77" s="611"/>
      <c r="O77" s="611"/>
      <c r="P77" s="610"/>
      <c r="Q77" s="611"/>
      <c r="R77" s="572"/>
    </row>
    <row r="78" spans="1:18" s="615" customFormat="1" ht="31.5" x14ac:dyDescent="0.25">
      <c r="A78" s="531">
        <f>3549134-88557+189120</f>
        <v>3649697</v>
      </c>
      <c r="B78" s="532" t="s">
        <v>639</v>
      </c>
      <c r="C78" s="532" t="s">
        <v>645</v>
      </c>
      <c r="D78" s="534">
        <f>300000-300000</f>
        <v>0</v>
      </c>
      <c r="E78" s="534">
        <f>300000-163982</f>
        <v>136018</v>
      </c>
      <c r="F78" s="534">
        <f>300000</f>
        <v>300000</v>
      </c>
      <c r="G78" s="534">
        <f>300000</f>
        <v>300000</v>
      </c>
      <c r="H78" s="535">
        <v>520000</v>
      </c>
      <c r="I78" s="534">
        <v>540577</v>
      </c>
      <c r="J78" s="605"/>
      <c r="K78" s="606"/>
      <c r="L78" s="606"/>
      <c r="M78" s="606"/>
      <c r="N78" s="606"/>
      <c r="O78" s="606"/>
      <c r="P78" s="605"/>
      <c r="Q78" s="606"/>
      <c r="R78" s="536"/>
    </row>
    <row r="79" spans="1:18" s="615" customFormat="1" ht="16.5" thickBot="1" x14ac:dyDescent="0.3">
      <c r="A79" s="567"/>
      <c r="B79" s="568"/>
      <c r="C79" s="575" t="s">
        <v>593</v>
      </c>
      <c r="D79" s="570">
        <v>48508</v>
      </c>
      <c r="E79" s="570">
        <v>40408</v>
      </c>
      <c r="F79" s="570">
        <v>32308</v>
      </c>
      <c r="G79" s="570">
        <v>24208</v>
      </c>
      <c r="H79" s="571">
        <v>16108</v>
      </c>
      <c r="I79" s="570">
        <v>7468</v>
      </c>
      <c r="J79" s="570"/>
      <c r="K79" s="611"/>
      <c r="L79" s="611"/>
      <c r="M79" s="611"/>
      <c r="N79" s="611"/>
      <c r="O79" s="611"/>
      <c r="P79" s="610"/>
      <c r="Q79" s="611"/>
      <c r="R79" s="572"/>
    </row>
    <row r="80" spans="1:18" s="615" customFormat="1" ht="31.5" x14ac:dyDescent="0.25">
      <c r="A80" s="555">
        <v>2404762</v>
      </c>
      <c r="B80" s="556">
        <v>2015</v>
      </c>
      <c r="C80" s="532" t="s">
        <v>646</v>
      </c>
      <c r="D80" s="558">
        <v>235000</v>
      </c>
      <c r="E80" s="558">
        <v>243000</v>
      </c>
      <c r="F80" s="558">
        <v>243000</v>
      </c>
      <c r="G80" s="558">
        <v>243000</v>
      </c>
      <c r="H80" s="558">
        <v>243000</v>
      </c>
      <c r="I80" s="558">
        <v>243000</v>
      </c>
      <c r="J80" s="558">
        <v>241762</v>
      </c>
      <c r="K80" s="617"/>
      <c r="L80" s="617"/>
      <c r="M80" s="617"/>
      <c r="N80" s="617"/>
      <c r="O80" s="617"/>
      <c r="P80" s="618"/>
      <c r="Q80" s="617"/>
      <c r="R80" s="544"/>
    </row>
    <row r="81" spans="1:18" s="615" customFormat="1" ht="16.5" thickBot="1" x14ac:dyDescent="0.3">
      <c r="A81" s="549"/>
      <c r="B81" s="561"/>
      <c r="C81" s="575" t="s">
        <v>643</v>
      </c>
      <c r="D81" s="562">
        <v>45678</v>
      </c>
      <c r="E81" s="562">
        <v>39333</v>
      </c>
      <c r="F81" s="562">
        <v>32772</v>
      </c>
      <c r="G81" s="562">
        <v>26211</v>
      </c>
      <c r="H81" s="563">
        <v>19650</v>
      </c>
      <c r="I81" s="562">
        <v>13089</v>
      </c>
      <c r="J81" s="562">
        <v>6528</v>
      </c>
      <c r="K81" s="619"/>
      <c r="L81" s="619"/>
      <c r="M81" s="619"/>
      <c r="N81" s="619"/>
      <c r="O81" s="619"/>
      <c r="P81" s="620"/>
      <c r="Q81" s="619"/>
      <c r="R81" s="564"/>
    </row>
    <row r="82" spans="1:18" s="615" customFormat="1" ht="47.25" x14ac:dyDescent="0.25">
      <c r="A82" s="531">
        <v>5274194</v>
      </c>
      <c r="B82" s="532" t="s">
        <v>647</v>
      </c>
      <c r="C82" s="621" t="s">
        <v>648</v>
      </c>
      <c r="D82" s="535">
        <f>546041+37949</f>
        <v>583990</v>
      </c>
      <c r="E82" s="535">
        <v>546041</v>
      </c>
      <c r="F82" s="535">
        <v>546041</v>
      </c>
      <c r="G82" s="535">
        <v>546041</v>
      </c>
      <c r="H82" s="535">
        <v>546041</v>
      </c>
      <c r="I82" s="535">
        <v>546041</v>
      </c>
      <c r="J82" s="535">
        <v>546041</v>
      </c>
      <c r="K82" s="535">
        <v>321875</v>
      </c>
      <c r="L82" s="534"/>
      <c r="M82" s="535"/>
      <c r="N82" s="534"/>
      <c r="O82" s="535"/>
      <c r="P82" s="534"/>
      <c r="Q82" s="535"/>
      <c r="R82" s="536"/>
    </row>
    <row r="83" spans="1:18" s="615" customFormat="1" ht="16.5" thickBot="1" x14ac:dyDescent="0.3">
      <c r="A83" s="567"/>
      <c r="B83" s="568"/>
      <c r="C83" s="622" t="s">
        <v>593</v>
      </c>
      <c r="D83" s="571">
        <v>117945</v>
      </c>
      <c r="E83" s="571">
        <v>103202</v>
      </c>
      <c r="F83" s="571">
        <v>88459</v>
      </c>
      <c r="G83" s="571">
        <v>73716</v>
      </c>
      <c r="H83" s="571">
        <v>58972</v>
      </c>
      <c r="I83" s="571">
        <v>44229</v>
      </c>
      <c r="J83" s="571">
        <v>29486</v>
      </c>
      <c r="K83" s="571">
        <v>14743</v>
      </c>
      <c r="L83" s="570"/>
      <c r="M83" s="571"/>
      <c r="N83" s="570"/>
      <c r="O83" s="571"/>
      <c r="P83" s="570"/>
      <c r="Q83" s="571"/>
      <c r="R83" s="572"/>
    </row>
    <row r="84" spans="1:18" s="615" customFormat="1" ht="31.5" x14ac:dyDescent="0.25">
      <c r="A84" s="531">
        <v>1156633</v>
      </c>
      <c r="B84" s="532">
        <v>2016</v>
      </c>
      <c r="C84" s="532" t="s">
        <v>649</v>
      </c>
      <c r="D84" s="534">
        <v>121216</v>
      </c>
      <c r="E84" s="534">
        <v>121216</v>
      </c>
      <c r="F84" s="534">
        <v>121216</v>
      </c>
      <c r="G84" s="534">
        <v>121216</v>
      </c>
      <c r="H84" s="534">
        <v>121216</v>
      </c>
      <c r="I84" s="534">
        <v>121216</v>
      </c>
      <c r="J84" s="534">
        <v>93452</v>
      </c>
      <c r="K84" s="534">
        <v>93453</v>
      </c>
      <c r="L84" s="534"/>
      <c r="M84" s="535"/>
      <c r="N84" s="534"/>
      <c r="O84" s="535"/>
      <c r="P84" s="534"/>
      <c r="Q84" s="535"/>
      <c r="R84" s="536"/>
    </row>
    <row r="85" spans="1:18" s="615" customFormat="1" ht="16.5" thickBot="1" x14ac:dyDescent="0.3">
      <c r="A85" s="567"/>
      <c r="B85" s="568"/>
      <c r="C85" s="575" t="s">
        <v>593</v>
      </c>
      <c r="D85" s="570">
        <v>24683</v>
      </c>
      <c r="E85" s="570">
        <v>21411</v>
      </c>
      <c r="F85" s="570">
        <v>18138</v>
      </c>
      <c r="G85" s="570">
        <v>14865</v>
      </c>
      <c r="H85" s="570">
        <v>11592</v>
      </c>
      <c r="I85" s="570">
        <v>8319</v>
      </c>
      <c r="J85" s="570">
        <v>5046</v>
      </c>
      <c r="K85" s="570">
        <v>2523</v>
      </c>
      <c r="L85" s="570"/>
      <c r="M85" s="571"/>
      <c r="N85" s="570"/>
      <c r="O85" s="571"/>
      <c r="P85" s="570"/>
      <c r="Q85" s="571"/>
      <c r="R85" s="572"/>
    </row>
    <row r="86" spans="1:18" s="579" customFormat="1" ht="39" customHeight="1" x14ac:dyDescent="0.25">
      <c r="A86" s="531">
        <v>722842.29</v>
      </c>
      <c r="B86" s="532">
        <v>2017</v>
      </c>
      <c r="C86" s="532" t="s">
        <v>650</v>
      </c>
      <c r="D86" s="534">
        <v>70000</v>
      </c>
      <c r="E86" s="534">
        <v>70000</v>
      </c>
      <c r="F86" s="534">
        <v>70000</v>
      </c>
      <c r="G86" s="534">
        <v>74000</v>
      </c>
      <c r="H86" s="534">
        <v>75000</v>
      </c>
      <c r="I86" s="534">
        <v>75000</v>
      </c>
      <c r="J86" s="534">
        <v>75000</v>
      </c>
      <c r="K86" s="534">
        <v>75000</v>
      </c>
      <c r="L86" s="534">
        <v>63842.29</v>
      </c>
      <c r="M86" s="534"/>
      <c r="N86" s="534"/>
      <c r="O86" s="535"/>
      <c r="P86" s="534"/>
      <c r="Q86" s="535"/>
      <c r="R86" s="536"/>
    </row>
    <row r="87" spans="1:18" s="579" customFormat="1" ht="17.25" customHeight="1" thickBot="1" x14ac:dyDescent="0.3">
      <c r="A87" s="567"/>
      <c r="B87" s="568"/>
      <c r="C87" s="575" t="s">
        <v>593</v>
      </c>
      <c r="D87" s="570">
        <v>17492</v>
      </c>
      <c r="E87" s="570">
        <v>15602</v>
      </c>
      <c r="F87" s="570">
        <v>13712</v>
      </c>
      <c r="G87" s="570">
        <v>11822</v>
      </c>
      <c r="H87" s="570">
        <v>9824</v>
      </c>
      <c r="I87" s="570">
        <v>7799</v>
      </c>
      <c r="J87" s="570">
        <v>5774</v>
      </c>
      <c r="K87" s="570">
        <v>3749</v>
      </c>
      <c r="L87" s="570">
        <v>1724</v>
      </c>
      <c r="M87" s="571"/>
      <c r="N87" s="571"/>
      <c r="O87" s="571"/>
      <c r="P87" s="570"/>
      <c r="Q87" s="571"/>
      <c r="R87" s="572"/>
    </row>
    <row r="88" spans="1:18" s="579" customFormat="1" ht="36" customHeight="1" x14ac:dyDescent="0.25">
      <c r="A88" s="531">
        <v>1950509</v>
      </c>
      <c r="B88" s="532">
        <v>2018</v>
      </c>
      <c r="C88" s="533" t="s">
        <v>651</v>
      </c>
      <c r="D88" s="535">
        <v>200000</v>
      </c>
      <c r="E88" s="535">
        <v>200000</v>
      </c>
      <c r="F88" s="535">
        <v>110000</v>
      </c>
      <c r="G88" s="535">
        <v>200000</v>
      </c>
      <c r="H88" s="535">
        <v>200000</v>
      </c>
      <c r="I88" s="535">
        <v>200000</v>
      </c>
      <c r="J88" s="535">
        <v>200000</v>
      </c>
      <c r="K88" s="535">
        <v>200000</v>
      </c>
      <c r="L88" s="535">
        <v>250000</v>
      </c>
      <c r="M88" s="535">
        <v>190509</v>
      </c>
      <c r="N88" s="535"/>
      <c r="O88" s="535"/>
      <c r="P88" s="534"/>
      <c r="Q88" s="535"/>
      <c r="R88" s="536"/>
    </row>
    <row r="89" spans="1:18" s="579" customFormat="1" ht="17.25" customHeight="1" thickBot="1" x14ac:dyDescent="0.3">
      <c r="A89" s="549"/>
      <c r="B89" s="561"/>
      <c r="C89" s="569" t="s">
        <v>593</v>
      </c>
      <c r="D89" s="563">
        <v>54380</v>
      </c>
      <c r="E89" s="563">
        <v>48979</v>
      </c>
      <c r="F89" s="563">
        <v>43579</v>
      </c>
      <c r="G89" s="563">
        <v>40610</v>
      </c>
      <c r="H89" s="563">
        <v>35209</v>
      </c>
      <c r="I89" s="563">
        <v>29809</v>
      </c>
      <c r="J89" s="563">
        <v>24409</v>
      </c>
      <c r="K89" s="563">
        <v>19009</v>
      </c>
      <c r="L89" s="563">
        <v>13610</v>
      </c>
      <c r="M89" s="563">
        <v>6860</v>
      </c>
      <c r="N89" s="563"/>
      <c r="O89" s="563"/>
      <c r="P89" s="562"/>
      <c r="Q89" s="563"/>
      <c r="R89" s="564"/>
    </row>
    <row r="90" spans="1:18" s="579" customFormat="1" ht="69.75" customHeight="1" x14ac:dyDescent="0.25">
      <c r="A90" s="531">
        <f>831574+674172</f>
        <v>1505746</v>
      </c>
      <c r="B90" s="532">
        <v>2018</v>
      </c>
      <c r="C90" s="533" t="s">
        <v>652</v>
      </c>
      <c r="D90" s="534">
        <v>809607</v>
      </c>
      <c r="E90" s="534">
        <f>301150-301150</f>
        <v>0</v>
      </c>
      <c r="F90" s="534">
        <f>301150-207307</f>
        <v>93843</v>
      </c>
      <c r="G90" s="534">
        <v>435981</v>
      </c>
      <c r="H90" s="534"/>
      <c r="I90" s="534"/>
      <c r="J90" s="534"/>
      <c r="K90" s="534"/>
      <c r="L90" s="534"/>
      <c r="M90" s="535"/>
      <c r="N90" s="534"/>
      <c r="O90" s="535"/>
      <c r="P90" s="534"/>
      <c r="Q90" s="535"/>
      <c r="R90" s="536"/>
    </row>
    <row r="91" spans="1:18" s="579" customFormat="1" ht="17.25" customHeight="1" thickBot="1" x14ac:dyDescent="0.3">
      <c r="A91" s="549"/>
      <c r="B91" s="561"/>
      <c r="C91" s="623" t="s">
        <v>593</v>
      </c>
      <c r="D91" s="562">
        <v>36165</v>
      </c>
      <c r="E91" s="562">
        <v>28033</v>
      </c>
      <c r="F91" s="562">
        <v>19903</v>
      </c>
      <c r="G91" s="562">
        <v>11771</v>
      </c>
      <c r="H91" s="562"/>
      <c r="I91" s="562"/>
      <c r="J91" s="562"/>
      <c r="K91" s="562"/>
      <c r="L91" s="562"/>
      <c r="M91" s="563"/>
      <c r="N91" s="562"/>
      <c r="O91" s="563"/>
      <c r="P91" s="562"/>
      <c r="Q91" s="563"/>
      <c r="R91" s="564"/>
    </row>
    <row r="92" spans="1:18" s="579" customFormat="1" ht="32.25" customHeight="1" x14ac:dyDescent="0.25">
      <c r="A92" s="599">
        <v>1014552</v>
      </c>
      <c r="B92" s="532" t="s">
        <v>653</v>
      </c>
      <c r="C92" s="533" t="s">
        <v>654</v>
      </c>
      <c r="D92" s="605"/>
      <c r="E92" s="605">
        <v>101456</v>
      </c>
      <c r="F92" s="605">
        <v>101456</v>
      </c>
      <c r="G92" s="605">
        <v>101455</v>
      </c>
      <c r="H92" s="605">
        <v>101455</v>
      </c>
      <c r="I92" s="605">
        <v>101455</v>
      </c>
      <c r="J92" s="605">
        <v>101455</v>
      </c>
      <c r="K92" s="605">
        <v>135274</v>
      </c>
      <c r="L92" s="605">
        <v>135273</v>
      </c>
      <c r="M92" s="606">
        <v>135273</v>
      </c>
      <c r="N92" s="534"/>
      <c r="O92" s="535"/>
      <c r="P92" s="534"/>
      <c r="Q92" s="535"/>
      <c r="R92" s="536"/>
    </row>
    <row r="93" spans="1:18" s="579" customFormat="1" ht="17.25" customHeight="1" thickBot="1" x14ac:dyDescent="0.3">
      <c r="A93" s="537"/>
      <c r="B93" s="538"/>
      <c r="C93" s="539" t="s">
        <v>593</v>
      </c>
      <c r="D93" s="618">
        <v>13881</v>
      </c>
      <c r="E93" s="618">
        <v>27393</v>
      </c>
      <c r="F93" s="618">
        <v>24654</v>
      </c>
      <c r="G93" s="618">
        <v>21914</v>
      </c>
      <c r="H93" s="618">
        <v>19175</v>
      </c>
      <c r="I93" s="618">
        <v>16436</v>
      </c>
      <c r="J93" s="618">
        <v>13696</v>
      </c>
      <c r="K93" s="618">
        <v>10957</v>
      </c>
      <c r="L93" s="618">
        <v>7305</v>
      </c>
      <c r="M93" s="617">
        <v>3652</v>
      </c>
      <c r="N93" s="566"/>
      <c r="O93" s="543"/>
      <c r="P93" s="566"/>
      <c r="Q93" s="543"/>
      <c r="R93" s="544"/>
    </row>
    <row r="94" spans="1:18" ht="47.25" x14ac:dyDescent="0.25">
      <c r="A94" s="624">
        <v>450058</v>
      </c>
      <c r="B94" s="625">
        <v>2019</v>
      </c>
      <c r="C94" s="557" t="s">
        <v>655</v>
      </c>
      <c r="D94" s="626"/>
      <c r="E94" s="626">
        <v>90012</v>
      </c>
      <c r="F94" s="626">
        <v>90012</v>
      </c>
      <c r="G94" s="626">
        <v>90012</v>
      </c>
      <c r="H94" s="626">
        <v>90011</v>
      </c>
      <c r="I94" s="626">
        <v>90011</v>
      </c>
      <c r="J94" s="626"/>
      <c r="K94" s="626"/>
      <c r="L94" s="626"/>
      <c r="M94" s="626"/>
      <c r="N94" s="626"/>
      <c r="O94" s="626"/>
      <c r="P94" s="626"/>
      <c r="Q94" s="626"/>
      <c r="R94" s="627"/>
    </row>
    <row r="95" spans="1:18" s="579" customFormat="1" ht="17.25" customHeight="1" thickBot="1" x14ac:dyDescent="0.3">
      <c r="A95" s="628"/>
      <c r="B95" s="561"/>
      <c r="C95" s="551" t="s">
        <v>593</v>
      </c>
      <c r="D95" s="563">
        <v>8101</v>
      </c>
      <c r="E95" s="563">
        <v>12152</v>
      </c>
      <c r="F95" s="563">
        <v>9721</v>
      </c>
      <c r="G95" s="563">
        <v>7291</v>
      </c>
      <c r="H95" s="563">
        <v>4861</v>
      </c>
      <c r="I95" s="563">
        <v>2430</v>
      </c>
      <c r="J95" s="563"/>
      <c r="K95" s="563"/>
      <c r="L95" s="563"/>
      <c r="M95" s="563"/>
      <c r="N95" s="563"/>
      <c r="O95" s="563"/>
      <c r="P95" s="563"/>
      <c r="Q95" s="563"/>
      <c r="R95" s="629"/>
    </row>
    <row r="96" spans="1:18" s="615" customFormat="1" ht="31.5" x14ac:dyDescent="0.25">
      <c r="A96" s="555">
        <v>6300200</v>
      </c>
      <c r="B96" s="630">
        <v>2015</v>
      </c>
      <c r="C96" s="630" t="s">
        <v>656</v>
      </c>
      <c r="D96" s="631">
        <v>320500</v>
      </c>
      <c r="E96" s="632">
        <v>320500</v>
      </c>
      <c r="F96" s="631">
        <v>320500</v>
      </c>
      <c r="G96" s="632">
        <v>320500</v>
      </c>
      <c r="H96" s="631">
        <v>320500</v>
      </c>
      <c r="I96" s="632">
        <v>320500</v>
      </c>
      <c r="J96" s="631">
        <v>320500</v>
      </c>
      <c r="K96" s="632">
        <v>320500</v>
      </c>
      <c r="L96" s="631">
        <v>320500</v>
      </c>
      <c r="M96" s="632">
        <v>320500</v>
      </c>
      <c r="N96" s="631">
        <v>320500</v>
      </c>
      <c r="O96" s="632">
        <v>320500</v>
      </c>
      <c r="P96" s="631">
        <v>320500</v>
      </c>
      <c r="Q96" s="632">
        <v>320500</v>
      </c>
      <c r="R96" s="560">
        <f>1492700-320500-320500</f>
        <v>851700</v>
      </c>
    </row>
    <row r="97" spans="1:18" s="615" customFormat="1" ht="16.5" thickBot="1" x14ac:dyDescent="0.3">
      <c r="A97" s="633"/>
      <c r="B97" s="634"/>
      <c r="C97" s="614" t="s">
        <v>643</v>
      </c>
      <c r="D97" s="620">
        <v>144145</v>
      </c>
      <c r="E97" s="620">
        <v>135491</v>
      </c>
      <c r="F97" s="620">
        <v>126838</v>
      </c>
      <c r="G97" s="620">
        <v>118184</v>
      </c>
      <c r="H97" s="619">
        <v>109531</v>
      </c>
      <c r="I97" s="620">
        <v>100877</v>
      </c>
      <c r="J97" s="620">
        <v>92224</v>
      </c>
      <c r="K97" s="635">
        <v>83570</v>
      </c>
      <c r="L97" s="635">
        <v>74917</v>
      </c>
      <c r="M97" s="635">
        <v>66263</v>
      </c>
      <c r="N97" s="635">
        <v>57610</v>
      </c>
      <c r="O97" s="563">
        <v>48956</v>
      </c>
      <c r="P97" s="562">
        <v>40303</v>
      </c>
      <c r="Q97" s="563">
        <v>31650</v>
      </c>
      <c r="R97" s="564">
        <f>114949-40303-31650</f>
        <v>42996</v>
      </c>
    </row>
    <row r="98" spans="1:18" s="579" customFormat="1" ht="20.25" customHeight="1" thickBot="1" x14ac:dyDescent="0.3">
      <c r="A98" s="636"/>
      <c r="B98" s="637"/>
      <c r="C98" s="638" t="s">
        <v>657</v>
      </c>
      <c r="D98" s="596"/>
      <c r="E98" s="596"/>
      <c r="F98" s="597"/>
      <c r="G98" s="596"/>
      <c r="H98" s="597"/>
      <c r="I98" s="596"/>
      <c r="J98" s="596"/>
      <c r="K98" s="597"/>
      <c r="L98" s="597"/>
      <c r="M98" s="597"/>
      <c r="N98" s="597"/>
      <c r="O98" s="597"/>
      <c r="P98" s="596"/>
      <c r="Q98" s="597"/>
      <c r="R98" s="598"/>
    </row>
    <row r="99" spans="1:18" s="579" customFormat="1" ht="16.5" customHeight="1" x14ac:dyDescent="0.25">
      <c r="A99" s="599">
        <v>2110000</v>
      </c>
      <c r="B99" s="639">
        <v>2003</v>
      </c>
      <c r="C99" s="639" t="s">
        <v>658</v>
      </c>
      <c r="D99" s="605">
        <v>100476</v>
      </c>
      <c r="E99" s="605"/>
      <c r="F99" s="605"/>
      <c r="G99" s="605"/>
      <c r="H99" s="606"/>
      <c r="I99" s="605"/>
      <c r="J99" s="605"/>
      <c r="K99" s="535"/>
      <c r="L99" s="535"/>
      <c r="M99" s="535"/>
      <c r="N99" s="535"/>
      <c r="O99" s="535"/>
      <c r="P99" s="534"/>
      <c r="Q99" s="535"/>
      <c r="R99" s="536"/>
    </row>
    <row r="100" spans="1:18" s="579" customFormat="1" ht="16.5" thickBot="1" x14ac:dyDescent="0.3">
      <c r="A100" s="603"/>
      <c r="B100" s="607"/>
      <c r="C100" s="640" t="s">
        <v>659</v>
      </c>
      <c r="D100" s="610">
        <v>3014</v>
      </c>
      <c r="E100" s="610"/>
      <c r="F100" s="610"/>
      <c r="G100" s="610"/>
      <c r="H100" s="611"/>
      <c r="I100" s="610"/>
      <c r="J100" s="610"/>
      <c r="K100" s="543"/>
      <c r="L100" s="543"/>
      <c r="M100" s="543"/>
      <c r="N100" s="543"/>
      <c r="O100" s="543"/>
      <c r="P100" s="566"/>
      <c r="Q100" s="543"/>
      <c r="R100" s="544"/>
    </row>
    <row r="101" spans="1:18" s="579" customFormat="1" ht="16.5" thickBot="1" x14ac:dyDescent="0.3">
      <c r="A101" s="641">
        <v>1280192</v>
      </c>
      <c r="B101" s="642" t="s">
        <v>660</v>
      </c>
      <c r="C101" s="642" t="s">
        <v>661</v>
      </c>
      <c r="D101" s="643">
        <v>79835.914422797825</v>
      </c>
      <c r="E101" s="643">
        <v>78672.005281700156</v>
      </c>
      <c r="F101" s="643">
        <v>77508</v>
      </c>
      <c r="G101" s="643">
        <v>76343</v>
      </c>
      <c r="H101" s="644">
        <v>75178</v>
      </c>
      <c r="I101" s="643">
        <v>74013</v>
      </c>
      <c r="J101" s="643">
        <v>72848</v>
      </c>
      <c r="K101" s="645">
        <v>71683</v>
      </c>
      <c r="L101" s="645">
        <v>70518</v>
      </c>
      <c r="M101" s="645">
        <v>46534</v>
      </c>
      <c r="N101" s="645"/>
      <c r="O101" s="645"/>
      <c r="P101" s="646"/>
      <c r="Q101" s="645"/>
      <c r="R101" s="647"/>
    </row>
    <row r="102" spans="1:18" s="579" customFormat="1" ht="31.5" x14ac:dyDescent="0.25">
      <c r="A102" s="599">
        <v>1708</v>
      </c>
      <c r="B102" s="604">
        <v>2015</v>
      </c>
      <c r="C102" s="604" t="s">
        <v>662</v>
      </c>
      <c r="D102" s="606">
        <v>171</v>
      </c>
      <c r="E102" s="606">
        <v>171</v>
      </c>
      <c r="F102" s="606">
        <v>171</v>
      </c>
      <c r="G102" s="606">
        <v>171</v>
      </c>
      <c r="H102" s="606">
        <v>171</v>
      </c>
      <c r="I102" s="606">
        <v>171</v>
      </c>
      <c r="J102" s="606">
        <v>171</v>
      </c>
      <c r="K102" s="606">
        <v>171</v>
      </c>
      <c r="L102" s="535">
        <v>71</v>
      </c>
      <c r="M102" s="535"/>
      <c r="N102" s="535"/>
      <c r="O102" s="535"/>
      <c r="P102" s="534"/>
      <c r="Q102" s="535"/>
      <c r="R102" s="536"/>
    </row>
    <row r="103" spans="1:18" s="579" customFormat="1" ht="16.5" thickBot="1" x14ac:dyDescent="0.3">
      <c r="A103" s="633"/>
      <c r="B103" s="634"/>
      <c r="C103" s="614" t="s">
        <v>663</v>
      </c>
      <c r="D103" s="619">
        <v>35</v>
      </c>
      <c r="E103" s="619">
        <v>30</v>
      </c>
      <c r="F103" s="619">
        <v>26</v>
      </c>
      <c r="G103" s="619">
        <v>22</v>
      </c>
      <c r="H103" s="619">
        <v>17</v>
      </c>
      <c r="I103" s="619">
        <v>13</v>
      </c>
      <c r="J103" s="619">
        <v>9</v>
      </c>
      <c r="K103" s="563">
        <v>4</v>
      </c>
      <c r="L103" s="563">
        <v>1</v>
      </c>
      <c r="M103" s="563"/>
      <c r="N103" s="563"/>
      <c r="O103" s="563"/>
      <c r="P103" s="562"/>
      <c r="Q103" s="563"/>
      <c r="R103" s="564"/>
    </row>
    <row r="104" spans="1:18" s="579" customFormat="1" ht="31.5" x14ac:dyDescent="0.25">
      <c r="A104" s="581">
        <v>1707</v>
      </c>
      <c r="B104" s="648">
        <v>2015</v>
      </c>
      <c r="C104" s="533" t="s">
        <v>664</v>
      </c>
      <c r="D104" s="545">
        <v>171</v>
      </c>
      <c r="E104" s="545">
        <v>171</v>
      </c>
      <c r="F104" s="545">
        <v>171</v>
      </c>
      <c r="G104" s="545">
        <v>171</v>
      </c>
      <c r="H104" s="545">
        <v>171</v>
      </c>
      <c r="I104" s="545">
        <v>171</v>
      </c>
      <c r="J104" s="545">
        <v>171</v>
      </c>
      <c r="K104" s="545">
        <v>171</v>
      </c>
      <c r="L104" s="545">
        <v>71</v>
      </c>
      <c r="M104" s="649"/>
      <c r="N104" s="649"/>
      <c r="O104" s="649"/>
      <c r="P104" s="650"/>
      <c r="Q104" s="649"/>
      <c r="R104" s="651"/>
    </row>
    <row r="105" spans="1:18" ht="17.25" customHeight="1" thickBot="1" x14ac:dyDescent="0.3">
      <c r="A105" s="652"/>
      <c r="B105" s="653"/>
      <c r="C105" s="614" t="s">
        <v>665</v>
      </c>
      <c r="D105" s="619">
        <v>35</v>
      </c>
      <c r="E105" s="619">
        <v>30</v>
      </c>
      <c r="F105" s="619">
        <v>26</v>
      </c>
      <c r="G105" s="619">
        <v>22</v>
      </c>
      <c r="H105" s="619">
        <v>17</v>
      </c>
      <c r="I105" s="619">
        <v>13</v>
      </c>
      <c r="J105" s="619">
        <v>9</v>
      </c>
      <c r="K105" s="563">
        <v>4</v>
      </c>
      <c r="L105" s="563">
        <v>1</v>
      </c>
      <c r="M105" s="563"/>
      <c r="N105" s="563"/>
      <c r="O105" s="563"/>
      <c r="P105" s="562"/>
      <c r="Q105" s="563"/>
      <c r="R105" s="564"/>
    </row>
    <row r="106" spans="1:18" ht="47.25" x14ac:dyDescent="0.25">
      <c r="A106" s="599">
        <v>13860510</v>
      </c>
      <c r="B106" s="654" t="s">
        <v>666</v>
      </c>
      <c r="C106" s="604" t="s">
        <v>667</v>
      </c>
      <c r="D106" s="605"/>
      <c r="E106" s="605"/>
      <c r="F106" s="605">
        <v>539992</v>
      </c>
      <c r="G106" s="605">
        <v>720028</v>
      </c>
      <c r="H106" s="605">
        <v>720028</v>
      </c>
      <c r="I106" s="605">
        <v>720028</v>
      </c>
      <c r="J106" s="605">
        <v>720028</v>
      </c>
      <c r="K106" s="605">
        <v>720028</v>
      </c>
      <c r="L106" s="605">
        <v>720028</v>
      </c>
      <c r="M106" s="605">
        <v>720028</v>
      </c>
      <c r="N106" s="605">
        <v>720028</v>
      </c>
      <c r="O106" s="605">
        <v>720028</v>
      </c>
      <c r="P106" s="605">
        <v>720028</v>
      </c>
      <c r="Q106" s="606">
        <v>720028</v>
      </c>
      <c r="R106" s="548">
        <f>A106-SUM(E106:Q106)</f>
        <v>5400210</v>
      </c>
    </row>
    <row r="107" spans="1:18" ht="17.25" customHeight="1" thickBot="1" x14ac:dyDescent="0.3">
      <c r="A107" s="603"/>
      <c r="B107" s="655"/>
      <c r="C107" s="575" t="s">
        <v>593</v>
      </c>
      <c r="D107" s="610">
        <v>126429</v>
      </c>
      <c r="E107" s="610">
        <v>190530</v>
      </c>
      <c r="F107" s="610">
        <v>374234</v>
      </c>
      <c r="G107" s="610">
        <v>359654</v>
      </c>
      <c r="H107" s="611">
        <v>340213</v>
      </c>
      <c r="I107" s="610">
        <v>320772</v>
      </c>
      <c r="J107" s="610">
        <v>301332</v>
      </c>
      <c r="K107" s="571">
        <v>281883</v>
      </c>
      <c r="L107" s="571">
        <v>262450</v>
      </c>
      <c r="M107" s="571">
        <v>243010</v>
      </c>
      <c r="N107" s="571">
        <v>223570</v>
      </c>
      <c r="O107" s="571">
        <v>204129</v>
      </c>
      <c r="P107" s="570">
        <v>184688</v>
      </c>
      <c r="Q107" s="571">
        <v>165247</v>
      </c>
      <c r="R107" s="572">
        <f>145806+126365+106924+87484+68044+48603+29161</f>
        <v>612387</v>
      </c>
    </row>
    <row r="108" spans="1:18" ht="18" customHeight="1" thickBot="1" x14ac:dyDescent="0.3">
      <c r="A108" s="603">
        <v>292094</v>
      </c>
      <c r="B108" s="612" t="s">
        <v>668</v>
      </c>
      <c r="C108" s="612" t="s">
        <v>669</v>
      </c>
      <c r="D108" s="643"/>
      <c r="E108" s="643"/>
      <c r="F108" s="610"/>
      <c r="G108" s="610"/>
      <c r="H108" s="611"/>
      <c r="I108" s="610"/>
      <c r="J108" s="610"/>
      <c r="K108" s="645"/>
      <c r="L108" s="645"/>
      <c r="M108" s="645"/>
      <c r="N108" s="645"/>
      <c r="O108" s="645"/>
      <c r="P108" s="646"/>
      <c r="Q108" s="645"/>
      <c r="R108" s="647"/>
    </row>
    <row r="109" spans="1:18" ht="16.5" thickBot="1" x14ac:dyDescent="0.3">
      <c r="A109" s="656"/>
      <c r="B109" s="657"/>
      <c r="C109" s="658" t="s">
        <v>670</v>
      </c>
      <c r="D109" s="571">
        <f>SUM(D15:D108)</f>
        <v>6876089.298172798</v>
      </c>
      <c r="E109" s="571">
        <f t="shared" ref="E109:R109" si="8">SUM(E15:E108)</f>
        <v>6756516.24260295</v>
      </c>
      <c r="F109" s="571">
        <f t="shared" si="8"/>
        <v>9188079.2922046669</v>
      </c>
      <c r="G109" s="571">
        <f t="shared" si="8"/>
        <v>11699165.803720575</v>
      </c>
      <c r="H109" s="571">
        <f t="shared" si="8"/>
        <v>11643922.462000001</v>
      </c>
      <c r="I109" s="571">
        <f t="shared" si="8"/>
        <v>11488549.219000001</v>
      </c>
      <c r="J109" s="571">
        <f t="shared" si="8"/>
        <v>9379469.2190000005</v>
      </c>
      <c r="K109" s="571">
        <f t="shared" si="8"/>
        <v>8304495.3150000004</v>
      </c>
      <c r="L109" s="571">
        <f t="shared" si="8"/>
        <v>7509139.4890000001</v>
      </c>
      <c r="M109" s="571">
        <f t="shared" si="8"/>
        <v>7169836.7420000006</v>
      </c>
      <c r="N109" s="571">
        <f t="shared" si="8"/>
        <v>6664609.6420000009</v>
      </c>
      <c r="O109" s="571">
        <f t="shared" si="8"/>
        <v>6021075.1620000005</v>
      </c>
      <c r="P109" s="571">
        <f t="shared" si="8"/>
        <v>5738862.7790000001</v>
      </c>
      <c r="Q109" s="571">
        <f t="shared" si="8"/>
        <v>4000502.0890000002</v>
      </c>
      <c r="R109" s="659">
        <f t="shared" si="8"/>
        <v>21374207</v>
      </c>
    </row>
    <row r="110" spans="1:18" ht="15.75" x14ac:dyDescent="0.25">
      <c r="A110" s="660"/>
      <c r="B110" s="660"/>
      <c r="C110" s="660"/>
      <c r="D110" s="661"/>
      <c r="E110" s="661"/>
      <c r="F110" s="661"/>
      <c r="G110" s="661"/>
      <c r="H110" s="662"/>
      <c r="I110" s="663"/>
      <c r="J110" s="663"/>
      <c r="K110" s="663"/>
      <c r="L110" s="663"/>
      <c r="M110" s="663"/>
      <c r="N110" s="663"/>
      <c r="O110" s="663"/>
      <c r="P110" s="664"/>
      <c r="Q110" s="664"/>
      <c r="R110" s="665"/>
    </row>
    <row r="111" spans="1:18" ht="15.75" hidden="1" x14ac:dyDescent="0.25">
      <c r="A111" s="666"/>
      <c r="B111" s="666"/>
      <c r="C111" s="667" t="s">
        <v>671</v>
      </c>
      <c r="D111" s="662" t="e">
        <f>SUM(D47,#REF!,D43,D39,#REF!,D41,#REF!,D49,D51,#REF!,#REF!,D37,D23,D31,D45,D25,D29,#REF!,D21,D27,D19,#REF!,D35,#REF!,D56,D58,D60,D62,D64,D66,D68,D70,D72,D74,D76,D78,D80,D82,D84,D86,D96)</f>
        <v>#REF!</v>
      </c>
      <c r="E111" s="662" t="e">
        <f>SUM(E47,#REF!,E43,E39,#REF!,E41,#REF!,E49,E51,#REF!,#REF!,E37,E23,E31,E45,E25,E29,#REF!,E21,E27,E19,#REF!,E35,#REF!,E56,E58,E60,E62,E64,E66,E68,E70,E72,E74,E76,E78,E80,E82,E84,E86,E96)</f>
        <v>#REF!</v>
      </c>
      <c r="F111" s="662" t="e">
        <f>SUM(F47,#REF!,F43,F39,#REF!,F41,#REF!,F49,F51,#REF!,#REF!,F37,F23,F31,F45,F25,F29,#REF!,F21,F27,F19,#REF!,F35,#REF!,F56,F58,F60,F62,F64,F66,F68,F70,F72,F74,F76,F78,F80,F82,F84,F86,F96)</f>
        <v>#REF!</v>
      </c>
      <c r="G111" s="662" t="e">
        <f>SUM(G47,#REF!,G43,G39,#REF!,G41,#REF!,G49,G51,#REF!,#REF!,G37,G23,G31,G45,G25,G29,#REF!,G21,G27,G19,#REF!,G35,#REF!,G56,G58,G60,G62,G64,G66,G68,G70,G72,G74,G76,G78,G80,G82,G84,G86,G96)</f>
        <v>#REF!</v>
      </c>
      <c r="H111" s="662" t="e">
        <f>SUM(H47,#REF!,H43,H39,#REF!,H41,#REF!,H49,H51,#REF!,#REF!,H37,H23,H31,H45,H25,H29,#REF!,H21,H27,H19,#REF!,H35,#REF!,H56,H58,H60,H62,H64,H66,H68,H70,H72,H74,H76,H78,H80,H82,H84,H86,H96)</f>
        <v>#REF!</v>
      </c>
      <c r="I111" s="662" t="e">
        <f>SUM(I47,#REF!,I43,I39,#REF!,I41,#REF!,I49,I51,#REF!,#REF!,I37,I23,I31,I45,I25,I29,#REF!,I21,I27,I19,#REF!,I35,#REF!,I56,I58,I60,I62,I64,I66,I68,I70,I72,I74,I76,I78,I80,I82,I84,I86,I96)</f>
        <v>#REF!</v>
      </c>
      <c r="J111" s="662" t="e">
        <f>SUM(J47,#REF!,J43,J39,#REF!,J41,#REF!,J49,J51,#REF!,#REF!,J37,J23,J31,J45,J25,J29,#REF!,J21,J27,J19,#REF!,J35,#REF!,J56,J58,J60,J62,J64,J66,J68,J70,J72,J74,J76,J78,J80,J82,J84,J86,J96)</f>
        <v>#REF!</v>
      </c>
      <c r="K111" s="662" t="e">
        <f>SUM(K47,#REF!,K43,K39,#REF!,K41,#REF!,K49,K51,#REF!,#REF!,K37,K23,K31,K45,K25,K29,#REF!,K21,K27,K19,#REF!,K35,#REF!,K56,K58,K60,K62,K64,K66,K68,K70,K72,K74,K76,K78,K80,K82,K84,K86,K96)</f>
        <v>#REF!</v>
      </c>
      <c r="L111" s="662" t="e">
        <f>SUM(L47,#REF!,L43,L39,#REF!,L41,#REF!,L49,L51,#REF!,#REF!,L37,L23,L31,L45,L25,L29,#REF!,L21,L27,L19,#REF!,L35,#REF!,L56,L58,L60,L62,L64,L66,L68,L70,L72,L74,L76,L78,L80,L82,L84,L86,L96)</f>
        <v>#REF!</v>
      </c>
      <c r="M111" s="662" t="e">
        <f>SUM(M47,#REF!,M43,M39,#REF!,M41,#REF!,M49,M51,#REF!,#REF!,M37,M23,M31,M45,M25,M29,#REF!,M21,M27,M19,#REF!,M35,#REF!,M56,M58,M60,M62,M64,M66,M68,M70,M72,M74,M76,M78,M80,M82,M84,M86,M96)</f>
        <v>#REF!</v>
      </c>
      <c r="N111" s="662" t="e">
        <f>SUM(N47,#REF!,N43,N39,#REF!,N41,#REF!,N49,N51,#REF!,#REF!,N37,N23,N31,N45,N25,N29,#REF!,N21,N27,N19,#REF!,N35,#REF!,N56,N58,N60,N62,N64,N66,N68,N70,N72,N74,N76,N78,N80,N82,N84,N86,N96)</f>
        <v>#REF!</v>
      </c>
      <c r="O111" s="662" t="e">
        <f>SUM(O47,#REF!,O43,O39,#REF!,O41,#REF!,O49,O51,#REF!,#REF!,O37,O23,O31,O45,O25,O29,#REF!,O21,O27,O19,#REF!,O35,#REF!,O56,O58,O60,O62,O64,O66,O68,O70,O72,O74,O76,O78,O80,O82,O84,O86,O96)</f>
        <v>#REF!</v>
      </c>
      <c r="P111" s="662" t="e">
        <f>SUM(P47,#REF!,P43,P39,#REF!,P41,#REF!,P49,P51,#REF!,#REF!,P37,P23,P31,P45,P25,P29,#REF!,P21,P27,P19,#REF!,P35,#REF!,P56,P58,P60,P62,P64,P66,P68,P70,P72,P74,P76,P78,P80,P82,P84,P86,P96)</f>
        <v>#REF!</v>
      </c>
      <c r="Q111" s="662"/>
      <c r="R111" s="662" t="e">
        <f>SUM(R47,#REF!,R43,R39,#REF!,R41,#REF!,R49,R51,#REF!,#REF!,R37,R23,R31,R45,R25,R29,#REF!,R21,R27,R19,#REF!,R35,#REF!,R56,R58,R60,R62,R64,R66,R68,R70,R72,R74,R76,R78,R80,R82,R84,R86,R96)</f>
        <v>#REF!</v>
      </c>
    </row>
    <row r="112" spans="1:18" ht="15.75" hidden="1" x14ac:dyDescent="0.25">
      <c r="A112" s="666"/>
      <c r="B112" s="666"/>
      <c r="C112" s="667" t="s">
        <v>672</v>
      </c>
      <c r="D112" s="667"/>
      <c r="E112" s="667"/>
      <c r="F112" s="667"/>
      <c r="G112" s="667"/>
      <c r="H112" s="662"/>
      <c r="I112" s="667"/>
      <c r="J112" s="667"/>
      <c r="K112" s="667"/>
      <c r="L112" s="667"/>
      <c r="M112" s="667"/>
      <c r="N112" s="667"/>
      <c r="O112" s="667"/>
      <c r="P112" s="667"/>
      <c r="Q112" s="667"/>
      <c r="R112" s="660"/>
    </row>
    <row r="113" spans="1:18" ht="15.75" hidden="1" x14ac:dyDescent="0.25">
      <c r="A113" s="666"/>
      <c r="B113" s="666"/>
      <c r="C113" s="667"/>
      <c r="D113" s="667"/>
      <c r="E113" s="667"/>
      <c r="F113" s="667"/>
      <c r="G113" s="667"/>
      <c r="H113" s="662"/>
      <c r="I113" s="667"/>
      <c r="J113" s="667"/>
      <c r="K113" s="667"/>
      <c r="L113" s="667"/>
      <c r="M113" s="667"/>
      <c r="N113" s="667"/>
      <c r="O113" s="667"/>
      <c r="P113" s="667"/>
      <c r="Q113" s="667"/>
      <c r="R113" s="660"/>
    </row>
    <row r="114" spans="1:18" ht="15.75" hidden="1" x14ac:dyDescent="0.25">
      <c r="A114" s="666"/>
      <c r="B114" s="666"/>
      <c r="C114" s="667"/>
      <c r="D114" s="667"/>
      <c r="E114" s="667"/>
      <c r="F114" s="667"/>
      <c r="G114" s="667"/>
      <c r="H114" s="662"/>
      <c r="I114" s="667"/>
      <c r="J114" s="667"/>
      <c r="K114" s="667"/>
      <c r="L114" s="667"/>
      <c r="M114" s="667"/>
      <c r="N114" s="667"/>
      <c r="O114" s="667"/>
      <c r="P114" s="667"/>
      <c r="Q114" s="667"/>
      <c r="R114" s="660"/>
    </row>
    <row r="115" spans="1:18" ht="15.75" hidden="1" x14ac:dyDescent="0.25">
      <c r="A115" s="666"/>
      <c r="B115" s="666"/>
      <c r="C115" s="668" t="s">
        <v>673</v>
      </c>
      <c r="D115" s="667"/>
      <c r="E115" s="667"/>
      <c r="F115" s="667"/>
      <c r="G115" s="667"/>
      <c r="H115" s="662"/>
      <c r="I115" s="667"/>
      <c r="J115" s="667"/>
      <c r="K115" s="667"/>
      <c r="L115" s="667"/>
      <c r="M115" s="667"/>
      <c r="N115" s="667"/>
      <c r="O115" s="667"/>
      <c r="P115" s="667"/>
      <c r="Q115" s="667"/>
      <c r="R115" s="660"/>
    </row>
    <row r="116" spans="1:18" hidden="1" x14ac:dyDescent="0.2">
      <c r="A116" s="666"/>
      <c r="B116" s="666"/>
      <c r="C116" s="666"/>
      <c r="D116" s="669"/>
      <c r="E116" s="669"/>
      <c r="F116" s="669"/>
      <c r="G116" s="669"/>
      <c r="H116" s="670"/>
      <c r="I116" s="669"/>
      <c r="J116" s="669"/>
      <c r="K116" s="669"/>
      <c r="L116" s="669"/>
      <c r="M116" s="669"/>
      <c r="N116" s="669"/>
      <c r="O116" s="669"/>
      <c r="P116" s="669"/>
      <c r="Q116" s="669"/>
      <c r="R116" s="671"/>
    </row>
    <row r="118" spans="1:18" x14ac:dyDescent="0.2">
      <c r="D118" s="672"/>
      <c r="E118" s="672"/>
      <c r="F118" s="672"/>
      <c r="G118" s="672"/>
      <c r="H118" s="672"/>
      <c r="I118" s="672"/>
      <c r="J118" s="672"/>
      <c r="K118" s="672"/>
      <c r="L118" s="672"/>
      <c r="M118" s="672"/>
      <c r="N118" s="672"/>
      <c r="O118" s="672"/>
      <c r="P118" s="672"/>
      <c r="Q118" s="672"/>
      <c r="R118" s="672"/>
    </row>
    <row r="119" spans="1:18" x14ac:dyDescent="0.2">
      <c r="D119" s="673"/>
      <c r="E119" s="673"/>
      <c r="F119" s="673"/>
      <c r="G119" s="673"/>
      <c r="H119" s="673"/>
      <c r="I119" s="672"/>
      <c r="J119" s="673"/>
      <c r="K119" s="673"/>
      <c r="L119" s="673"/>
      <c r="M119" s="673"/>
      <c r="N119" s="673"/>
      <c r="O119" s="673"/>
      <c r="P119" s="673"/>
      <c r="Q119" s="673"/>
      <c r="R119" s="673"/>
    </row>
    <row r="120" spans="1:18" x14ac:dyDescent="0.2">
      <c r="D120" s="672"/>
      <c r="E120" s="672"/>
      <c r="F120" s="672"/>
      <c r="G120" s="672"/>
      <c r="H120" s="672"/>
      <c r="I120" s="672"/>
      <c r="J120" s="672"/>
      <c r="K120" s="672"/>
      <c r="L120" s="672"/>
      <c r="M120" s="672"/>
      <c r="N120" s="672"/>
      <c r="O120" s="672"/>
      <c r="P120" s="672"/>
      <c r="Q120" s="672"/>
      <c r="R120" s="672"/>
    </row>
    <row r="121" spans="1:18" x14ac:dyDescent="0.2">
      <c r="D121" s="673"/>
      <c r="E121" s="673"/>
      <c r="F121" s="673"/>
      <c r="G121" s="673"/>
      <c r="H121" s="673"/>
      <c r="I121" s="673"/>
      <c r="J121" s="674"/>
      <c r="K121" s="673"/>
      <c r="L121" s="673"/>
      <c r="M121" s="673"/>
      <c r="N121" s="673"/>
      <c r="O121" s="673"/>
      <c r="P121" s="673"/>
      <c r="Q121" s="673"/>
      <c r="R121" s="673"/>
    </row>
    <row r="122" spans="1:18" x14ac:dyDescent="0.2">
      <c r="D122" s="672"/>
      <c r="E122" s="672"/>
      <c r="F122" s="672"/>
      <c r="G122" s="672"/>
      <c r="H122" s="672"/>
      <c r="I122" s="672"/>
      <c r="J122" s="672"/>
      <c r="K122" s="672"/>
      <c r="L122" s="672"/>
      <c r="M122" s="672"/>
      <c r="N122" s="672"/>
      <c r="O122" s="672"/>
      <c r="P122" s="672"/>
      <c r="Q122" s="672"/>
      <c r="R122" s="672"/>
    </row>
    <row r="123" spans="1:18" x14ac:dyDescent="0.2">
      <c r="J123" s="675"/>
    </row>
    <row r="124" spans="1:18" x14ac:dyDescent="0.2">
      <c r="J124" s="675"/>
    </row>
    <row r="125" spans="1:18" x14ac:dyDescent="0.2">
      <c r="J125" s="675"/>
    </row>
    <row r="126" spans="1:18" x14ac:dyDescent="0.2">
      <c r="J126" s="675"/>
    </row>
    <row r="127" spans="1:18" x14ac:dyDescent="0.2">
      <c r="J127" s="675"/>
    </row>
    <row r="128" spans="1:18" x14ac:dyDescent="0.2">
      <c r="J128" s="675"/>
    </row>
    <row r="129" spans="10:10" x14ac:dyDescent="0.2">
      <c r="J129" s="675"/>
    </row>
  </sheetData>
  <sheetProtection algorithmName="SHA-512" hashValue="eojXWJXyufweDZ2MlsPp8n10Lhcoa4Pr/6IZj1/fwCJrojHLCQJSl60uGJkwR+30p4/X/g+/kKI81PCBv0dtqQ==" saltValue="hAwBPVUwK8u+N/JTsxypwA==" spinCount="100000" sheet="1" objects="1" scenarios="1"/>
  <mergeCells count="3">
    <mergeCell ref="A3:R3"/>
    <mergeCell ref="C9:C10"/>
    <mergeCell ref="C11:C12"/>
  </mergeCells>
  <pageMargins left="0.19685039370078741" right="0.19685039370078741" top="0.59055118110236227" bottom="0.39370078740157483" header="0.23622047244094491" footer="0.23622047244094491"/>
  <pageSetup paperSize="9" scale="50" orientation="landscape" r:id="rId1"/>
  <headerFooter differentFirst="1">
    <oddFooter>&amp;L&amp;"Times New Roman,Regular"&amp;9&amp;D; &amp;T&amp;R&amp;"Times New Roman,Regular"&amp;9&amp;P (&amp;N)</oddFooter>
    <firstHeader>&amp;R&amp;"Times New Roman,Regular"&amp;9 8.pielikums Jūrmalas pilsētas domes
2019.gada 25.aprīļa saistošajiem noteikumiem Nr.17
(protokols Nr.5, 1.punkts)</firstHeader>
    <firstFooter>&amp;L&amp;9&amp;D; &amp;T&amp;R&amp;9&amp;P (&amp;N)</firstFooter>
  </headerFooter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20"/>
  <sheetViews>
    <sheetView showGridLines="0" view="pageLayout" zoomScaleNormal="100" workbookViewId="0">
      <selection activeCell="U5" sqref="U5"/>
    </sheetView>
  </sheetViews>
  <sheetFormatPr defaultRowHeight="12" outlineLevelCol="1" x14ac:dyDescent="0.25"/>
  <cols>
    <col min="1" max="1" width="10.85546875" style="263" customWidth="1"/>
    <col min="2" max="2" width="28" style="263" customWidth="1"/>
    <col min="3" max="3" width="8" style="263" customWidth="1"/>
    <col min="4" max="5" width="8.7109375" style="263" hidden="1" customWidth="1" outlineLevel="1"/>
    <col min="6" max="6" width="8.7109375" style="263" customWidth="1" collapsed="1"/>
    <col min="7" max="8" width="8.7109375" style="263" hidden="1" customWidth="1" outlineLevel="1"/>
    <col min="9" max="9" width="8.7109375" style="263" customWidth="1" collapsed="1"/>
    <col min="10" max="11" width="8.28515625" style="263" hidden="1" customWidth="1" outlineLevel="1"/>
    <col min="12" max="12" width="8.28515625" style="263" customWidth="1" collapsed="1"/>
    <col min="13" max="13" width="7.42578125" style="263" hidden="1" customWidth="1" outlineLevel="1"/>
    <col min="14" max="14" width="7.42578125" style="4" hidden="1" customWidth="1" outlineLevel="1"/>
    <col min="15" max="15" width="6.85546875" style="4" customWidth="1" collapsed="1"/>
    <col min="16" max="16" width="26.7109375" style="4" hidden="1" customWidth="1" outlineLevel="1"/>
    <col min="17" max="17" width="9.140625" style="4" collapsed="1"/>
    <col min="18" max="16384" width="9.140625" style="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674</v>
      </c>
      <c r="P1" s="1"/>
    </row>
    <row r="2" spans="1:17" ht="35.25" customHeight="1" x14ac:dyDescent="0.25">
      <c r="A2" s="755" t="s">
        <v>1</v>
      </c>
      <c r="B2" s="756"/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7"/>
      <c r="Q2" s="376"/>
    </row>
    <row r="3" spans="1:17" ht="12.75" customHeight="1" x14ac:dyDescent="0.25">
      <c r="A3" s="5" t="s">
        <v>2</v>
      </c>
      <c r="B3" s="6"/>
      <c r="C3" s="758" t="s">
        <v>481</v>
      </c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9"/>
      <c r="Q3" s="376"/>
    </row>
    <row r="4" spans="1:17" ht="12.75" customHeight="1" x14ac:dyDescent="0.25">
      <c r="A4" s="5" t="s">
        <v>4</v>
      </c>
      <c r="B4" s="6"/>
      <c r="C4" s="758" t="s">
        <v>675</v>
      </c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9"/>
      <c r="Q4" s="376"/>
    </row>
    <row r="5" spans="1:17" ht="12.75" customHeight="1" x14ac:dyDescent="0.25">
      <c r="A5" s="7" t="s">
        <v>6</v>
      </c>
      <c r="B5" s="8"/>
      <c r="C5" s="753" t="s">
        <v>676</v>
      </c>
      <c r="D5" s="753"/>
      <c r="E5" s="753"/>
      <c r="F5" s="753"/>
      <c r="G5" s="753"/>
      <c r="H5" s="753"/>
      <c r="I5" s="753"/>
      <c r="J5" s="753"/>
      <c r="K5" s="753"/>
      <c r="L5" s="753"/>
      <c r="M5" s="753"/>
      <c r="N5" s="753"/>
      <c r="O5" s="753"/>
      <c r="P5" s="754"/>
      <c r="Q5" s="376"/>
    </row>
    <row r="6" spans="1:17" ht="12.75" customHeight="1" x14ac:dyDescent="0.25">
      <c r="A6" s="7" t="s">
        <v>8</v>
      </c>
      <c r="B6" s="8"/>
      <c r="C6" s="753" t="s">
        <v>677</v>
      </c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  <c r="O6" s="753"/>
      <c r="P6" s="754"/>
      <c r="Q6" s="376"/>
    </row>
    <row r="7" spans="1:17" x14ac:dyDescent="0.25">
      <c r="A7" s="7" t="s">
        <v>10</v>
      </c>
      <c r="B7" s="8"/>
      <c r="C7" s="758" t="s">
        <v>678</v>
      </c>
      <c r="D7" s="758"/>
      <c r="E7" s="758"/>
      <c r="F7" s="758"/>
      <c r="G7" s="758"/>
      <c r="H7" s="758"/>
      <c r="I7" s="758"/>
      <c r="J7" s="758"/>
      <c r="K7" s="758"/>
      <c r="L7" s="758"/>
      <c r="M7" s="758"/>
      <c r="N7" s="758"/>
      <c r="O7" s="758"/>
      <c r="P7" s="759"/>
      <c r="Q7" s="376"/>
    </row>
    <row r="8" spans="1:17" ht="12.75" customHeight="1" x14ac:dyDescent="0.25">
      <c r="A8" s="9" t="s">
        <v>12</v>
      </c>
      <c r="B8" s="8"/>
      <c r="C8" s="760"/>
      <c r="D8" s="760"/>
      <c r="E8" s="760"/>
      <c r="F8" s="760"/>
      <c r="G8" s="760"/>
      <c r="H8" s="760"/>
      <c r="I8" s="760"/>
      <c r="J8" s="760"/>
      <c r="K8" s="760"/>
      <c r="L8" s="760"/>
      <c r="M8" s="760"/>
      <c r="N8" s="760"/>
      <c r="O8" s="760"/>
      <c r="P8" s="761"/>
      <c r="Q8" s="376"/>
    </row>
    <row r="9" spans="1:17" ht="12.75" customHeight="1" x14ac:dyDescent="0.25">
      <c r="A9" s="7"/>
      <c r="B9" s="8" t="s">
        <v>13</v>
      </c>
      <c r="C9" s="753" t="s">
        <v>679</v>
      </c>
      <c r="D9" s="753"/>
      <c r="E9" s="753"/>
      <c r="F9" s="753"/>
      <c r="G9" s="753"/>
      <c r="H9" s="753"/>
      <c r="I9" s="753"/>
      <c r="J9" s="753"/>
      <c r="K9" s="753"/>
      <c r="L9" s="753"/>
      <c r="M9" s="753"/>
      <c r="N9" s="753"/>
      <c r="O9" s="753"/>
      <c r="P9" s="754"/>
      <c r="Q9" s="376"/>
    </row>
    <row r="10" spans="1:17" ht="12.75" customHeight="1" x14ac:dyDescent="0.25">
      <c r="A10" s="7"/>
      <c r="B10" s="8" t="s">
        <v>15</v>
      </c>
      <c r="C10" s="753"/>
      <c r="D10" s="753"/>
      <c r="E10" s="753"/>
      <c r="F10" s="753"/>
      <c r="G10" s="753"/>
      <c r="H10" s="753"/>
      <c r="I10" s="753"/>
      <c r="J10" s="753"/>
      <c r="K10" s="753"/>
      <c r="L10" s="753"/>
      <c r="M10" s="753"/>
      <c r="N10" s="753"/>
      <c r="O10" s="753"/>
      <c r="P10" s="754"/>
      <c r="Q10" s="376"/>
    </row>
    <row r="11" spans="1:17" ht="12.75" customHeight="1" x14ac:dyDescent="0.25">
      <c r="A11" s="7"/>
      <c r="B11" s="8" t="s">
        <v>16</v>
      </c>
      <c r="C11" s="760"/>
      <c r="D11" s="760"/>
      <c r="E11" s="760"/>
      <c r="F11" s="760"/>
      <c r="G11" s="760"/>
      <c r="H11" s="760"/>
      <c r="I11" s="760"/>
      <c r="J11" s="760"/>
      <c r="K11" s="760"/>
      <c r="L11" s="760"/>
      <c r="M11" s="760"/>
      <c r="N11" s="760"/>
      <c r="O11" s="760"/>
      <c r="P11" s="761"/>
      <c r="Q11" s="376"/>
    </row>
    <row r="12" spans="1:17" ht="12.75" customHeight="1" x14ac:dyDescent="0.25">
      <c r="A12" s="7"/>
      <c r="B12" s="8" t="s">
        <v>17</v>
      </c>
      <c r="C12" s="753"/>
      <c r="D12" s="753"/>
      <c r="E12" s="753"/>
      <c r="F12" s="753"/>
      <c r="G12" s="753"/>
      <c r="H12" s="753"/>
      <c r="I12" s="753"/>
      <c r="J12" s="753"/>
      <c r="K12" s="753"/>
      <c r="L12" s="753"/>
      <c r="M12" s="753"/>
      <c r="N12" s="753"/>
      <c r="O12" s="753"/>
      <c r="P12" s="754"/>
      <c r="Q12" s="376"/>
    </row>
    <row r="13" spans="1:17" ht="12.75" customHeight="1" x14ac:dyDescent="0.25">
      <c r="A13" s="7"/>
      <c r="B13" s="8" t="s">
        <v>19</v>
      </c>
      <c r="C13" s="753"/>
      <c r="D13" s="753"/>
      <c r="E13" s="753"/>
      <c r="F13" s="753"/>
      <c r="G13" s="753"/>
      <c r="H13" s="753"/>
      <c r="I13" s="753"/>
      <c r="J13" s="753"/>
      <c r="K13" s="753"/>
      <c r="L13" s="753"/>
      <c r="M13" s="753"/>
      <c r="N13" s="753"/>
      <c r="O13" s="753"/>
      <c r="P13" s="754"/>
      <c r="Q13" s="376"/>
    </row>
    <row r="14" spans="1:17" ht="12.75" customHeight="1" x14ac:dyDescent="0.25">
      <c r="A14" s="10"/>
      <c r="B14" s="11"/>
      <c r="C14" s="733"/>
      <c r="D14" s="733"/>
      <c r="E14" s="733"/>
      <c r="F14" s="733"/>
      <c r="G14" s="733"/>
      <c r="H14" s="733"/>
      <c r="I14" s="733"/>
      <c r="J14" s="733"/>
      <c r="K14" s="733"/>
      <c r="L14" s="733"/>
      <c r="M14" s="733"/>
      <c r="N14" s="733"/>
      <c r="O14" s="733"/>
      <c r="P14" s="734"/>
      <c r="Q14" s="376"/>
    </row>
    <row r="15" spans="1:17" s="12" customFormat="1" ht="12.75" customHeight="1" x14ac:dyDescent="0.25">
      <c r="A15" s="735" t="s">
        <v>20</v>
      </c>
      <c r="B15" s="738" t="s">
        <v>21</v>
      </c>
      <c r="C15" s="740" t="s">
        <v>22</v>
      </c>
      <c r="D15" s="741"/>
      <c r="E15" s="741"/>
      <c r="F15" s="741"/>
      <c r="G15" s="741"/>
      <c r="H15" s="741"/>
      <c r="I15" s="741"/>
      <c r="J15" s="741"/>
      <c r="K15" s="741"/>
      <c r="L15" s="741"/>
      <c r="M15" s="741"/>
      <c r="N15" s="741"/>
      <c r="O15" s="741"/>
      <c r="P15" s="742"/>
      <c r="Q15" s="377"/>
    </row>
    <row r="16" spans="1:17" s="12" customFormat="1" ht="12.75" customHeight="1" x14ac:dyDescent="0.25">
      <c r="A16" s="736"/>
      <c r="B16" s="739"/>
      <c r="C16" s="743" t="s">
        <v>23</v>
      </c>
      <c r="D16" s="745" t="s">
        <v>24</v>
      </c>
      <c r="E16" s="747" t="s">
        <v>25</v>
      </c>
      <c r="F16" s="749" t="s">
        <v>26</v>
      </c>
      <c r="G16" s="731" t="s">
        <v>27</v>
      </c>
      <c r="H16" s="732" t="s">
        <v>28</v>
      </c>
      <c r="I16" s="730" t="s">
        <v>29</v>
      </c>
      <c r="J16" s="731" t="s">
        <v>30</v>
      </c>
      <c r="K16" s="732" t="s">
        <v>31</v>
      </c>
      <c r="L16" s="730" t="s">
        <v>32</v>
      </c>
      <c r="M16" s="731" t="s">
        <v>33</v>
      </c>
      <c r="N16" s="732" t="s">
        <v>34</v>
      </c>
      <c r="O16" s="730" t="s">
        <v>35</v>
      </c>
      <c r="P16" s="751" t="s">
        <v>36</v>
      </c>
    </row>
    <row r="17" spans="1:16" s="13" customFormat="1" ht="70.5" customHeight="1" thickBot="1" x14ac:dyDescent="0.3">
      <c r="A17" s="737"/>
      <c r="B17" s="739"/>
      <c r="C17" s="744"/>
      <c r="D17" s="746"/>
      <c r="E17" s="748"/>
      <c r="F17" s="750"/>
      <c r="G17" s="731"/>
      <c r="H17" s="732"/>
      <c r="I17" s="730"/>
      <c r="J17" s="731"/>
      <c r="K17" s="732"/>
      <c r="L17" s="730"/>
      <c r="M17" s="731"/>
      <c r="N17" s="732"/>
      <c r="O17" s="730"/>
      <c r="P17" s="752"/>
    </row>
    <row r="18" spans="1:16" s="13" customFormat="1" ht="9.75" customHeight="1" thickTop="1" x14ac:dyDescent="0.25">
      <c r="A18" s="14" t="s">
        <v>37</v>
      </c>
      <c r="B18" s="14">
        <v>2</v>
      </c>
      <c r="C18" s="15">
        <v>3</v>
      </c>
      <c r="D18" s="16">
        <v>4</v>
      </c>
      <c r="E18" s="17">
        <v>5</v>
      </c>
      <c r="F18" s="18">
        <v>6</v>
      </c>
      <c r="G18" s="16">
        <v>7</v>
      </c>
      <c r="H18" s="19">
        <v>8</v>
      </c>
      <c r="I18" s="20">
        <v>9</v>
      </c>
      <c r="J18" s="19">
        <v>10</v>
      </c>
      <c r="K18" s="17">
        <v>11</v>
      </c>
      <c r="L18" s="21">
        <v>12</v>
      </c>
      <c r="M18" s="15">
        <v>13</v>
      </c>
      <c r="N18" s="17">
        <v>14</v>
      </c>
      <c r="O18" s="20">
        <v>15</v>
      </c>
      <c r="P18" s="20">
        <v>16</v>
      </c>
    </row>
    <row r="19" spans="1:16" s="28" customFormat="1" ht="12" hidden="1" customHeight="1" x14ac:dyDescent="0.25">
      <c r="A19" s="22"/>
      <c r="B19" s="23" t="s">
        <v>38</v>
      </c>
      <c r="C19" s="24"/>
      <c r="D19" s="25"/>
      <c r="E19" s="26"/>
      <c r="F19" s="27"/>
      <c r="G19" s="25"/>
      <c r="H19" s="26"/>
      <c r="I19" s="27"/>
      <c r="J19" s="25"/>
      <c r="K19" s="26"/>
      <c r="L19" s="27"/>
      <c r="M19" s="25"/>
      <c r="N19" s="26"/>
      <c r="O19" s="27"/>
      <c r="P19" s="27"/>
    </row>
    <row r="20" spans="1:16" s="28" customFormat="1" ht="12.75" thickBot="1" x14ac:dyDescent="0.3">
      <c r="A20" s="29"/>
      <c r="B20" s="30" t="s">
        <v>39</v>
      </c>
      <c r="C20" s="31">
        <f t="shared" ref="C20:C83" si="0">F20+I20+L20+O20</f>
        <v>148167</v>
      </c>
      <c r="D20" s="32">
        <f>SUM(D21,D24,D25,D41,D43)</f>
        <v>153167</v>
      </c>
      <c r="E20" s="33">
        <f t="shared" ref="E20:F20" si="1">SUM(E21,E24,E25,E41,E43)</f>
        <v>-5000</v>
      </c>
      <c r="F20" s="34">
        <f t="shared" si="1"/>
        <v>148167</v>
      </c>
      <c r="G20" s="32">
        <f>SUM(G21,G24,G43)</f>
        <v>0</v>
      </c>
      <c r="H20" s="33">
        <f t="shared" ref="H20:I20" si="2">SUM(H21,H24,H43)</f>
        <v>0</v>
      </c>
      <c r="I20" s="34">
        <f t="shared" si="2"/>
        <v>0</v>
      </c>
      <c r="J20" s="32">
        <f>SUM(J21,J26,J43)</f>
        <v>0</v>
      </c>
      <c r="K20" s="33">
        <f t="shared" ref="K20:L20" si="3">SUM(K21,K26,K43)</f>
        <v>0</v>
      </c>
      <c r="L20" s="34">
        <f t="shared" si="3"/>
        <v>0</v>
      </c>
      <c r="M20" s="32">
        <f>SUM(M21,M45)</f>
        <v>0</v>
      </c>
      <c r="N20" s="33">
        <f t="shared" ref="N20:O20" si="4">SUM(N21,N45)</f>
        <v>0</v>
      </c>
      <c r="O20" s="34">
        <f t="shared" si="4"/>
        <v>0</v>
      </c>
      <c r="P20" s="35"/>
    </row>
    <row r="21" spans="1:16" ht="12.75" hidden="1" thickTop="1" x14ac:dyDescent="0.25">
      <c r="A21" s="36"/>
      <c r="B21" s="37" t="s">
        <v>40</v>
      </c>
      <c r="C21" s="38">
        <f t="shared" si="0"/>
        <v>0</v>
      </c>
      <c r="D21" s="39">
        <f>SUM(D22:D23)</f>
        <v>0</v>
      </c>
      <c r="E21" s="40">
        <f t="shared" ref="E21:F21" si="5">SUM(E22:E23)</f>
        <v>0</v>
      </c>
      <c r="F21" s="41">
        <f t="shared" si="5"/>
        <v>0</v>
      </c>
      <c r="G21" s="39">
        <f>SUM(G22:G23)</f>
        <v>0</v>
      </c>
      <c r="H21" s="40">
        <f t="shared" ref="H21:I21" si="6">SUM(H22:H23)</f>
        <v>0</v>
      </c>
      <c r="I21" s="41">
        <f t="shared" si="6"/>
        <v>0</v>
      </c>
      <c r="J21" s="39">
        <f>SUM(J22:J23)</f>
        <v>0</v>
      </c>
      <c r="K21" s="40">
        <f t="shared" ref="K21:L21" si="7">SUM(K22:K23)</f>
        <v>0</v>
      </c>
      <c r="L21" s="41">
        <f t="shared" si="7"/>
        <v>0</v>
      </c>
      <c r="M21" s="39">
        <f>SUM(M22:M23)</f>
        <v>0</v>
      </c>
      <c r="N21" s="40">
        <f t="shared" ref="N21:O21" si="8">SUM(N22:N23)</f>
        <v>0</v>
      </c>
      <c r="O21" s="41">
        <f t="shared" si="8"/>
        <v>0</v>
      </c>
      <c r="P21" s="42"/>
    </row>
    <row r="22" spans="1:16" ht="12" hidden="1" customHeight="1" x14ac:dyDescent="0.25">
      <c r="A22" s="43"/>
      <c r="B22" s="44" t="s">
        <v>41</v>
      </c>
      <c r="C22" s="45">
        <f t="shared" si="0"/>
        <v>0</v>
      </c>
      <c r="D22" s="46"/>
      <c r="E22" s="47"/>
      <c r="F22" s="48">
        <f>D22+E22</f>
        <v>0</v>
      </c>
      <c r="G22" s="46"/>
      <c r="H22" s="47"/>
      <c r="I22" s="48">
        <f>G22+H22</f>
        <v>0</v>
      </c>
      <c r="J22" s="46"/>
      <c r="K22" s="47"/>
      <c r="L22" s="48">
        <f>K22+J22</f>
        <v>0</v>
      </c>
      <c r="M22" s="46"/>
      <c r="N22" s="47"/>
      <c r="O22" s="48">
        <f>N22+M22</f>
        <v>0</v>
      </c>
      <c r="P22" s="49"/>
    </row>
    <row r="23" spans="1:16" ht="12.75" hidden="1" thickTop="1" x14ac:dyDescent="0.25">
      <c r="A23" s="50"/>
      <c r="B23" s="51" t="s">
        <v>42</v>
      </c>
      <c r="C23" s="52">
        <f t="shared" si="0"/>
        <v>0</v>
      </c>
      <c r="D23" s="53"/>
      <c r="E23" s="54"/>
      <c r="F23" s="55">
        <f t="shared" ref="F23:F25" si="9">D23+E23</f>
        <v>0</v>
      </c>
      <c r="G23" s="53"/>
      <c r="H23" s="54"/>
      <c r="I23" s="55">
        <f t="shared" ref="I23:I24" si="10">G23+H23</f>
        <v>0</v>
      </c>
      <c r="J23" s="53"/>
      <c r="K23" s="54"/>
      <c r="L23" s="56">
        <f>K23+J23</f>
        <v>0</v>
      </c>
      <c r="M23" s="53"/>
      <c r="N23" s="54"/>
      <c r="O23" s="55">
        <f>N23+M23</f>
        <v>0</v>
      </c>
      <c r="P23" s="57"/>
    </row>
    <row r="24" spans="1:16" s="28" customFormat="1" ht="24.75" customHeight="1" thickTop="1" thickBot="1" x14ac:dyDescent="0.3">
      <c r="A24" s="366">
        <v>19300</v>
      </c>
      <c r="B24" s="366" t="s">
        <v>43</v>
      </c>
      <c r="C24" s="367">
        <f>F24+I24</f>
        <v>148167</v>
      </c>
      <c r="D24" s="681">
        <f>D51</f>
        <v>153167</v>
      </c>
      <c r="E24" s="682">
        <f>E51</f>
        <v>-5000</v>
      </c>
      <c r="F24" s="370">
        <f t="shared" si="9"/>
        <v>148167</v>
      </c>
      <c r="G24" s="368"/>
      <c r="H24" s="369"/>
      <c r="I24" s="370">
        <f t="shared" si="10"/>
        <v>0</v>
      </c>
      <c r="J24" s="371" t="s">
        <v>44</v>
      </c>
      <c r="K24" s="372" t="s">
        <v>44</v>
      </c>
      <c r="L24" s="373" t="s">
        <v>44</v>
      </c>
      <c r="M24" s="371" t="s">
        <v>44</v>
      </c>
      <c r="N24" s="372" t="s">
        <v>44</v>
      </c>
      <c r="O24" s="373" t="s">
        <v>44</v>
      </c>
      <c r="P24" s="380"/>
    </row>
    <row r="25" spans="1:16" s="28" customFormat="1" ht="24.75" hidden="1" customHeight="1" thickTop="1" x14ac:dyDescent="0.25">
      <c r="A25" s="683"/>
      <c r="B25" s="58" t="s">
        <v>46</v>
      </c>
      <c r="C25" s="59">
        <f>F25</f>
        <v>0</v>
      </c>
      <c r="D25" s="60"/>
      <c r="E25" s="61"/>
      <c r="F25" s="62">
        <f t="shared" si="9"/>
        <v>0</v>
      </c>
      <c r="G25" s="63" t="s">
        <v>44</v>
      </c>
      <c r="H25" s="64" t="s">
        <v>44</v>
      </c>
      <c r="I25" s="65" t="s">
        <v>44</v>
      </c>
      <c r="J25" s="63" t="s">
        <v>44</v>
      </c>
      <c r="K25" s="64" t="s">
        <v>44</v>
      </c>
      <c r="L25" s="65" t="s">
        <v>44</v>
      </c>
      <c r="M25" s="63" t="s">
        <v>44</v>
      </c>
      <c r="N25" s="64" t="s">
        <v>44</v>
      </c>
      <c r="O25" s="65" t="s">
        <v>44</v>
      </c>
      <c r="P25" s="66"/>
    </row>
    <row r="26" spans="1:16" s="28" customFormat="1" ht="36" hidden="1" customHeight="1" x14ac:dyDescent="0.25">
      <c r="A26" s="58">
        <v>21300</v>
      </c>
      <c r="B26" s="58" t="s">
        <v>47</v>
      </c>
      <c r="C26" s="59">
        <f>L26</f>
        <v>0</v>
      </c>
      <c r="D26" s="63" t="s">
        <v>44</v>
      </c>
      <c r="E26" s="64" t="s">
        <v>44</v>
      </c>
      <c r="F26" s="65" t="s">
        <v>44</v>
      </c>
      <c r="G26" s="63" t="s">
        <v>44</v>
      </c>
      <c r="H26" s="64" t="s">
        <v>44</v>
      </c>
      <c r="I26" s="65" t="s">
        <v>44</v>
      </c>
      <c r="J26" s="67">
        <f>SUM(J27,J31,J33,J36)</f>
        <v>0</v>
      </c>
      <c r="K26" s="68">
        <f t="shared" ref="K26:L26" si="11">SUM(K27,K31,K33,K36)</f>
        <v>0</v>
      </c>
      <c r="L26" s="69">
        <f t="shared" si="11"/>
        <v>0</v>
      </c>
      <c r="M26" s="67" t="s">
        <v>44</v>
      </c>
      <c r="N26" s="68" t="s">
        <v>44</v>
      </c>
      <c r="O26" s="69" t="s">
        <v>44</v>
      </c>
      <c r="P26" s="66"/>
    </row>
    <row r="27" spans="1:16" s="28" customFormat="1" ht="24" hidden="1" customHeight="1" x14ac:dyDescent="0.25">
      <c r="A27" s="70">
        <v>21350</v>
      </c>
      <c r="B27" s="58" t="s">
        <v>48</v>
      </c>
      <c r="C27" s="59">
        <f t="shared" ref="C27:C30" si="12">L27</f>
        <v>0</v>
      </c>
      <c r="D27" s="63" t="s">
        <v>44</v>
      </c>
      <c r="E27" s="64" t="s">
        <v>44</v>
      </c>
      <c r="F27" s="65" t="s">
        <v>44</v>
      </c>
      <c r="G27" s="63" t="s">
        <v>44</v>
      </c>
      <c r="H27" s="64" t="s">
        <v>44</v>
      </c>
      <c r="I27" s="65" t="s">
        <v>44</v>
      </c>
      <c r="J27" s="67">
        <f>SUM(J28:J30)</f>
        <v>0</v>
      </c>
      <c r="K27" s="68">
        <f t="shared" ref="K27:L27" si="13">SUM(K28:K30)</f>
        <v>0</v>
      </c>
      <c r="L27" s="69">
        <f t="shared" si="13"/>
        <v>0</v>
      </c>
      <c r="M27" s="67" t="s">
        <v>44</v>
      </c>
      <c r="N27" s="68" t="s">
        <v>44</v>
      </c>
      <c r="O27" s="69" t="s">
        <v>44</v>
      </c>
      <c r="P27" s="66"/>
    </row>
    <row r="28" spans="1:16" ht="12" hidden="1" customHeight="1" x14ac:dyDescent="0.25">
      <c r="A28" s="43">
        <v>21351</v>
      </c>
      <c r="B28" s="71" t="s">
        <v>49</v>
      </c>
      <c r="C28" s="72">
        <f t="shared" si="12"/>
        <v>0</v>
      </c>
      <c r="D28" s="73" t="s">
        <v>44</v>
      </c>
      <c r="E28" s="74" t="s">
        <v>44</v>
      </c>
      <c r="F28" s="75" t="s">
        <v>44</v>
      </c>
      <c r="G28" s="73" t="s">
        <v>44</v>
      </c>
      <c r="H28" s="74" t="s">
        <v>44</v>
      </c>
      <c r="I28" s="75" t="s">
        <v>44</v>
      </c>
      <c r="J28" s="46"/>
      <c r="K28" s="47"/>
      <c r="L28" s="48">
        <f t="shared" ref="L28:L30" si="14">K28+J28</f>
        <v>0</v>
      </c>
      <c r="M28" s="76" t="s">
        <v>44</v>
      </c>
      <c r="N28" s="77" t="s">
        <v>44</v>
      </c>
      <c r="O28" s="48" t="s">
        <v>44</v>
      </c>
      <c r="P28" s="49"/>
    </row>
    <row r="29" spans="1:16" ht="12" hidden="1" customHeight="1" x14ac:dyDescent="0.25">
      <c r="A29" s="50">
        <v>21352</v>
      </c>
      <c r="B29" s="78" t="s">
        <v>50</v>
      </c>
      <c r="C29" s="79">
        <f t="shared" si="12"/>
        <v>0</v>
      </c>
      <c r="D29" s="80" t="s">
        <v>44</v>
      </c>
      <c r="E29" s="81" t="s">
        <v>44</v>
      </c>
      <c r="F29" s="82" t="s">
        <v>44</v>
      </c>
      <c r="G29" s="80" t="s">
        <v>44</v>
      </c>
      <c r="H29" s="81" t="s">
        <v>44</v>
      </c>
      <c r="I29" s="82" t="s">
        <v>44</v>
      </c>
      <c r="J29" s="53"/>
      <c r="K29" s="54"/>
      <c r="L29" s="56">
        <f t="shared" si="14"/>
        <v>0</v>
      </c>
      <c r="M29" s="83" t="s">
        <v>44</v>
      </c>
      <c r="N29" s="84" t="s">
        <v>44</v>
      </c>
      <c r="O29" s="56" t="s">
        <v>44</v>
      </c>
      <c r="P29" s="57"/>
    </row>
    <row r="30" spans="1:16" ht="24" hidden="1" customHeight="1" x14ac:dyDescent="0.25">
      <c r="A30" s="50">
        <v>21359</v>
      </c>
      <c r="B30" s="78" t="s">
        <v>51</v>
      </c>
      <c r="C30" s="79">
        <f t="shared" si="12"/>
        <v>0</v>
      </c>
      <c r="D30" s="80" t="s">
        <v>44</v>
      </c>
      <c r="E30" s="81" t="s">
        <v>44</v>
      </c>
      <c r="F30" s="82" t="s">
        <v>44</v>
      </c>
      <c r="G30" s="80" t="s">
        <v>44</v>
      </c>
      <c r="H30" s="81" t="s">
        <v>44</v>
      </c>
      <c r="I30" s="82" t="s">
        <v>44</v>
      </c>
      <c r="J30" s="53"/>
      <c r="K30" s="54"/>
      <c r="L30" s="56">
        <f t="shared" si="14"/>
        <v>0</v>
      </c>
      <c r="M30" s="83" t="s">
        <v>44</v>
      </c>
      <c r="N30" s="84" t="s">
        <v>44</v>
      </c>
      <c r="O30" s="56" t="s">
        <v>44</v>
      </c>
      <c r="P30" s="57"/>
    </row>
    <row r="31" spans="1:16" s="28" customFormat="1" ht="36" hidden="1" customHeight="1" x14ac:dyDescent="0.25">
      <c r="A31" s="70">
        <v>21370</v>
      </c>
      <c r="B31" s="58" t="s">
        <v>52</v>
      </c>
      <c r="C31" s="59">
        <f>L31</f>
        <v>0</v>
      </c>
      <c r="D31" s="63" t="s">
        <v>44</v>
      </c>
      <c r="E31" s="64" t="s">
        <v>44</v>
      </c>
      <c r="F31" s="65" t="s">
        <v>44</v>
      </c>
      <c r="G31" s="63" t="s">
        <v>44</v>
      </c>
      <c r="H31" s="64" t="s">
        <v>44</v>
      </c>
      <c r="I31" s="65" t="s">
        <v>44</v>
      </c>
      <c r="J31" s="67">
        <f>SUM(J32)</f>
        <v>0</v>
      </c>
      <c r="K31" s="68">
        <f t="shared" ref="K31:L31" si="15">SUM(K32)</f>
        <v>0</v>
      </c>
      <c r="L31" s="69">
        <f t="shared" si="15"/>
        <v>0</v>
      </c>
      <c r="M31" s="67" t="s">
        <v>44</v>
      </c>
      <c r="N31" s="68" t="s">
        <v>44</v>
      </c>
      <c r="O31" s="69" t="s">
        <v>44</v>
      </c>
      <c r="P31" s="66"/>
    </row>
    <row r="32" spans="1:16" ht="36" hidden="1" customHeight="1" x14ac:dyDescent="0.25">
      <c r="A32" s="85">
        <v>21379</v>
      </c>
      <c r="B32" s="86" t="s">
        <v>53</v>
      </c>
      <c r="C32" s="87">
        <f t="shared" ref="C32:C40" si="16">L32</f>
        <v>0</v>
      </c>
      <c r="D32" s="88" t="s">
        <v>44</v>
      </c>
      <c r="E32" s="89" t="s">
        <v>44</v>
      </c>
      <c r="F32" s="90" t="s">
        <v>44</v>
      </c>
      <c r="G32" s="88" t="s">
        <v>44</v>
      </c>
      <c r="H32" s="89" t="s">
        <v>44</v>
      </c>
      <c r="I32" s="90" t="s">
        <v>44</v>
      </c>
      <c r="J32" s="91"/>
      <c r="K32" s="92"/>
      <c r="L32" s="93">
        <f>K32+J32</f>
        <v>0</v>
      </c>
      <c r="M32" s="94" t="s">
        <v>44</v>
      </c>
      <c r="N32" s="95" t="s">
        <v>44</v>
      </c>
      <c r="O32" s="93" t="s">
        <v>44</v>
      </c>
      <c r="P32" s="96"/>
    </row>
    <row r="33" spans="1:16" s="28" customFormat="1" ht="12" hidden="1" customHeight="1" x14ac:dyDescent="0.25">
      <c r="A33" s="70">
        <v>21380</v>
      </c>
      <c r="B33" s="58" t="s">
        <v>54</v>
      </c>
      <c r="C33" s="59">
        <f t="shared" si="16"/>
        <v>0</v>
      </c>
      <c r="D33" s="63" t="s">
        <v>44</v>
      </c>
      <c r="E33" s="64" t="s">
        <v>44</v>
      </c>
      <c r="F33" s="65" t="s">
        <v>44</v>
      </c>
      <c r="G33" s="63" t="s">
        <v>44</v>
      </c>
      <c r="H33" s="64" t="s">
        <v>44</v>
      </c>
      <c r="I33" s="65" t="s">
        <v>44</v>
      </c>
      <c r="J33" s="67">
        <f>SUM(J34:J35)</f>
        <v>0</v>
      </c>
      <c r="K33" s="68">
        <f t="shared" ref="K33:L33" si="17">SUM(K34:K35)</f>
        <v>0</v>
      </c>
      <c r="L33" s="69">
        <f t="shared" si="17"/>
        <v>0</v>
      </c>
      <c r="M33" s="67" t="s">
        <v>44</v>
      </c>
      <c r="N33" s="68" t="s">
        <v>44</v>
      </c>
      <c r="O33" s="69" t="s">
        <v>44</v>
      </c>
      <c r="P33" s="66"/>
    </row>
    <row r="34" spans="1:16" ht="12" hidden="1" customHeight="1" x14ac:dyDescent="0.25">
      <c r="A34" s="44">
        <v>21381</v>
      </c>
      <c r="B34" s="71" t="s">
        <v>55</v>
      </c>
      <c r="C34" s="72">
        <f t="shared" si="16"/>
        <v>0</v>
      </c>
      <c r="D34" s="73" t="s">
        <v>44</v>
      </c>
      <c r="E34" s="74" t="s">
        <v>44</v>
      </c>
      <c r="F34" s="75" t="s">
        <v>44</v>
      </c>
      <c r="G34" s="73" t="s">
        <v>44</v>
      </c>
      <c r="H34" s="74" t="s">
        <v>44</v>
      </c>
      <c r="I34" s="75" t="s">
        <v>44</v>
      </c>
      <c r="J34" s="46"/>
      <c r="K34" s="47"/>
      <c r="L34" s="48">
        <f t="shared" ref="L34:L35" si="18">K34+J34</f>
        <v>0</v>
      </c>
      <c r="M34" s="76" t="s">
        <v>44</v>
      </c>
      <c r="N34" s="77" t="s">
        <v>44</v>
      </c>
      <c r="O34" s="48" t="s">
        <v>44</v>
      </c>
      <c r="P34" s="49"/>
    </row>
    <row r="35" spans="1:16" ht="24" hidden="1" customHeight="1" x14ac:dyDescent="0.25">
      <c r="A35" s="51">
        <v>21383</v>
      </c>
      <c r="B35" s="78" t="s">
        <v>56</v>
      </c>
      <c r="C35" s="79">
        <f t="shared" si="16"/>
        <v>0</v>
      </c>
      <c r="D35" s="80" t="s">
        <v>44</v>
      </c>
      <c r="E35" s="81" t="s">
        <v>44</v>
      </c>
      <c r="F35" s="82" t="s">
        <v>44</v>
      </c>
      <c r="G35" s="80" t="s">
        <v>44</v>
      </c>
      <c r="H35" s="81" t="s">
        <v>44</v>
      </c>
      <c r="I35" s="82" t="s">
        <v>44</v>
      </c>
      <c r="J35" s="53"/>
      <c r="K35" s="54"/>
      <c r="L35" s="56">
        <f t="shared" si="18"/>
        <v>0</v>
      </c>
      <c r="M35" s="83" t="s">
        <v>44</v>
      </c>
      <c r="N35" s="84" t="s">
        <v>44</v>
      </c>
      <c r="O35" s="56" t="s">
        <v>44</v>
      </c>
      <c r="P35" s="57"/>
    </row>
    <row r="36" spans="1:16" s="28" customFormat="1" ht="25.5" hidden="1" customHeight="1" x14ac:dyDescent="0.25">
      <c r="A36" s="70">
        <v>21390</v>
      </c>
      <c r="B36" s="58" t="s">
        <v>57</v>
      </c>
      <c r="C36" s="59">
        <f t="shared" si="16"/>
        <v>0</v>
      </c>
      <c r="D36" s="63" t="s">
        <v>44</v>
      </c>
      <c r="E36" s="64" t="s">
        <v>44</v>
      </c>
      <c r="F36" s="65" t="s">
        <v>44</v>
      </c>
      <c r="G36" s="63" t="s">
        <v>44</v>
      </c>
      <c r="H36" s="64" t="s">
        <v>44</v>
      </c>
      <c r="I36" s="65" t="s">
        <v>44</v>
      </c>
      <c r="J36" s="67">
        <f>SUM(J37:J40)</f>
        <v>0</v>
      </c>
      <c r="K36" s="68">
        <f t="shared" ref="K36:L36" si="19">SUM(K37:K40)</f>
        <v>0</v>
      </c>
      <c r="L36" s="69">
        <f t="shared" si="19"/>
        <v>0</v>
      </c>
      <c r="M36" s="67" t="s">
        <v>44</v>
      </c>
      <c r="N36" s="68" t="s">
        <v>44</v>
      </c>
      <c r="O36" s="69" t="s">
        <v>44</v>
      </c>
      <c r="P36" s="66"/>
    </row>
    <row r="37" spans="1:16" ht="24" hidden="1" customHeight="1" x14ac:dyDescent="0.25">
      <c r="A37" s="44">
        <v>21391</v>
      </c>
      <c r="B37" s="71" t="s">
        <v>58</v>
      </c>
      <c r="C37" s="72">
        <f t="shared" si="16"/>
        <v>0</v>
      </c>
      <c r="D37" s="73" t="s">
        <v>44</v>
      </c>
      <c r="E37" s="74" t="s">
        <v>44</v>
      </c>
      <c r="F37" s="75" t="s">
        <v>44</v>
      </c>
      <c r="G37" s="73" t="s">
        <v>44</v>
      </c>
      <c r="H37" s="74" t="s">
        <v>44</v>
      </c>
      <c r="I37" s="75" t="s">
        <v>44</v>
      </c>
      <c r="J37" s="46"/>
      <c r="K37" s="47"/>
      <c r="L37" s="48">
        <f t="shared" ref="L37:L40" si="20">K37+J37</f>
        <v>0</v>
      </c>
      <c r="M37" s="76" t="s">
        <v>44</v>
      </c>
      <c r="N37" s="77" t="s">
        <v>44</v>
      </c>
      <c r="O37" s="48" t="s">
        <v>44</v>
      </c>
      <c r="P37" s="49"/>
    </row>
    <row r="38" spans="1:16" ht="12" hidden="1" customHeight="1" x14ac:dyDescent="0.25">
      <c r="A38" s="51">
        <v>21393</v>
      </c>
      <c r="B38" s="78" t="s">
        <v>59</v>
      </c>
      <c r="C38" s="79">
        <f t="shared" si="16"/>
        <v>0</v>
      </c>
      <c r="D38" s="80" t="s">
        <v>44</v>
      </c>
      <c r="E38" s="81" t="s">
        <v>44</v>
      </c>
      <c r="F38" s="82" t="s">
        <v>44</v>
      </c>
      <c r="G38" s="80" t="s">
        <v>44</v>
      </c>
      <c r="H38" s="81" t="s">
        <v>44</v>
      </c>
      <c r="I38" s="82" t="s">
        <v>44</v>
      </c>
      <c r="J38" s="53"/>
      <c r="K38" s="54"/>
      <c r="L38" s="56">
        <f t="shared" si="20"/>
        <v>0</v>
      </c>
      <c r="M38" s="83" t="s">
        <v>44</v>
      </c>
      <c r="N38" s="84" t="s">
        <v>44</v>
      </c>
      <c r="O38" s="56" t="s">
        <v>44</v>
      </c>
      <c r="P38" s="57"/>
    </row>
    <row r="39" spans="1:16" ht="12" hidden="1" customHeight="1" x14ac:dyDescent="0.25">
      <c r="A39" s="51">
        <v>21395</v>
      </c>
      <c r="B39" s="78" t="s">
        <v>60</v>
      </c>
      <c r="C39" s="79">
        <f t="shared" si="16"/>
        <v>0</v>
      </c>
      <c r="D39" s="80" t="s">
        <v>44</v>
      </c>
      <c r="E39" s="81" t="s">
        <v>44</v>
      </c>
      <c r="F39" s="82" t="s">
        <v>44</v>
      </c>
      <c r="G39" s="80" t="s">
        <v>44</v>
      </c>
      <c r="H39" s="81" t="s">
        <v>44</v>
      </c>
      <c r="I39" s="82" t="s">
        <v>44</v>
      </c>
      <c r="J39" s="53"/>
      <c r="K39" s="54"/>
      <c r="L39" s="56">
        <f t="shared" si="20"/>
        <v>0</v>
      </c>
      <c r="M39" s="83" t="s">
        <v>44</v>
      </c>
      <c r="N39" s="84" t="s">
        <v>44</v>
      </c>
      <c r="O39" s="56" t="s">
        <v>44</v>
      </c>
      <c r="P39" s="57"/>
    </row>
    <row r="40" spans="1:16" ht="24" hidden="1" customHeight="1" x14ac:dyDescent="0.25">
      <c r="A40" s="97">
        <v>21399</v>
      </c>
      <c r="B40" s="98" t="s">
        <v>61</v>
      </c>
      <c r="C40" s="99">
        <f t="shared" si="16"/>
        <v>0</v>
      </c>
      <c r="D40" s="100" t="s">
        <v>44</v>
      </c>
      <c r="E40" s="101" t="s">
        <v>44</v>
      </c>
      <c r="F40" s="102" t="s">
        <v>44</v>
      </c>
      <c r="G40" s="100" t="s">
        <v>44</v>
      </c>
      <c r="H40" s="101" t="s">
        <v>44</v>
      </c>
      <c r="I40" s="102" t="s">
        <v>44</v>
      </c>
      <c r="J40" s="103"/>
      <c r="K40" s="104"/>
      <c r="L40" s="105">
        <f t="shared" si="20"/>
        <v>0</v>
      </c>
      <c r="M40" s="106" t="s">
        <v>44</v>
      </c>
      <c r="N40" s="107" t="s">
        <v>44</v>
      </c>
      <c r="O40" s="105" t="s">
        <v>44</v>
      </c>
      <c r="P40" s="108"/>
    </row>
    <row r="41" spans="1:16" s="28" customFormat="1" ht="26.25" hidden="1" customHeight="1" x14ac:dyDescent="0.25">
      <c r="A41" s="109">
        <v>21420</v>
      </c>
      <c r="B41" s="110" t="s">
        <v>62</v>
      </c>
      <c r="C41" s="111">
        <f>F41</f>
        <v>0</v>
      </c>
      <c r="D41" s="112">
        <f>SUM(D42)</f>
        <v>0</v>
      </c>
      <c r="E41" s="113">
        <f t="shared" ref="E41:F41" si="21">SUM(E42)</f>
        <v>0</v>
      </c>
      <c r="F41" s="114">
        <f t="shared" si="21"/>
        <v>0</v>
      </c>
      <c r="G41" s="115" t="s">
        <v>44</v>
      </c>
      <c r="H41" s="116" t="s">
        <v>44</v>
      </c>
      <c r="I41" s="117" t="s">
        <v>44</v>
      </c>
      <c r="J41" s="115" t="s">
        <v>44</v>
      </c>
      <c r="K41" s="116" t="s">
        <v>44</v>
      </c>
      <c r="L41" s="117" t="s">
        <v>44</v>
      </c>
      <c r="M41" s="115" t="s">
        <v>44</v>
      </c>
      <c r="N41" s="116" t="s">
        <v>44</v>
      </c>
      <c r="O41" s="117" t="s">
        <v>44</v>
      </c>
      <c r="P41" s="118"/>
    </row>
    <row r="42" spans="1:16" s="28" customFormat="1" ht="26.25" hidden="1" customHeight="1" x14ac:dyDescent="0.25">
      <c r="A42" s="97">
        <v>21429</v>
      </c>
      <c r="B42" s="98" t="s">
        <v>63</v>
      </c>
      <c r="C42" s="119">
        <f>F42</f>
        <v>0</v>
      </c>
      <c r="D42" s="103"/>
      <c r="E42" s="104"/>
      <c r="F42" s="120">
        <f>D42+E42</f>
        <v>0</v>
      </c>
      <c r="G42" s="100" t="s">
        <v>44</v>
      </c>
      <c r="H42" s="101" t="s">
        <v>44</v>
      </c>
      <c r="I42" s="102" t="s">
        <v>44</v>
      </c>
      <c r="J42" s="100" t="s">
        <v>44</v>
      </c>
      <c r="K42" s="101" t="s">
        <v>44</v>
      </c>
      <c r="L42" s="102" t="s">
        <v>44</v>
      </c>
      <c r="M42" s="100" t="s">
        <v>44</v>
      </c>
      <c r="N42" s="101" t="s">
        <v>44</v>
      </c>
      <c r="O42" s="102" t="s">
        <v>44</v>
      </c>
      <c r="P42" s="108"/>
    </row>
    <row r="43" spans="1:16" s="28" customFormat="1" ht="24.75" hidden="1" thickTop="1" x14ac:dyDescent="0.25">
      <c r="A43" s="70">
        <v>21490</v>
      </c>
      <c r="B43" s="58" t="s">
        <v>64</v>
      </c>
      <c r="C43" s="121">
        <f>F43+I43+L43</f>
        <v>0</v>
      </c>
      <c r="D43" s="67">
        <f>D44</f>
        <v>0</v>
      </c>
      <c r="E43" s="68">
        <f t="shared" ref="E43:L43" si="22">E44</f>
        <v>0</v>
      </c>
      <c r="F43" s="69">
        <f t="shared" si="22"/>
        <v>0</v>
      </c>
      <c r="G43" s="67">
        <f t="shared" si="22"/>
        <v>0</v>
      </c>
      <c r="H43" s="68">
        <f t="shared" si="22"/>
        <v>0</v>
      </c>
      <c r="I43" s="69">
        <f t="shared" si="22"/>
        <v>0</v>
      </c>
      <c r="J43" s="67">
        <f t="shared" si="22"/>
        <v>0</v>
      </c>
      <c r="K43" s="68">
        <f t="shared" si="22"/>
        <v>0</v>
      </c>
      <c r="L43" s="69">
        <f t="shared" si="22"/>
        <v>0</v>
      </c>
      <c r="M43" s="67" t="s">
        <v>44</v>
      </c>
      <c r="N43" s="68" t="s">
        <v>44</v>
      </c>
      <c r="O43" s="69" t="s">
        <v>44</v>
      </c>
      <c r="P43" s="66"/>
    </row>
    <row r="44" spans="1:16" s="28" customFormat="1" ht="24" hidden="1" customHeight="1" x14ac:dyDescent="0.25">
      <c r="A44" s="51">
        <v>21499</v>
      </c>
      <c r="B44" s="78" t="s">
        <v>65</v>
      </c>
      <c r="C44" s="122">
        <f>F44+I44+L44</f>
        <v>0</v>
      </c>
      <c r="D44" s="46"/>
      <c r="E44" s="47"/>
      <c r="F44" s="123">
        <f>D44+E44</f>
        <v>0</v>
      </c>
      <c r="G44" s="46"/>
      <c r="H44" s="47"/>
      <c r="I44" s="123">
        <f>G44+H44</f>
        <v>0</v>
      </c>
      <c r="J44" s="46"/>
      <c r="K44" s="47"/>
      <c r="L44" s="48">
        <f>K44+J44</f>
        <v>0</v>
      </c>
      <c r="M44" s="76" t="s">
        <v>44</v>
      </c>
      <c r="N44" s="77" t="s">
        <v>44</v>
      </c>
      <c r="O44" s="48" t="s">
        <v>44</v>
      </c>
      <c r="P44" s="49"/>
    </row>
    <row r="45" spans="1:16" ht="12.75" hidden="1" customHeight="1" x14ac:dyDescent="0.25">
      <c r="A45" s="124">
        <v>23000</v>
      </c>
      <c r="B45" s="125" t="s">
        <v>66</v>
      </c>
      <c r="C45" s="121">
        <f>O45</f>
        <v>0</v>
      </c>
      <c r="D45" s="100" t="s">
        <v>44</v>
      </c>
      <c r="E45" s="101" t="s">
        <v>44</v>
      </c>
      <c r="F45" s="102" t="s">
        <v>44</v>
      </c>
      <c r="G45" s="100" t="s">
        <v>44</v>
      </c>
      <c r="H45" s="101" t="s">
        <v>44</v>
      </c>
      <c r="I45" s="102" t="s">
        <v>44</v>
      </c>
      <c r="J45" s="106" t="s">
        <v>44</v>
      </c>
      <c r="K45" s="107" t="s">
        <v>44</v>
      </c>
      <c r="L45" s="105" t="s">
        <v>44</v>
      </c>
      <c r="M45" s="106">
        <f>SUM(M46:M47)</f>
        <v>0</v>
      </c>
      <c r="N45" s="107">
        <f t="shared" ref="N45:O45" si="23">SUM(N46:N47)</f>
        <v>0</v>
      </c>
      <c r="O45" s="105">
        <f t="shared" si="23"/>
        <v>0</v>
      </c>
      <c r="P45" s="108"/>
    </row>
    <row r="46" spans="1:16" ht="24" hidden="1" customHeight="1" x14ac:dyDescent="0.25">
      <c r="A46" s="126">
        <v>23410</v>
      </c>
      <c r="B46" s="127" t="s">
        <v>67</v>
      </c>
      <c r="C46" s="111">
        <f t="shared" ref="C46:C47" si="24">O46</f>
        <v>0</v>
      </c>
      <c r="D46" s="115" t="s">
        <v>44</v>
      </c>
      <c r="E46" s="116" t="s">
        <v>44</v>
      </c>
      <c r="F46" s="117" t="s">
        <v>44</v>
      </c>
      <c r="G46" s="115" t="s">
        <v>44</v>
      </c>
      <c r="H46" s="116" t="s">
        <v>44</v>
      </c>
      <c r="I46" s="117" t="s">
        <v>44</v>
      </c>
      <c r="J46" s="115" t="s">
        <v>44</v>
      </c>
      <c r="K46" s="116" t="s">
        <v>44</v>
      </c>
      <c r="L46" s="117" t="s">
        <v>44</v>
      </c>
      <c r="M46" s="128"/>
      <c r="N46" s="129"/>
      <c r="O46" s="130">
        <f t="shared" ref="O46:O47" si="25">N46+M46</f>
        <v>0</v>
      </c>
      <c r="P46" s="118"/>
    </row>
    <row r="47" spans="1:16" ht="24" hidden="1" customHeight="1" x14ac:dyDescent="0.25">
      <c r="A47" s="126">
        <v>23510</v>
      </c>
      <c r="B47" s="127" t="s">
        <v>68</v>
      </c>
      <c r="C47" s="111">
        <f t="shared" si="24"/>
        <v>0</v>
      </c>
      <c r="D47" s="115" t="s">
        <v>44</v>
      </c>
      <c r="E47" s="116" t="s">
        <v>44</v>
      </c>
      <c r="F47" s="117" t="s">
        <v>44</v>
      </c>
      <c r="G47" s="115" t="s">
        <v>44</v>
      </c>
      <c r="H47" s="116" t="s">
        <v>44</v>
      </c>
      <c r="I47" s="117" t="s">
        <v>44</v>
      </c>
      <c r="J47" s="115" t="s">
        <v>44</v>
      </c>
      <c r="K47" s="116" t="s">
        <v>44</v>
      </c>
      <c r="L47" s="117" t="s">
        <v>44</v>
      </c>
      <c r="M47" s="128"/>
      <c r="N47" s="129"/>
      <c r="O47" s="130">
        <f t="shared" si="25"/>
        <v>0</v>
      </c>
      <c r="P47" s="118"/>
    </row>
    <row r="48" spans="1:16" ht="12" hidden="1" customHeight="1" x14ac:dyDescent="0.25">
      <c r="A48" s="131"/>
      <c r="B48" s="127"/>
      <c r="C48" s="132"/>
      <c r="D48" s="133"/>
      <c r="E48" s="134"/>
      <c r="F48" s="130"/>
      <c r="G48" s="133"/>
      <c r="H48" s="134"/>
      <c r="I48" s="130"/>
      <c r="J48" s="133"/>
      <c r="K48" s="134"/>
      <c r="L48" s="114"/>
      <c r="M48" s="133"/>
      <c r="N48" s="134"/>
      <c r="O48" s="130"/>
      <c r="P48" s="118"/>
    </row>
    <row r="49" spans="1:16" s="28" customFormat="1" ht="12" hidden="1" customHeight="1" x14ac:dyDescent="0.25">
      <c r="A49" s="135"/>
      <c r="B49" s="136" t="s">
        <v>69</v>
      </c>
      <c r="C49" s="137"/>
      <c r="D49" s="138"/>
      <c r="E49" s="139"/>
      <c r="F49" s="140"/>
      <c r="G49" s="141"/>
      <c r="H49" s="142"/>
      <c r="I49" s="143"/>
      <c r="J49" s="141"/>
      <c r="K49" s="142"/>
      <c r="L49" s="144"/>
      <c r="M49" s="141"/>
      <c r="N49" s="142"/>
      <c r="O49" s="143"/>
      <c r="P49" s="145"/>
    </row>
    <row r="50" spans="1:16" s="28" customFormat="1" ht="13.5" thickTop="1" thickBot="1" x14ac:dyDescent="0.3">
      <c r="A50" s="146"/>
      <c r="B50" s="29" t="s">
        <v>70</v>
      </c>
      <c r="C50" s="147">
        <f t="shared" si="0"/>
        <v>148167</v>
      </c>
      <c r="D50" s="148">
        <f>SUM(D51,D286)</f>
        <v>153167</v>
      </c>
      <c r="E50" s="149">
        <f t="shared" ref="E50:F50" si="26">SUM(E51,E286)</f>
        <v>-5000</v>
      </c>
      <c r="F50" s="150">
        <f t="shared" si="26"/>
        <v>148167</v>
      </c>
      <c r="G50" s="148">
        <f>SUM(G51,G286)</f>
        <v>0</v>
      </c>
      <c r="H50" s="149">
        <f>SUM(H51,H286)</f>
        <v>0</v>
      </c>
      <c r="I50" s="150">
        <f t="shared" ref="I50" si="27">SUM(I51,I286)</f>
        <v>0</v>
      </c>
      <c r="J50" s="32">
        <f>SUM(J51,J286)</f>
        <v>0</v>
      </c>
      <c r="K50" s="33">
        <f t="shared" ref="K50:L50" si="28">SUM(K51,K286)</f>
        <v>0</v>
      </c>
      <c r="L50" s="34">
        <f t="shared" si="28"/>
        <v>0</v>
      </c>
      <c r="M50" s="32">
        <f>SUM(M51,M286)</f>
        <v>0</v>
      </c>
      <c r="N50" s="33">
        <f t="shared" ref="N50:O50" si="29">SUM(N51,N286)</f>
        <v>0</v>
      </c>
      <c r="O50" s="34">
        <f t="shared" si="29"/>
        <v>0</v>
      </c>
      <c r="P50" s="35"/>
    </row>
    <row r="51" spans="1:16" s="28" customFormat="1" ht="36.75" thickTop="1" x14ac:dyDescent="0.25">
      <c r="A51" s="151"/>
      <c r="B51" s="152" t="s">
        <v>71</v>
      </c>
      <c r="C51" s="153">
        <f t="shared" si="0"/>
        <v>148167</v>
      </c>
      <c r="D51" s="154">
        <f>SUM(D52,D194)</f>
        <v>153167</v>
      </c>
      <c r="E51" s="155">
        <f t="shared" ref="E51:F51" si="30">SUM(E52,E194)</f>
        <v>-5000</v>
      </c>
      <c r="F51" s="156">
        <f t="shared" si="30"/>
        <v>148167</v>
      </c>
      <c r="G51" s="154">
        <f>SUM(G52,G194)</f>
        <v>0</v>
      </c>
      <c r="H51" s="155">
        <f t="shared" ref="H51:I51" si="31">SUM(H52,H194)</f>
        <v>0</v>
      </c>
      <c r="I51" s="156">
        <f t="shared" si="31"/>
        <v>0</v>
      </c>
      <c r="J51" s="157">
        <f>SUM(J52,J194)</f>
        <v>0</v>
      </c>
      <c r="K51" s="158">
        <f t="shared" ref="K51:L51" si="32">SUM(K52,K194)</f>
        <v>0</v>
      </c>
      <c r="L51" s="159">
        <f t="shared" si="32"/>
        <v>0</v>
      </c>
      <c r="M51" s="157">
        <f>SUM(M52,M194)</f>
        <v>0</v>
      </c>
      <c r="N51" s="158">
        <f t="shared" ref="N51:O51" si="33">SUM(N52,N194)</f>
        <v>0</v>
      </c>
      <c r="O51" s="159">
        <f t="shared" si="33"/>
        <v>0</v>
      </c>
      <c r="P51" s="160"/>
    </row>
    <row r="52" spans="1:16" s="28" customFormat="1" ht="24" x14ac:dyDescent="0.25">
      <c r="A52" s="24"/>
      <c r="B52" s="22" t="s">
        <v>72</v>
      </c>
      <c r="C52" s="161">
        <f t="shared" si="0"/>
        <v>148167</v>
      </c>
      <c r="D52" s="162">
        <f>SUM(D53,D75,D173,D187)</f>
        <v>153167</v>
      </c>
      <c r="E52" s="163">
        <f t="shared" ref="E52:F52" si="34">SUM(E53,E75,E173,E187)</f>
        <v>-5000</v>
      </c>
      <c r="F52" s="164">
        <f t="shared" si="34"/>
        <v>148167</v>
      </c>
      <c r="G52" s="162">
        <f>SUM(G53,G75,G173,G187)</f>
        <v>0</v>
      </c>
      <c r="H52" s="163">
        <f t="shared" ref="H52:I52" si="35">SUM(H53,H75,H173,H187)</f>
        <v>0</v>
      </c>
      <c r="I52" s="164">
        <f t="shared" si="35"/>
        <v>0</v>
      </c>
      <c r="J52" s="162">
        <f>SUM(J53,J75,J173,J187)</f>
        <v>0</v>
      </c>
      <c r="K52" s="163">
        <f t="shared" ref="K52:L52" si="36">SUM(K53,K75,K173,K187)</f>
        <v>0</v>
      </c>
      <c r="L52" s="164">
        <f t="shared" si="36"/>
        <v>0</v>
      </c>
      <c r="M52" s="162">
        <f>SUM(M53,M75,M173,M187)</f>
        <v>0</v>
      </c>
      <c r="N52" s="163">
        <f t="shared" ref="N52:O52" si="37">SUM(N53,N75,N173,N187)</f>
        <v>0</v>
      </c>
      <c r="O52" s="164">
        <f t="shared" si="37"/>
        <v>0</v>
      </c>
      <c r="P52" s="165"/>
    </row>
    <row r="53" spans="1:16" s="28" customFormat="1" hidden="1" x14ac:dyDescent="0.25">
      <c r="A53" s="166">
        <v>1000</v>
      </c>
      <c r="B53" s="166" t="s">
        <v>73</v>
      </c>
      <c r="C53" s="167">
        <f t="shared" si="0"/>
        <v>0</v>
      </c>
      <c r="D53" s="168">
        <f>SUM(D54,D67)</f>
        <v>0</v>
      </c>
      <c r="E53" s="169">
        <f t="shared" ref="E53:F53" si="38">SUM(E54,E67)</f>
        <v>0</v>
      </c>
      <c r="F53" s="170">
        <f t="shared" si="38"/>
        <v>0</v>
      </c>
      <c r="G53" s="168">
        <f>SUM(G54,G67)</f>
        <v>0</v>
      </c>
      <c r="H53" s="169">
        <f t="shared" ref="H53:I53" si="39">SUM(H54,H67)</f>
        <v>0</v>
      </c>
      <c r="I53" s="170">
        <f t="shared" si="39"/>
        <v>0</v>
      </c>
      <c r="J53" s="168">
        <f>SUM(J54,J67)</f>
        <v>0</v>
      </c>
      <c r="K53" s="169">
        <f t="shared" ref="K53:L53" si="40">SUM(K54,K67)</f>
        <v>0</v>
      </c>
      <c r="L53" s="170">
        <f t="shared" si="40"/>
        <v>0</v>
      </c>
      <c r="M53" s="168">
        <f>SUM(M54,M67)</f>
        <v>0</v>
      </c>
      <c r="N53" s="169">
        <f t="shared" ref="N53:O53" si="41">SUM(N54,N67)</f>
        <v>0</v>
      </c>
      <c r="O53" s="170">
        <f t="shared" si="41"/>
        <v>0</v>
      </c>
      <c r="P53" s="171"/>
    </row>
    <row r="54" spans="1:16" hidden="1" x14ac:dyDescent="0.25">
      <c r="A54" s="58">
        <v>1100</v>
      </c>
      <c r="B54" s="172" t="s">
        <v>74</v>
      </c>
      <c r="C54" s="59">
        <f t="shared" si="0"/>
        <v>0</v>
      </c>
      <c r="D54" s="173">
        <f>SUM(D55,D58,D66)</f>
        <v>0</v>
      </c>
      <c r="E54" s="174">
        <f t="shared" ref="E54:F54" si="42">SUM(E55,E58,E66)</f>
        <v>0</v>
      </c>
      <c r="F54" s="62">
        <f t="shared" si="42"/>
        <v>0</v>
      </c>
      <c r="G54" s="173">
        <f>SUM(G55,G58,G66)</f>
        <v>0</v>
      </c>
      <c r="H54" s="174">
        <f t="shared" ref="H54:I54" si="43">SUM(H55,H58,H66)</f>
        <v>0</v>
      </c>
      <c r="I54" s="62">
        <f t="shared" si="43"/>
        <v>0</v>
      </c>
      <c r="J54" s="173">
        <f>SUM(J55,J58,J66)</f>
        <v>0</v>
      </c>
      <c r="K54" s="174">
        <f t="shared" ref="K54:L54" si="44">SUM(K55,K58,K66)</f>
        <v>0</v>
      </c>
      <c r="L54" s="62">
        <f t="shared" si="44"/>
        <v>0</v>
      </c>
      <c r="M54" s="173">
        <f>SUM(M55,M58,M66)</f>
        <v>0</v>
      </c>
      <c r="N54" s="174">
        <f t="shared" ref="N54:O54" si="45">SUM(N55,N58,N66)</f>
        <v>0</v>
      </c>
      <c r="O54" s="62">
        <f t="shared" si="45"/>
        <v>0</v>
      </c>
      <c r="P54" s="66"/>
    </row>
    <row r="55" spans="1:16" hidden="1" x14ac:dyDescent="0.25">
      <c r="A55" s="175">
        <v>1110</v>
      </c>
      <c r="B55" s="127" t="s">
        <v>75</v>
      </c>
      <c r="C55" s="132">
        <f t="shared" si="0"/>
        <v>0</v>
      </c>
      <c r="D55" s="176">
        <f>SUM(D56:D57)</f>
        <v>0</v>
      </c>
      <c r="E55" s="177">
        <f t="shared" ref="E55:F55" si="46">SUM(E56:E57)</f>
        <v>0</v>
      </c>
      <c r="F55" s="130">
        <f t="shared" si="46"/>
        <v>0</v>
      </c>
      <c r="G55" s="176">
        <f>SUM(G56:G57)</f>
        <v>0</v>
      </c>
      <c r="H55" s="177">
        <f t="shared" ref="H55:I55" si="47">SUM(H56:H57)</f>
        <v>0</v>
      </c>
      <c r="I55" s="130">
        <f t="shared" si="47"/>
        <v>0</v>
      </c>
      <c r="J55" s="176">
        <f>SUM(J56:J57)</f>
        <v>0</v>
      </c>
      <c r="K55" s="177">
        <f t="shared" ref="K55:L55" si="48">SUM(K56:K57)</f>
        <v>0</v>
      </c>
      <c r="L55" s="130">
        <f t="shared" si="48"/>
        <v>0</v>
      </c>
      <c r="M55" s="176">
        <f>SUM(M56:M57)</f>
        <v>0</v>
      </c>
      <c r="N55" s="177">
        <f t="shared" ref="N55:O55" si="49">SUM(N56:N57)</f>
        <v>0</v>
      </c>
      <c r="O55" s="130">
        <f t="shared" si="49"/>
        <v>0</v>
      </c>
      <c r="P55" s="118"/>
    </row>
    <row r="56" spans="1:16" ht="12" hidden="1" customHeight="1" x14ac:dyDescent="0.25">
      <c r="A56" s="44">
        <v>1111</v>
      </c>
      <c r="B56" s="71" t="s">
        <v>76</v>
      </c>
      <c r="C56" s="72">
        <f t="shared" si="0"/>
        <v>0</v>
      </c>
      <c r="D56" s="46"/>
      <c r="E56" s="47"/>
      <c r="F56" s="123">
        <f t="shared" ref="F56:F57" si="50">D56+E56</f>
        <v>0</v>
      </c>
      <c r="G56" s="46"/>
      <c r="H56" s="47"/>
      <c r="I56" s="123">
        <f t="shared" ref="I56:I57" si="51">G56+H56</f>
        <v>0</v>
      </c>
      <c r="J56" s="46"/>
      <c r="K56" s="47"/>
      <c r="L56" s="123">
        <f t="shared" ref="L56:L57" si="52">K56+J56</f>
        <v>0</v>
      </c>
      <c r="M56" s="46"/>
      <c r="N56" s="47"/>
      <c r="O56" s="123">
        <f t="shared" ref="O56:O57" si="53">N56+M56</f>
        <v>0</v>
      </c>
      <c r="P56" s="49"/>
    </row>
    <row r="57" spans="1:16" ht="24" hidden="1" customHeight="1" x14ac:dyDescent="0.25">
      <c r="A57" s="51">
        <v>1119</v>
      </c>
      <c r="B57" s="78" t="s">
        <v>77</v>
      </c>
      <c r="C57" s="79">
        <f t="shared" si="0"/>
        <v>0</v>
      </c>
      <c r="D57" s="53"/>
      <c r="E57" s="54"/>
      <c r="F57" s="55">
        <f t="shared" si="50"/>
        <v>0</v>
      </c>
      <c r="G57" s="53"/>
      <c r="H57" s="54"/>
      <c r="I57" s="55">
        <f t="shared" si="51"/>
        <v>0</v>
      </c>
      <c r="J57" s="53"/>
      <c r="K57" s="54"/>
      <c r="L57" s="55">
        <f t="shared" si="52"/>
        <v>0</v>
      </c>
      <c r="M57" s="53"/>
      <c r="N57" s="54"/>
      <c r="O57" s="55">
        <f t="shared" si="53"/>
        <v>0</v>
      </c>
      <c r="P57" s="57"/>
    </row>
    <row r="58" spans="1:16" hidden="1" x14ac:dyDescent="0.25">
      <c r="A58" s="178">
        <v>1140</v>
      </c>
      <c r="B58" s="78" t="s">
        <v>78</v>
      </c>
      <c r="C58" s="79">
        <f t="shared" si="0"/>
        <v>0</v>
      </c>
      <c r="D58" s="179">
        <f>SUM(D59:D65)</f>
        <v>0</v>
      </c>
      <c r="E58" s="180">
        <f>SUM(E59:E65)</f>
        <v>0</v>
      </c>
      <c r="F58" s="55">
        <f t="shared" ref="F58" si="54">SUM(F59:F65)</f>
        <v>0</v>
      </c>
      <c r="G58" s="179">
        <f>SUM(G59:G65)</f>
        <v>0</v>
      </c>
      <c r="H58" s="180">
        <f t="shared" ref="H58:I58" si="55">SUM(H59:H65)</f>
        <v>0</v>
      </c>
      <c r="I58" s="55">
        <f t="shared" si="55"/>
        <v>0</v>
      </c>
      <c r="J58" s="179">
        <f>SUM(J59:J65)</f>
        <v>0</v>
      </c>
      <c r="K58" s="180">
        <f t="shared" ref="K58:L58" si="56">SUM(K59:K65)</f>
        <v>0</v>
      </c>
      <c r="L58" s="55">
        <f t="shared" si="56"/>
        <v>0</v>
      </c>
      <c r="M58" s="179">
        <f>SUM(M59:M65)</f>
        <v>0</v>
      </c>
      <c r="N58" s="180">
        <f t="shared" ref="N58:O58" si="57">SUM(N59:N65)</f>
        <v>0</v>
      </c>
      <c r="O58" s="55">
        <f t="shared" si="57"/>
        <v>0</v>
      </c>
      <c r="P58" s="57"/>
    </row>
    <row r="59" spans="1:16" ht="12" hidden="1" customHeight="1" x14ac:dyDescent="0.25">
      <c r="A59" s="51">
        <v>1141</v>
      </c>
      <c r="B59" s="78" t="s">
        <v>79</v>
      </c>
      <c r="C59" s="79">
        <f t="shared" si="0"/>
        <v>0</v>
      </c>
      <c r="D59" s="53"/>
      <c r="E59" s="54"/>
      <c r="F59" s="55">
        <f t="shared" ref="F59:F66" si="58">D59+E59</f>
        <v>0</v>
      </c>
      <c r="G59" s="53"/>
      <c r="H59" s="54"/>
      <c r="I59" s="55">
        <f t="shared" ref="I59:I66" si="59">G59+H59</f>
        <v>0</v>
      </c>
      <c r="J59" s="53"/>
      <c r="K59" s="54"/>
      <c r="L59" s="55">
        <f t="shared" ref="L59:L66" si="60">K59+J59</f>
        <v>0</v>
      </c>
      <c r="M59" s="53"/>
      <c r="N59" s="54"/>
      <c r="O59" s="55">
        <f t="shared" ref="O59:O66" si="61">N59+M59</f>
        <v>0</v>
      </c>
      <c r="P59" s="57"/>
    </row>
    <row r="60" spans="1:16" ht="24.75" hidden="1" customHeight="1" x14ac:dyDescent="0.25">
      <c r="A60" s="51">
        <v>1142</v>
      </c>
      <c r="B60" s="78" t="s">
        <v>80</v>
      </c>
      <c r="C60" s="79">
        <f t="shared" si="0"/>
        <v>0</v>
      </c>
      <c r="D60" s="53"/>
      <c r="E60" s="54"/>
      <c r="F60" s="55">
        <f t="shared" si="58"/>
        <v>0</v>
      </c>
      <c r="G60" s="53"/>
      <c r="H60" s="54"/>
      <c r="I60" s="55">
        <f t="shared" si="59"/>
        <v>0</v>
      </c>
      <c r="J60" s="53"/>
      <c r="K60" s="54"/>
      <c r="L60" s="55">
        <f t="shared" si="60"/>
        <v>0</v>
      </c>
      <c r="M60" s="53"/>
      <c r="N60" s="54"/>
      <c r="O60" s="55">
        <f t="shared" si="61"/>
        <v>0</v>
      </c>
      <c r="P60" s="57"/>
    </row>
    <row r="61" spans="1:16" ht="24" hidden="1" customHeight="1" x14ac:dyDescent="0.25">
      <c r="A61" s="51">
        <v>1145</v>
      </c>
      <c r="B61" s="78" t="s">
        <v>81</v>
      </c>
      <c r="C61" s="79">
        <f t="shared" si="0"/>
        <v>0</v>
      </c>
      <c r="D61" s="53"/>
      <c r="E61" s="54"/>
      <c r="F61" s="55">
        <f t="shared" si="58"/>
        <v>0</v>
      </c>
      <c r="G61" s="53"/>
      <c r="H61" s="54"/>
      <c r="I61" s="55">
        <f t="shared" si="59"/>
        <v>0</v>
      </c>
      <c r="J61" s="53"/>
      <c r="K61" s="54"/>
      <c r="L61" s="55">
        <f t="shared" si="60"/>
        <v>0</v>
      </c>
      <c r="M61" s="53"/>
      <c r="N61" s="54"/>
      <c r="O61" s="55">
        <f t="shared" si="61"/>
        <v>0</v>
      </c>
      <c r="P61" s="57"/>
    </row>
    <row r="62" spans="1:16" ht="27.75" hidden="1" customHeight="1" x14ac:dyDescent="0.25">
      <c r="A62" s="51">
        <v>1146</v>
      </c>
      <c r="B62" s="78" t="s">
        <v>82</v>
      </c>
      <c r="C62" s="79">
        <f t="shared" si="0"/>
        <v>0</v>
      </c>
      <c r="D62" s="53"/>
      <c r="E62" s="54"/>
      <c r="F62" s="55">
        <f t="shared" si="58"/>
        <v>0</v>
      </c>
      <c r="G62" s="53"/>
      <c r="H62" s="54"/>
      <c r="I62" s="55">
        <f t="shared" si="59"/>
        <v>0</v>
      </c>
      <c r="J62" s="53"/>
      <c r="K62" s="54"/>
      <c r="L62" s="55">
        <f t="shared" si="60"/>
        <v>0</v>
      </c>
      <c r="M62" s="53"/>
      <c r="N62" s="54"/>
      <c r="O62" s="55">
        <f t="shared" si="61"/>
        <v>0</v>
      </c>
      <c r="P62" s="57"/>
    </row>
    <row r="63" spans="1:16" ht="12" hidden="1" customHeight="1" x14ac:dyDescent="0.25">
      <c r="A63" s="51">
        <v>1147</v>
      </c>
      <c r="B63" s="78" t="s">
        <v>83</v>
      </c>
      <c r="C63" s="79">
        <f t="shared" si="0"/>
        <v>0</v>
      </c>
      <c r="D63" s="53"/>
      <c r="E63" s="54"/>
      <c r="F63" s="55">
        <f t="shared" si="58"/>
        <v>0</v>
      </c>
      <c r="G63" s="53"/>
      <c r="H63" s="54"/>
      <c r="I63" s="55">
        <f t="shared" si="59"/>
        <v>0</v>
      </c>
      <c r="J63" s="53"/>
      <c r="K63" s="54"/>
      <c r="L63" s="55">
        <f t="shared" si="60"/>
        <v>0</v>
      </c>
      <c r="M63" s="53"/>
      <c r="N63" s="54"/>
      <c r="O63" s="55">
        <f t="shared" si="61"/>
        <v>0</v>
      </c>
      <c r="P63" s="57"/>
    </row>
    <row r="64" spans="1:16" ht="12" hidden="1" customHeight="1" x14ac:dyDescent="0.25">
      <c r="A64" s="51">
        <v>1148</v>
      </c>
      <c r="B64" s="78" t="s">
        <v>84</v>
      </c>
      <c r="C64" s="79">
        <f t="shared" si="0"/>
        <v>0</v>
      </c>
      <c r="D64" s="53"/>
      <c r="E64" s="54"/>
      <c r="F64" s="55">
        <f t="shared" si="58"/>
        <v>0</v>
      </c>
      <c r="G64" s="53"/>
      <c r="H64" s="54"/>
      <c r="I64" s="55">
        <f t="shared" si="59"/>
        <v>0</v>
      </c>
      <c r="J64" s="53"/>
      <c r="K64" s="54"/>
      <c r="L64" s="55">
        <f t="shared" si="60"/>
        <v>0</v>
      </c>
      <c r="M64" s="53"/>
      <c r="N64" s="54"/>
      <c r="O64" s="55">
        <f t="shared" si="61"/>
        <v>0</v>
      </c>
      <c r="P64" s="57"/>
    </row>
    <row r="65" spans="1:16" ht="24" hidden="1" customHeight="1" x14ac:dyDescent="0.25">
      <c r="A65" s="51">
        <v>1149</v>
      </c>
      <c r="B65" s="78" t="s">
        <v>85</v>
      </c>
      <c r="C65" s="79">
        <f t="shared" si="0"/>
        <v>0</v>
      </c>
      <c r="D65" s="53"/>
      <c r="E65" s="54"/>
      <c r="F65" s="55">
        <f t="shared" si="58"/>
        <v>0</v>
      </c>
      <c r="G65" s="53"/>
      <c r="H65" s="54"/>
      <c r="I65" s="55">
        <f t="shared" si="59"/>
        <v>0</v>
      </c>
      <c r="J65" s="53"/>
      <c r="K65" s="54"/>
      <c r="L65" s="55">
        <f t="shared" si="60"/>
        <v>0</v>
      </c>
      <c r="M65" s="53"/>
      <c r="N65" s="54"/>
      <c r="O65" s="55">
        <f t="shared" si="61"/>
        <v>0</v>
      </c>
      <c r="P65" s="57"/>
    </row>
    <row r="66" spans="1:16" ht="36" hidden="1" customHeight="1" x14ac:dyDescent="0.25">
      <c r="A66" s="175">
        <v>1150</v>
      </c>
      <c r="B66" s="127" t="s">
        <v>86</v>
      </c>
      <c r="C66" s="132">
        <f t="shared" si="0"/>
        <v>0</v>
      </c>
      <c r="D66" s="133"/>
      <c r="E66" s="134"/>
      <c r="F66" s="130">
        <f t="shared" si="58"/>
        <v>0</v>
      </c>
      <c r="G66" s="133"/>
      <c r="H66" s="134"/>
      <c r="I66" s="130">
        <f t="shared" si="59"/>
        <v>0</v>
      </c>
      <c r="J66" s="133"/>
      <c r="K66" s="134"/>
      <c r="L66" s="130">
        <f t="shared" si="60"/>
        <v>0</v>
      </c>
      <c r="M66" s="133"/>
      <c r="N66" s="134"/>
      <c r="O66" s="130">
        <f t="shared" si="61"/>
        <v>0</v>
      </c>
      <c r="P66" s="118"/>
    </row>
    <row r="67" spans="1:16" ht="24" hidden="1" x14ac:dyDescent="0.25">
      <c r="A67" s="58">
        <v>1200</v>
      </c>
      <c r="B67" s="172" t="s">
        <v>87</v>
      </c>
      <c r="C67" s="59">
        <f t="shared" si="0"/>
        <v>0</v>
      </c>
      <c r="D67" s="173">
        <f>SUM(D68:D69)</f>
        <v>0</v>
      </c>
      <c r="E67" s="174">
        <f t="shared" ref="E67:F67" si="62">SUM(E68:E69)</f>
        <v>0</v>
      </c>
      <c r="F67" s="62">
        <f t="shared" si="62"/>
        <v>0</v>
      </c>
      <c r="G67" s="173">
        <f>SUM(G68:G69)</f>
        <v>0</v>
      </c>
      <c r="H67" s="174">
        <f t="shared" ref="H67:I67" si="63">SUM(H68:H69)</f>
        <v>0</v>
      </c>
      <c r="I67" s="62">
        <f t="shared" si="63"/>
        <v>0</v>
      </c>
      <c r="J67" s="173">
        <f>SUM(J68:J69)</f>
        <v>0</v>
      </c>
      <c r="K67" s="174">
        <f t="shared" ref="K67:L67" si="64">SUM(K68:K69)</f>
        <v>0</v>
      </c>
      <c r="L67" s="62">
        <f t="shared" si="64"/>
        <v>0</v>
      </c>
      <c r="M67" s="173">
        <f>SUM(M68:M69)</f>
        <v>0</v>
      </c>
      <c r="N67" s="174">
        <f t="shared" ref="N67:O67" si="65">SUM(N68:N69)</f>
        <v>0</v>
      </c>
      <c r="O67" s="62">
        <f t="shared" si="65"/>
        <v>0</v>
      </c>
      <c r="P67" s="66"/>
    </row>
    <row r="68" spans="1:16" ht="24" hidden="1" customHeight="1" x14ac:dyDescent="0.25">
      <c r="A68" s="676">
        <v>1210</v>
      </c>
      <c r="B68" s="71" t="s">
        <v>88</v>
      </c>
      <c r="C68" s="72">
        <f t="shared" si="0"/>
        <v>0</v>
      </c>
      <c r="D68" s="46"/>
      <c r="E68" s="47"/>
      <c r="F68" s="123">
        <f>D68+E68</f>
        <v>0</v>
      </c>
      <c r="G68" s="46"/>
      <c r="H68" s="47"/>
      <c r="I68" s="123">
        <f>G68+H68</f>
        <v>0</v>
      </c>
      <c r="J68" s="46"/>
      <c r="K68" s="47"/>
      <c r="L68" s="123">
        <f>K68+J68</f>
        <v>0</v>
      </c>
      <c r="M68" s="46"/>
      <c r="N68" s="47"/>
      <c r="O68" s="123">
        <f>N68+M68</f>
        <v>0</v>
      </c>
      <c r="P68" s="49"/>
    </row>
    <row r="69" spans="1:16" ht="24" hidden="1" x14ac:dyDescent="0.25">
      <c r="A69" s="178">
        <v>1220</v>
      </c>
      <c r="B69" s="78" t="s">
        <v>89</v>
      </c>
      <c r="C69" s="79">
        <f t="shared" si="0"/>
        <v>0</v>
      </c>
      <c r="D69" s="179">
        <f>SUM(D70:D74)</f>
        <v>0</v>
      </c>
      <c r="E69" s="180">
        <f t="shared" ref="E69:F69" si="66">SUM(E70:E74)</f>
        <v>0</v>
      </c>
      <c r="F69" s="55">
        <f t="shared" si="66"/>
        <v>0</v>
      </c>
      <c r="G69" s="179">
        <f>SUM(G70:G74)</f>
        <v>0</v>
      </c>
      <c r="H69" s="180">
        <f t="shared" ref="H69:I69" si="67">SUM(H70:H74)</f>
        <v>0</v>
      </c>
      <c r="I69" s="55">
        <f t="shared" si="67"/>
        <v>0</v>
      </c>
      <c r="J69" s="179">
        <f>SUM(J70:J74)</f>
        <v>0</v>
      </c>
      <c r="K69" s="180">
        <f t="shared" ref="K69:L69" si="68">SUM(K70:K74)</f>
        <v>0</v>
      </c>
      <c r="L69" s="55">
        <f t="shared" si="68"/>
        <v>0</v>
      </c>
      <c r="M69" s="179">
        <f>SUM(M70:M74)</f>
        <v>0</v>
      </c>
      <c r="N69" s="180">
        <f t="shared" ref="N69:O69" si="69">SUM(N70:N74)</f>
        <v>0</v>
      </c>
      <c r="O69" s="55">
        <f t="shared" si="69"/>
        <v>0</v>
      </c>
      <c r="P69" s="57"/>
    </row>
    <row r="70" spans="1:16" ht="48" hidden="1" customHeight="1" x14ac:dyDescent="0.25">
      <c r="A70" s="51">
        <v>1221</v>
      </c>
      <c r="B70" s="78" t="s">
        <v>90</v>
      </c>
      <c r="C70" s="79">
        <f t="shared" si="0"/>
        <v>0</v>
      </c>
      <c r="D70" s="53"/>
      <c r="E70" s="54"/>
      <c r="F70" s="55">
        <f t="shared" ref="F70:F74" si="70">D70+E70</f>
        <v>0</v>
      </c>
      <c r="G70" s="53"/>
      <c r="H70" s="54"/>
      <c r="I70" s="55">
        <f t="shared" ref="I70:I74" si="71">G70+H70</f>
        <v>0</v>
      </c>
      <c r="J70" s="53"/>
      <c r="K70" s="54"/>
      <c r="L70" s="55">
        <f t="shared" ref="L70:L74" si="72">K70+J70</f>
        <v>0</v>
      </c>
      <c r="M70" s="53"/>
      <c r="N70" s="54"/>
      <c r="O70" s="55">
        <f t="shared" ref="O70:O74" si="73">N70+M70</f>
        <v>0</v>
      </c>
      <c r="P70" s="57"/>
    </row>
    <row r="71" spans="1:16" ht="12" hidden="1" customHeight="1" x14ac:dyDescent="0.25">
      <c r="A71" s="51">
        <v>1223</v>
      </c>
      <c r="B71" s="78" t="s">
        <v>91</v>
      </c>
      <c r="C71" s="79">
        <f t="shared" si="0"/>
        <v>0</v>
      </c>
      <c r="D71" s="53"/>
      <c r="E71" s="54"/>
      <c r="F71" s="55">
        <f t="shared" si="70"/>
        <v>0</v>
      </c>
      <c r="G71" s="53"/>
      <c r="H71" s="54"/>
      <c r="I71" s="55">
        <f t="shared" si="71"/>
        <v>0</v>
      </c>
      <c r="J71" s="53"/>
      <c r="K71" s="54"/>
      <c r="L71" s="55">
        <f t="shared" si="72"/>
        <v>0</v>
      </c>
      <c r="M71" s="53"/>
      <c r="N71" s="54"/>
      <c r="O71" s="55">
        <f t="shared" si="73"/>
        <v>0</v>
      </c>
      <c r="P71" s="57"/>
    </row>
    <row r="72" spans="1:16" ht="24" hidden="1" customHeight="1" x14ac:dyDescent="0.25">
      <c r="A72" s="51">
        <v>1225</v>
      </c>
      <c r="B72" s="78" t="s">
        <v>92</v>
      </c>
      <c r="C72" s="79">
        <f t="shared" si="0"/>
        <v>0</v>
      </c>
      <c r="D72" s="53"/>
      <c r="E72" s="54"/>
      <c r="F72" s="55">
        <f t="shared" si="70"/>
        <v>0</v>
      </c>
      <c r="G72" s="53"/>
      <c r="H72" s="54"/>
      <c r="I72" s="55">
        <f t="shared" si="71"/>
        <v>0</v>
      </c>
      <c r="J72" s="53"/>
      <c r="K72" s="54"/>
      <c r="L72" s="55">
        <f t="shared" si="72"/>
        <v>0</v>
      </c>
      <c r="M72" s="53"/>
      <c r="N72" s="54"/>
      <c r="O72" s="55">
        <f t="shared" si="73"/>
        <v>0</v>
      </c>
      <c r="P72" s="57"/>
    </row>
    <row r="73" spans="1:16" ht="36" hidden="1" customHeight="1" x14ac:dyDescent="0.25">
      <c r="A73" s="51">
        <v>1227</v>
      </c>
      <c r="B73" s="78" t="s">
        <v>93</v>
      </c>
      <c r="C73" s="79">
        <f t="shared" si="0"/>
        <v>0</v>
      </c>
      <c r="D73" s="53"/>
      <c r="E73" s="54"/>
      <c r="F73" s="55">
        <f t="shared" si="70"/>
        <v>0</v>
      </c>
      <c r="G73" s="53"/>
      <c r="H73" s="54"/>
      <c r="I73" s="55">
        <f t="shared" si="71"/>
        <v>0</v>
      </c>
      <c r="J73" s="53"/>
      <c r="K73" s="54"/>
      <c r="L73" s="55">
        <f t="shared" si="72"/>
        <v>0</v>
      </c>
      <c r="M73" s="53"/>
      <c r="N73" s="54"/>
      <c r="O73" s="55">
        <f t="shared" si="73"/>
        <v>0</v>
      </c>
      <c r="P73" s="57"/>
    </row>
    <row r="74" spans="1:16" ht="48" hidden="1" customHeight="1" x14ac:dyDescent="0.25">
      <c r="A74" s="51">
        <v>1228</v>
      </c>
      <c r="B74" s="78" t="s">
        <v>94</v>
      </c>
      <c r="C74" s="79">
        <f t="shared" si="0"/>
        <v>0</v>
      </c>
      <c r="D74" s="53"/>
      <c r="E74" s="54"/>
      <c r="F74" s="55">
        <f t="shared" si="70"/>
        <v>0</v>
      </c>
      <c r="G74" s="53"/>
      <c r="H74" s="54"/>
      <c r="I74" s="55">
        <f t="shared" si="71"/>
        <v>0</v>
      </c>
      <c r="J74" s="53"/>
      <c r="K74" s="54"/>
      <c r="L74" s="55">
        <f t="shared" si="72"/>
        <v>0</v>
      </c>
      <c r="M74" s="53"/>
      <c r="N74" s="54"/>
      <c r="O74" s="55">
        <f t="shared" si="73"/>
        <v>0</v>
      </c>
      <c r="P74" s="57"/>
    </row>
    <row r="75" spans="1:16" x14ac:dyDescent="0.25">
      <c r="A75" s="166">
        <v>2000</v>
      </c>
      <c r="B75" s="166" t="s">
        <v>95</v>
      </c>
      <c r="C75" s="167">
        <f t="shared" si="0"/>
        <v>148167</v>
      </c>
      <c r="D75" s="168">
        <f>SUM(D76,D83,D130,D164,D165,D172)</f>
        <v>153167</v>
      </c>
      <c r="E75" s="169">
        <f t="shared" ref="E75:F75" si="74">SUM(E76,E83,E130,E164,E165,E172)</f>
        <v>-5000</v>
      </c>
      <c r="F75" s="170">
        <f t="shared" si="74"/>
        <v>148167</v>
      </c>
      <c r="G75" s="168">
        <f>SUM(G76,G83,G130,G164,G165,G172)</f>
        <v>0</v>
      </c>
      <c r="H75" s="169">
        <f t="shared" ref="H75:I75" si="75">SUM(H76,H83,H130,H164,H165,H172)</f>
        <v>0</v>
      </c>
      <c r="I75" s="170">
        <f t="shared" si="75"/>
        <v>0</v>
      </c>
      <c r="J75" s="168">
        <f>SUM(J76,J83,J130,J164,J165,J172)</f>
        <v>0</v>
      </c>
      <c r="K75" s="169">
        <f t="shared" ref="K75:L75" si="76">SUM(K76,K83,K130,K164,K165,K172)</f>
        <v>0</v>
      </c>
      <c r="L75" s="170">
        <f t="shared" si="76"/>
        <v>0</v>
      </c>
      <c r="M75" s="168">
        <f>SUM(M76,M83,M130,M164,M165,M172)</f>
        <v>0</v>
      </c>
      <c r="N75" s="169">
        <f t="shared" ref="N75:O75" si="77">SUM(N76,N83,N130,N164,N165,N172)</f>
        <v>0</v>
      </c>
      <c r="O75" s="170">
        <f t="shared" si="77"/>
        <v>0</v>
      </c>
      <c r="P75" s="171"/>
    </row>
    <row r="76" spans="1:16" ht="24" hidden="1" x14ac:dyDescent="0.25">
      <c r="A76" s="58">
        <v>2100</v>
      </c>
      <c r="B76" s="172" t="s">
        <v>96</v>
      </c>
      <c r="C76" s="59">
        <f t="shared" si="0"/>
        <v>0</v>
      </c>
      <c r="D76" s="173">
        <f>SUM(D77,D80)</f>
        <v>0</v>
      </c>
      <c r="E76" s="174">
        <f t="shared" ref="E76:F76" si="78">SUM(E77,E80)</f>
        <v>0</v>
      </c>
      <c r="F76" s="62">
        <f t="shared" si="78"/>
        <v>0</v>
      </c>
      <c r="G76" s="173">
        <f>SUM(G77,G80)</f>
        <v>0</v>
      </c>
      <c r="H76" s="174">
        <f t="shared" ref="H76:I76" si="79">SUM(H77,H80)</f>
        <v>0</v>
      </c>
      <c r="I76" s="62">
        <f t="shared" si="79"/>
        <v>0</v>
      </c>
      <c r="J76" s="173">
        <f>SUM(J77,J80)</f>
        <v>0</v>
      </c>
      <c r="K76" s="174">
        <f t="shared" ref="K76:L76" si="80">SUM(K77,K80)</f>
        <v>0</v>
      </c>
      <c r="L76" s="62">
        <f t="shared" si="80"/>
        <v>0</v>
      </c>
      <c r="M76" s="173">
        <f>SUM(M77,M80)</f>
        <v>0</v>
      </c>
      <c r="N76" s="174">
        <f t="shared" ref="N76:O76" si="81">SUM(N77,N80)</f>
        <v>0</v>
      </c>
      <c r="O76" s="62">
        <f t="shared" si="81"/>
        <v>0</v>
      </c>
      <c r="P76" s="66"/>
    </row>
    <row r="77" spans="1:16" ht="24" hidden="1" x14ac:dyDescent="0.25">
      <c r="A77" s="676">
        <v>2110</v>
      </c>
      <c r="B77" s="71" t="s">
        <v>97</v>
      </c>
      <c r="C77" s="72">
        <f t="shared" si="0"/>
        <v>0</v>
      </c>
      <c r="D77" s="182">
        <f>SUM(D78:D79)</f>
        <v>0</v>
      </c>
      <c r="E77" s="183">
        <f t="shared" ref="E77:F77" si="82">SUM(E78:E79)</f>
        <v>0</v>
      </c>
      <c r="F77" s="123">
        <f t="shared" si="82"/>
        <v>0</v>
      </c>
      <c r="G77" s="182">
        <f>SUM(G78:G79)</f>
        <v>0</v>
      </c>
      <c r="H77" s="183">
        <f t="shared" ref="H77:I77" si="83">SUM(H78:H79)</f>
        <v>0</v>
      </c>
      <c r="I77" s="123">
        <f t="shared" si="83"/>
        <v>0</v>
      </c>
      <c r="J77" s="182">
        <f>SUM(J78:J79)</f>
        <v>0</v>
      </c>
      <c r="K77" s="183">
        <f t="shared" ref="K77:L77" si="84">SUM(K78:K79)</f>
        <v>0</v>
      </c>
      <c r="L77" s="123">
        <f t="shared" si="84"/>
        <v>0</v>
      </c>
      <c r="M77" s="182">
        <f>SUM(M78:M79)</f>
        <v>0</v>
      </c>
      <c r="N77" s="183">
        <f t="shared" ref="N77:O77" si="85">SUM(N78:N79)</f>
        <v>0</v>
      </c>
      <c r="O77" s="123">
        <f t="shared" si="85"/>
        <v>0</v>
      </c>
      <c r="P77" s="49"/>
    </row>
    <row r="78" spans="1:16" ht="12" hidden="1" customHeight="1" x14ac:dyDescent="0.25">
      <c r="A78" s="51">
        <v>2111</v>
      </c>
      <c r="B78" s="78" t="s">
        <v>98</v>
      </c>
      <c r="C78" s="79">
        <f t="shared" si="0"/>
        <v>0</v>
      </c>
      <c r="D78" s="184"/>
      <c r="E78" s="185"/>
      <c r="F78" s="55">
        <f t="shared" ref="F78:F79" si="86">D78+E78</f>
        <v>0</v>
      </c>
      <c r="G78" s="53"/>
      <c r="H78" s="54"/>
      <c r="I78" s="55">
        <f t="shared" ref="I78:I79" si="87">G78+H78</f>
        <v>0</v>
      </c>
      <c r="J78" s="53"/>
      <c r="K78" s="54"/>
      <c r="L78" s="55">
        <f t="shared" ref="L78:L79" si="88">K78+J78</f>
        <v>0</v>
      </c>
      <c r="M78" s="53"/>
      <c r="N78" s="54"/>
      <c r="O78" s="55">
        <f t="shared" ref="O78:O79" si="89">N78+M78</f>
        <v>0</v>
      </c>
      <c r="P78" s="57"/>
    </row>
    <row r="79" spans="1:16" ht="24" hidden="1" customHeight="1" x14ac:dyDescent="0.25">
      <c r="A79" s="51">
        <v>2112</v>
      </c>
      <c r="B79" s="78" t="s">
        <v>99</v>
      </c>
      <c r="C79" s="79">
        <f t="shared" si="0"/>
        <v>0</v>
      </c>
      <c r="D79" s="184"/>
      <c r="E79" s="185"/>
      <c r="F79" s="55">
        <f t="shared" si="86"/>
        <v>0</v>
      </c>
      <c r="G79" s="53"/>
      <c r="H79" s="54"/>
      <c r="I79" s="55">
        <f t="shared" si="87"/>
        <v>0</v>
      </c>
      <c r="J79" s="53"/>
      <c r="K79" s="54"/>
      <c r="L79" s="55">
        <f t="shared" si="88"/>
        <v>0</v>
      </c>
      <c r="M79" s="53"/>
      <c r="N79" s="54"/>
      <c r="O79" s="55">
        <f t="shared" si="89"/>
        <v>0</v>
      </c>
      <c r="P79" s="57"/>
    </row>
    <row r="80" spans="1:16" ht="24" hidden="1" x14ac:dyDescent="0.25">
      <c r="A80" s="178">
        <v>2120</v>
      </c>
      <c r="B80" s="78" t="s">
        <v>100</v>
      </c>
      <c r="C80" s="79">
        <f t="shared" si="0"/>
        <v>0</v>
      </c>
      <c r="D80" s="179">
        <f>SUM(D81:D82)</f>
        <v>0</v>
      </c>
      <c r="E80" s="180">
        <f t="shared" ref="E80:F80" si="90">SUM(E81:E82)</f>
        <v>0</v>
      </c>
      <c r="F80" s="55">
        <f t="shared" si="90"/>
        <v>0</v>
      </c>
      <c r="G80" s="179">
        <f>SUM(G81:G82)</f>
        <v>0</v>
      </c>
      <c r="H80" s="180">
        <f t="shared" ref="H80:I80" si="91">SUM(H81:H82)</f>
        <v>0</v>
      </c>
      <c r="I80" s="55">
        <f t="shared" si="91"/>
        <v>0</v>
      </c>
      <c r="J80" s="179">
        <f>SUM(J81:J82)</f>
        <v>0</v>
      </c>
      <c r="K80" s="180">
        <f t="shared" ref="K80:L80" si="92">SUM(K81:K82)</f>
        <v>0</v>
      </c>
      <c r="L80" s="55">
        <f t="shared" si="92"/>
        <v>0</v>
      </c>
      <c r="M80" s="179">
        <f>SUM(M81:M82)</f>
        <v>0</v>
      </c>
      <c r="N80" s="180">
        <f t="shared" ref="N80:O80" si="93">SUM(N81:N82)</f>
        <v>0</v>
      </c>
      <c r="O80" s="55">
        <f t="shared" si="93"/>
        <v>0</v>
      </c>
      <c r="P80" s="57"/>
    </row>
    <row r="81" spans="1:16" ht="12" hidden="1" customHeight="1" x14ac:dyDescent="0.25">
      <c r="A81" s="51">
        <v>2121</v>
      </c>
      <c r="B81" s="78" t="s">
        <v>98</v>
      </c>
      <c r="C81" s="79">
        <f t="shared" si="0"/>
        <v>0</v>
      </c>
      <c r="D81" s="184"/>
      <c r="E81" s="185"/>
      <c r="F81" s="55">
        <f t="shared" ref="F81:F82" si="94">D81+E81</f>
        <v>0</v>
      </c>
      <c r="G81" s="53"/>
      <c r="H81" s="54"/>
      <c r="I81" s="55">
        <f t="shared" ref="I81:I82" si="95">G81+H81</f>
        <v>0</v>
      </c>
      <c r="J81" s="53"/>
      <c r="K81" s="54"/>
      <c r="L81" s="55">
        <f t="shared" ref="L81:L82" si="96">K81+J81</f>
        <v>0</v>
      </c>
      <c r="M81" s="53"/>
      <c r="N81" s="54"/>
      <c r="O81" s="55">
        <f t="shared" ref="O81:O82" si="97">N81+M81</f>
        <v>0</v>
      </c>
      <c r="P81" s="57"/>
    </row>
    <row r="82" spans="1:16" ht="24" hidden="1" customHeight="1" x14ac:dyDescent="0.25">
      <c r="A82" s="51">
        <v>2122</v>
      </c>
      <c r="B82" s="78" t="s">
        <v>99</v>
      </c>
      <c r="C82" s="79">
        <f t="shared" si="0"/>
        <v>0</v>
      </c>
      <c r="D82" s="184"/>
      <c r="E82" s="185"/>
      <c r="F82" s="55">
        <f t="shared" si="94"/>
        <v>0</v>
      </c>
      <c r="G82" s="53"/>
      <c r="H82" s="54"/>
      <c r="I82" s="55">
        <f t="shared" si="95"/>
        <v>0</v>
      </c>
      <c r="J82" s="53"/>
      <c r="K82" s="54"/>
      <c r="L82" s="55">
        <f t="shared" si="96"/>
        <v>0</v>
      </c>
      <c r="M82" s="53"/>
      <c r="N82" s="54"/>
      <c r="O82" s="55">
        <f t="shared" si="97"/>
        <v>0</v>
      </c>
      <c r="P82" s="57"/>
    </row>
    <row r="83" spans="1:16" x14ac:dyDescent="0.25">
      <c r="A83" s="58">
        <v>2200</v>
      </c>
      <c r="B83" s="172" t="s">
        <v>103</v>
      </c>
      <c r="C83" s="59">
        <f t="shared" si="0"/>
        <v>147867</v>
      </c>
      <c r="D83" s="173">
        <f>SUM(D84,D89,D95,D103,D112,D116,D122,D128)</f>
        <v>152867</v>
      </c>
      <c r="E83" s="174">
        <f t="shared" ref="E83:F83" si="98">SUM(E84,E89,E95,E103,E112,E116,E122,E128)</f>
        <v>-5000</v>
      </c>
      <c r="F83" s="62">
        <f t="shared" si="98"/>
        <v>147867</v>
      </c>
      <c r="G83" s="173">
        <f>SUM(G84,G89,G95,G103,G112,G116,G122,G128)</f>
        <v>0</v>
      </c>
      <c r="H83" s="174">
        <f t="shared" ref="H83:I83" si="99">SUM(H84,H89,H95,H103,H112,H116,H122,H128)</f>
        <v>0</v>
      </c>
      <c r="I83" s="62">
        <f t="shared" si="99"/>
        <v>0</v>
      </c>
      <c r="J83" s="173">
        <f>SUM(J84,J89,J95,J103,J112,J116,J122,J128)</f>
        <v>0</v>
      </c>
      <c r="K83" s="174">
        <f t="shared" ref="K83:L83" si="100">SUM(K84,K89,K95,K103,K112,K116,K122,K128)</f>
        <v>0</v>
      </c>
      <c r="L83" s="62">
        <f t="shared" si="100"/>
        <v>0</v>
      </c>
      <c r="M83" s="173">
        <f>SUM(M84,M89,M95,M103,M112,M116,M122,M128)</f>
        <v>0</v>
      </c>
      <c r="N83" s="174">
        <f t="shared" ref="N83:O83" si="101">SUM(N84,N89,N95,N103,N112,N116,N122,N128)</f>
        <v>0</v>
      </c>
      <c r="O83" s="62">
        <f t="shared" si="101"/>
        <v>0</v>
      </c>
      <c r="P83" s="66"/>
    </row>
    <row r="84" spans="1:16" x14ac:dyDescent="0.25">
      <c r="A84" s="175">
        <v>2210</v>
      </c>
      <c r="B84" s="127" t="s">
        <v>104</v>
      </c>
      <c r="C84" s="132">
        <f t="shared" ref="C84:C147" si="102">F84+I84+L84+O84</f>
        <v>12644</v>
      </c>
      <c r="D84" s="176">
        <f>SUM(D85:D88)</f>
        <v>17644</v>
      </c>
      <c r="E84" s="177">
        <f t="shared" ref="E84:F84" si="103">SUM(E85:E88)</f>
        <v>-5000</v>
      </c>
      <c r="F84" s="130">
        <f t="shared" si="103"/>
        <v>12644</v>
      </c>
      <c r="G84" s="176">
        <f>SUM(G85:G88)</f>
        <v>0</v>
      </c>
      <c r="H84" s="177">
        <f t="shared" ref="H84:I84" si="104">SUM(H85:H88)</f>
        <v>0</v>
      </c>
      <c r="I84" s="130">
        <f t="shared" si="104"/>
        <v>0</v>
      </c>
      <c r="J84" s="176">
        <f>SUM(J85:J88)</f>
        <v>0</v>
      </c>
      <c r="K84" s="177">
        <f t="shared" ref="K84:L84" si="105">SUM(K85:K88)</f>
        <v>0</v>
      </c>
      <c r="L84" s="130">
        <f t="shared" si="105"/>
        <v>0</v>
      </c>
      <c r="M84" s="176">
        <f>SUM(M85:M88)</f>
        <v>0</v>
      </c>
      <c r="N84" s="177">
        <f t="shared" ref="N84:O84" si="106">SUM(N85:N88)</f>
        <v>0</v>
      </c>
      <c r="O84" s="130">
        <f t="shared" si="106"/>
        <v>0</v>
      </c>
      <c r="P84" s="118"/>
    </row>
    <row r="85" spans="1:16" ht="24" hidden="1" customHeight="1" x14ac:dyDescent="0.25">
      <c r="A85" s="44">
        <v>2211</v>
      </c>
      <c r="B85" s="71" t="s">
        <v>105</v>
      </c>
      <c r="C85" s="72">
        <f t="shared" si="102"/>
        <v>0</v>
      </c>
      <c r="D85" s="186"/>
      <c r="E85" s="187"/>
      <c r="F85" s="123">
        <f t="shared" ref="F85:F88" si="107">D85+E85</f>
        <v>0</v>
      </c>
      <c r="G85" s="46"/>
      <c r="H85" s="47"/>
      <c r="I85" s="123">
        <f t="shared" ref="I85:I88" si="108">G85+H85</f>
        <v>0</v>
      </c>
      <c r="J85" s="46"/>
      <c r="K85" s="47"/>
      <c r="L85" s="123">
        <f t="shared" ref="L85:L88" si="109">K85+J85</f>
        <v>0</v>
      </c>
      <c r="M85" s="46"/>
      <c r="N85" s="47"/>
      <c r="O85" s="123">
        <f t="shared" ref="O85:O88" si="110">N85+M85</f>
        <v>0</v>
      </c>
      <c r="P85" s="49"/>
    </row>
    <row r="86" spans="1:16" ht="36" hidden="1" customHeight="1" x14ac:dyDescent="0.25">
      <c r="A86" s="51">
        <v>2212</v>
      </c>
      <c r="B86" s="78" t="s">
        <v>106</v>
      </c>
      <c r="C86" s="79">
        <f t="shared" si="102"/>
        <v>0</v>
      </c>
      <c r="D86" s="184"/>
      <c r="E86" s="185"/>
      <c r="F86" s="55">
        <f t="shared" si="107"/>
        <v>0</v>
      </c>
      <c r="G86" s="53"/>
      <c r="H86" s="54"/>
      <c r="I86" s="55">
        <f t="shared" si="108"/>
        <v>0</v>
      </c>
      <c r="J86" s="53"/>
      <c r="K86" s="54"/>
      <c r="L86" s="55">
        <f t="shared" si="109"/>
        <v>0</v>
      </c>
      <c r="M86" s="53"/>
      <c r="N86" s="54"/>
      <c r="O86" s="55">
        <f t="shared" si="110"/>
        <v>0</v>
      </c>
      <c r="P86" s="57"/>
    </row>
    <row r="87" spans="1:16" ht="24" hidden="1" customHeight="1" x14ac:dyDescent="0.25">
      <c r="A87" s="51">
        <v>2214</v>
      </c>
      <c r="B87" s="78" t="s">
        <v>107</v>
      </c>
      <c r="C87" s="79">
        <f t="shared" si="102"/>
        <v>0</v>
      </c>
      <c r="D87" s="184"/>
      <c r="E87" s="185"/>
      <c r="F87" s="55">
        <f t="shared" si="107"/>
        <v>0</v>
      </c>
      <c r="G87" s="53"/>
      <c r="H87" s="54"/>
      <c r="I87" s="55">
        <f t="shared" si="108"/>
        <v>0</v>
      </c>
      <c r="J87" s="53"/>
      <c r="K87" s="54"/>
      <c r="L87" s="55">
        <f t="shared" si="109"/>
        <v>0</v>
      </c>
      <c r="M87" s="53"/>
      <c r="N87" s="54"/>
      <c r="O87" s="55">
        <f t="shared" si="110"/>
        <v>0</v>
      </c>
      <c r="P87" s="57"/>
    </row>
    <row r="88" spans="1:16" ht="12" customHeight="1" x14ac:dyDescent="0.25">
      <c r="A88" s="51">
        <v>2219</v>
      </c>
      <c r="B88" s="78" t="s">
        <v>108</v>
      </c>
      <c r="C88" s="79">
        <f t="shared" si="102"/>
        <v>12644</v>
      </c>
      <c r="D88" s="184">
        <v>17644</v>
      </c>
      <c r="E88" s="185">
        <v>-5000</v>
      </c>
      <c r="F88" s="55">
        <f t="shared" si="107"/>
        <v>12644</v>
      </c>
      <c r="G88" s="53"/>
      <c r="H88" s="54"/>
      <c r="I88" s="55">
        <f t="shared" si="108"/>
        <v>0</v>
      </c>
      <c r="J88" s="53"/>
      <c r="K88" s="54"/>
      <c r="L88" s="55">
        <f t="shared" si="109"/>
        <v>0</v>
      </c>
      <c r="M88" s="53"/>
      <c r="N88" s="54"/>
      <c r="O88" s="55">
        <f t="shared" si="110"/>
        <v>0</v>
      </c>
      <c r="P88" s="57"/>
    </row>
    <row r="89" spans="1:16" ht="24" hidden="1" x14ac:dyDescent="0.25">
      <c r="A89" s="178">
        <v>2220</v>
      </c>
      <c r="B89" s="78" t="s">
        <v>109</v>
      </c>
      <c r="C89" s="79">
        <f t="shared" si="102"/>
        <v>0</v>
      </c>
      <c r="D89" s="179">
        <f>SUM(D90:D94)</f>
        <v>0</v>
      </c>
      <c r="E89" s="180">
        <f t="shared" ref="E89:F89" si="111">SUM(E90:E94)</f>
        <v>0</v>
      </c>
      <c r="F89" s="55">
        <f t="shared" si="111"/>
        <v>0</v>
      </c>
      <c r="G89" s="179">
        <f>SUM(G90:G94)</f>
        <v>0</v>
      </c>
      <c r="H89" s="180">
        <f t="shared" ref="H89:I89" si="112">SUM(H90:H94)</f>
        <v>0</v>
      </c>
      <c r="I89" s="55">
        <f t="shared" si="112"/>
        <v>0</v>
      </c>
      <c r="J89" s="179">
        <f>SUM(J90:J94)</f>
        <v>0</v>
      </c>
      <c r="K89" s="180">
        <f t="shared" ref="K89:L89" si="113">SUM(K90:K94)</f>
        <v>0</v>
      </c>
      <c r="L89" s="55">
        <f t="shared" si="113"/>
        <v>0</v>
      </c>
      <c r="M89" s="179">
        <f>SUM(M90:M94)</f>
        <v>0</v>
      </c>
      <c r="N89" s="180">
        <f t="shared" ref="N89:O89" si="114">SUM(N90:N94)</f>
        <v>0</v>
      </c>
      <c r="O89" s="55">
        <f t="shared" si="114"/>
        <v>0</v>
      </c>
      <c r="P89" s="57"/>
    </row>
    <row r="90" spans="1:16" ht="24" hidden="1" customHeight="1" x14ac:dyDescent="0.25">
      <c r="A90" s="51">
        <v>2221</v>
      </c>
      <c r="B90" s="78" t="s">
        <v>110</v>
      </c>
      <c r="C90" s="79">
        <f t="shared" si="102"/>
        <v>0</v>
      </c>
      <c r="D90" s="184"/>
      <c r="E90" s="185"/>
      <c r="F90" s="55">
        <f t="shared" ref="F90:F94" si="115">D90+E90</f>
        <v>0</v>
      </c>
      <c r="G90" s="53"/>
      <c r="H90" s="54"/>
      <c r="I90" s="55">
        <f t="shared" ref="I90:I94" si="116">G90+H90</f>
        <v>0</v>
      </c>
      <c r="J90" s="53"/>
      <c r="K90" s="54"/>
      <c r="L90" s="55">
        <f t="shared" ref="L90:L94" si="117">K90+J90</f>
        <v>0</v>
      </c>
      <c r="M90" s="53"/>
      <c r="N90" s="54"/>
      <c r="O90" s="55">
        <f t="shared" ref="O90:O94" si="118">N90+M90</f>
        <v>0</v>
      </c>
      <c r="P90" s="57"/>
    </row>
    <row r="91" spans="1:16" ht="12" hidden="1" customHeight="1" x14ac:dyDescent="0.25">
      <c r="A91" s="51">
        <v>2222</v>
      </c>
      <c r="B91" s="78" t="s">
        <v>111</v>
      </c>
      <c r="C91" s="79">
        <f t="shared" si="102"/>
        <v>0</v>
      </c>
      <c r="D91" s="184"/>
      <c r="E91" s="185"/>
      <c r="F91" s="55">
        <f t="shared" si="115"/>
        <v>0</v>
      </c>
      <c r="G91" s="53"/>
      <c r="H91" s="54"/>
      <c r="I91" s="55">
        <f t="shared" si="116"/>
        <v>0</v>
      </c>
      <c r="J91" s="53"/>
      <c r="K91" s="54"/>
      <c r="L91" s="55">
        <f t="shared" si="117"/>
        <v>0</v>
      </c>
      <c r="M91" s="53"/>
      <c r="N91" s="54"/>
      <c r="O91" s="55">
        <f t="shared" si="118"/>
        <v>0</v>
      </c>
      <c r="P91" s="57"/>
    </row>
    <row r="92" spans="1:16" ht="12" hidden="1" customHeight="1" x14ac:dyDescent="0.25">
      <c r="A92" s="51">
        <v>2223</v>
      </c>
      <c r="B92" s="78" t="s">
        <v>112</v>
      </c>
      <c r="C92" s="79">
        <f t="shared" si="102"/>
        <v>0</v>
      </c>
      <c r="D92" s="184"/>
      <c r="E92" s="185"/>
      <c r="F92" s="55">
        <f t="shared" si="115"/>
        <v>0</v>
      </c>
      <c r="G92" s="53"/>
      <c r="H92" s="54"/>
      <c r="I92" s="55">
        <f t="shared" si="116"/>
        <v>0</v>
      </c>
      <c r="J92" s="53"/>
      <c r="K92" s="54"/>
      <c r="L92" s="55">
        <f t="shared" si="117"/>
        <v>0</v>
      </c>
      <c r="M92" s="53"/>
      <c r="N92" s="54"/>
      <c r="O92" s="55">
        <f t="shared" si="118"/>
        <v>0</v>
      </c>
      <c r="P92" s="57"/>
    </row>
    <row r="93" spans="1:16" ht="48" hidden="1" customHeight="1" x14ac:dyDescent="0.25">
      <c r="A93" s="51">
        <v>2224</v>
      </c>
      <c r="B93" s="78" t="s">
        <v>113</v>
      </c>
      <c r="C93" s="79">
        <f t="shared" si="102"/>
        <v>0</v>
      </c>
      <c r="D93" s="184"/>
      <c r="E93" s="185"/>
      <c r="F93" s="55">
        <f t="shared" si="115"/>
        <v>0</v>
      </c>
      <c r="G93" s="53"/>
      <c r="H93" s="54"/>
      <c r="I93" s="55">
        <f t="shared" si="116"/>
        <v>0</v>
      </c>
      <c r="J93" s="53"/>
      <c r="K93" s="54"/>
      <c r="L93" s="55">
        <f t="shared" si="117"/>
        <v>0</v>
      </c>
      <c r="M93" s="53"/>
      <c r="N93" s="54"/>
      <c r="O93" s="55">
        <f t="shared" si="118"/>
        <v>0</v>
      </c>
      <c r="P93" s="57"/>
    </row>
    <row r="94" spans="1:16" ht="24" hidden="1" customHeight="1" x14ac:dyDescent="0.25">
      <c r="A94" s="51">
        <v>2229</v>
      </c>
      <c r="B94" s="78" t="s">
        <v>114</v>
      </c>
      <c r="C94" s="79">
        <f t="shared" si="102"/>
        <v>0</v>
      </c>
      <c r="D94" s="184"/>
      <c r="E94" s="185"/>
      <c r="F94" s="55">
        <f t="shared" si="115"/>
        <v>0</v>
      </c>
      <c r="G94" s="53"/>
      <c r="H94" s="54"/>
      <c r="I94" s="55">
        <f t="shared" si="116"/>
        <v>0</v>
      </c>
      <c r="J94" s="53"/>
      <c r="K94" s="54"/>
      <c r="L94" s="55">
        <f t="shared" si="117"/>
        <v>0</v>
      </c>
      <c r="M94" s="53"/>
      <c r="N94" s="54"/>
      <c r="O94" s="55">
        <f t="shared" si="118"/>
        <v>0</v>
      </c>
      <c r="P94" s="57"/>
    </row>
    <row r="95" spans="1:16" ht="36" x14ac:dyDescent="0.25">
      <c r="A95" s="178">
        <v>2230</v>
      </c>
      <c r="B95" s="78" t="s">
        <v>115</v>
      </c>
      <c r="C95" s="79">
        <f t="shared" si="102"/>
        <v>38042</v>
      </c>
      <c r="D95" s="179">
        <f>SUM(D96:D102)</f>
        <v>38042</v>
      </c>
      <c r="E95" s="180">
        <f t="shared" ref="E95:F95" si="119">SUM(E96:E102)</f>
        <v>0</v>
      </c>
      <c r="F95" s="55">
        <f t="shared" si="119"/>
        <v>38042</v>
      </c>
      <c r="G95" s="179">
        <f>SUM(G96:G102)</f>
        <v>0</v>
      </c>
      <c r="H95" s="180">
        <f t="shared" ref="H95:I95" si="120">SUM(H96:H102)</f>
        <v>0</v>
      </c>
      <c r="I95" s="55">
        <f t="shared" si="120"/>
        <v>0</v>
      </c>
      <c r="J95" s="179">
        <f>SUM(J96:J102)</f>
        <v>0</v>
      </c>
      <c r="K95" s="180">
        <f t="shared" ref="K95:L95" si="121">SUM(K96:K102)</f>
        <v>0</v>
      </c>
      <c r="L95" s="55">
        <f t="shared" si="121"/>
        <v>0</v>
      </c>
      <c r="M95" s="179">
        <f>SUM(M96:M102)</f>
        <v>0</v>
      </c>
      <c r="N95" s="180">
        <f t="shared" ref="N95:O95" si="122">SUM(N96:N102)</f>
        <v>0</v>
      </c>
      <c r="O95" s="55">
        <f t="shared" si="122"/>
        <v>0</v>
      </c>
      <c r="P95" s="57"/>
    </row>
    <row r="96" spans="1:16" ht="24" hidden="1" customHeight="1" x14ac:dyDescent="0.25">
      <c r="A96" s="51">
        <v>2231</v>
      </c>
      <c r="B96" s="78" t="s">
        <v>116</v>
      </c>
      <c r="C96" s="79">
        <f t="shared" si="102"/>
        <v>0</v>
      </c>
      <c r="D96" s="184"/>
      <c r="E96" s="185"/>
      <c r="F96" s="55">
        <f t="shared" ref="F96:F102" si="123">D96+E96</f>
        <v>0</v>
      </c>
      <c r="G96" s="53"/>
      <c r="H96" s="54"/>
      <c r="I96" s="55">
        <f t="shared" ref="I96:I102" si="124">G96+H96</f>
        <v>0</v>
      </c>
      <c r="J96" s="53"/>
      <c r="K96" s="54"/>
      <c r="L96" s="55">
        <f t="shared" ref="L96:L102" si="125">K96+J96</f>
        <v>0</v>
      </c>
      <c r="M96" s="53"/>
      <c r="N96" s="54"/>
      <c r="O96" s="55">
        <f t="shared" ref="O96:O102" si="126">N96+M96</f>
        <v>0</v>
      </c>
      <c r="P96" s="57"/>
    </row>
    <row r="97" spans="1:16" ht="24.75" customHeight="1" x14ac:dyDescent="0.25">
      <c r="A97" s="51">
        <v>2232</v>
      </c>
      <c r="B97" s="78" t="s">
        <v>117</v>
      </c>
      <c r="C97" s="79">
        <f t="shared" si="102"/>
        <v>30492</v>
      </c>
      <c r="D97" s="184">
        <v>30492</v>
      </c>
      <c r="E97" s="185"/>
      <c r="F97" s="55">
        <f t="shared" si="123"/>
        <v>30492</v>
      </c>
      <c r="G97" s="53"/>
      <c r="H97" s="54"/>
      <c r="I97" s="55">
        <f t="shared" si="124"/>
        <v>0</v>
      </c>
      <c r="J97" s="53"/>
      <c r="K97" s="54"/>
      <c r="L97" s="55">
        <f t="shared" si="125"/>
        <v>0</v>
      </c>
      <c r="M97" s="53"/>
      <c r="N97" s="54"/>
      <c r="O97" s="55">
        <f t="shared" si="126"/>
        <v>0</v>
      </c>
      <c r="P97" s="57"/>
    </row>
    <row r="98" spans="1:16" ht="24" hidden="1" customHeight="1" x14ac:dyDescent="0.25">
      <c r="A98" s="44">
        <v>2233</v>
      </c>
      <c r="B98" s="71" t="s">
        <v>118</v>
      </c>
      <c r="C98" s="72">
        <f t="shared" si="102"/>
        <v>0</v>
      </c>
      <c r="D98" s="186"/>
      <c r="E98" s="187"/>
      <c r="F98" s="123">
        <f t="shared" si="123"/>
        <v>0</v>
      </c>
      <c r="G98" s="46"/>
      <c r="H98" s="47"/>
      <c r="I98" s="123">
        <f t="shared" si="124"/>
        <v>0</v>
      </c>
      <c r="J98" s="46"/>
      <c r="K98" s="47"/>
      <c r="L98" s="123">
        <f t="shared" si="125"/>
        <v>0</v>
      </c>
      <c r="M98" s="46"/>
      <c r="N98" s="47"/>
      <c r="O98" s="123">
        <f t="shared" si="126"/>
        <v>0</v>
      </c>
      <c r="P98" s="49"/>
    </row>
    <row r="99" spans="1:16" ht="36" hidden="1" customHeight="1" x14ac:dyDescent="0.25">
      <c r="A99" s="51">
        <v>2234</v>
      </c>
      <c r="B99" s="78" t="s">
        <v>119</v>
      </c>
      <c r="C99" s="79">
        <f t="shared" si="102"/>
        <v>0</v>
      </c>
      <c r="D99" s="184"/>
      <c r="E99" s="185"/>
      <c r="F99" s="55">
        <f t="shared" si="123"/>
        <v>0</v>
      </c>
      <c r="G99" s="53"/>
      <c r="H99" s="54"/>
      <c r="I99" s="55">
        <f t="shared" si="124"/>
        <v>0</v>
      </c>
      <c r="J99" s="53"/>
      <c r="K99" s="54"/>
      <c r="L99" s="55">
        <f t="shared" si="125"/>
        <v>0</v>
      </c>
      <c r="M99" s="53"/>
      <c r="N99" s="54"/>
      <c r="O99" s="55">
        <f t="shared" si="126"/>
        <v>0</v>
      </c>
      <c r="P99" s="57"/>
    </row>
    <row r="100" spans="1:16" ht="24" hidden="1" customHeight="1" x14ac:dyDescent="0.25">
      <c r="A100" s="51">
        <v>2235</v>
      </c>
      <c r="B100" s="78" t="s">
        <v>120</v>
      </c>
      <c r="C100" s="79">
        <f t="shared" si="102"/>
        <v>0</v>
      </c>
      <c r="D100" s="184"/>
      <c r="E100" s="185"/>
      <c r="F100" s="55">
        <f t="shared" si="123"/>
        <v>0</v>
      </c>
      <c r="G100" s="53"/>
      <c r="H100" s="54"/>
      <c r="I100" s="55">
        <f t="shared" si="124"/>
        <v>0</v>
      </c>
      <c r="J100" s="53"/>
      <c r="K100" s="54"/>
      <c r="L100" s="55">
        <f t="shared" si="125"/>
        <v>0</v>
      </c>
      <c r="M100" s="53"/>
      <c r="N100" s="54"/>
      <c r="O100" s="55">
        <f t="shared" si="126"/>
        <v>0</v>
      </c>
      <c r="P100" s="57"/>
    </row>
    <row r="101" spans="1:16" ht="12" hidden="1" customHeight="1" x14ac:dyDescent="0.25">
      <c r="A101" s="51">
        <v>2236</v>
      </c>
      <c r="B101" s="78" t="s">
        <v>121</v>
      </c>
      <c r="C101" s="79">
        <f t="shared" si="102"/>
        <v>0</v>
      </c>
      <c r="D101" s="184"/>
      <c r="E101" s="185"/>
      <c r="F101" s="55">
        <f t="shared" si="123"/>
        <v>0</v>
      </c>
      <c r="G101" s="53"/>
      <c r="H101" s="54"/>
      <c r="I101" s="55">
        <f t="shared" si="124"/>
        <v>0</v>
      </c>
      <c r="J101" s="53"/>
      <c r="K101" s="54"/>
      <c r="L101" s="55">
        <f t="shared" si="125"/>
        <v>0</v>
      </c>
      <c r="M101" s="53"/>
      <c r="N101" s="54"/>
      <c r="O101" s="55">
        <f t="shared" si="126"/>
        <v>0</v>
      </c>
      <c r="P101" s="57"/>
    </row>
    <row r="102" spans="1:16" ht="24" customHeight="1" x14ac:dyDescent="0.25">
      <c r="A102" s="51">
        <v>2239</v>
      </c>
      <c r="B102" s="78" t="s">
        <v>122</v>
      </c>
      <c r="C102" s="79">
        <f t="shared" si="102"/>
        <v>7550</v>
      </c>
      <c r="D102" s="184">
        <v>7550</v>
      </c>
      <c r="E102" s="185"/>
      <c r="F102" s="55">
        <f t="shared" si="123"/>
        <v>7550</v>
      </c>
      <c r="G102" s="53"/>
      <c r="H102" s="54"/>
      <c r="I102" s="55">
        <f t="shared" si="124"/>
        <v>0</v>
      </c>
      <c r="J102" s="53"/>
      <c r="K102" s="54"/>
      <c r="L102" s="55">
        <f t="shared" si="125"/>
        <v>0</v>
      </c>
      <c r="M102" s="53"/>
      <c r="N102" s="54"/>
      <c r="O102" s="55">
        <f t="shared" si="126"/>
        <v>0</v>
      </c>
      <c r="P102" s="57"/>
    </row>
    <row r="103" spans="1:16" ht="36" hidden="1" x14ac:dyDescent="0.25">
      <c r="A103" s="178">
        <v>2240</v>
      </c>
      <c r="B103" s="78" t="s">
        <v>123</v>
      </c>
      <c r="C103" s="79">
        <f t="shared" si="102"/>
        <v>0</v>
      </c>
      <c r="D103" s="179">
        <f>SUM(D104:D111)</f>
        <v>0</v>
      </c>
      <c r="E103" s="180">
        <f t="shared" ref="E103:F103" si="127">SUM(E104:E111)</f>
        <v>0</v>
      </c>
      <c r="F103" s="55">
        <f t="shared" si="127"/>
        <v>0</v>
      </c>
      <c r="G103" s="179">
        <f>SUM(G104:G111)</f>
        <v>0</v>
      </c>
      <c r="H103" s="180">
        <f t="shared" ref="H103:I103" si="128">SUM(H104:H111)</f>
        <v>0</v>
      </c>
      <c r="I103" s="55">
        <f t="shared" si="128"/>
        <v>0</v>
      </c>
      <c r="J103" s="179">
        <f>SUM(J104:J111)</f>
        <v>0</v>
      </c>
      <c r="K103" s="180">
        <f t="shared" ref="K103:L103" si="129">SUM(K104:K111)</f>
        <v>0</v>
      </c>
      <c r="L103" s="55">
        <f t="shared" si="129"/>
        <v>0</v>
      </c>
      <c r="M103" s="179">
        <f>SUM(M104:M111)</f>
        <v>0</v>
      </c>
      <c r="N103" s="180">
        <f t="shared" ref="N103:O103" si="130">SUM(N104:N111)</f>
        <v>0</v>
      </c>
      <c r="O103" s="55">
        <f t="shared" si="130"/>
        <v>0</v>
      </c>
      <c r="P103" s="57"/>
    </row>
    <row r="104" spans="1:16" ht="12" hidden="1" customHeight="1" x14ac:dyDescent="0.25">
      <c r="A104" s="51">
        <v>2241</v>
      </c>
      <c r="B104" s="78" t="s">
        <v>124</v>
      </c>
      <c r="C104" s="79">
        <f t="shared" si="102"/>
        <v>0</v>
      </c>
      <c r="D104" s="184"/>
      <c r="E104" s="185"/>
      <c r="F104" s="55">
        <f t="shared" ref="F104:F111" si="131">D104+E104</f>
        <v>0</v>
      </c>
      <c r="G104" s="53"/>
      <c r="H104" s="54"/>
      <c r="I104" s="55">
        <f t="shared" ref="I104:I111" si="132">G104+H104</f>
        <v>0</v>
      </c>
      <c r="J104" s="53"/>
      <c r="K104" s="54"/>
      <c r="L104" s="55">
        <f t="shared" ref="L104:L111" si="133">K104+J104</f>
        <v>0</v>
      </c>
      <c r="M104" s="53"/>
      <c r="N104" s="54"/>
      <c r="O104" s="55">
        <f t="shared" ref="O104:O111" si="134">N104+M104</f>
        <v>0</v>
      </c>
      <c r="P104" s="57"/>
    </row>
    <row r="105" spans="1:16" ht="24" hidden="1" customHeight="1" x14ac:dyDescent="0.25">
      <c r="A105" s="51">
        <v>2242</v>
      </c>
      <c r="B105" s="78" t="s">
        <v>125</v>
      </c>
      <c r="C105" s="79">
        <f t="shared" si="102"/>
        <v>0</v>
      </c>
      <c r="D105" s="184"/>
      <c r="E105" s="185"/>
      <c r="F105" s="55">
        <f t="shared" si="131"/>
        <v>0</v>
      </c>
      <c r="G105" s="53"/>
      <c r="H105" s="54"/>
      <c r="I105" s="55">
        <f t="shared" si="132"/>
        <v>0</v>
      </c>
      <c r="J105" s="53"/>
      <c r="K105" s="54"/>
      <c r="L105" s="55">
        <f t="shared" si="133"/>
        <v>0</v>
      </c>
      <c r="M105" s="53"/>
      <c r="N105" s="54"/>
      <c r="O105" s="55">
        <f t="shared" si="134"/>
        <v>0</v>
      </c>
      <c r="P105" s="57"/>
    </row>
    <row r="106" spans="1:16" ht="24" hidden="1" customHeight="1" x14ac:dyDescent="0.25">
      <c r="A106" s="51">
        <v>2243</v>
      </c>
      <c r="B106" s="78" t="s">
        <v>126</v>
      </c>
      <c r="C106" s="79">
        <f t="shared" si="102"/>
        <v>0</v>
      </c>
      <c r="D106" s="184"/>
      <c r="E106" s="185"/>
      <c r="F106" s="55">
        <f t="shared" si="131"/>
        <v>0</v>
      </c>
      <c r="G106" s="53"/>
      <c r="H106" s="54"/>
      <c r="I106" s="55">
        <f t="shared" si="132"/>
        <v>0</v>
      </c>
      <c r="J106" s="53"/>
      <c r="K106" s="54"/>
      <c r="L106" s="55">
        <f t="shared" si="133"/>
        <v>0</v>
      </c>
      <c r="M106" s="53"/>
      <c r="N106" s="54"/>
      <c r="O106" s="55">
        <f t="shared" si="134"/>
        <v>0</v>
      </c>
      <c r="P106" s="57"/>
    </row>
    <row r="107" spans="1:16" ht="12" hidden="1" customHeight="1" x14ac:dyDescent="0.25">
      <c r="A107" s="51">
        <v>2244</v>
      </c>
      <c r="B107" s="78" t="s">
        <v>127</v>
      </c>
      <c r="C107" s="79">
        <f t="shared" si="102"/>
        <v>0</v>
      </c>
      <c r="D107" s="184"/>
      <c r="E107" s="185"/>
      <c r="F107" s="55">
        <f t="shared" si="131"/>
        <v>0</v>
      </c>
      <c r="G107" s="53"/>
      <c r="H107" s="54"/>
      <c r="I107" s="55">
        <f t="shared" si="132"/>
        <v>0</v>
      </c>
      <c r="J107" s="53"/>
      <c r="K107" s="54"/>
      <c r="L107" s="55">
        <f t="shared" si="133"/>
        <v>0</v>
      </c>
      <c r="M107" s="53"/>
      <c r="N107" s="54"/>
      <c r="O107" s="55">
        <f t="shared" si="134"/>
        <v>0</v>
      </c>
      <c r="P107" s="57"/>
    </row>
    <row r="108" spans="1:16" ht="24" hidden="1" customHeight="1" x14ac:dyDescent="0.25">
      <c r="A108" s="51">
        <v>2246</v>
      </c>
      <c r="B108" s="78" t="s">
        <v>128</v>
      </c>
      <c r="C108" s="79">
        <f t="shared" si="102"/>
        <v>0</v>
      </c>
      <c r="D108" s="184"/>
      <c r="E108" s="185"/>
      <c r="F108" s="55">
        <f t="shared" si="131"/>
        <v>0</v>
      </c>
      <c r="G108" s="53"/>
      <c r="H108" s="54"/>
      <c r="I108" s="55">
        <f t="shared" si="132"/>
        <v>0</v>
      </c>
      <c r="J108" s="53"/>
      <c r="K108" s="54"/>
      <c r="L108" s="55">
        <f t="shared" si="133"/>
        <v>0</v>
      </c>
      <c r="M108" s="53"/>
      <c r="N108" s="54"/>
      <c r="O108" s="55">
        <f t="shared" si="134"/>
        <v>0</v>
      </c>
      <c r="P108" s="57"/>
    </row>
    <row r="109" spans="1:16" ht="12" hidden="1" customHeight="1" x14ac:dyDescent="0.25">
      <c r="A109" s="51">
        <v>2247</v>
      </c>
      <c r="B109" s="78" t="s">
        <v>129</v>
      </c>
      <c r="C109" s="79">
        <f t="shared" si="102"/>
        <v>0</v>
      </c>
      <c r="D109" s="184"/>
      <c r="E109" s="185"/>
      <c r="F109" s="55">
        <f t="shared" si="131"/>
        <v>0</v>
      </c>
      <c r="G109" s="53"/>
      <c r="H109" s="54"/>
      <c r="I109" s="55">
        <f t="shared" si="132"/>
        <v>0</v>
      </c>
      <c r="J109" s="53"/>
      <c r="K109" s="54"/>
      <c r="L109" s="55">
        <f t="shared" si="133"/>
        <v>0</v>
      </c>
      <c r="M109" s="53"/>
      <c r="N109" s="54"/>
      <c r="O109" s="55">
        <f t="shared" si="134"/>
        <v>0</v>
      </c>
      <c r="P109" s="57"/>
    </row>
    <row r="110" spans="1:16" ht="24" hidden="1" customHeight="1" x14ac:dyDescent="0.25">
      <c r="A110" s="51">
        <v>2248</v>
      </c>
      <c r="B110" s="78" t="s">
        <v>130</v>
      </c>
      <c r="C110" s="79">
        <f t="shared" si="102"/>
        <v>0</v>
      </c>
      <c r="D110" s="184"/>
      <c r="E110" s="185"/>
      <c r="F110" s="55">
        <f t="shared" si="131"/>
        <v>0</v>
      </c>
      <c r="G110" s="53"/>
      <c r="H110" s="54"/>
      <c r="I110" s="55">
        <f t="shared" si="132"/>
        <v>0</v>
      </c>
      <c r="J110" s="53"/>
      <c r="K110" s="54"/>
      <c r="L110" s="55">
        <f t="shared" si="133"/>
        <v>0</v>
      </c>
      <c r="M110" s="53"/>
      <c r="N110" s="54"/>
      <c r="O110" s="55">
        <f t="shared" si="134"/>
        <v>0</v>
      </c>
      <c r="P110" s="57"/>
    </row>
    <row r="111" spans="1:16" ht="24" hidden="1" customHeight="1" x14ac:dyDescent="0.25">
      <c r="A111" s="51">
        <v>2249</v>
      </c>
      <c r="B111" s="78" t="s">
        <v>131</v>
      </c>
      <c r="C111" s="79">
        <f t="shared" si="102"/>
        <v>0</v>
      </c>
      <c r="D111" s="184"/>
      <c r="E111" s="185"/>
      <c r="F111" s="55">
        <f t="shared" si="131"/>
        <v>0</v>
      </c>
      <c r="G111" s="53"/>
      <c r="H111" s="54"/>
      <c r="I111" s="55">
        <f t="shared" si="132"/>
        <v>0</v>
      </c>
      <c r="J111" s="53"/>
      <c r="K111" s="54"/>
      <c r="L111" s="55">
        <f t="shared" si="133"/>
        <v>0</v>
      </c>
      <c r="M111" s="53"/>
      <c r="N111" s="54"/>
      <c r="O111" s="55">
        <f t="shared" si="134"/>
        <v>0</v>
      </c>
      <c r="P111" s="57"/>
    </row>
    <row r="112" spans="1:16" hidden="1" x14ac:dyDescent="0.25">
      <c r="A112" s="178">
        <v>2250</v>
      </c>
      <c r="B112" s="78" t="s">
        <v>132</v>
      </c>
      <c r="C112" s="79">
        <f t="shared" si="102"/>
        <v>0</v>
      </c>
      <c r="D112" s="179">
        <f>SUM(D113:D115)</f>
        <v>0</v>
      </c>
      <c r="E112" s="180">
        <f t="shared" ref="E112:F112" si="135">SUM(E113:E115)</f>
        <v>0</v>
      </c>
      <c r="F112" s="55">
        <f t="shared" si="135"/>
        <v>0</v>
      </c>
      <c r="G112" s="179">
        <f>SUM(G113:G115)</f>
        <v>0</v>
      </c>
      <c r="H112" s="180">
        <f t="shared" ref="H112:I112" si="136">SUM(H113:H115)</f>
        <v>0</v>
      </c>
      <c r="I112" s="55">
        <f t="shared" si="136"/>
        <v>0</v>
      </c>
      <c r="J112" s="179">
        <f>SUM(J113:J115)</f>
        <v>0</v>
      </c>
      <c r="K112" s="180">
        <f t="shared" ref="K112:L112" si="137">SUM(K113:K115)</f>
        <v>0</v>
      </c>
      <c r="L112" s="55">
        <f t="shared" si="137"/>
        <v>0</v>
      </c>
      <c r="M112" s="179">
        <f>SUM(M113:M115)</f>
        <v>0</v>
      </c>
      <c r="N112" s="180">
        <f t="shared" ref="N112:O112" si="138">SUM(N113:N115)</f>
        <v>0</v>
      </c>
      <c r="O112" s="55">
        <f t="shared" si="138"/>
        <v>0</v>
      </c>
      <c r="P112" s="57"/>
    </row>
    <row r="113" spans="1:16" ht="12" hidden="1" customHeight="1" x14ac:dyDescent="0.25">
      <c r="A113" s="51">
        <v>2251</v>
      </c>
      <c r="B113" s="78" t="s">
        <v>133</v>
      </c>
      <c r="C113" s="79">
        <f t="shared" si="102"/>
        <v>0</v>
      </c>
      <c r="D113" s="184"/>
      <c r="E113" s="185"/>
      <c r="F113" s="55">
        <f t="shared" ref="F113:F115" si="139">D113+E113</f>
        <v>0</v>
      </c>
      <c r="G113" s="53"/>
      <c r="H113" s="54"/>
      <c r="I113" s="55">
        <f t="shared" ref="I113:I115" si="140">G113+H113</f>
        <v>0</v>
      </c>
      <c r="J113" s="53"/>
      <c r="K113" s="54"/>
      <c r="L113" s="55">
        <f t="shared" ref="L113:L115" si="141">K113+J113</f>
        <v>0</v>
      </c>
      <c r="M113" s="53"/>
      <c r="N113" s="54"/>
      <c r="O113" s="55">
        <f t="shared" ref="O113:O115" si="142">N113+M113</f>
        <v>0</v>
      </c>
      <c r="P113" s="57"/>
    </row>
    <row r="114" spans="1:16" ht="24" hidden="1" customHeight="1" x14ac:dyDescent="0.25">
      <c r="A114" s="51">
        <v>2252</v>
      </c>
      <c r="B114" s="78" t="s">
        <v>134</v>
      </c>
      <c r="C114" s="79">
        <f t="shared" si="102"/>
        <v>0</v>
      </c>
      <c r="D114" s="184"/>
      <c r="E114" s="185"/>
      <c r="F114" s="55">
        <f t="shared" si="139"/>
        <v>0</v>
      </c>
      <c r="G114" s="53"/>
      <c r="H114" s="54"/>
      <c r="I114" s="55">
        <f t="shared" si="140"/>
        <v>0</v>
      </c>
      <c r="J114" s="53"/>
      <c r="K114" s="54"/>
      <c r="L114" s="55">
        <f t="shared" si="141"/>
        <v>0</v>
      </c>
      <c r="M114" s="53"/>
      <c r="N114" s="54"/>
      <c r="O114" s="55">
        <f t="shared" si="142"/>
        <v>0</v>
      </c>
      <c r="P114" s="57"/>
    </row>
    <row r="115" spans="1:16" ht="24" hidden="1" customHeight="1" x14ac:dyDescent="0.25">
      <c r="A115" s="51">
        <v>2259</v>
      </c>
      <c r="B115" s="78" t="s">
        <v>135</v>
      </c>
      <c r="C115" s="79">
        <f t="shared" si="102"/>
        <v>0</v>
      </c>
      <c r="D115" s="184"/>
      <c r="E115" s="185"/>
      <c r="F115" s="55">
        <f t="shared" si="139"/>
        <v>0</v>
      </c>
      <c r="G115" s="53"/>
      <c r="H115" s="54"/>
      <c r="I115" s="55">
        <f t="shared" si="140"/>
        <v>0</v>
      </c>
      <c r="J115" s="53"/>
      <c r="K115" s="54"/>
      <c r="L115" s="55">
        <f t="shared" si="141"/>
        <v>0</v>
      </c>
      <c r="M115" s="53"/>
      <c r="N115" s="54"/>
      <c r="O115" s="55">
        <f t="shared" si="142"/>
        <v>0</v>
      </c>
      <c r="P115" s="57"/>
    </row>
    <row r="116" spans="1:16" hidden="1" x14ac:dyDescent="0.25">
      <c r="A116" s="178">
        <v>2260</v>
      </c>
      <c r="B116" s="78" t="s">
        <v>136</v>
      </c>
      <c r="C116" s="79">
        <f t="shared" si="102"/>
        <v>0</v>
      </c>
      <c r="D116" s="179">
        <f>SUM(D117:D121)</f>
        <v>0</v>
      </c>
      <c r="E116" s="180">
        <f t="shared" ref="E116:F116" si="143">SUM(E117:E121)</f>
        <v>0</v>
      </c>
      <c r="F116" s="55">
        <f t="shared" si="143"/>
        <v>0</v>
      </c>
      <c r="G116" s="179">
        <f>SUM(G117:G121)</f>
        <v>0</v>
      </c>
      <c r="H116" s="180">
        <f t="shared" ref="H116:I116" si="144">SUM(H117:H121)</f>
        <v>0</v>
      </c>
      <c r="I116" s="55">
        <f t="shared" si="144"/>
        <v>0</v>
      </c>
      <c r="J116" s="179">
        <f>SUM(J117:J121)</f>
        <v>0</v>
      </c>
      <c r="K116" s="180">
        <f t="shared" ref="K116:L116" si="145">SUM(K117:K121)</f>
        <v>0</v>
      </c>
      <c r="L116" s="55">
        <f t="shared" si="145"/>
        <v>0</v>
      </c>
      <c r="M116" s="179">
        <f>SUM(M117:M121)</f>
        <v>0</v>
      </c>
      <c r="N116" s="180">
        <f t="shared" ref="N116:O116" si="146">SUM(N117:N121)</f>
        <v>0</v>
      </c>
      <c r="O116" s="55">
        <f t="shared" si="146"/>
        <v>0</v>
      </c>
      <c r="P116" s="57"/>
    </row>
    <row r="117" spans="1:16" ht="12" hidden="1" customHeight="1" x14ac:dyDescent="0.25">
      <c r="A117" s="51">
        <v>2261</v>
      </c>
      <c r="B117" s="78" t="s">
        <v>137</v>
      </c>
      <c r="C117" s="79">
        <f t="shared" si="102"/>
        <v>0</v>
      </c>
      <c r="D117" s="184"/>
      <c r="E117" s="185"/>
      <c r="F117" s="55">
        <f t="shared" ref="F117:F121" si="147">D117+E117</f>
        <v>0</v>
      </c>
      <c r="G117" s="53"/>
      <c r="H117" s="54"/>
      <c r="I117" s="55">
        <f t="shared" ref="I117:I121" si="148">G117+H117</f>
        <v>0</v>
      </c>
      <c r="J117" s="53"/>
      <c r="K117" s="54"/>
      <c r="L117" s="55">
        <f t="shared" ref="L117:L121" si="149">K117+J117</f>
        <v>0</v>
      </c>
      <c r="M117" s="53"/>
      <c r="N117" s="54"/>
      <c r="O117" s="55">
        <f t="shared" ref="O117:O121" si="150">N117+M117</f>
        <v>0</v>
      </c>
      <c r="P117" s="57"/>
    </row>
    <row r="118" spans="1:16" ht="12" hidden="1" customHeight="1" x14ac:dyDescent="0.25">
      <c r="A118" s="51">
        <v>2262</v>
      </c>
      <c r="B118" s="78" t="s">
        <v>138</v>
      </c>
      <c r="C118" s="79">
        <f t="shared" si="102"/>
        <v>0</v>
      </c>
      <c r="D118" s="184"/>
      <c r="E118" s="185"/>
      <c r="F118" s="55">
        <f t="shared" si="147"/>
        <v>0</v>
      </c>
      <c r="G118" s="53"/>
      <c r="H118" s="54"/>
      <c r="I118" s="55">
        <f t="shared" si="148"/>
        <v>0</v>
      </c>
      <c r="J118" s="53"/>
      <c r="K118" s="54"/>
      <c r="L118" s="55">
        <f t="shared" si="149"/>
        <v>0</v>
      </c>
      <c r="M118" s="53"/>
      <c r="N118" s="54"/>
      <c r="O118" s="55">
        <f t="shared" si="150"/>
        <v>0</v>
      </c>
      <c r="P118" s="57"/>
    </row>
    <row r="119" spans="1:16" ht="12" hidden="1" customHeight="1" x14ac:dyDescent="0.25">
      <c r="A119" s="51">
        <v>2263</v>
      </c>
      <c r="B119" s="78" t="s">
        <v>140</v>
      </c>
      <c r="C119" s="79">
        <f t="shared" si="102"/>
        <v>0</v>
      </c>
      <c r="D119" s="184"/>
      <c r="E119" s="185"/>
      <c r="F119" s="55">
        <f t="shared" si="147"/>
        <v>0</v>
      </c>
      <c r="G119" s="53"/>
      <c r="H119" s="54"/>
      <c r="I119" s="55">
        <f t="shared" si="148"/>
        <v>0</v>
      </c>
      <c r="J119" s="53"/>
      <c r="K119" s="54"/>
      <c r="L119" s="55">
        <f t="shared" si="149"/>
        <v>0</v>
      </c>
      <c r="M119" s="53"/>
      <c r="N119" s="54"/>
      <c r="O119" s="55">
        <f t="shared" si="150"/>
        <v>0</v>
      </c>
      <c r="P119" s="57"/>
    </row>
    <row r="120" spans="1:16" ht="24" hidden="1" customHeight="1" x14ac:dyDescent="0.25">
      <c r="A120" s="51">
        <v>2264</v>
      </c>
      <c r="B120" s="78" t="s">
        <v>141</v>
      </c>
      <c r="C120" s="79">
        <f t="shared" si="102"/>
        <v>0</v>
      </c>
      <c r="D120" s="184"/>
      <c r="E120" s="185"/>
      <c r="F120" s="55">
        <f t="shared" si="147"/>
        <v>0</v>
      </c>
      <c r="G120" s="53"/>
      <c r="H120" s="54"/>
      <c r="I120" s="55">
        <f t="shared" si="148"/>
        <v>0</v>
      </c>
      <c r="J120" s="53"/>
      <c r="K120" s="54"/>
      <c r="L120" s="55">
        <f t="shared" si="149"/>
        <v>0</v>
      </c>
      <c r="M120" s="53"/>
      <c r="N120" s="54"/>
      <c r="O120" s="55">
        <f t="shared" si="150"/>
        <v>0</v>
      </c>
      <c r="P120" s="57"/>
    </row>
    <row r="121" spans="1:16" ht="12" hidden="1" customHeight="1" x14ac:dyDescent="0.25">
      <c r="A121" s="51">
        <v>2269</v>
      </c>
      <c r="B121" s="78" t="s">
        <v>142</v>
      </c>
      <c r="C121" s="79">
        <f t="shared" si="102"/>
        <v>0</v>
      </c>
      <c r="D121" s="184"/>
      <c r="E121" s="185"/>
      <c r="F121" s="55">
        <f t="shared" si="147"/>
        <v>0</v>
      </c>
      <c r="G121" s="53"/>
      <c r="H121" s="54"/>
      <c r="I121" s="55">
        <f t="shared" si="148"/>
        <v>0</v>
      </c>
      <c r="J121" s="53"/>
      <c r="K121" s="54"/>
      <c r="L121" s="55">
        <f t="shared" si="149"/>
        <v>0</v>
      </c>
      <c r="M121" s="53"/>
      <c r="N121" s="54"/>
      <c r="O121" s="55">
        <f t="shared" si="150"/>
        <v>0</v>
      </c>
      <c r="P121" s="57"/>
    </row>
    <row r="122" spans="1:16" x14ac:dyDescent="0.25">
      <c r="A122" s="178">
        <v>2270</v>
      </c>
      <c r="B122" s="78" t="s">
        <v>143</v>
      </c>
      <c r="C122" s="79">
        <f t="shared" si="102"/>
        <v>97181</v>
      </c>
      <c r="D122" s="179">
        <f>SUM(D123:D127)</f>
        <v>97181</v>
      </c>
      <c r="E122" s="180">
        <f t="shared" ref="E122:F122" si="151">SUM(E123:E127)</f>
        <v>0</v>
      </c>
      <c r="F122" s="55">
        <f t="shared" si="151"/>
        <v>97181</v>
      </c>
      <c r="G122" s="179">
        <f>SUM(G123:G127)</f>
        <v>0</v>
      </c>
      <c r="H122" s="180">
        <f t="shared" ref="H122:I122" si="152">SUM(H123:H127)</f>
        <v>0</v>
      </c>
      <c r="I122" s="55">
        <f t="shared" si="152"/>
        <v>0</v>
      </c>
      <c r="J122" s="179">
        <f>SUM(J123:J127)</f>
        <v>0</v>
      </c>
      <c r="K122" s="180">
        <f t="shared" ref="K122:L122" si="153">SUM(K123:K127)</f>
        <v>0</v>
      </c>
      <c r="L122" s="55">
        <f t="shared" si="153"/>
        <v>0</v>
      </c>
      <c r="M122" s="179">
        <f>SUM(M123:M127)</f>
        <v>0</v>
      </c>
      <c r="N122" s="180">
        <f t="shared" ref="N122:O122" si="154">SUM(N123:N127)</f>
        <v>0</v>
      </c>
      <c r="O122" s="55">
        <f t="shared" si="154"/>
        <v>0</v>
      </c>
      <c r="P122" s="57"/>
    </row>
    <row r="123" spans="1:16" ht="12" hidden="1" customHeight="1" x14ac:dyDescent="0.25">
      <c r="A123" s="51">
        <v>2272</v>
      </c>
      <c r="B123" s="188" t="s">
        <v>144</v>
      </c>
      <c r="C123" s="79">
        <f t="shared" si="102"/>
        <v>0</v>
      </c>
      <c r="D123" s="184"/>
      <c r="E123" s="185"/>
      <c r="F123" s="55">
        <f t="shared" ref="F123:F127" si="155">D123+E123</f>
        <v>0</v>
      </c>
      <c r="G123" s="53"/>
      <c r="H123" s="54"/>
      <c r="I123" s="55">
        <f t="shared" ref="I123:I127" si="156">G123+H123</f>
        <v>0</v>
      </c>
      <c r="J123" s="53"/>
      <c r="K123" s="54"/>
      <c r="L123" s="55">
        <f t="shared" ref="L123:L127" si="157">K123+J123</f>
        <v>0</v>
      </c>
      <c r="M123" s="53"/>
      <c r="N123" s="54"/>
      <c r="O123" s="55">
        <f t="shared" ref="O123:O127" si="158">N123+M123</f>
        <v>0</v>
      </c>
      <c r="P123" s="57"/>
    </row>
    <row r="124" spans="1:16" ht="24" hidden="1" customHeight="1" x14ac:dyDescent="0.25">
      <c r="A124" s="51">
        <v>2274</v>
      </c>
      <c r="B124" s="189" t="s">
        <v>145</v>
      </c>
      <c r="C124" s="79">
        <f t="shared" si="102"/>
        <v>0</v>
      </c>
      <c r="D124" s="184"/>
      <c r="E124" s="185"/>
      <c r="F124" s="55">
        <f t="shared" si="155"/>
        <v>0</v>
      </c>
      <c r="G124" s="53"/>
      <c r="H124" s="54"/>
      <c r="I124" s="55">
        <f t="shared" si="156"/>
        <v>0</v>
      </c>
      <c r="J124" s="53"/>
      <c r="K124" s="54"/>
      <c r="L124" s="55">
        <f t="shared" si="157"/>
        <v>0</v>
      </c>
      <c r="M124" s="53"/>
      <c r="N124" s="54"/>
      <c r="O124" s="55">
        <f t="shared" si="158"/>
        <v>0</v>
      </c>
      <c r="P124" s="57"/>
    </row>
    <row r="125" spans="1:16" ht="24" hidden="1" customHeight="1" x14ac:dyDescent="0.25">
      <c r="A125" s="51">
        <v>2275</v>
      </c>
      <c r="B125" s="78" t="s">
        <v>146</v>
      </c>
      <c r="C125" s="79">
        <f t="shared" si="102"/>
        <v>0</v>
      </c>
      <c r="D125" s="184"/>
      <c r="E125" s="185"/>
      <c r="F125" s="55">
        <f t="shared" si="155"/>
        <v>0</v>
      </c>
      <c r="G125" s="53"/>
      <c r="H125" s="54"/>
      <c r="I125" s="55">
        <f t="shared" si="156"/>
        <v>0</v>
      </c>
      <c r="J125" s="53"/>
      <c r="K125" s="54"/>
      <c r="L125" s="55">
        <f t="shared" si="157"/>
        <v>0</v>
      </c>
      <c r="M125" s="53"/>
      <c r="N125" s="54"/>
      <c r="O125" s="55">
        <f t="shared" si="158"/>
        <v>0</v>
      </c>
      <c r="P125" s="57"/>
    </row>
    <row r="126" spans="1:16" ht="36" customHeight="1" x14ac:dyDescent="0.25">
      <c r="A126" s="51">
        <v>2276</v>
      </c>
      <c r="B126" s="78" t="s">
        <v>147</v>
      </c>
      <c r="C126" s="79">
        <f t="shared" si="102"/>
        <v>1200</v>
      </c>
      <c r="D126" s="184">
        <v>1200</v>
      </c>
      <c r="E126" s="185"/>
      <c r="F126" s="55">
        <f t="shared" si="155"/>
        <v>1200</v>
      </c>
      <c r="G126" s="53"/>
      <c r="H126" s="54"/>
      <c r="I126" s="55">
        <f t="shared" si="156"/>
        <v>0</v>
      </c>
      <c r="J126" s="53"/>
      <c r="K126" s="54"/>
      <c r="L126" s="55">
        <f t="shared" si="157"/>
        <v>0</v>
      </c>
      <c r="M126" s="53"/>
      <c r="N126" s="54"/>
      <c r="O126" s="55">
        <f t="shared" si="158"/>
        <v>0</v>
      </c>
      <c r="P126" s="57"/>
    </row>
    <row r="127" spans="1:16" ht="24" customHeight="1" x14ac:dyDescent="0.25">
      <c r="A127" s="51">
        <v>2279</v>
      </c>
      <c r="B127" s="78" t="s">
        <v>148</v>
      </c>
      <c r="C127" s="79">
        <f t="shared" si="102"/>
        <v>95981</v>
      </c>
      <c r="D127" s="184">
        <v>95981</v>
      </c>
      <c r="E127" s="185"/>
      <c r="F127" s="55">
        <f t="shared" si="155"/>
        <v>95981</v>
      </c>
      <c r="G127" s="53"/>
      <c r="H127" s="54"/>
      <c r="I127" s="55">
        <f t="shared" si="156"/>
        <v>0</v>
      </c>
      <c r="J127" s="53"/>
      <c r="K127" s="54"/>
      <c r="L127" s="55">
        <f t="shared" si="157"/>
        <v>0</v>
      </c>
      <c r="M127" s="53"/>
      <c r="N127" s="54"/>
      <c r="O127" s="55">
        <f t="shared" si="158"/>
        <v>0</v>
      </c>
      <c r="P127" s="57"/>
    </row>
    <row r="128" spans="1:16" ht="48" hidden="1" x14ac:dyDescent="0.25">
      <c r="A128" s="676">
        <v>2280</v>
      </c>
      <c r="B128" s="71" t="s">
        <v>150</v>
      </c>
      <c r="C128" s="72">
        <f t="shared" si="102"/>
        <v>0</v>
      </c>
      <c r="D128" s="182">
        <f t="shared" ref="D128:O128" si="159">SUM(D129)</f>
        <v>0</v>
      </c>
      <c r="E128" s="183">
        <f t="shared" si="159"/>
        <v>0</v>
      </c>
      <c r="F128" s="123">
        <f t="shared" si="159"/>
        <v>0</v>
      </c>
      <c r="G128" s="182">
        <f t="shared" si="159"/>
        <v>0</v>
      </c>
      <c r="H128" s="183">
        <f t="shared" si="159"/>
        <v>0</v>
      </c>
      <c r="I128" s="123">
        <f t="shared" si="159"/>
        <v>0</v>
      </c>
      <c r="J128" s="182">
        <f t="shared" si="159"/>
        <v>0</v>
      </c>
      <c r="K128" s="183">
        <f t="shared" si="159"/>
        <v>0</v>
      </c>
      <c r="L128" s="123">
        <f t="shared" si="159"/>
        <v>0</v>
      </c>
      <c r="M128" s="182">
        <f t="shared" si="159"/>
        <v>0</v>
      </c>
      <c r="N128" s="183">
        <f t="shared" si="159"/>
        <v>0</v>
      </c>
      <c r="O128" s="123">
        <f t="shared" si="159"/>
        <v>0</v>
      </c>
      <c r="P128" s="49"/>
    </row>
    <row r="129" spans="1:16" ht="24" hidden="1" customHeight="1" x14ac:dyDescent="0.25">
      <c r="A129" s="51">
        <v>2283</v>
      </c>
      <c r="B129" s="78" t="s">
        <v>151</v>
      </c>
      <c r="C129" s="79">
        <f t="shared" si="102"/>
        <v>0</v>
      </c>
      <c r="D129" s="184"/>
      <c r="E129" s="185"/>
      <c r="F129" s="55">
        <f>D129+E129</f>
        <v>0</v>
      </c>
      <c r="G129" s="53"/>
      <c r="H129" s="54"/>
      <c r="I129" s="55">
        <f>G129+H129</f>
        <v>0</v>
      </c>
      <c r="J129" s="53"/>
      <c r="K129" s="54"/>
      <c r="L129" s="55">
        <f>K129+J129</f>
        <v>0</v>
      </c>
      <c r="M129" s="53"/>
      <c r="N129" s="54"/>
      <c r="O129" s="55">
        <f>N129+M129</f>
        <v>0</v>
      </c>
      <c r="P129" s="57"/>
    </row>
    <row r="130" spans="1:16" ht="38.25" customHeight="1" x14ac:dyDescent="0.25">
      <c r="A130" s="58">
        <v>2300</v>
      </c>
      <c r="B130" s="172" t="s">
        <v>152</v>
      </c>
      <c r="C130" s="59">
        <f t="shared" si="102"/>
        <v>150</v>
      </c>
      <c r="D130" s="173">
        <f>SUM(D131,D136,D140,D141,D144,D151,D159,D160,D163)</f>
        <v>150</v>
      </c>
      <c r="E130" s="174">
        <f t="shared" ref="E130:F130" si="160">SUM(E131,E136,E140,E141,E144,E151,E159,E160,E163)</f>
        <v>0</v>
      </c>
      <c r="F130" s="62">
        <f t="shared" si="160"/>
        <v>150</v>
      </c>
      <c r="G130" s="173">
        <f>SUM(G131,G136,G140,G141,G144,G151,G159,G160,G163)</f>
        <v>0</v>
      </c>
      <c r="H130" s="174">
        <f t="shared" ref="H130:I130" si="161">SUM(H131,H136,H140,H141,H144,H151,H159,H160,H163)</f>
        <v>0</v>
      </c>
      <c r="I130" s="62">
        <f t="shared" si="161"/>
        <v>0</v>
      </c>
      <c r="J130" s="173">
        <f>SUM(J131,J136,J140,J141,J144,J151,J159,J160,J163)</f>
        <v>0</v>
      </c>
      <c r="K130" s="174">
        <f t="shared" ref="K130:L130" si="162">SUM(K131,K136,K140,K141,K144,K151,K159,K160,K163)</f>
        <v>0</v>
      </c>
      <c r="L130" s="62">
        <f t="shared" si="162"/>
        <v>0</v>
      </c>
      <c r="M130" s="173">
        <f>SUM(M131,M136,M140,M141,M144,M151,M159,M160,M163)</f>
        <v>0</v>
      </c>
      <c r="N130" s="174">
        <f t="shared" ref="N130:O130" si="163">SUM(N131,N136,N140,N141,N144,N151,N159,N160,N163)</f>
        <v>0</v>
      </c>
      <c r="O130" s="62">
        <f t="shared" si="163"/>
        <v>0</v>
      </c>
      <c r="P130" s="66"/>
    </row>
    <row r="131" spans="1:16" ht="24" x14ac:dyDescent="0.25">
      <c r="A131" s="676">
        <v>2310</v>
      </c>
      <c r="B131" s="71" t="s">
        <v>153</v>
      </c>
      <c r="C131" s="72">
        <f t="shared" si="102"/>
        <v>150</v>
      </c>
      <c r="D131" s="182">
        <f t="shared" ref="D131:O131" si="164">SUM(D132:D135)</f>
        <v>150</v>
      </c>
      <c r="E131" s="183">
        <f t="shared" si="164"/>
        <v>0</v>
      </c>
      <c r="F131" s="123">
        <f t="shared" si="164"/>
        <v>150</v>
      </c>
      <c r="G131" s="182">
        <f t="shared" si="164"/>
        <v>0</v>
      </c>
      <c r="H131" s="183">
        <f t="shared" si="164"/>
        <v>0</v>
      </c>
      <c r="I131" s="123">
        <f t="shared" si="164"/>
        <v>0</v>
      </c>
      <c r="J131" s="182">
        <f t="shared" si="164"/>
        <v>0</v>
      </c>
      <c r="K131" s="183">
        <f t="shared" si="164"/>
        <v>0</v>
      </c>
      <c r="L131" s="123">
        <f t="shared" si="164"/>
        <v>0</v>
      </c>
      <c r="M131" s="182">
        <f t="shared" si="164"/>
        <v>0</v>
      </c>
      <c r="N131" s="183">
        <f t="shared" si="164"/>
        <v>0</v>
      </c>
      <c r="O131" s="123">
        <f t="shared" si="164"/>
        <v>0</v>
      </c>
      <c r="P131" s="49"/>
    </row>
    <row r="132" spans="1:16" ht="12" customHeight="1" x14ac:dyDescent="0.25">
      <c r="A132" s="51">
        <v>2311</v>
      </c>
      <c r="B132" s="78" t="s">
        <v>154</v>
      </c>
      <c r="C132" s="79">
        <f t="shared" si="102"/>
        <v>150</v>
      </c>
      <c r="D132" s="184">
        <v>150</v>
      </c>
      <c r="E132" s="185"/>
      <c r="F132" s="55">
        <f t="shared" ref="F132:F135" si="165">D132+E132</f>
        <v>150</v>
      </c>
      <c r="G132" s="53"/>
      <c r="H132" s="54"/>
      <c r="I132" s="55">
        <f t="shared" ref="I132:I135" si="166">G132+H132</f>
        <v>0</v>
      </c>
      <c r="J132" s="53"/>
      <c r="K132" s="54"/>
      <c r="L132" s="55">
        <f t="shared" ref="L132:L135" si="167">K132+J132</f>
        <v>0</v>
      </c>
      <c r="M132" s="53"/>
      <c r="N132" s="54"/>
      <c r="O132" s="55">
        <f t="shared" ref="O132:O135" si="168">N132+M132</f>
        <v>0</v>
      </c>
      <c r="P132" s="57"/>
    </row>
    <row r="133" spans="1:16" ht="12" hidden="1" customHeight="1" x14ac:dyDescent="0.25">
      <c r="A133" s="51">
        <v>2312</v>
      </c>
      <c r="B133" s="78" t="s">
        <v>155</v>
      </c>
      <c r="C133" s="79">
        <f t="shared" si="102"/>
        <v>0</v>
      </c>
      <c r="D133" s="184"/>
      <c r="E133" s="185"/>
      <c r="F133" s="55">
        <f t="shared" si="165"/>
        <v>0</v>
      </c>
      <c r="G133" s="53"/>
      <c r="H133" s="54"/>
      <c r="I133" s="55">
        <f t="shared" si="166"/>
        <v>0</v>
      </c>
      <c r="J133" s="53"/>
      <c r="K133" s="54"/>
      <c r="L133" s="55">
        <f t="shared" si="167"/>
        <v>0</v>
      </c>
      <c r="M133" s="53"/>
      <c r="N133" s="54"/>
      <c r="O133" s="55">
        <f t="shared" si="168"/>
        <v>0</v>
      </c>
      <c r="P133" s="57"/>
    </row>
    <row r="134" spans="1:16" ht="12" hidden="1" customHeight="1" x14ac:dyDescent="0.25">
      <c r="A134" s="51">
        <v>2313</v>
      </c>
      <c r="B134" s="78" t="s">
        <v>156</v>
      </c>
      <c r="C134" s="79">
        <f t="shared" si="102"/>
        <v>0</v>
      </c>
      <c r="D134" s="184"/>
      <c r="E134" s="185"/>
      <c r="F134" s="55">
        <f t="shared" si="165"/>
        <v>0</v>
      </c>
      <c r="G134" s="53"/>
      <c r="H134" s="54"/>
      <c r="I134" s="55">
        <f t="shared" si="166"/>
        <v>0</v>
      </c>
      <c r="J134" s="53"/>
      <c r="K134" s="54"/>
      <c r="L134" s="55">
        <f t="shared" si="167"/>
        <v>0</v>
      </c>
      <c r="M134" s="53"/>
      <c r="N134" s="54"/>
      <c r="O134" s="55">
        <f t="shared" si="168"/>
        <v>0</v>
      </c>
      <c r="P134" s="57"/>
    </row>
    <row r="135" spans="1:16" ht="36" hidden="1" customHeight="1" x14ac:dyDescent="0.25">
      <c r="A135" s="51">
        <v>2314</v>
      </c>
      <c r="B135" s="78" t="s">
        <v>157</v>
      </c>
      <c r="C135" s="79">
        <f t="shared" si="102"/>
        <v>0</v>
      </c>
      <c r="D135" s="184"/>
      <c r="E135" s="185"/>
      <c r="F135" s="55">
        <f t="shared" si="165"/>
        <v>0</v>
      </c>
      <c r="G135" s="53"/>
      <c r="H135" s="54"/>
      <c r="I135" s="55">
        <f t="shared" si="166"/>
        <v>0</v>
      </c>
      <c r="J135" s="53"/>
      <c r="K135" s="54"/>
      <c r="L135" s="55">
        <f t="shared" si="167"/>
        <v>0</v>
      </c>
      <c r="M135" s="53"/>
      <c r="N135" s="54"/>
      <c r="O135" s="55">
        <f t="shared" si="168"/>
        <v>0</v>
      </c>
      <c r="P135" s="57"/>
    </row>
    <row r="136" spans="1:16" hidden="1" x14ac:dyDescent="0.25">
      <c r="A136" s="178">
        <v>2320</v>
      </c>
      <c r="B136" s="78" t="s">
        <v>158</v>
      </c>
      <c r="C136" s="79">
        <f t="shared" si="102"/>
        <v>0</v>
      </c>
      <c r="D136" s="179">
        <f>SUM(D137:D139)</f>
        <v>0</v>
      </c>
      <c r="E136" s="180">
        <f t="shared" ref="E136:F136" si="169">SUM(E137:E139)</f>
        <v>0</v>
      </c>
      <c r="F136" s="55">
        <f t="shared" si="169"/>
        <v>0</v>
      </c>
      <c r="G136" s="179">
        <f>SUM(G137:G139)</f>
        <v>0</v>
      </c>
      <c r="H136" s="180">
        <f t="shared" ref="H136:I136" si="170">SUM(H137:H139)</f>
        <v>0</v>
      </c>
      <c r="I136" s="55">
        <f t="shared" si="170"/>
        <v>0</v>
      </c>
      <c r="J136" s="179">
        <f>SUM(J137:J139)</f>
        <v>0</v>
      </c>
      <c r="K136" s="180">
        <f t="shared" ref="K136:L136" si="171">SUM(K137:K139)</f>
        <v>0</v>
      </c>
      <c r="L136" s="55">
        <f t="shared" si="171"/>
        <v>0</v>
      </c>
      <c r="M136" s="179">
        <f>SUM(M137:M139)</f>
        <v>0</v>
      </c>
      <c r="N136" s="180">
        <f t="shared" ref="N136:O136" si="172">SUM(N137:N139)</f>
        <v>0</v>
      </c>
      <c r="O136" s="55">
        <f t="shared" si="172"/>
        <v>0</v>
      </c>
      <c r="P136" s="57"/>
    </row>
    <row r="137" spans="1:16" ht="12" hidden="1" customHeight="1" x14ac:dyDescent="0.25">
      <c r="A137" s="51">
        <v>2321</v>
      </c>
      <c r="B137" s="78" t="s">
        <v>159</v>
      </c>
      <c r="C137" s="79">
        <f t="shared" si="102"/>
        <v>0</v>
      </c>
      <c r="D137" s="184"/>
      <c r="E137" s="185"/>
      <c r="F137" s="55">
        <f t="shared" ref="F137:F140" si="173">D137+E137</f>
        <v>0</v>
      </c>
      <c r="G137" s="53"/>
      <c r="H137" s="54"/>
      <c r="I137" s="55">
        <f t="shared" ref="I137:I140" si="174">G137+H137</f>
        <v>0</v>
      </c>
      <c r="J137" s="53"/>
      <c r="K137" s="54"/>
      <c r="L137" s="55">
        <f t="shared" ref="L137:L140" si="175">K137+J137</f>
        <v>0</v>
      </c>
      <c r="M137" s="53"/>
      <c r="N137" s="54"/>
      <c r="O137" s="55">
        <f t="shared" ref="O137:O140" si="176">N137+M137</f>
        <v>0</v>
      </c>
      <c r="P137" s="57"/>
    </row>
    <row r="138" spans="1:16" ht="12" hidden="1" customHeight="1" x14ac:dyDescent="0.25">
      <c r="A138" s="51">
        <v>2322</v>
      </c>
      <c r="B138" s="78" t="s">
        <v>160</v>
      </c>
      <c r="C138" s="79">
        <f t="shared" si="102"/>
        <v>0</v>
      </c>
      <c r="D138" s="184"/>
      <c r="E138" s="185"/>
      <c r="F138" s="55">
        <f t="shared" si="173"/>
        <v>0</v>
      </c>
      <c r="G138" s="53"/>
      <c r="H138" s="54"/>
      <c r="I138" s="55">
        <f t="shared" si="174"/>
        <v>0</v>
      </c>
      <c r="J138" s="53"/>
      <c r="K138" s="54"/>
      <c r="L138" s="55">
        <f t="shared" si="175"/>
        <v>0</v>
      </c>
      <c r="M138" s="53"/>
      <c r="N138" s="54"/>
      <c r="O138" s="55">
        <f t="shared" si="176"/>
        <v>0</v>
      </c>
      <c r="P138" s="57"/>
    </row>
    <row r="139" spans="1:16" ht="10.5" hidden="1" customHeight="1" x14ac:dyDescent="0.25">
      <c r="A139" s="51">
        <v>2329</v>
      </c>
      <c r="B139" s="78" t="s">
        <v>161</v>
      </c>
      <c r="C139" s="79">
        <f t="shared" si="102"/>
        <v>0</v>
      </c>
      <c r="D139" s="184"/>
      <c r="E139" s="185"/>
      <c r="F139" s="55">
        <f t="shared" si="173"/>
        <v>0</v>
      </c>
      <c r="G139" s="53"/>
      <c r="H139" s="54"/>
      <c r="I139" s="55">
        <f t="shared" si="174"/>
        <v>0</v>
      </c>
      <c r="J139" s="53"/>
      <c r="K139" s="54"/>
      <c r="L139" s="55">
        <f t="shared" si="175"/>
        <v>0</v>
      </c>
      <c r="M139" s="53"/>
      <c r="N139" s="54"/>
      <c r="O139" s="55">
        <f t="shared" si="176"/>
        <v>0</v>
      </c>
      <c r="P139" s="57"/>
    </row>
    <row r="140" spans="1:16" ht="12" hidden="1" customHeight="1" x14ac:dyDescent="0.25">
      <c r="A140" s="178">
        <v>2330</v>
      </c>
      <c r="B140" s="78" t="s">
        <v>162</v>
      </c>
      <c r="C140" s="79">
        <f t="shared" si="102"/>
        <v>0</v>
      </c>
      <c r="D140" s="184"/>
      <c r="E140" s="185"/>
      <c r="F140" s="55">
        <f t="shared" si="173"/>
        <v>0</v>
      </c>
      <c r="G140" s="53"/>
      <c r="H140" s="54"/>
      <c r="I140" s="55">
        <f t="shared" si="174"/>
        <v>0</v>
      </c>
      <c r="J140" s="53"/>
      <c r="K140" s="54"/>
      <c r="L140" s="55">
        <f t="shared" si="175"/>
        <v>0</v>
      </c>
      <c r="M140" s="53"/>
      <c r="N140" s="54"/>
      <c r="O140" s="55">
        <f t="shared" si="176"/>
        <v>0</v>
      </c>
      <c r="P140" s="57"/>
    </row>
    <row r="141" spans="1:16" ht="48" hidden="1" x14ac:dyDescent="0.25">
      <c r="A141" s="178">
        <v>2340</v>
      </c>
      <c r="B141" s="78" t="s">
        <v>163</v>
      </c>
      <c r="C141" s="79">
        <f t="shared" si="102"/>
        <v>0</v>
      </c>
      <c r="D141" s="179">
        <f>SUM(D142:D143)</f>
        <v>0</v>
      </c>
      <c r="E141" s="180">
        <f t="shared" ref="E141:F141" si="177">SUM(E142:E143)</f>
        <v>0</v>
      </c>
      <c r="F141" s="55">
        <f t="shared" si="177"/>
        <v>0</v>
      </c>
      <c r="G141" s="179">
        <f>SUM(G142:G143)</f>
        <v>0</v>
      </c>
      <c r="H141" s="180">
        <f t="shared" ref="H141:I141" si="178">SUM(H142:H143)</f>
        <v>0</v>
      </c>
      <c r="I141" s="55">
        <f t="shared" si="178"/>
        <v>0</v>
      </c>
      <c r="J141" s="179">
        <f>SUM(J142:J143)</f>
        <v>0</v>
      </c>
      <c r="K141" s="180">
        <f t="shared" ref="K141:L141" si="179">SUM(K142:K143)</f>
        <v>0</v>
      </c>
      <c r="L141" s="55">
        <f t="shared" si="179"/>
        <v>0</v>
      </c>
      <c r="M141" s="179">
        <f>SUM(M142:M143)</f>
        <v>0</v>
      </c>
      <c r="N141" s="180">
        <f t="shared" ref="N141:O141" si="180">SUM(N142:N143)</f>
        <v>0</v>
      </c>
      <c r="O141" s="55">
        <f t="shared" si="180"/>
        <v>0</v>
      </c>
      <c r="P141" s="57"/>
    </row>
    <row r="142" spans="1:16" ht="12" hidden="1" customHeight="1" x14ac:dyDescent="0.25">
      <c r="A142" s="51">
        <v>2341</v>
      </c>
      <c r="B142" s="78" t="s">
        <v>164</v>
      </c>
      <c r="C142" s="79">
        <f t="shared" si="102"/>
        <v>0</v>
      </c>
      <c r="D142" s="184"/>
      <c r="E142" s="185"/>
      <c r="F142" s="55">
        <f t="shared" ref="F142:F143" si="181">D142+E142</f>
        <v>0</v>
      </c>
      <c r="G142" s="53"/>
      <c r="H142" s="54"/>
      <c r="I142" s="55">
        <f t="shared" ref="I142:I143" si="182">G142+H142</f>
        <v>0</v>
      </c>
      <c r="J142" s="53"/>
      <c r="K142" s="54"/>
      <c r="L142" s="55">
        <f t="shared" ref="L142:L143" si="183">K142+J142</f>
        <v>0</v>
      </c>
      <c r="M142" s="53"/>
      <c r="N142" s="54"/>
      <c r="O142" s="55">
        <f t="shared" ref="O142:O143" si="184">N142+M142</f>
        <v>0</v>
      </c>
      <c r="P142" s="57"/>
    </row>
    <row r="143" spans="1:16" ht="24" hidden="1" customHeight="1" x14ac:dyDescent="0.25">
      <c r="A143" s="51">
        <v>2344</v>
      </c>
      <c r="B143" s="78" t="s">
        <v>165</v>
      </c>
      <c r="C143" s="79">
        <f t="shared" si="102"/>
        <v>0</v>
      </c>
      <c r="D143" s="184"/>
      <c r="E143" s="185"/>
      <c r="F143" s="55">
        <f t="shared" si="181"/>
        <v>0</v>
      </c>
      <c r="G143" s="53"/>
      <c r="H143" s="54"/>
      <c r="I143" s="55">
        <f t="shared" si="182"/>
        <v>0</v>
      </c>
      <c r="J143" s="53"/>
      <c r="K143" s="54"/>
      <c r="L143" s="55">
        <f t="shared" si="183"/>
        <v>0</v>
      </c>
      <c r="M143" s="53"/>
      <c r="N143" s="54"/>
      <c r="O143" s="55">
        <f t="shared" si="184"/>
        <v>0</v>
      </c>
      <c r="P143" s="57"/>
    </row>
    <row r="144" spans="1:16" ht="24" hidden="1" x14ac:dyDescent="0.25">
      <c r="A144" s="175">
        <v>2350</v>
      </c>
      <c r="B144" s="127" t="s">
        <v>166</v>
      </c>
      <c r="C144" s="132">
        <f t="shared" si="102"/>
        <v>0</v>
      </c>
      <c r="D144" s="176">
        <f>SUM(D145:D150)</f>
        <v>0</v>
      </c>
      <c r="E144" s="177">
        <f t="shared" ref="E144:F144" si="185">SUM(E145:E150)</f>
        <v>0</v>
      </c>
      <c r="F144" s="130">
        <f t="shared" si="185"/>
        <v>0</v>
      </c>
      <c r="G144" s="176">
        <f>SUM(G145:G150)</f>
        <v>0</v>
      </c>
      <c r="H144" s="177">
        <f t="shared" ref="H144:I144" si="186">SUM(H145:H150)</f>
        <v>0</v>
      </c>
      <c r="I144" s="130">
        <f t="shared" si="186"/>
        <v>0</v>
      </c>
      <c r="J144" s="176">
        <f>SUM(J145:J150)</f>
        <v>0</v>
      </c>
      <c r="K144" s="177">
        <f t="shared" ref="K144:L144" si="187">SUM(K145:K150)</f>
        <v>0</v>
      </c>
      <c r="L144" s="130">
        <f t="shared" si="187"/>
        <v>0</v>
      </c>
      <c r="M144" s="176">
        <f>SUM(M145:M150)</f>
        <v>0</v>
      </c>
      <c r="N144" s="177">
        <f t="shared" ref="N144:O144" si="188">SUM(N145:N150)</f>
        <v>0</v>
      </c>
      <c r="O144" s="130">
        <f t="shared" si="188"/>
        <v>0</v>
      </c>
      <c r="P144" s="118"/>
    </row>
    <row r="145" spans="1:16" ht="12" hidden="1" customHeight="1" x14ac:dyDescent="0.25">
      <c r="A145" s="44">
        <v>2351</v>
      </c>
      <c r="B145" s="71" t="s">
        <v>167</v>
      </c>
      <c r="C145" s="72">
        <f t="shared" si="102"/>
        <v>0</v>
      </c>
      <c r="D145" s="186"/>
      <c r="E145" s="187"/>
      <c r="F145" s="123">
        <f t="shared" ref="F145:F150" si="189">D145+E145</f>
        <v>0</v>
      </c>
      <c r="G145" s="46"/>
      <c r="H145" s="47"/>
      <c r="I145" s="123">
        <f t="shared" ref="I145:I150" si="190">G145+H145</f>
        <v>0</v>
      </c>
      <c r="J145" s="46"/>
      <c r="K145" s="47"/>
      <c r="L145" s="123">
        <f t="shared" ref="L145:L150" si="191">K145+J145</f>
        <v>0</v>
      </c>
      <c r="M145" s="46"/>
      <c r="N145" s="47"/>
      <c r="O145" s="123">
        <f t="shared" ref="O145:O150" si="192">N145+M145</f>
        <v>0</v>
      </c>
      <c r="P145" s="49"/>
    </row>
    <row r="146" spans="1:16" ht="12" hidden="1" customHeight="1" x14ac:dyDescent="0.25">
      <c r="A146" s="51">
        <v>2352</v>
      </c>
      <c r="B146" s="78" t="s">
        <v>168</v>
      </c>
      <c r="C146" s="79">
        <f t="shared" si="102"/>
        <v>0</v>
      </c>
      <c r="D146" s="184"/>
      <c r="E146" s="185"/>
      <c r="F146" s="55">
        <f t="shared" si="189"/>
        <v>0</v>
      </c>
      <c r="G146" s="53"/>
      <c r="H146" s="54"/>
      <c r="I146" s="55">
        <f t="shared" si="190"/>
        <v>0</v>
      </c>
      <c r="J146" s="53"/>
      <c r="K146" s="54"/>
      <c r="L146" s="55">
        <f t="shared" si="191"/>
        <v>0</v>
      </c>
      <c r="M146" s="53"/>
      <c r="N146" s="54"/>
      <c r="O146" s="55">
        <f t="shared" si="192"/>
        <v>0</v>
      </c>
      <c r="P146" s="57"/>
    </row>
    <row r="147" spans="1:16" ht="24" hidden="1" customHeight="1" x14ac:dyDescent="0.25">
      <c r="A147" s="51">
        <v>2353</v>
      </c>
      <c r="B147" s="78" t="s">
        <v>169</v>
      </c>
      <c r="C147" s="79">
        <f t="shared" si="102"/>
        <v>0</v>
      </c>
      <c r="D147" s="184"/>
      <c r="E147" s="185"/>
      <c r="F147" s="55">
        <f t="shared" si="189"/>
        <v>0</v>
      </c>
      <c r="G147" s="53"/>
      <c r="H147" s="54"/>
      <c r="I147" s="55">
        <f t="shared" si="190"/>
        <v>0</v>
      </c>
      <c r="J147" s="53"/>
      <c r="K147" s="54"/>
      <c r="L147" s="55">
        <f t="shared" si="191"/>
        <v>0</v>
      </c>
      <c r="M147" s="53"/>
      <c r="N147" s="54"/>
      <c r="O147" s="55">
        <f t="shared" si="192"/>
        <v>0</v>
      </c>
      <c r="P147" s="57"/>
    </row>
    <row r="148" spans="1:16" ht="24" hidden="1" customHeight="1" x14ac:dyDescent="0.25">
      <c r="A148" s="51">
        <v>2354</v>
      </c>
      <c r="B148" s="78" t="s">
        <v>170</v>
      </c>
      <c r="C148" s="79">
        <f t="shared" ref="C148:C211" si="193">F148+I148+L148+O148</f>
        <v>0</v>
      </c>
      <c r="D148" s="184"/>
      <c r="E148" s="185"/>
      <c r="F148" s="55">
        <f t="shared" si="189"/>
        <v>0</v>
      </c>
      <c r="G148" s="53"/>
      <c r="H148" s="54"/>
      <c r="I148" s="55">
        <f t="shared" si="190"/>
        <v>0</v>
      </c>
      <c r="J148" s="53"/>
      <c r="K148" s="54"/>
      <c r="L148" s="55">
        <f t="shared" si="191"/>
        <v>0</v>
      </c>
      <c r="M148" s="53"/>
      <c r="N148" s="54"/>
      <c r="O148" s="55">
        <f t="shared" si="192"/>
        <v>0</v>
      </c>
      <c r="P148" s="57"/>
    </row>
    <row r="149" spans="1:16" ht="24" hidden="1" customHeight="1" x14ac:dyDescent="0.25">
      <c r="A149" s="51">
        <v>2355</v>
      </c>
      <c r="B149" s="78" t="s">
        <v>171</v>
      </c>
      <c r="C149" s="79">
        <f t="shared" si="193"/>
        <v>0</v>
      </c>
      <c r="D149" s="184"/>
      <c r="E149" s="185"/>
      <c r="F149" s="55">
        <f t="shared" si="189"/>
        <v>0</v>
      </c>
      <c r="G149" s="53"/>
      <c r="H149" s="54"/>
      <c r="I149" s="55">
        <f t="shared" si="190"/>
        <v>0</v>
      </c>
      <c r="J149" s="53"/>
      <c r="K149" s="54"/>
      <c r="L149" s="55">
        <f t="shared" si="191"/>
        <v>0</v>
      </c>
      <c r="M149" s="53"/>
      <c r="N149" s="54"/>
      <c r="O149" s="55">
        <f t="shared" si="192"/>
        <v>0</v>
      </c>
      <c r="P149" s="57"/>
    </row>
    <row r="150" spans="1:16" ht="24" hidden="1" customHeight="1" x14ac:dyDescent="0.25">
      <c r="A150" s="51">
        <v>2359</v>
      </c>
      <c r="B150" s="78" t="s">
        <v>172</v>
      </c>
      <c r="C150" s="79">
        <f t="shared" si="193"/>
        <v>0</v>
      </c>
      <c r="D150" s="184"/>
      <c r="E150" s="185"/>
      <c r="F150" s="55">
        <f t="shared" si="189"/>
        <v>0</v>
      </c>
      <c r="G150" s="53"/>
      <c r="H150" s="54"/>
      <c r="I150" s="55">
        <f t="shared" si="190"/>
        <v>0</v>
      </c>
      <c r="J150" s="53"/>
      <c r="K150" s="54"/>
      <c r="L150" s="55">
        <f t="shared" si="191"/>
        <v>0</v>
      </c>
      <c r="M150" s="53"/>
      <c r="N150" s="54"/>
      <c r="O150" s="55">
        <f t="shared" si="192"/>
        <v>0</v>
      </c>
      <c r="P150" s="57"/>
    </row>
    <row r="151" spans="1:16" ht="24.75" hidden="1" customHeight="1" x14ac:dyDescent="0.25">
      <c r="A151" s="178">
        <v>2360</v>
      </c>
      <c r="B151" s="78" t="s">
        <v>173</v>
      </c>
      <c r="C151" s="79">
        <f t="shared" si="193"/>
        <v>0</v>
      </c>
      <c r="D151" s="179">
        <f>SUM(D152:D158)</f>
        <v>0</v>
      </c>
      <c r="E151" s="180">
        <f t="shared" ref="E151:F151" si="194">SUM(E152:E158)</f>
        <v>0</v>
      </c>
      <c r="F151" s="55">
        <f t="shared" si="194"/>
        <v>0</v>
      </c>
      <c r="G151" s="179">
        <f>SUM(G152:G158)</f>
        <v>0</v>
      </c>
      <c r="H151" s="180">
        <f t="shared" ref="H151:I151" si="195">SUM(H152:H158)</f>
        <v>0</v>
      </c>
      <c r="I151" s="55">
        <f t="shared" si="195"/>
        <v>0</v>
      </c>
      <c r="J151" s="179">
        <f>SUM(J152:J158)</f>
        <v>0</v>
      </c>
      <c r="K151" s="180">
        <f t="shared" ref="K151:L151" si="196">SUM(K152:K158)</f>
        <v>0</v>
      </c>
      <c r="L151" s="55">
        <f t="shared" si="196"/>
        <v>0</v>
      </c>
      <c r="M151" s="179">
        <f>SUM(M152:M158)</f>
        <v>0</v>
      </c>
      <c r="N151" s="180">
        <f t="shared" ref="N151:O151" si="197">SUM(N152:N158)</f>
        <v>0</v>
      </c>
      <c r="O151" s="55">
        <f t="shared" si="197"/>
        <v>0</v>
      </c>
      <c r="P151" s="57"/>
    </row>
    <row r="152" spans="1:16" ht="12" hidden="1" customHeight="1" x14ac:dyDescent="0.25">
      <c r="A152" s="50">
        <v>2361</v>
      </c>
      <c r="B152" s="78" t="s">
        <v>174</v>
      </c>
      <c r="C152" s="79">
        <f t="shared" si="193"/>
        <v>0</v>
      </c>
      <c r="D152" s="184"/>
      <c r="E152" s="185"/>
      <c r="F152" s="55">
        <f t="shared" ref="F152:F159" si="198">D152+E152</f>
        <v>0</v>
      </c>
      <c r="G152" s="53"/>
      <c r="H152" s="54"/>
      <c r="I152" s="55">
        <f t="shared" ref="I152:I159" si="199">G152+H152</f>
        <v>0</v>
      </c>
      <c r="J152" s="53"/>
      <c r="K152" s="54"/>
      <c r="L152" s="55">
        <f t="shared" ref="L152:L159" si="200">K152+J152</f>
        <v>0</v>
      </c>
      <c r="M152" s="53"/>
      <c r="N152" s="54"/>
      <c r="O152" s="55">
        <f t="shared" ref="O152:O159" si="201">N152+M152</f>
        <v>0</v>
      </c>
      <c r="P152" s="57"/>
    </row>
    <row r="153" spans="1:16" ht="24" hidden="1" customHeight="1" x14ac:dyDescent="0.25">
      <c r="A153" s="50">
        <v>2362</v>
      </c>
      <c r="B153" s="78" t="s">
        <v>175</v>
      </c>
      <c r="C153" s="79">
        <f t="shared" si="193"/>
        <v>0</v>
      </c>
      <c r="D153" s="184"/>
      <c r="E153" s="185"/>
      <c r="F153" s="55">
        <f t="shared" si="198"/>
        <v>0</v>
      </c>
      <c r="G153" s="53"/>
      <c r="H153" s="54"/>
      <c r="I153" s="55">
        <f t="shared" si="199"/>
        <v>0</v>
      </c>
      <c r="J153" s="53"/>
      <c r="K153" s="54"/>
      <c r="L153" s="55">
        <f t="shared" si="200"/>
        <v>0</v>
      </c>
      <c r="M153" s="53"/>
      <c r="N153" s="54"/>
      <c r="O153" s="55">
        <f t="shared" si="201"/>
        <v>0</v>
      </c>
      <c r="P153" s="57"/>
    </row>
    <row r="154" spans="1:16" ht="12" hidden="1" customHeight="1" x14ac:dyDescent="0.25">
      <c r="A154" s="50">
        <v>2363</v>
      </c>
      <c r="B154" s="78" t="s">
        <v>176</v>
      </c>
      <c r="C154" s="79">
        <f t="shared" si="193"/>
        <v>0</v>
      </c>
      <c r="D154" s="184"/>
      <c r="E154" s="185"/>
      <c r="F154" s="55">
        <f t="shared" si="198"/>
        <v>0</v>
      </c>
      <c r="G154" s="53"/>
      <c r="H154" s="54"/>
      <c r="I154" s="55">
        <f t="shared" si="199"/>
        <v>0</v>
      </c>
      <c r="J154" s="53"/>
      <c r="K154" s="54"/>
      <c r="L154" s="55">
        <f t="shared" si="200"/>
        <v>0</v>
      </c>
      <c r="M154" s="53"/>
      <c r="N154" s="54"/>
      <c r="O154" s="55">
        <f t="shared" si="201"/>
        <v>0</v>
      </c>
      <c r="P154" s="57"/>
    </row>
    <row r="155" spans="1:16" ht="12" hidden="1" customHeight="1" x14ac:dyDescent="0.25">
      <c r="A155" s="50">
        <v>2364</v>
      </c>
      <c r="B155" s="78" t="s">
        <v>177</v>
      </c>
      <c r="C155" s="79">
        <f t="shared" si="193"/>
        <v>0</v>
      </c>
      <c r="D155" s="184"/>
      <c r="E155" s="185"/>
      <c r="F155" s="55">
        <f t="shared" si="198"/>
        <v>0</v>
      </c>
      <c r="G155" s="53"/>
      <c r="H155" s="54"/>
      <c r="I155" s="55">
        <f t="shared" si="199"/>
        <v>0</v>
      </c>
      <c r="J155" s="53"/>
      <c r="K155" s="54"/>
      <c r="L155" s="55">
        <f t="shared" si="200"/>
        <v>0</v>
      </c>
      <c r="M155" s="53"/>
      <c r="N155" s="54"/>
      <c r="O155" s="55">
        <f t="shared" si="201"/>
        <v>0</v>
      </c>
      <c r="P155" s="57"/>
    </row>
    <row r="156" spans="1:16" ht="12.75" hidden="1" customHeight="1" x14ac:dyDescent="0.25">
      <c r="A156" s="50">
        <v>2365</v>
      </c>
      <c r="B156" s="78" t="s">
        <v>178</v>
      </c>
      <c r="C156" s="79">
        <f t="shared" si="193"/>
        <v>0</v>
      </c>
      <c r="D156" s="184"/>
      <c r="E156" s="185"/>
      <c r="F156" s="55">
        <f t="shared" si="198"/>
        <v>0</v>
      </c>
      <c r="G156" s="53"/>
      <c r="H156" s="54"/>
      <c r="I156" s="55">
        <f t="shared" si="199"/>
        <v>0</v>
      </c>
      <c r="J156" s="53"/>
      <c r="K156" s="54"/>
      <c r="L156" s="55">
        <f t="shared" si="200"/>
        <v>0</v>
      </c>
      <c r="M156" s="53"/>
      <c r="N156" s="54"/>
      <c r="O156" s="55">
        <f t="shared" si="201"/>
        <v>0</v>
      </c>
      <c r="P156" s="57"/>
    </row>
    <row r="157" spans="1:16" ht="36" hidden="1" customHeight="1" x14ac:dyDescent="0.25">
      <c r="A157" s="50">
        <v>2366</v>
      </c>
      <c r="B157" s="78" t="s">
        <v>179</v>
      </c>
      <c r="C157" s="79">
        <f t="shared" si="193"/>
        <v>0</v>
      </c>
      <c r="D157" s="184"/>
      <c r="E157" s="185"/>
      <c r="F157" s="55">
        <f t="shared" si="198"/>
        <v>0</v>
      </c>
      <c r="G157" s="53"/>
      <c r="H157" s="54"/>
      <c r="I157" s="55">
        <f t="shared" si="199"/>
        <v>0</v>
      </c>
      <c r="J157" s="53"/>
      <c r="K157" s="54"/>
      <c r="L157" s="55">
        <f t="shared" si="200"/>
        <v>0</v>
      </c>
      <c r="M157" s="53"/>
      <c r="N157" s="54"/>
      <c r="O157" s="55">
        <f t="shared" si="201"/>
        <v>0</v>
      </c>
      <c r="P157" s="57"/>
    </row>
    <row r="158" spans="1:16" ht="48" hidden="1" customHeight="1" x14ac:dyDescent="0.25">
      <c r="A158" s="50">
        <v>2369</v>
      </c>
      <c r="B158" s="78" t="s">
        <v>180</v>
      </c>
      <c r="C158" s="79">
        <f t="shared" si="193"/>
        <v>0</v>
      </c>
      <c r="D158" s="184"/>
      <c r="E158" s="185"/>
      <c r="F158" s="55">
        <f t="shared" si="198"/>
        <v>0</v>
      </c>
      <c r="G158" s="53"/>
      <c r="H158" s="54"/>
      <c r="I158" s="55">
        <f t="shared" si="199"/>
        <v>0</v>
      </c>
      <c r="J158" s="53"/>
      <c r="K158" s="54"/>
      <c r="L158" s="55">
        <f t="shared" si="200"/>
        <v>0</v>
      </c>
      <c r="M158" s="53"/>
      <c r="N158" s="54"/>
      <c r="O158" s="55">
        <f t="shared" si="201"/>
        <v>0</v>
      </c>
      <c r="P158" s="57"/>
    </row>
    <row r="159" spans="1:16" ht="12" hidden="1" customHeight="1" x14ac:dyDescent="0.25">
      <c r="A159" s="175">
        <v>2370</v>
      </c>
      <c r="B159" s="127" t="s">
        <v>181</v>
      </c>
      <c r="C159" s="132">
        <f t="shared" si="193"/>
        <v>0</v>
      </c>
      <c r="D159" s="190"/>
      <c r="E159" s="191"/>
      <c r="F159" s="130">
        <f t="shared" si="198"/>
        <v>0</v>
      </c>
      <c r="G159" s="133"/>
      <c r="H159" s="134"/>
      <c r="I159" s="130">
        <f t="shared" si="199"/>
        <v>0</v>
      </c>
      <c r="J159" s="133"/>
      <c r="K159" s="134"/>
      <c r="L159" s="130">
        <f t="shared" si="200"/>
        <v>0</v>
      </c>
      <c r="M159" s="133"/>
      <c r="N159" s="134"/>
      <c r="O159" s="130">
        <f t="shared" si="201"/>
        <v>0</v>
      </c>
      <c r="P159" s="118"/>
    </row>
    <row r="160" spans="1:16" hidden="1" x14ac:dyDescent="0.25">
      <c r="A160" s="175">
        <v>2380</v>
      </c>
      <c r="B160" s="127" t="s">
        <v>182</v>
      </c>
      <c r="C160" s="132">
        <f t="shared" si="193"/>
        <v>0</v>
      </c>
      <c r="D160" s="176">
        <f>SUM(D161:D162)</f>
        <v>0</v>
      </c>
      <c r="E160" s="177">
        <f t="shared" ref="E160:F160" si="202">SUM(E161:E162)</f>
        <v>0</v>
      </c>
      <c r="F160" s="130">
        <f t="shared" si="202"/>
        <v>0</v>
      </c>
      <c r="G160" s="176">
        <f>SUM(G161:G162)</f>
        <v>0</v>
      </c>
      <c r="H160" s="177">
        <f t="shared" ref="H160:I160" si="203">SUM(H161:H162)</f>
        <v>0</v>
      </c>
      <c r="I160" s="130">
        <f t="shared" si="203"/>
        <v>0</v>
      </c>
      <c r="J160" s="176">
        <f>SUM(J161:J162)</f>
        <v>0</v>
      </c>
      <c r="K160" s="177">
        <f t="shared" ref="K160:L160" si="204">SUM(K161:K162)</f>
        <v>0</v>
      </c>
      <c r="L160" s="130">
        <f t="shared" si="204"/>
        <v>0</v>
      </c>
      <c r="M160" s="176">
        <f>SUM(M161:M162)</f>
        <v>0</v>
      </c>
      <c r="N160" s="177">
        <f t="shared" ref="N160:O160" si="205">SUM(N161:N162)</f>
        <v>0</v>
      </c>
      <c r="O160" s="130">
        <f t="shared" si="205"/>
        <v>0</v>
      </c>
      <c r="P160" s="118"/>
    </row>
    <row r="161" spans="1:16" ht="12" hidden="1" customHeight="1" x14ac:dyDescent="0.25">
      <c r="A161" s="43">
        <v>2381</v>
      </c>
      <c r="B161" s="71" t="s">
        <v>183</v>
      </c>
      <c r="C161" s="72">
        <f t="shared" si="193"/>
        <v>0</v>
      </c>
      <c r="D161" s="186"/>
      <c r="E161" s="187"/>
      <c r="F161" s="123">
        <f t="shared" ref="F161:F164" si="206">D161+E161</f>
        <v>0</v>
      </c>
      <c r="G161" s="46"/>
      <c r="H161" s="47"/>
      <c r="I161" s="123">
        <f t="shared" ref="I161:I164" si="207">G161+H161</f>
        <v>0</v>
      </c>
      <c r="J161" s="46"/>
      <c r="K161" s="47"/>
      <c r="L161" s="123">
        <f t="shared" ref="L161:L164" si="208">K161+J161</f>
        <v>0</v>
      </c>
      <c r="M161" s="46"/>
      <c r="N161" s="47"/>
      <c r="O161" s="123">
        <f t="shared" ref="O161:O164" si="209">N161+M161</f>
        <v>0</v>
      </c>
      <c r="P161" s="49"/>
    </row>
    <row r="162" spans="1:16" ht="24" hidden="1" customHeight="1" x14ac:dyDescent="0.25">
      <c r="A162" s="50">
        <v>2389</v>
      </c>
      <c r="B162" s="78" t="s">
        <v>184</v>
      </c>
      <c r="C162" s="79">
        <f t="shared" si="193"/>
        <v>0</v>
      </c>
      <c r="D162" s="184"/>
      <c r="E162" s="185"/>
      <c r="F162" s="55">
        <f t="shared" si="206"/>
        <v>0</v>
      </c>
      <c r="G162" s="53"/>
      <c r="H162" s="54"/>
      <c r="I162" s="55">
        <f t="shared" si="207"/>
        <v>0</v>
      </c>
      <c r="J162" s="53"/>
      <c r="K162" s="54"/>
      <c r="L162" s="55">
        <f t="shared" si="208"/>
        <v>0</v>
      </c>
      <c r="M162" s="53"/>
      <c r="N162" s="54"/>
      <c r="O162" s="55">
        <f t="shared" si="209"/>
        <v>0</v>
      </c>
      <c r="P162" s="57"/>
    </row>
    <row r="163" spans="1:16" ht="12" hidden="1" customHeight="1" x14ac:dyDescent="0.25">
      <c r="A163" s="175">
        <v>2390</v>
      </c>
      <c r="B163" s="127" t="s">
        <v>185</v>
      </c>
      <c r="C163" s="132">
        <f t="shared" si="193"/>
        <v>0</v>
      </c>
      <c r="D163" s="190"/>
      <c r="E163" s="191"/>
      <c r="F163" s="130">
        <f t="shared" si="206"/>
        <v>0</v>
      </c>
      <c r="G163" s="133"/>
      <c r="H163" s="134"/>
      <c r="I163" s="130">
        <f t="shared" si="207"/>
        <v>0</v>
      </c>
      <c r="J163" s="133"/>
      <c r="K163" s="134"/>
      <c r="L163" s="130">
        <f t="shared" si="208"/>
        <v>0</v>
      </c>
      <c r="M163" s="133"/>
      <c r="N163" s="134"/>
      <c r="O163" s="130">
        <f t="shared" si="209"/>
        <v>0</v>
      </c>
      <c r="P163" s="118"/>
    </row>
    <row r="164" spans="1:16" ht="12" hidden="1" customHeight="1" x14ac:dyDescent="0.25">
      <c r="A164" s="58">
        <v>2400</v>
      </c>
      <c r="B164" s="172" t="s">
        <v>186</v>
      </c>
      <c r="C164" s="59">
        <f t="shared" si="193"/>
        <v>0</v>
      </c>
      <c r="D164" s="192"/>
      <c r="E164" s="193"/>
      <c r="F164" s="62">
        <f t="shared" si="206"/>
        <v>0</v>
      </c>
      <c r="G164" s="60"/>
      <c r="H164" s="61"/>
      <c r="I164" s="62">
        <f t="shared" si="207"/>
        <v>0</v>
      </c>
      <c r="J164" s="60"/>
      <c r="K164" s="61"/>
      <c r="L164" s="62">
        <f t="shared" si="208"/>
        <v>0</v>
      </c>
      <c r="M164" s="60"/>
      <c r="N164" s="61"/>
      <c r="O164" s="62">
        <f t="shared" si="209"/>
        <v>0</v>
      </c>
      <c r="P164" s="66"/>
    </row>
    <row r="165" spans="1:16" ht="24" x14ac:dyDescent="0.25">
      <c r="A165" s="58">
        <v>2500</v>
      </c>
      <c r="B165" s="172" t="s">
        <v>187</v>
      </c>
      <c r="C165" s="59">
        <f t="shared" si="193"/>
        <v>150</v>
      </c>
      <c r="D165" s="173">
        <f>SUM(D166,D171)</f>
        <v>150</v>
      </c>
      <c r="E165" s="174">
        <f t="shared" ref="E165:O165" si="210">SUM(E166,E171)</f>
        <v>0</v>
      </c>
      <c r="F165" s="62">
        <f t="shared" si="210"/>
        <v>150</v>
      </c>
      <c r="G165" s="173">
        <f t="shared" si="210"/>
        <v>0</v>
      </c>
      <c r="H165" s="174">
        <f t="shared" si="210"/>
        <v>0</v>
      </c>
      <c r="I165" s="62">
        <f t="shared" si="210"/>
        <v>0</v>
      </c>
      <c r="J165" s="173">
        <f t="shared" si="210"/>
        <v>0</v>
      </c>
      <c r="K165" s="174">
        <f t="shared" si="210"/>
        <v>0</v>
      </c>
      <c r="L165" s="62">
        <f t="shared" si="210"/>
        <v>0</v>
      </c>
      <c r="M165" s="173">
        <f t="shared" si="210"/>
        <v>0</v>
      </c>
      <c r="N165" s="174">
        <f t="shared" si="210"/>
        <v>0</v>
      </c>
      <c r="O165" s="62">
        <f t="shared" si="210"/>
        <v>0</v>
      </c>
      <c r="P165" s="66"/>
    </row>
    <row r="166" spans="1:16" ht="16.5" customHeight="1" x14ac:dyDescent="0.25">
      <c r="A166" s="676">
        <v>2510</v>
      </c>
      <c r="B166" s="71" t="s">
        <v>188</v>
      </c>
      <c r="C166" s="72">
        <f t="shared" si="193"/>
        <v>150</v>
      </c>
      <c r="D166" s="182">
        <f>SUM(D167:D170)</f>
        <v>150</v>
      </c>
      <c r="E166" s="183">
        <f t="shared" ref="E166:O166" si="211">SUM(E167:E170)</f>
        <v>0</v>
      </c>
      <c r="F166" s="123">
        <f t="shared" si="211"/>
        <v>150</v>
      </c>
      <c r="G166" s="182">
        <f t="shared" si="211"/>
        <v>0</v>
      </c>
      <c r="H166" s="183">
        <f t="shared" si="211"/>
        <v>0</v>
      </c>
      <c r="I166" s="123">
        <f t="shared" si="211"/>
        <v>0</v>
      </c>
      <c r="J166" s="182">
        <f t="shared" si="211"/>
        <v>0</v>
      </c>
      <c r="K166" s="183">
        <f t="shared" si="211"/>
        <v>0</v>
      </c>
      <c r="L166" s="123">
        <f t="shared" si="211"/>
        <v>0</v>
      </c>
      <c r="M166" s="182">
        <f t="shared" si="211"/>
        <v>0</v>
      </c>
      <c r="N166" s="183">
        <f t="shared" si="211"/>
        <v>0</v>
      </c>
      <c r="O166" s="123">
        <f t="shared" si="211"/>
        <v>0</v>
      </c>
      <c r="P166" s="49"/>
    </row>
    <row r="167" spans="1:16" ht="24" hidden="1" customHeight="1" x14ac:dyDescent="0.25">
      <c r="A167" s="51">
        <v>2512</v>
      </c>
      <c r="B167" s="78" t="s">
        <v>189</v>
      </c>
      <c r="C167" s="79">
        <f t="shared" si="193"/>
        <v>0</v>
      </c>
      <c r="D167" s="184"/>
      <c r="E167" s="185"/>
      <c r="F167" s="55">
        <f t="shared" ref="F167:F172" si="212">D167+E167</f>
        <v>0</v>
      </c>
      <c r="G167" s="53"/>
      <c r="H167" s="54"/>
      <c r="I167" s="55">
        <f t="shared" ref="I167:I172" si="213">G167+H167</f>
        <v>0</v>
      </c>
      <c r="J167" s="53"/>
      <c r="K167" s="54"/>
      <c r="L167" s="55">
        <f t="shared" ref="L167:L172" si="214">K167+J167</f>
        <v>0</v>
      </c>
      <c r="M167" s="53"/>
      <c r="N167" s="54"/>
      <c r="O167" s="55">
        <f t="shared" ref="O167:O172" si="215">N167+M167</f>
        <v>0</v>
      </c>
      <c r="P167" s="57"/>
    </row>
    <row r="168" spans="1:16" ht="36" hidden="1" customHeight="1" x14ac:dyDescent="0.25">
      <c r="A168" s="51">
        <v>2513</v>
      </c>
      <c r="B168" s="78" t="s">
        <v>190</v>
      </c>
      <c r="C168" s="79">
        <f t="shared" si="193"/>
        <v>0</v>
      </c>
      <c r="D168" s="184"/>
      <c r="E168" s="185"/>
      <c r="F168" s="55">
        <f t="shared" si="212"/>
        <v>0</v>
      </c>
      <c r="G168" s="53"/>
      <c r="H168" s="54"/>
      <c r="I168" s="55">
        <f t="shared" si="213"/>
        <v>0</v>
      </c>
      <c r="J168" s="53"/>
      <c r="K168" s="54"/>
      <c r="L168" s="55">
        <f t="shared" si="214"/>
        <v>0</v>
      </c>
      <c r="M168" s="53"/>
      <c r="N168" s="54"/>
      <c r="O168" s="55">
        <f t="shared" si="215"/>
        <v>0</v>
      </c>
      <c r="P168" s="57"/>
    </row>
    <row r="169" spans="1:16" ht="24" customHeight="1" x14ac:dyDescent="0.25">
      <c r="A169" s="51">
        <v>2515</v>
      </c>
      <c r="B169" s="78" t="s">
        <v>191</v>
      </c>
      <c r="C169" s="79">
        <f t="shared" si="193"/>
        <v>150</v>
      </c>
      <c r="D169" s="184">
        <v>150</v>
      </c>
      <c r="E169" s="185"/>
      <c r="F169" s="55">
        <f t="shared" si="212"/>
        <v>150</v>
      </c>
      <c r="G169" s="53"/>
      <c r="H169" s="54"/>
      <c r="I169" s="55">
        <f t="shared" si="213"/>
        <v>0</v>
      </c>
      <c r="J169" s="53"/>
      <c r="K169" s="54"/>
      <c r="L169" s="55">
        <f t="shared" si="214"/>
        <v>0</v>
      </c>
      <c r="M169" s="53"/>
      <c r="N169" s="54"/>
      <c r="O169" s="55">
        <f t="shared" si="215"/>
        <v>0</v>
      </c>
      <c r="P169" s="57"/>
    </row>
    <row r="170" spans="1:16" ht="24" hidden="1" customHeight="1" x14ac:dyDescent="0.25">
      <c r="A170" s="51">
        <v>2519</v>
      </c>
      <c r="B170" s="78" t="s">
        <v>192</v>
      </c>
      <c r="C170" s="79">
        <f t="shared" si="193"/>
        <v>0</v>
      </c>
      <c r="D170" s="184"/>
      <c r="E170" s="185"/>
      <c r="F170" s="55">
        <f t="shared" si="212"/>
        <v>0</v>
      </c>
      <c r="G170" s="53"/>
      <c r="H170" s="54"/>
      <c r="I170" s="55">
        <f t="shared" si="213"/>
        <v>0</v>
      </c>
      <c r="J170" s="53"/>
      <c r="K170" s="54"/>
      <c r="L170" s="55">
        <f t="shared" si="214"/>
        <v>0</v>
      </c>
      <c r="M170" s="53"/>
      <c r="N170" s="54"/>
      <c r="O170" s="55">
        <f t="shared" si="215"/>
        <v>0</v>
      </c>
      <c r="P170" s="57"/>
    </row>
    <row r="171" spans="1:16" ht="24" hidden="1" customHeight="1" x14ac:dyDescent="0.25">
      <c r="A171" s="178">
        <v>2520</v>
      </c>
      <c r="B171" s="78" t="s">
        <v>193</v>
      </c>
      <c r="C171" s="79">
        <f t="shared" si="193"/>
        <v>0</v>
      </c>
      <c r="D171" s="184"/>
      <c r="E171" s="185"/>
      <c r="F171" s="55">
        <f t="shared" si="212"/>
        <v>0</v>
      </c>
      <c r="G171" s="53"/>
      <c r="H171" s="54"/>
      <c r="I171" s="55">
        <f t="shared" si="213"/>
        <v>0</v>
      </c>
      <c r="J171" s="53"/>
      <c r="K171" s="54"/>
      <c r="L171" s="55">
        <f t="shared" si="214"/>
        <v>0</v>
      </c>
      <c r="M171" s="53"/>
      <c r="N171" s="54"/>
      <c r="O171" s="55">
        <f t="shared" si="215"/>
        <v>0</v>
      </c>
      <c r="P171" s="57"/>
    </row>
    <row r="172" spans="1:16" s="194" customFormat="1" ht="36" hidden="1" customHeight="1" x14ac:dyDescent="0.25">
      <c r="A172" s="23">
        <v>2800</v>
      </c>
      <c r="B172" s="71" t="s">
        <v>194</v>
      </c>
      <c r="C172" s="72">
        <f t="shared" si="193"/>
        <v>0</v>
      </c>
      <c r="D172" s="46"/>
      <c r="E172" s="47"/>
      <c r="F172" s="123">
        <f t="shared" si="212"/>
        <v>0</v>
      </c>
      <c r="G172" s="46"/>
      <c r="H172" s="47"/>
      <c r="I172" s="123">
        <f t="shared" si="213"/>
        <v>0</v>
      </c>
      <c r="J172" s="46"/>
      <c r="K172" s="47"/>
      <c r="L172" s="123">
        <f t="shared" si="214"/>
        <v>0</v>
      </c>
      <c r="M172" s="46"/>
      <c r="N172" s="47"/>
      <c r="O172" s="123">
        <f t="shared" si="215"/>
        <v>0</v>
      </c>
      <c r="P172" s="49"/>
    </row>
    <row r="173" spans="1:16" hidden="1" x14ac:dyDescent="0.25">
      <c r="A173" s="166">
        <v>3000</v>
      </c>
      <c r="B173" s="166" t="s">
        <v>195</v>
      </c>
      <c r="C173" s="167">
        <f t="shared" si="193"/>
        <v>0</v>
      </c>
      <c r="D173" s="168">
        <f>SUM(D174,D184)</f>
        <v>0</v>
      </c>
      <c r="E173" s="169">
        <f t="shared" ref="E173:F173" si="216">SUM(E174,E184)</f>
        <v>0</v>
      </c>
      <c r="F173" s="170">
        <f t="shared" si="216"/>
        <v>0</v>
      </c>
      <c r="G173" s="168">
        <f>SUM(G174,G184)</f>
        <v>0</v>
      </c>
      <c r="H173" s="169">
        <f t="shared" ref="H173:I173" si="217">SUM(H174,H184)</f>
        <v>0</v>
      </c>
      <c r="I173" s="170">
        <f t="shared" si="217"/>
        <v>0</v>
      </c>
      <c r="J173" s="168">
        <f>SUM(J174,J184)</f>
        <v>0</v>
      </c>
      <c r="K173" s="169">
        <f t="shared" ref="K173:L173" si="218">SUM(K174,K184)</f>
        <v>0</v>
      </c>
      <c r="L173" s="170">
        <f t="shared" si="218"/>
        <v>0</v>
      </c>
      <c r="M173" s="168">
        <f>SUM(M174,M184)</f>
        <v>0</v>
      </c>
      <c r="N173" s="169">
        <f t="shared" ref="N173:O173" si="219">SUM(N174,N184)</f>
        <v>0</v>
      </c>
      <c r="O173" s="170">
        <f t="shared" si="219"/>
        <v>0</v>
      </c>
      <c r="P173" s="171"/>
    </row>
    <row r="174" spans="1:16" ht="24" hidden="1" x14ac:dyDescent="0.25">
      <c r="A174" s="58">
        <v>3200</v>
      </c>
      <c r="B174" s="195" t="s">
        <v>196</v>
      </c>
      <c r="C174" s="59">
        <f t="shared" si="193"/>
        <v>0</v>
      </c>
      <c r="D174" s="173">
        <f>SUM(D175,D179)</f>
        <v>0</v>
      </c>
      <c r="E174" s="174">
        <f t="shared" ref="E174:O174" si="220">SUM(E175,E179)</f>
        <v>0</v>
      </c>
      <c r="F174" s="62">
        <f t="shared" si="220"/>
        <v>0</v>
      </c>
      <c r="G174" s="173">
        <f t="shared" si="220"/>
        <v>0</v>
      </c>
      <c r="H174" s="174">
        <f t="shared" si="220"/>
        <v>0</v>
      </c>
      <c r="I174" s="62">
        <f t="shared" si="220"/>
        <v>0</v>
      </c>
      <c r="J174" s="173">
        <f t="shared" si="220"/>
        <v>0</v>
      </c>
      <c r="K174" s="174">
        <f t="shared" si="220"/>
        <v>0</v>
      </c>
      <c r="L174" s="62">
        <f t="shared" si="220"/>
        <v>0</v>
      </c>
      <c r="M174" s="173">
        <f t="shared" si="220"/>
        <v>0</v>
      </c>
      <c r="N174" s="174">
        <f t="shared" si="220"/>
        <v>0</v>
      </c>
      <c r="O174" s="62">
        <f t="shared" si="220"/>
        <v>0</v>
      </c>
      <c r="P174" s="66"/>
    </row>
    <row r="175" spans="1:16" ht="36" hidden="1" x14ac:dyDescent="0.25">
      <c r="A175" s="676">
        <v>3260</v>
      </c>
      <c r="B175" s="71" t="s">
        <v>197</v>
      </c>
      <c r="C175" s="72">
        <f t="shared" si="193"/>
        <v>0</v>
      </c>
      <c r="D175" s="182">
        <f>SUM(D176:D178)</f>
        <v>0</v>
      </c>
      <c r="E175" s="183">
        <f t="shared" ref="E175:F175" si="221">SUM(E176:E178)</f>
        <v>0</v>
      </c>
      <c r="F175" s="123">
        <f t="shared" si="221"/>
        <v>0</v>
      </c>
      <c r="G175" s="182">
        <f>SUM(G176:G178)</f>
        <v>0</v>
      </c>
      <c r="H175" s="183">
        <f t="shared" ref="H175:I175" si="222">SUM(H176:H178)</f>
        <v>0</v>
      </c>
      <c r="I175" s="123">
        <f t="shared" si="222"/>
        <v>0</v>
      </c>
      <c r="J175" s="182">
        <f>SUM(J176:J178)</f>
        <v>0</v>
      </c>
      <c r="K175" s="183">
        <f t="shared" ref="K175:L175" si="223">SUM(K176:K178)</f>
        <v>0</v>
      </c>
      <c r="L175" s="123">
        <f t="shared" si="223"/>
        <v>0</v>
      </c>
      <c r="M175" s="182">
        <f>SUM(M176:M178)</f>
        <v>0</v>
      </c>
      <c r="N175" s="183">
        <f t="shared" ref="N175:O175" si="224">SUM(N176:N178)</f>
        <v>0</v>
      </c>
      <c r="O175" s="123">
        <f t="shared" si="224"/>
        <v>0</v>
      </c>
      <c r="P175" s="49"/>
    </row>
    <row r="176" spans="1:16" ht="24" hidden="1" customHeight="1" x14ac:dyDescent="0.25">
      <c r="A176" s="51">
        <v>3261</v>
      </c>
      <c r="B176" s="78" t="s">
        <v>198</v>
      </c>
      <c r="C176" s="79">
        <f t="shared" si="193"/>
        <v>0</v>
      </c>
      <c r="D176" s="184"/>
      <c r="E176" s="185"/>
      <c r="F176" s="55">
        <f t="shared" ref="F176:F178" si="225">D176+E176</f>
        <v>0</v>
      </c>
      <c r="G176" s="53"/>
      <c r="H176" s="54"/>
      <c r="I176" s="55">
        <f t="shared" ref="I176:I178" si="226">G176+H176</f>
        <v>0</v>
      </c>
      <c r="J176" s="53"/>
      <c r="K176" s="54"/>
      <c r="L176" s="55">
        <f t="shared" ref="L176:L178" si="227">K176+J176</f>
        <v>0</v>
      </c>
      <c r="M176" s="53"/>
      <c r="N176" s="54"/>
      <c r="O176" s="55">
        <f t="shared" ref="O176:O178" si="228">N176+M176</f>
        <v>0</v>
      </c>
      <c r="P176" s="57"/>
    </row>
    <row r="177" spans="1:16" ht="36" hidden="1" customHeight="1" x14ac:dyDescent="0.25">
      <c r="A177" s="51">
        <v>3262</v>
      </c>
      <c r="B177" s="78" t="s">
        <v>199</v>
      </c>
      <c r="C177" s="79">
        <f t="shared" si="193"/>
        <v>0</v>
      </c>
      <c r="D177" s="184"/>
      <c r="E177" s="185"/>
      <c r="F177" s="55">
        <f t="shared" si="225"/>
        <v>0</v>
      </c>
      <c r="G177" s="53"/>
      <c r="H177" s="54"/>
      <c r="I177" s="55">
        <f t="shared" si="226"/>
        <v>0</v>
      </c>
      <c r="J177" s="53"/>
      <c r="K177" s="54"/>
      <c r="L177" s="55">
        <f t="shared" si="227"/>
        <v>0</v>
      </c>
      <c r="M177" s="53"/>
      <c r="N177" s="54"/>
      <c r="O177" s="55">
        <f t="shared" si="228"/>
        <v>0</v>
      </c>
      <c r="P177" s="57"/>
    </row>
    <row r="178" spans="1:16" ht="24" hidden="1" customHeight="1" x14ac:dyDescent="0.25">
      <c r="A178" s="51">
        <v>3263</v>
      </c>
      <c r="B178" s="78" t="s">
        <v>200</v>
      </c>
      <c r="C178" s="79">
        <f t="shared" si="193"/>
        <v>0</v>
      </c>
      <c r="D178" s="184"/>
      <c r="E178" s="185"/>
      <c r="F178" s="55">
        <f t="shared" si="225"/>
        <v>0</v>
      </c>
      <c r="G178" s="53"/>
      <c r="H178" s="54"/>
      <c r="I178" s="55">
        <f t="shared" si="226"/>
        <v>0</v>
      </c>
      <c r="J178" s="53"/>
      <c r="K178" s="54"/>
      <c r="L178" s="55">
        <f t="shared" si="227"/>
        <v>0</v>
      </c>
      <c r="M178" s="53"/>
      <c r="N178" s="54"/>
      <c r="O178" s="55">
        <f t="shared" si="228"/>
        <v>0</v>
      </c>
      <c r="P178" s="57"/>
    </row>
    <row r="179" spans="1:16" ht="84" hidden="1" x14ac:dyDescent="0.25">
      <c r="A179" s="676">
        <v>3290</v>
      </c>
      <c r="B179" s="71" t="s">
        <v>201</v>
      </c>
      <c r="C179" s="196">
        <f t="shared" si="193"/>
        <v>0</v>
      </c>
      <c r="D179" s="182">
        <f>SUM(D180:D183)</f>
        <v>0</v>
      </c>
      <c r="E179" s="183">
        <f t="shared" ref="E179:O179" si="229">SUM(E180:E183)</f>
        <v>0</v>
      </c>
      <c r="F179" s="123">
        <f t="shared" si="229"/>
        <v>0</v>
      </c>
      <c r="G179" s="182">
        <f t="shared" si="229"/>
        <v>0</v>
      </c>
      <c r="H179" s="183">
        <f t="shared" si="229"/>
        <v>0</v>
      </c>
      <c r="I179" s="123">
        <f t="shared" si="229"/>
        <v>0</v>
      </c>
      <c r="J179" s="182">
        <f t="shared" si="229"/>
        <v>0</v>
      </c>
      <c r="K179" s="183">
        <f t="shared" si="229"/>
        <v>0</v>
      </c>
      <c r="L179" s="123">
        <f t="shared" si="229"/>
        <v>0</v>
      </c>
      <c r="M179" s="182">
        <f t="shared" si="229"/>
        <v>0</v>
      </c>
      <c r="N179" s="183">
        <f t="shared" si="229"/>
        <v>0</v>
      </c>
      <c r="O179" s="123">
        <f t="shared" si="229"/>
        <v>0</v>
      </c>
      <c r="P179" s="49"/>
    </row>
    <row r="180" spans="1:16" ht="72" hidden="1" customHeight="1" x14ac:dyDescent="0.25">
      <c r="A180" s="51">
        <v>3291</v>
      </c>
      <c r="B180" s="78" t="s">
        <v>202</v>
      </c>
      <c r="C180" s="79">
        <f t="shared" si="193"/>
        <v>0</v>
      </c>
      <c r="D180" s="184"/>
      <c r="E180" s="185"/>
      <c r="F180" s="55">
        <f t="shared" ref="F180:F183" si="230">D180+E180</f>
        <v>0</v>
      </c>
      <c r="G180" s="53"/>
      <c r="H180" s="54"/>
      <c r="I180" s="55">
        <f t="shared" ref="I180:I183" si="231">G180+H180</f>
        <v>0</v>
      </c>
      <c r="J180" s="53"/>
      <c r="K180" s="54"/>
      <c r="L180" s="55">
        <f t="shared" ref="L180:L183" si="232">K180+J180</f>
        <v>0</v>
      </c>
      <c r="M180" s="53"/>
      <c r="N180" s="54"/>
      <c r="O180" s="55">
        <f t="shared" ref="O180:O183" si="233">N180+M180</f>
        <v>0</v>
      </c>
      <c r="P180" s="57"/>
    </row>
    <row r="181" spans="1:16" ht="72" hidden="1" customHeight="1" x14ac:dyDescent="0.25">
      <c r="A181" s="51">
        <v>3292</v>
      </c>
      <c r="B181" s="78" t="s">
        <v>203</v>
      </c>
      <c r="C181" s="79">
        <f t="shared" si="193"/>
        <v>0</v>
      </c>
      <c r="D181" s="184"/>
      <c r="E181" s="185"/>
      <c r="F181" s="55">
        <f t="shared" si="230"/>
        <v>0</v>
      </c>
      <c r="G181" s="53"/>
      <c r="H181" s="54"/>
      <c r="I181" s="55">
        <f t="shared" si="231"/>
        <v>0</v>
      </c>
      <c r="J181" s="53"/>
      <c r="K181" s="54"/>
      <c r="L181" s="55">
        <f t="shared" si="232"/>
        <v>0</v>
      </c>
      <c r="M181" s="53"/>
      <c r="N181" s="54"/>
      <c r="O181" s="55">
        <f t="shared" si="233"/>
        <v>0</v>
      </c>
      <c r="P181" s="57"/>
    </row>
    <row r="182" spans="1:16" ht="72" hidden="1" customHeight="1" x14ac:dyDescent="0.25">
      <c r="A182" s="51">
        <v>3293</v>
      </c>
      <c r="B182" s="78" t="s">
        <v>204</v>
      </c>
      <c r="C182" s="79">
        <f t="shared" si="193"/>
        <v>0</v>
      </c>
      <c r="D182" s="184"/>
      <c r="E182" s="185"/>
      <c r="F182" s="55">
        <f t="shared" si="230"/>
        <v>0</v>
      </c>
      <c r="G182" s="53"/>
      <c r="H182" s="54"/>
      <c r="I182" s="55">
        <f t="shared" si="231"/>
        <v>0</v>
      </c>
      <c r="J182" s="53"/>
      <c r="K182" s="54"/>
      <c r="L182" s="55">
        <f t="shared" si="232"/>
        <v>0</v>
      </c>
      <c r="M182" s="53"/>
      <c r="N182" s="54"/>
      <c r="O182" s="55">
        <f t="shared" si="233"/>
        <v>0</v>
      </c>
      <c r="P182" s="57"/>
    </row>
    <row r="183" spans="1:16" ht="60" hidden="1" customHeight="1" x14ac:dyDescent="0.25">
      <c r="A183" s="197">
        <v>3294</v>
      </c>
      <c r="B183" s="78" t="s">
        <v>205</v>
      </c>
      <c r="C183" s="196">
        <f t="shared" si="193"/>
        <v>0</v>
      </c>
      <c r="D183" s="198"/>
      <c r="E183" s="199"/>
      <c r="F183" s="200">
        <f t="shared" si="230"/>
        <v>0</v>
      </c>
      <c r="G183" s="201"/>
      <c r="H183" s="202"/>
      <c r="I183" s="200">
        <f t="shared" si="231"/>
        <v>0</v>
      </c>
      <c r="J183" s="201"/>
      <c r="K183" s="202"/>
      <c r="L183" s="200">
        <f t="shared" si="232"/>
        <v>0</v>
      </c>
      <c r="M183" s="201"/>
      <c r="N183" s="202"/>
      <c r="O183" s="200">
        <f t="shared" si="233"/>
        <v>0</v>
      </c>
      <c r="P183" s="203"/>
    </row>
    <row r="184" spans="1:16" ht="48" hidden="1" x14ac:dyDescent="0.25">
      <c r="A184" s="204">
        <v>3300</v>
      </c>
      <c r="B184" s="195" t="s">
        <v>206</v>
      </c>
      <c r="C184" s="205">
        <f t="shared" si="193"/>
        <v>0</v>
      </c>
      <c r="D184" s="206">
        <f>SUM(D185:D186)</f>
        <v>0</v>
      </c>
      <c r="E184" s="207">
        <f t="shared" ref="E184:O184" si="234">SUM(E185:E186)</f>
        <v>0</v>
      </c>
      <c r="F184" s="208">
        <f t="shared" si="234"/>
        <v>0</v>
      </c>
      <c r="G184" s="206">
        <f t="shared" si="234"/>
        <v>0</v>
      </c>
      <c r="H184" s="207">
        <f t="shared" si="234"/>
        <v>0</v>
      </c>
      <c r="I184" s="208">
        <f t="shared" si="234"/>
        <v>0</v>
      </c>
      <c r="J184" s="206">
        <f t="shared" si="234"/>
        <v>0</v>
      </c>
      <c r="K184" s="207">
        <f t="shared" si="234"/>
        <v>0</v>
      </c>
      <c r="L184" s="208">
        <f t="shared" si="234"/>
        <v>0</v>
      </c>
      <c r="M184" s="206">
        <f t="shared" si="234"/>
        <v>0</v>
      </c>
      <c r="N184" s="207">
        <f t="shared" si="234"/>
        <v>0</v>
      </c>
      <c r="O184" s="208">
        <f t="shared" si="234"/>
        <v>0</v>
      </c>
      <c r="P184" s="209"/>
    </row>
    <row r="185" spans="1:16" ht="48" hidden="1" customHeight="1" x14ac:dyDescent="0.25">
      <c r="A185" s="126">
        <v>3310</v>
      </c>
      <c r="B185" s="127" t="s">
        <v>207</v>
      </c>
      <c r="C185" s="132">
        <f t="shared" si="193"/>
        <v>0</v>
      </c>
      <c r="D185" s="190"/>
      <c r="E185" s="191"/>
      <c r="F185" s="130">
        <f t="shared" ref="F185:F186" si="235">D185+E185</f>
        <v>0</v>
      </c>
      <c r="G185" s="133"/>
      <c r="H185" s="134"/>
      <c r="I185" s="130">
        <f t="shared" ref="I185:I186" si="236">G185+H185</f>
        <v>0</v>
      </c>
      <c r="J185" s="133"/>
      <c r="K185" s="134"/>
      <c r="L185" s="130">
        <f t="shared" ref="L185:L186" si="237">K185+J185</f>
        <v>0</v>
      </c>
      <c r="M185" s="133"/>
      <c r="N185" s="134"/>
      <c r="O185" s="130">
        <f t="shared" ref="O185:O186" si="238">N185+M185</f>
        <v>0</v>
      </c>
      <c r="P185" s="118"/>
    </row>
    <row r="186" spans="1:16" ht="48.75" hidden="1" customHeight="1" x14ac:dyDescent="0.25">
      <c r="A186" s="44">
        <v>3320</v>
      </c>
      <c r="B186" s="71" t="s">
        <v>208</v>
      </c>
      <c r="C186" s="72">
        <f t="shared" si="193"/>
        <v>0</v>
      </c>
      <c r="D186" s="186"/>
      <c r="E186" s="187"/>
      <c r="F186" s="123">
        <f t="shared" si="235"/>
        <v>0</v>
      </c>
      <c r="G186" s="46"/>
      <c r="H186" s="47"/>
      <c r="I186" s="123">
        <f t="shared" si="236"/>
        <v>0</v>
      </c>
      <c r="J186" s="46"/>
      <c r="K186" s="47"/>
      <c r="L186" s="123">
        <f t="shared" si="237"/>
        <v>0</v>
      </c>
      <c r="M186" s="46"/>
      <c r="N186" s="47"/>
      <c r="O186" s="123">
        <f t="shared" si="238"/>
        <v>0</v>
      </c>
      <c r="P186" s="49"/>
    </row>
    <row r="187" spans="1:16" hidden="1" x14ac:dyDescent="0.25">
      <c r="A187" s="210">
        <v>4000</v>
      </c>
      <c r="B187" s="166" t="s">
        <v>209</v>
      </c>
      <c r="C187" s="167">
        <f t="shared" si="193"/>
        <v>0</v>
      </c>
      <c r="D187" s="168">
        <f>SUM(D188,D191)</f>
        <v>0</v>
      </c>
      <c r="E187" s="169">
        <f t="shared" ref="E187:F187" si="239">SUM(E188,E191)</f>
        <v>0</v>
      </c>
      <c r="F187" s="170">
        <f t="shared" si="239"/>
        <v>0</v>
      </c>
      <c r="G187" s="168">
        <f>SUM(G188,G191)</f>
        <v>0</v>
      </c>
      <c r="H187" s="169">
        <f t="shared" ref="H187:I187" si="240">SUM(H188,H191)</f>
        <v>0</v>
      </c>
      <c r="I187" s="170">
        <f t="shared" si="240"/>
        <v>0</v>
      </c>
      <c r="J187" s="168">
        <f>SUM(J188,J191)</f>
        <v>0</v>
      </c>
      <c r="K187" s="169">
        <f t="shared" ref="K187:L187" si="241">SUM(K188,K191)</f>
        <v>0</v>
      </c>
      <c r="L187" s="170">
        <f t="shared" si="241"/>
        <v>0</v>
      </c>
      <c r="M187" s="168">
        <f>SUM(M188,M191)</f>
        <v>0</v>
      </c>
      <c r="N187" s="169">
        <f t="shared" ref="N187:O187" si="242">SUM(N188,N191)</f>
        <v>0</v>
      </c>
      <c r="O187" s="170">
        <f t="shared" si="242"/>
        <v>0</v>
      </c>
      <c r="P187" s="171"/>
    </row>
    <row r="188" spans="1:16" ht="24" hidden="1" x14ac:dyDescent="0.25">
      <c r="A188" s="211">
        <v>4200</v>
      </c>
      <c r="B188" s="172" t="s">
        <v>210</v>
      </c>
      <c r="C188" s="59">
        <f t="shared" si="193"/>
        <v>0</v>
      </c>
      <c r="D188" s="173">
        <f>SUM(D189,D190)</f>
        <v>0</v>
      </c>
      <c r="E188" s="174">
        <f t="shared" ref="E188:F188" si="243">SUM(E189,E190)</f>
        <v>0</v>
      </c>
      <c r="F188" s="62">
        <f t="shared" si="243"/>
        <v>0</v>
      </c>
      <c r="G188" s="173">
        <f>SUM(G189,G190)</f>
        <v>0</v>
      </c>
      <c r="H188" s="174">
        <f t="shared" ref="H188:I188" si="244">SUM(H189,H190)</f>
        <v>0</v>
      </c>
      <c r="I188" s="62">
        <f t="shared" si="244"/>
        <v>0</v>
      </c>
      <c r="J188" s="173">
        <f>SUM(J189,J190)</f>
        <v>0</v>
      </c>
      <c r="K188" s="174">
        <f t="shared" ref="K188:L188" si="245">SUM(K189,K190)</f>
        <v>0</v>
      </c>
      <c r="L188" s="62">
        <f t="shared" si="245"/>
        <v>0</v>
      </c>
      <c r="M188" s="173">
        <f>SUM(M189,M190)</f>
        <v>0</v>
      </c>
      <c r="N188" s="174">
        <f t="shared" ref="N188:O188" si="246">SUM(N189,N190)</f>
        <v>0</v>
      </c>
      <c r="O188" s="62">
        <f t="shared" si="246"/>
        <v>0</v>
      </c>
      <c r="P188" s="66"/>
    </row>
    <row r="189" spans="1:16" ht="36" hidden="1" customHeight="1" x14ac:dyDescent="0.25">
      <c r="A189" s="676">
        <v>4240</v>
      </c>
      <c r="B189" s="71" t="s">
        <v>211</v>
      </c>
      <c r="C189" s="72">
        <f t="shared" si="193"/>
        <v>0</v>
      </c>
      <c r="D189" s="186"/>
      <c r="E189" s="187"/>
      <c r="F189" s="123">
        <f t="shared" ref="F189:F190" si="247">D189+E189</f>
        <v>0</v>
      </c>
      <c r="G189" s="46"/>
      <c r="H189" s="47"/>
      <c r="I189" s="123">
        <f t="shared" ref="I189:I190" si="248">G189+H189</f>
        <v>0</v>
      </c>
      <c r="J189" s="46"/>
      <c r="K189" s="47"/>
      <c r="L189" s="123">
        <f t="shared" ref="L189:L190" si="249">K189+J189</f>
        <v>0</v>
      </c>
      <c r="M189" s="46"/>
      <c r="N189" s="47"/>
      <c r="O189" s="123">
        <f t="shared" ref="O189:O190" si="250">N189+M189</f>
        <v>0</v>
      </c>
      <c r="P189" s="49"/>
    </row>
    <row r="190" spans="1:16" ht="24" hidden="1" customHeight="1" x14ac:dyDescent="0.25">
      <c r="A190" s="178">
        <v>4250</v>
      </c>
      <c r="B190" s="78" t="s">
        <v>212</v>
      </c>
      <c r="C190" s="79">
        <f t="shared" si="193"/>
        <v>0</v>
      </c>
      <c r="D190" s="184"/>
      <c r="E190" s="185"/>
      <c r="F190" s="55">
        <f t="shared" si="247"/>
        <v>0</v>
      </c>
      <c r="G190" s="53"/>
      <c r="H190" s="54"/>
      <c r="I190" s="55">
        <f t="shared" si="248"/>
        <v>0</v>
      </c>
      <c r="J190" s="53"/>
      <c r="K190" s="54"/>
      <c r="L190" s="55">
        <f t="shared" si="249"/>
        <v>0</v>
      </c>
      <c r="M190" s="53"/>
      <c r="N190" s="54"/>
      <c r="O190" s="55">
        <f t="shared" si="250"/>
        <v>0</v>
      </c>
      <c r="P190" s="57"/>
    </row>
    <row r="191" spans="1:16" hidden="1" x14ac:dyDescent="0.25">
      <c r="A191" s="58">
        <v>4300</v>
      </c>
      <c r="B191" s="172" t="s">
        <v>213</v>
      </c>
      <c r="C191" s="59">
        <f t="shared" si="193"/>
        <v>0</v>
      </c>
      <c r="D191" s="173">
        <f>SUM(D192)</f>
        <v>0</v>
      </c>
      <c r="E191" s="174">
        <f t="shared" ref="E191:F191" si="251">SUM(E192)</f>
        <v>0</v>
      </c>
      <c r="F191" s="62">
        <f t="shared" si="251"/>
        <v>0</v>
      </c>
      <c r="G191" s="173">
        <f>SUM(G192)</f>
        <v>0</v>
      </c>
      <c r="H191" s="174">
        <f t="shared" ref="H191:I191" si="252">SUM(H192)</f>
        <v>0</v>
      </c>
      <c r="I191" s="62">
        <f t="shared" si="252"/>
        <v>0</v>
      </c>
      <c r="J191" s="173">
        <f>SUM(J192)</f>
        <v>0</v>
      </c>
      <c r="K191" s="174">
        <f t="shared" ref="K191:L191" si="253">SUM(K192)</f>
        <v>0</v>
      </c>
      <c r="L191" s="62">
        <f t="shared" si="253"/>
        <v>0</v>
      </c>
      <c r="M191" s="173">
        <f>SUM(M192)</f>
        <v>0</v>
      </c>
      <c r="N191" s="174">
        <f t="shared" ref="N191:O191" si="254">SUM(N192)</f>
        <v>0</v>
      </c>
      <c r="O191" s="62">
        <f t="shared" si="254"/>
        <v>0</v>
      </c>
      <c r="P191" s="66"/>
    </row>
    <row r="192" spans="1:16" ht="24" hidden="1" x14ac:dyDescent="0.25">
      <c r="A192" s="676">
        <v>4310</v>
      </c>
      <c r="B192" s="71" t="s">
        <v>214</v>
      </c>
      <c r="C192" s="72">
        <f t="shared" si="193"/>
        <v>0</v>
      </c>
      <c r="D192" s="182">
        <f>SUM(D193:D193)</f>
        <v>0</v>
      </c>
      <c r="E192" s="183">
        <f t="shared" ref="E192:F192" si="255">SUM(E193:E193)</f>
        <v>0</v>
      </c>
      <c r="F192" s="123">
        <f t="shared" si="255"/>
        <v>0</v>
      </c>
      <c r="G192" s="182">
        <f>SUM(G193:G193)</f>
        <v>0</v>
      </c>
      <c r="H192" s="183">
        <f t="shared" ref="H192:I192" si="256">SUM(H193:H193)</f>
        <v>0</v>
      </c>
      <c r="I192" s="123">
        <f t="shared" si="256"/>
        <v>0</v>
      </c>
      <c r="J192" s="182">
        <f>SUM(J193:J193)</f>
        <v>0</v>
      </c>
      <c r="K192" s="183">
        <f t="shared" ref="K192:L192" si="257">SUM(K193:K193)</f>
        <v>0</v>
      </c>
      <c r="L192" s="123">
        <f t="shared" si="257"/>
        <v>0</v>
      </c>
      <c r="M192" s="182">
        <f>SUM(M193:M193)</f>
        <v>0</v>
      </c>
      <c r="N192" s="183">
        <f t="shared" ref="N192:O192" si="258">SUM(N193:N193)</f>
        <v>0</v>
      </c>
      <c r="O192" s="123">
        <f t="shared" si="258"/>
        <v>0</v>
      </c>
      <c r="P192" s="49"/>
    </row>
    <row r="193" spans="1:16" ht="36" hidden="1" customHeight="1" x14ac:dyDescent="0.25">
      <c r="A193" s="51">
        <v>4311</v>
      </c>
      <c r="B193" s="78" t="s">
        <v>215</v>
      </c>
      <c r="C193" s="79">
        <f t="shared" si="193"/>
        <v>0</v>
      </c>
      <c r="D193" s="184"/>
      <c r="E193" s="185"/>
      <c r="F193" s="55">
        <f>D193+E193</f>
        <v>0</v>
      </c>
      <c r="G193" s="53"/>
      <c r="H193" s="54"/>
      <c r="I193" s="55">
        <f>G193+H193</f>
        <v>0</v>
      </c>
      <c r="J193" s="53"/>
      <c r="K193" s="54"/>
      <c r="L193" s="55">
        <f>K193+J193</f>
        <v>0</v>
      </c>
      <c r="M193" s="53"/>
      <c r="N193" s="54"/>
      <c r="O193" s="55">
        <f>N193+M193</f>
        <v>0</v>
      </c>
      <c r="P193" s="57"/>
    </row>
    <row r="194" spans="1:16" s="28" customFormat="1" ht="24" hidden="1" x14ac:dyDescent="0.25">
      <c r="A194" s="212"/>
      <c r="B194" s="23" t="s">
        <v>216</v>
      </c>
      <c r="C194" s="161">
        <f t="shared" si="193"/>
        <v>0</v>
      </c>
      <c r="D194" s="162">
        <f t="shared" ref="D194:O194" si="259">SUM(D195,D230,D269,D283)</f>
        <v>0</v>
      </c>
      <c r="E194" s="163">
        <f t="shared" si="259"/>
        <v>0</v>
      </c>
      <c r="F194" s="164">
        <f t="shared" si="259"/>
        <v>0</v>
      </c>
      <c r="G194" s="162">
        <f t="shared" si="259"/>
        <v>0</v>
      </c>
      <c r="H194" s="163">
        <f t="shared" si="259"/>
        <v>0</v>
      </c>
      <c r="I194" s="164">
        <f t="shared" si="259"/>
        <v>0</v>
      </c>
      <c r="J194" s="162">
        <f t="shared" si="259"/>
        <v>0</v>
      </c>
      <c r="K194" s="163">
        <f t="shared" si="259"/>
        <v>0</v>
      </c>
      <c r="L194" s="164">
        <f t="shared" si="259"/>
        <v>0</v>
      </c>
      <c r="M194" s="162">
        <f t="shared" si="259"/>
        <v>0</v>
      </c>
      <c r="N194" s="163">
        <f t="shared" si="259"/>
        <v>0</v>
      </c>
      <c r="O194" s="164">
        <f t="shared" si="259"/>
        <v>0</v>
      </c>
      <c r="P194" s="165"/>
    </row>
    <row r="195" spans="1:16" hidden="1" x14ac:dyDescent="0.25">
      <c r="A195" s="166">
        <v>5000</v>
      </c>
      <c r="B195" s="166" t="s">
        <v>217</v>
      </c>
      <c r="C195" s="167">
        <f t="shared" si="193"/>
        <v>0</v>
      </c>
      <c r="D195" s="168">
        <f>D196+D204</f>
        <v>0</v>
      </c>
      <c r="E195" s="169">
        <f t="shared" ref="E195:F195" si="260">E196+E204</f>
        <v>0</v>
      </c>
      <c r="F195" s="170">
        <f t="shared" si="260"/>
        <v>0</v>
      </c>
      <c r="G195" s="168">
        <f>G196+G204</f>
        <v>0</v>
      </c>
      <c r="H195" s="169">
        <f t="shared" ref="H195:I195" si="261">H196+H204</f>
        <v>0</v>
      </c>
      <c r="I195" s="170">
        <f t="shared" si="261"/>
        <v>0</v>
      </c>
      <c r="J195" s="168">
        <f>J196+J204</f>
        <v>0</v>
      </c>
      <c r="K195" s="169">
        <f t="shared" ref="K195:L195" si="262">K196+K204</f>
        <v>0</v>
      </c>
      <c r="L195" s="170">
        <f t="shared" si="262"/>
        <v>0</v>
      </c>
      <c r="M195" s="168">
        <f>M196+M204</f>
        <v>0</v>
      </c>
      <c r="N195" s="169">
        <f t="shared" ref="N195:O195" si="263">N196+N204</f>
        <v>0</v>
      </c>
      <c r="O195" s="170">
        <f t="shared" si="263"/>
        <v>0</v>
      </c>
      <c r="P195" s="171"/>
    </row>
    <row r="196" spans="1:16" hidden="1" x14ac:dyDescent="0.25">
      <c r="A196" s="58">
        <v>5100</v>
      </c>
      <c r="B196" s="172" t="s">
        <v>218</v>
      </c>
      <c r="C196" s="59">
        <f t="shared" si="193"/>
        <v>0</v>
      </c>
      <c r="D196" s="173">
        <f>D197+D198+D201+D202+D203</f>
        <v>0</v>
      </c>
      <c r="E196" s="174">
        <f t="shared" ref="E196:F196" si="264">E197+E198+E201+E202+E203</f>
        <v>0</v>
      </c>
      <c r="F196" s="62">
        <f t="shared" si="264"/>
        <v>0</v>
      </c>
      <c r="G196" s="173">
        <f>G197+G198+G201+G202+G203</f>
        <v>0</v>
      </c>
      <c r="H196" s="174">
        <f t="shared" ref="H196:I196" si="265">H197+H198+H201+H202+H203</f>
        <v>0</v>
      </c>
      <c r="I196" s="62">
        <f t="shared" si="265"/>
        <v>0</v>
      </c>
      <c r="J196" s="173">
        <f>J197+J198+J201+J202+J203</f>
        <v>0</v>
      </c>
      <c r="K196" s="174">
        <f t="shared" ref="K196:L196" si="266">K197+K198+K201+K202+K203</f>
        <v>0</v>
      </c>
      <c r="L196" s="62">
        <f t="shared" si="266"/>
        <v>0</v>
      </c>
      <c r="M196" s="173">
        <f>M197+M198+M201+M202+M203</f>
        <v>0</v>
      </c>
      <c r="N196" s="174">
        <f t="shared" ref="N196:O196" si="267">N197+N198+N201+N202+N203</f>
        <v>0</v>
      </c>
      <c r="O196" s="62">
        <f t="shared" si="267"/>
        <v>0</v>
      </c>
      <c r="P196" s="66"/>
    </row>
    <row r="197" spans="1:16" ht="12" hidden="1" customHeight="1" x14ac:dyDescent="0.25">
      <c r="A197" s="676">
        <v>5110</v>
      </c>
      <c r="B197" s="71" t="s">
        <v>219</v>
      </c>
      <c r="C197" s="72">
        <f t="shared" si="193"/>
        <v>0</v>
      </c>
      <c r="D197" s="186"/>
      <c r="E197" s="187"/>
      <c r="F197" s="123">
        <f>D197+E197</f>
        <v>0</v>
      </c>
      <c r="G197" s="46"/>
      <c r="H197" s="47"/>
      <c r="I197" s="123">
        <f>G197+H197</f>
        <v>0</v>
      </c>
      <c r="J197" s="46"/>
      <c r="K197" s="47"/>
      <c r="L197" s="123">
        <f>K197+J197</f>
        <v>0</v>
      </c>
      <c r="M197" s="46"/>
      <c r="N197" s="47"/>
      <c r="O197" s="123">
        <f>N197+M197</f>
        <v>0</v>
      </c>
      <c r="P197" s="49"/>
    </row>
    <row r="198" spans="1:16" ht="24" hidden="1" x14ac:dyDescent="0.25">
      <c r="A198" s="178">
        <v>5120</v>
      </c>
      <c r="B198" s="78" t="s">
        <v>220</v>
      </c>
      <c r="C198" s="79">
        <f t="shared" si="193"/>
        <v>0</v>
      </c>
      <c r="D198" s="179">
        <f>D199+D200</f>
        <v>0</v>
      </c>
      <c r="E198" s="180">
        <f t="shared" ref="E198:F198" si="268">E199+E200</f>
        <v>0</v>
      </c>
      <c r="F198" s="55">
        <f t="shared" si="268"/>
        <v>0</v>
      </c>
      <c r="G198" s="179">
        <f>G199+G200</f>
        <v>0</v>
      </c>
      <c r="H198" s="180">
        <f t="shared" ref="H198:I198" si="269">H199+H200</f>
        <v>0</v>
      </c>
      <c r="I198" s="55">
        <f t="shared" si="269"/>
        <v>0</v>
      </c>
      <c r="J198" s="179">
        <f>J199+J200</f>
        <v>0</v>
      </c>
      <c r="K198" s="180">
        <f t="shared" ref="K198:L198" si="270">K199+K200</f>
        <v>0</v>
      </c>
      <c r="L198" s="55">
        <f t="shared" si="270"/>
        <v>0</v>
      </c>
      <c r="M198" s="179">
        <f>M199+M200</f>
        <v>0</v>
      </c>
      <c r="N198" s="180">
        <f t="shared" ref="N198:O198" si="271">N199+N200</f>
        <v>0</v>
      </c>
      <c r="O198" s="55">
        <f t="shared" si="271"/>
        <v>0</v>
      </c>
      <c r="P198" s="57"/>
    </row>
    <row r="199" spans="1:16" ht="12" hidden="1" customHeight="1" x14ac:dyDescent="0.25">
      <c r="A199" s="51">
        <v>5121</v>
      </c>
      <c r="B199" s="78" t="s">
        <v>221</v>
      </c>
      <c r="C199" s="79">
        <f t="shared" si="193"/>
        <v>0</v>
      </c>
      <c r="D199" s="184"/>
      <c r="E199" s="185"/>
      <c r="F199" s="55">
        <f t="shared" ref="F199:F203" si="272">D199+E199</f>
        <v>0</v>
      </c>
      <c r="G199" s="53"/>
      <c r="H199" s="54"/>
      <c r="I199" s="55">
        <f t="shared" ref="I199:I203" si="273">G199+H199</f>
        <v>0</v>
      </c>
      <c r="J199" s="53"/>
      <c r="K199" s="54"/>
      <c r="L199" s="55">
        <f t="shared" ref="L199:L203" si="274">K199+J199</f>
        <v>0</v>
      </c>
      <c r="M199" s="53"/>
      <c r="N199" s="54"/>
      <c r="O199" s="55">
        <f t="shared" ref="O199:O203" si="275">N199+M199</f>
        <v>0</v>
      </c>
      <c r="P199" s="57"/>
    </row>
    <row r="200" spans="1:16" ht="24" hidden="1" customHeight="1" x14ac:dyDescent="0.25">
      <c r="A200" s="51">
        <v>5129</v>
      </c>
      <c r="B200" s="78" t="s">
        <v>222</v>
      </c>
      <c r="C200" s="79">
        <f t="shared" si="193"/>
        <v>0</v>
      </c>
      <c r="D200" s="184"/>
      <c r="E200" s="185"/>
      <c r="F200" s="55">
        <f t="shared" si="272"/>
        <v>0</v>
      </c>
      <c r="G200" s="53"/>
      <c r="H200" s="54"/>
      <c r="I200" s="55">
        <f t="shared" si="273"/>
        <v>0</v>
      </c>
      <c r="J200" s="53"/>
      <c r="K200" s="54"/>
      <c r="L200" s="55">
        <f t="shared" si="274"/>
        <v>0</v>
      </c>
      <c r="M200" s="53"/>
      <c r="N200" s="54"/>
      <c r="O200" s="55">
        <f t="shared" si="275"/>
        <v>0</v>
      </c>
      <c r="P200" s="57"/>
    </row>
    <row r="201" spans="1:16" ht="12" hidden="1" customHeight="1" x14ac:dyDescent="0.25">
      <c r="A201" s="178">
        <v>5130</v>
      </c>
      <c r="B201" s="78" t="s">
        <v>223</v>
      </c>
      <c r="C201" s="79">
        <f t="shared" si="193"/>
        <v>0</v>
      </c>
      <c r="D201" s="184"/>
      <c r="E201" s="185"/>
      <c r="F201" s="55">
        <f t="shared" si="272"/>
        <v>0</v>
      </c>
      <c r="G201" s="53"/>
      <c r="H201" s="54"/>
      <c r="I201" s="55">
        <f t="shared" si="273"/>
        <v>0</v>
      </c>
      <c r="J201" s="53"/>
      <c r="K201" s="54"/>
      <c r="L201" s="55">
        <f t="shared" si="274"/>
        <v>0</v>
      </c>
      <c r="M201" s="53"/>
      <c r="N201" s="54"/>
      <c r="O201" s="55">
        <f t="shared" si="275"/>
        <v>0</v>
      </c>
      <c r="P201" s="57"/>
    </row>
    <row r="202" spans="1:16" ht="12" hidden="1" customHeight="1" x14ac:dyDescent="0.25">
      <c r="A202" s="178">
        <v>5140</v>
      </c>
      <c r="B202" s="78" t="s">
        <v>224</v>
      </c>
      <c r="C202" s="79">
        <f t="shared" si="193"/>
        <v>0</v>
      </c>
      <c r="D202" s="184"/>
      <c r="E202" s="185"/>
      <c r="F202" s="55">
        <f t="shared" si="272"/>
        <v>0</v>
      </c>
      <c r="G202" s="53"/>
      <c r="H202" s="54"/>
      <c r="I202" s="55">
        <f t="shared" si="273"/>
        <v>0</v>
      </c>
      <c r="J202" s="53"/>
      <c r="K202" s="54"/>
      <c r="L202" s="55">
        <f t="shared" si="274"/>
        <v>0</v>
      </c>
      <c r="M202" s="53"/>
      <c r="N202" s="54"/>
      <c r="O202" s="55">
        <f t="shared" si="275"/>
        <v>0</v>
      </c>
      <c r="P202" s="57"/>
    </row>
    <row r="203" spans="1:16" ht="24" hidden="1" customHeight="1" x14ac:dyDescent="0.25">
      <c r="A203" s="178">
        <v>5170</v>
      </c>
      <c r="B203" s="78" t="s">
        <v>225</v>
      </c>
      <c r="C203" s="79">
        <f t="shared" si="193"/>
        <v>0</v>
      </c>
      <c r="D203" s="184"/>
      <c r="E203" s="185"/>
      <c r="F203" s="55">
        <f t="shared" si="272"/>
        <v>0</v>
      </c>
      <c r="G203" s="53"/>
      <c r="H203" s="54"/>
      <c r="I203" s="55">
        <f t="shared" si="273"/>
        <v>0</v>
      </c>
      <c r="J203" s="53"/>
      <c r="K203" s="54"/>
      <c r="L203" s="55">
        <f t="shared" si="274"/>
        <v>0</v>
      </c>
      <c r="M203" s="53"/>
      <c r="N203" s="54"/>
      <c r="O203" s="55">
        <f t="shared" si="275"/>
        <v>0</v>
      </c>
      <c r="P203" s="57"/>
    </row>
    <row r="204" spans="1:16" hidden="1" x14ac:dyDescent="0.25">
      <c r="A204" s="58">
        <v>5200</v>
      </c>
      <c r="B204" s="172" t="s">
        <v>226</v>
      </c>
      <c r="C204" s="59">
        <f t="shared" si="193"/>
        <v>0</v>
      </c>
      <c r="D204" s="173">
        <f>D205+D215+D216+D225+D226+D227+D229</f>
        <v>0</v>
      </c>
      <c r="E204" s="174">
        <f t="shared" ref="E204:F204" si="276">E205+E215+E216+E225+E226+E227+E229</f>
        <v>0</v>
      </c>
      <c r="F204" s="62">
        <f t="shared" si="276"/>
        <v>0</v>
      </c>
      <c r="G204" s="173">
        <f>G205+G215+G216+G225+G226+G227+G229</f>
        <v>0</v>
      </c>
      <c r="H204" s="174">
        <f t="shared" ref="H204:I204" si="277">H205+H215+H216+H225+H226+H227+H229</f>
        <v>0</v>
      </c>
      <c r="I204" s="62">
        <f t="shared" si="277"/>
        <v>0</v>
      </c>
      <c r="J204" s="173">
        <f>J205+J215+J216+J225+J226+J227+J229</f>
        <v>0</v>
      </c>
      <c r="K204" s="174">
        <f t="shared" ref="K204:L204" si="278">K205+K215+K216+K225+K226+K227+K229</f>
        <v>0</v>
      </c>
      <c r="L204" s="62">
        <f t="shared" si="278"/>
        <v>0</v>
      </c>
      <c r="M204" s="173">
        <f>M205+M215+M216+M225+M226+M227+M229</f>
        <v>0</v>
      </c>
      <c r="N204" s="174">
        <f t="shared" ref="N204:O204" si="279">N205+N215+N216+N225+N226+N227+N229</f>
        <v>0</v>
      </c>
      <c r="O204" s="62">
        <f t="shared" si="279"/>
        <v>0</v>
      </c>
      <c r="P204" s="66"/>
    </row>
    <row r="205" spans="1:16" hidden="1" x14ac:dyDescent="0.25">
      <c r="A205" s="175">
        <v>5210</v>
      </c>
      <c r="B205" s="127" t="s">
        <v>227</v>
      </c>
      <c r="C205" s="132">
        <f t="shared" si="193"/>
        <v>0</v>
      </c>
      <c r="D205" s="176">
        <f>SUM(D206:D214)</f>
        <v>0</v>
      </c>
      <c r="E205" s="177">
        <f t="shared" ref="E205:F205" si="280">SUM(E206:E214)</f>
        <v>0</v>
      </c>
      <c r="F205" s="130">
        <f t="shared" si="280"/>
        <v>0</v>
      </c>
      <c r="G205" s="176">
        <f>SUM(G206:G214)</f>
        <v>0</v>
      </c>
      <c r="H205" s="177">
        <f t="shared" ref="H205:I205" si="281">SUM(H206:H214)</f>
        <v>0</v>
      </c>
      <c r="I205" s="130">
        <f t="shared" si="281"/>
        <v>0</v>
      </c>
      <c r="J205" s="176">
        <f>SUM(J206:J214)</f>
        <v>0</v>
      </c>
      <c r="K205" s="177">
        <f t="shared" ref="K205:L205" si="282">SUM(K206:K214)</f>
        <v>0</v>
      </c>
      <c r="L205" s="130">
        <f t="shared" si="282"/>
        <v>0</v>
      </c>
      <c r="M205" s="176">
        <f>SUM(M206:M214)</f>
        <v>0</v>
      </c>
      <c r="N205" s="177">
        <f t="shared" ref="N205:O205" si="283">SUM(N206:N214)</f>
        <v>0</v>
      </c>
      <c r="O205" s="130">
        <f t="shared" si="283"/>
        <v>0</v>
      </c>
      <c r="P205" s="118"/>
    </row>
    <row r="206" spans="1:16" ht="12" hidden="1" customHeight="1" x14ac:dyDescent="0.25">
      <c r="A206" s="44">
        <v>5211</v>
      </c>
      <c r="B206" s="71" t="s">
        <v>228</v>
      </c>
      <c r="C206" s="72">
        <f t="shared" si="193"/>
        <v>0</v>
      </c>
      <c r="D206" s="186"/>
      <c r="E206" s="187"/>
      <c r="F206" s="123">
        <f t="shared" ref="F206:F215" si="284">D206+E206</f>
        <v>0</v>
      </c>
      <c r="G206" s="46"/>
      <c r="H206" s="47"/>
      <c r="I206" s="123">
        <f t="shared" ref="I206:I215" si="285">G206+H206</f>
        <v>0</v>
      </c>
      <c r="J206" s="46"/>
      <c r="K206" s="47"/>
      <c r="L206" s="123">
        <f t="shared" ref="L206:L215" si="286">K206+J206</f>
        <v>0</v>
      </c>
      <c r="M206" s="46"/>
      <c r="N206" s="47"/>
      <c r="O206" s="123">
        <f t="shared" ref="O206:O215" si="287">N206+M206</f>
        <v>0</v>
      </c>
      <c r="P206" s="49"/>
    </row>
    <row r="207" spans="1:16" ht="12" hidden="1" customHeight="1" x14ac:dyDescent="0.25">
      <c r="A207" s="51">
        <v>5212</v>
      </c>
      <c r="B207" s="78" t="s">
        <v>229</v>
      </c>
      <c r="C207" s="79">
        <f t="shared" si="193"/>
        <v>0</v>
      </c>
      <c r="D207" s="184"/>
      <c r="E207" s="185"/>
      <c r="F207" s="55">
        <f t="shared" si="284"/>
        <v>0</v>
      </c>
      <c r="G207" s="53"/>
      <c r="H207" s="54"/>
      <c r="I207" s="55">
        <f t="shared" si="285"/>
        <v>0</v>
      </c>
      <c r="J207" s="53"/>
      <c r="K207" s="54"/>
      <c r="L207" s="55">
        <f t="shared" si="286"/>
        <v>0</v>
      </c>
      <c r="M207" s="53"/>
      <c r="N207" s="54"/>
      <c r="O207" s="55">
        <f t="shared" si="287"/>
        <v>0</v>
      </c>
      <c r="P207" s="57"/>
    </row>
    <row r="208" spans="1:16" ht="12" hidden="1" customHeight="1" x14ac:dyDescent="0.25">
      <c r="A208" s="51">
        <v>5213</v>
      </c>
      <c r="B208" s="78" t="s">
        <v>230</v>
      </c>
      <c r="C208" s="79">
        <f t="shared" si="193"/>
        <v>0</v>
      </c>
      <c r="D208" s="184"/>
      <c r="E208" s="185"/>
      <c r="F208" s="55">
        <f t="shared" si="284"/>
        <v>0</v>
      </c>
      <c r="G208" s="53"/>
      <c r="H208" s="54"/>
      <c r="I208" s="55">
        <f t="shared" si="285"/>
        <v>0</v>
      </c>
      <c r="J208" s="53"/>
      <c r="K208" s="54"/>
      <c r="L208" s="55">
        <f t="shared" si="286"/>
        <v>0</v>
      </c>
      <c r="M208" s="53"/>
      <c r="N208" s="54"/>
      <c r="O208" s="55">
        <f t="shared" si="287"/>
        <v>0</v>
      </c>
      <c r="P208" s="57"/>
    </row>
    <row r="209" spans="1:16" ht="12" hidden="1" customHeight="1" x14ac:dyDescent="0.25">
      <c r="A209" s="51">
        <v>5214</v>
      </c>
      <c r="B209" s="78" t="s">
        <v>231</v>
      </c>
      <c r="C209" s="79">
        <f t="shared" si="193"/>
        <v>0</v>
      </c>
      <c r="D209" s="184"/>
      <c r="E209" s="185"/>
      <c r="F209" s="55">
        <f t="shared" si="284"/>
        <v>0</v>
      </c>
      <c r="G209" s="53"/>
      <c r="H209" s="54"/>
      <c r="I209" s="55">
        <f t="shared" si="285"/>
        <v>0</v>
      </c>
      <c r="J209" s="53"/>
      <c r="K209" s="54"/>
      <c r="L209" s="55">
        <f t="shared" si="286"/>
        <v>0</v>
      </c>
      <c r="M209" s="53"/>
      <c r="N209" s="54"/>
      <c r="O209" s="55">
        <f t="shared" si="287"/>
        <v>0</v>
      </c>
      <c r="P209" s="57"/>
    </row>
    <row r="210" spans="1:16" ht="12" hidden="1" customHeight="1" x14ac:dyDescent="0.25">
      <c r="A210" s="51">
        <v>5215</v>
      </c>
      <c r="B210" s="78" t="s">
        <v>232</v>
      </c>
      <c r="C210" s="79">
        <f t="shared" si="193"/>
        <v>0</v>
      </c>
      <c r="D210" s="184"/>
      <c r="E210" s="185"/>
      <c r="F210" s="55">
        <f t="shared" si="284"/>
        <v>0</v>
      </c>
      <c r="G210" s="53"/>
      <c r="H210" s="54"/>
      <c r="I210" s="55">
        <f t="shared" si="285"/>
        <v>0</v>
      </c>
      <c r="J210" s="53"/>
      <c r="K210" s="54"/>
      <c r="L210" s="55">
        <f t="shared" si="286"/>
        <v>0</v>
      </c>
      <c r="M210" s="53"/>
      <c r="N210" s="54"/>
      <c r="O210" s="55">
        <f t="shared" si="287"/>
        <v>0</v>
      </c>
      <c r="P210" s="57"/>
    </row>
    <row r="211" spans="1:16" ht="14.25" hidden="1" customHeight="1" x14ac:dyDescent="0.25">
      <c r="A211" s="51">
        <v>5216</v>
      </c>
      <c r="B211" s="78" t="s">
        <v>233</v>
      </c>
      <c r="C211" s="79">
        <f t="shared" si="193"/>
        <v>0</v>
      </c>
      <c r="D211" s="184"/>
      <c r="E211" s="185"/>
      <c r="F211" s="55">
        <f t="shared" si="284"/>
        <v>0</v>
      </c>
      <c r="G211" s="53"/>
      <c r="H211" s="54"/>
      <c r="I211" s="55">
        <f t="shared" si="285"/>
        <v>0</v>
      </c>
      <c r="J211" s="53"/>
      <c r="K211" s="54"/>
      <c r="L211" s="55">
        <f t="shared" si="286"/>
        <v>0</v>
      </c>
      <c r="M211" s="53"/>
      <c r="N211" s="54"/>
      <c r="O211" s="55">
        <f t="shared" si="287"/>
        <v>0</v>
      </c>
      <c r="P211" s="57"/>
    </row>
    <row r="212" spans="1:16" ht="12" hidden="1" customHeight="1" x14ac:dyDescent="0.25">
      <c r="A212" s="51">
        <v>5217</v>
      </c>
      <c r="B212" s="78" t="s">
        <v>234</v>
      </c>
      <c r="C212" s="79">
        <f t="shared" ref="C212:C275" si="288">F212+I212+L212+O212</f>
        <v>0</v>
      </c>
      <c r="D212" s="184"/>
      <c r="E212" s="185"/>
      <c r="F212" s="55">
        <f t="shared" si="284"/>
        <v>0</v>
      </c>
      <c r="G212" s="53"/>
      <c r="H212" s="54"/>
      <c r="I212" s="55">
        <f t="shared" si="285"/>
        <v>0</v>
      </c>
      <c r="J212" s="53"/>
      <c r="K212" s="54"/>
      <c r="L212" s="55">
        <f t="shared" si="286"/>
        <v>0</v>
      </c>
      <c r="M212" s="53"/>
      <c r="N212" s="54"/>
      <c r="O212" s="55">
        <f t="shared" si="287"/>
        <v>0</v>
      </c>
      <c r="P212" s="57"/>
    </row>
    <row r="213" spans="1:16" ht="12" hidden="1" customHeight="1" x14ac:dyDescent="0.25">
      <c r="A213" s="51">
        <v>5218</v>
      </c>
      <c r="B213" s="78" t="s">
        <v>235</v>
      </c>
      <c r="C213" s="79">
        <f t="shared" si="288"/>
        <v>0</v>
      </c>
      <c r="D213" s="184"/>
      <c r="E213" s="185"/>
      <c r="F213" s="55">
        <f t="shared" si="284"/>
        <v>0</v>
      </c>
      <c r="G213" s="53"/>
      <c r="H213" s="54"/>
      <c r="I213" s="55">
        <f t="shared" si="285"/>
        <v>0</v>
      </c>
      <c r="J213" s="53"/>
      <c r="K213" s="54"/>
      <c r="L213" s="55">
        <f t="shared" si="286"/>
        <v>0</v>
      </c>
      <c r="M213" s="53"/>
      <c r="N213" s="54"/>
      <c r="O213" s="55">
        <f t="shared" si="287"/>
        <v>0</v>
      </c>
      <c r="P213" s="57"/>
    </row>
    <row r="214" spans="1:16" ht="12" hidden="1" customHeight="1" x14ac:dyDescent="0.25">
      <c r="A214" s="51">
        <v>5219</v>
      </c>
      <c r="B214" s="78" t="s">
        <v>236</v>
      </c>
      <c r="C214" s="79">
        <f t="shared" si="288"/>
        <v>0</v>
      </c>
      <c r="D214" s="184"/>
      <c r="E214" s="185"/>
      <c r="F214" s="55">
        <f t="shared" si="284"/>
        <v>0</v>
      </c>
      <c r="G214" s="53"/>
      <c r="H214" s="54"/>
      <c r="I214" s="55">
        <f t="shared" si="285"/>
        <v>0</v>
      </c>
      <c r="J214" s="53"/>
      <c r="K214" s="54"/>
      <c r="L214" s="55">
        <f t="shared" si="286"/>
        <v>0</v>
      </c>
      <c r="M214" s="53"/>
      <c r="N214" s="54"/>
      <c r="O214" s="55">
        <f t="shared" si="287"/>
        <v>0</v>
      </c>
      <c r="P214" s="57"/>
    </row>
    <row r="215" spans="1:16" ht="13.5" hidden="1" customHeight="1" x14ac:dyDescent="0.25">
      <c r="A215" s="178">
        <v>5220</v>
      </c>
      <c r="B215" s="78" t="s">
        <v>237</v>
      </c>
      <c r="C215" s="79">
        <f t="shared" si="288"/>
        <v>0</v>
      </c>
      <c r="D215" s="184"/>
      <c r="E215" s="185"/>
      <c r="F215" s="55">
        <f t="shared" si="284"/>
        <v>0</v>
      </c>
      <c r="G215" s="53"/>
      <c r="H215" s="54"/>
      <c r="I215" s="55">
        <f t="shared" si="285"/>
        <v>0</v>
      </c>
      <c r="J215" s="53"/>
      <c r="K215" s="54"/>
      <c r="L215" s="55">
        <f t="shared" si="286"/>
        <v>0</v>
      </c>
      <c r="M215" s="53"/>
      <c r="N215" s="54"/>
      <c r="O215" s="55">
        <f t="shared" si="287"/>
        <v>0</v>
      </c>
      <c r="P215" s="57"/>
    </row>
    <row r="216" spans="1:16" hidden="1" x14ac:dyDescent="0.25">
      <c r="A216" s="178">
        <v>5230</v>
      </c>
      <c r="B216" s="78" t="s">
        <v>238</v>
      </c>
      <c r="C216" s="79">
        <f t="shared" si="288"/>
        <v>0</v>
      </c>
      <c r="D216" s="179">
        <f>SUM(D217:D224)</f>
        <v>0</v>
      </c>
      <c r="E216" s="180">
        <f t="shared" ref="E216:F216" si="289">SUM(E217:E224)</f>
        <v>0</v>
      </c>
      <c r="F216" s="55">
        <f t="shared" si="289"/>
        <v>0</v>
      </c>
      <c r="G216" s="179">
        <f>SUM(G217:G224)</f>
        <v>0</v>
      </c>
      <c r="H216" s="180">
        <f t="shared" ref="H216:I216" si="290">SUM(H217:H224)</f>
        <v>0</v>
      </c>
      <c r="I216" s="55">
        <f t="shared" si="290"/>
        <v>0</v>
      </c>
      <c r="J216" s="179">
        <f>SUM(J217:J224)</f>
        <v>0</v>
      </c>
      <c r="K216" s="180">
        <f t="shared" ref="K216:L216" si="291">SUM(K217:K224)</f>
        <v>0</v>
      </c>
      <c r="L216" s="55">
        <f t="shared" si="291"/>
        <v>0</v>
      </c>
      <c r="M216" s="179">
        <f>SUM(M217:M224)</f>
        <v>0</v>
      </c>
      <c r="N216" s="180">
        <f t="shared" ref="N216:O216" si="292">SUM(N217:N224)</f>
        <v>0</v>
      </c>
      <c r="O216" s="55">
        <f t="shared" si="292"/>
        <v>0</v>
      </c>
      <c r="P216" s="57"/>
    </row>
    <row r="217" spans="1:16" ht="12" hidden="1" customHeight="1" x14ac:dyDescent="0.25">
      <c r="A217" s="51">
        <v>5231</v>
      </c>
      <c r="B217" s="78" t="s">
        <v>239</v>
      </c>
      <c r="C217" s="79">
        <f t="shared" si="288"/>
        <v>0</v>
      </c>
      <c r="D217" s="184"/>
      <c r="E217" s="185"/>
      <c r="F217" s="55">
        <f t="shared" ref="F217:F226" si="293">D217+E217</f>
        <v>0</v>
      </c>
      <c r="G217" s="53"/>
      <c r="H217" s="54"/>
      <c r="I217" s="55">
        <f t="shared" ref="I217:I226" si="294">G217+H217</f>
        <v>0</v>
      </c>
      <c r="J217" s="53"/>
      <c r="K217" s="54"/>
      <c r="L217" s="55">
        <f t="shared" ref="L217:L226" si="295">K217+J217</f>
        <v>0</v>
      </c>
      <c r="M217" s="53"/>
      <c r="N217" s="54"/>
      <c r="O217" s="55">
        <f t="shared" ref="O217:O226" si="296">N217+M217</f>
        <v>0</v>
      </c>
      <c r="P217" s="57"/>
    </row>
    <row r="218" spans="1:16" ht="12" hidden="1" customHeight="1" x14ac:dyDescent="0.25">
      <c r="A218" s="51">
        <v>5232</v>
      </c>
      <c r="B218" s="78" t="s">
        <v>240</v>
      </c>
      <c r="C218" s="79">
        <f t="shared" si="288"/>
        <v>0</v>
      </c>
      <c r="D218" s="184"/>
      <c r="E218" s="185"/>
      <c r="F218" s="55">
        <f t="shared" si="293"/>
        <v>0</v>
      </c>
      <c r="G218" s="53"/>
      <c r="H218" s="54"/>
      <c r="I218" s="55">
        <f t="shared" si="294"/>
        <v>0</v>
      </c>
      <c r="J218" s="53"/>
      <c r="K218" s="54"/>
      <c r="L218" s="55">
        <f t="shared" si="295"/>
        <v>0</v>
      </c>
      <c r="M218" s="53"/>
      <c r="N218" s="54"/>
      <c r="O218" s="55">
        <f t="shared" si="296"/>
        <v>0</v>
      </c>
      <c r="P218" s="57"/>
    </row>
    <row r="219" spans="1:16" ht="12" hidden="1" customHeight="1" x14ac:dyDescent="0.25">
      <c r="A219" s="51">
        <v>5233</v>
      </c>
      <c r="B219" s="78" t="s">
        <v>241</v>
      </c>
      <c r="C219" s="79">
        <f t="shared" si="288"/>
        <v>0</v>
      </c>
      <c r="D219" s="184"/>
      <c r="E219" s="185"/>
      <c r="F219" s="55">
        <f t="shared" si="293"/>
        <v>0</v>
      </c>
      <c r="G219" s="53"/>
      <c r="H219" s="54"/>
      <c r="I219" s="55">
        <f t="shared" si="294"/>
        <v>0</v>
      </c>
      <c r="J219" s="53"/>
      <c r="K219" s="54"/>
      <c r="L219" s="55">
        <f t="shared" si="295"/>
        <v>0</v>
      </c>
      <c r="M219" s="53"/>
      <c r="N219" s="54"/>
      <c r="O219" s="55">
        <f t="shared" si="296"/>
        <v>0</v>
      </c>
      <c r="P219" s="57"/>
    </row>
    <row r="220" spans="1:16" ht="24" hidden="1" customHeight="1" x14ac:dyDescent="0.25">
      <c r="A220" s="51">
        <v>5234</v>
      </c>
      <c r="B220" s="78" t="s">
        <v>242</v>
      </c>
      <c r="C220" s="79">
        <f t="shared" si="288"/>
        <v>0</v>
      </c>
      <c r="D220" s="184"/>
      <c r="E220" s="185"/>
      <c r="F220" s="55">
        <f t="shared" si="293"/>
        <v>0</v>
      </c>
      <c r="G220" s="53"/>
      <c r="H220" s="54"/>
      <c r="I220" s="55">
        <f t="shared" si="294"/>
        <v>0</v>
      </c>
      <c r="J220" s="53"/>
      <c r="K220" s="54"/>
      <c r="L220" s="55">
        <f t="shared" si="295"/>
        <v>0</v>
      </c>
      <c r="M220" s="53"/>
      <c r="N220" s="54"/>
      <c r="O220" s="55">
        <f t="shared" si="296"/>
        <v>0</v>
      </c>
      <c r="P220" s="57"/>
    </row>
    <row r="221" spans="1:16" ht="14.25" hidden="1" customHeight="1" x14ac:dyDescent="0.25">
      <c r="A221" s="51">
        <v>5236</v>
      </c>
      <c r="B221" s="78" t="s">
        <v>243</v>
      </c>
      <c r="C221" s="79">
        <f t="shared" si="288"/>
        <v>0</v>
      </c>
      <c r="D221" s="184"/>
      <c r="E221" s="185"/>
      <c r="F221" s="55">
        <f t="shared" si="293"/>
        <v>0</v>
      </c>
      <c r="G221" s="53"/>
      <c r="H221" s="54"/>
      <c r="I221" s="55">
        <f t="shared" si="294"/>
        <v>0</v>
      </c>
      <c r="J221" s="53"/>
      <c r="K221" s="54"/>
      <c r="L221" s="55">
        <f t="shared" si="295"/>
        <v>0</v>
      </c>
      <c r="M221" s="53"/>
      <c r="N221" s="54"/>
      <c r="O221" s="55">
        <f t="shared" si="296"/>
        <v>0</v>
      </c>
      <c r="P221" s="57"/>
    </row>
    <row r="222" spans="1:16" ht="14.25" hidden="1" customHeight="1" x14ac:dyDescent="0.25">
      <c r="A222" s="51">
        <v>5237</v>
      </c>
      <c r="B222" s="78" t="s">
        <v>244</v>
      </c>
      <c r="C222" s="79">
        <f t="shared" si="288"/>
        <v>0</v>
      </c>
      <c r="D222" s="184"/>
      <c r="E222" s="185"/>
      <c r="F222" s="55">
        <f t="shared" si="293"/>
        <v>0</v>
      </c>
      <c r="G222" s="53"/>
      <c r="H222" s="54"/>
      <c r="I222" s="55">
        <f t="shared" si="294"/>
        <v>0</v>
      </c>
      <c r="J222" s="53"/>
      <c r="K222" s="54"/>
      <c r="L222" s="55">
        <f t="shared" si="295"/>
        <v>0</v>
      </c>
      <c r="M222" s="53"/>
      <c r="N222" s="54"/>
      <c r="O222" s="55">
        <f t="shared" si="296"/>
        <v>0</v>
      </c>
      <c r="P222" s="57"/>
    </row>
    <row r="223" spans="1:16" ht="24" hidden="1" customHeight="1" x14ac:dyDescent="0.25">
      <c r="A223" s="51">
        <v>5238</v>
      </c>
      <c r="B223" s="78" t="s">
        <v>245</v>
      </c>
      <c r="C223" s="79">
        <f t="shared" si="288"/>
        <v>0</v>
      </c>
      <c r="D223" s="184"/>
      <c r="E223" s="185"/>
      <c r="F223" s="55">
        <f t="shared" si="293"/>
        <v>0</v>
      </c>
      <c r="G223" s="53"/>
      <c r="H223" s="54"/>
      <c r="I223" s="55">
        <f t="shared" si="294"/>
        <v>0</v>
      </c>
      <c r="J223" s="53"/>
      <c r="K223" s="54"/>
      <c r="L223" s="55">
        <f t="shared" si="295"/>
        <v>0</v>
      </c>
      <c r="M223" s="53"/>
      <c r="N223" s="54"/>
      <c r="O223" s="55">
        <f t="shared" si="296"/>
        <v>0</v>
      </c>
      <c r="P223" s="57"/>
    </row>
    <row r="224" spans="1:16" ht="24" hidden="1" customHeight="1" x14ac:dyDescent="0.25">
      <c r="A224" s="51">
        <v>5239</v>
      </c>
      <c r="B224" s="78" t="s">
        <v>246</v>
      </c>
      <c r="C224" s="79">
        <f t="shared" si="288"/>
        <v>0</v>
      </c>
      <c r="D224" s="184"/>
      <c r="E224" s="185"/>
      <c r="F224" s="55">
        <f t="shared" si="293"/>
        <v>0</v>
      </c>
      <c r="G224" s="53"/>
      <c r="H224" s="54"/>
      <c r="I224" s="55">
        <f t="shared" si="294"/>
        <v>0</v>
      </c>
      <c r="J224" s="53"/>
      <c r="K224" s="54"/>
      <c r="L224" s="55">
        <f t="shared" si="295"/>
        <v>0</v>
      </c>
      <c r="M224" s="53"/>
      <c r="N224" s="54"/>
      <c r="O224" s="55">
        <f t="shared" si="296"/>
        <v>0</v>
      </c>
      <c r="P224" s="57"/>
    </row>
    <row r="225" spans="1:16" ht="24" hidden="1" customHeight="1" x14ac:dyDescent="0.25">
      <c r="A225" s="178">
        <v>5240</v>
      </c>
      <c r="B225" s="78" t="s">
        <v>247</v>
      </c>
      <c r="C225" s="79">
        <f t="shared" si="288"/>
        <v>0</v>
      </c>
      <c r="D225" s="184"/>
      <c r="E225" s="185"/>
      <c r="F225" s="55">
        <f t="shared" si="293"/>
        <v>0</v>
      </c>
      <c r="G225" s="53"/>
      <c r="H225" s="54"/>
      <c r="I225" s="55">
        <f t="shared" si="294"/>
        <v>0</v>
      </c>
      <c r="J225" s="53"/>
      <c r="K225" s="54"/>
      <c r="L225" s="55">
        <f t="shared" si="295"/>
        <v>0</v>
      </c>
      <c r="M225" s="53"/>
      <c r="N225" s="54"/>
      <c r="O225" s="55">
        <f t="shared" si="296"/>
        <v>0</v>
      </c>
      <c r="P225" s="57"/>
    </row>
    <row r="226" spans="1:16" ht="12" hidden="1" customHeight="1" x14ac:dyDescent="0.25">
      <c r="A226" s="178">
        <v>5250</v>
      </c>
      <c r="B226" s="78" t="s">
        <v>248</v>
      </c>
      <c r="C226" s="79">
        <f t="shared" si="288"/>
        <v>0</v>
      </c>
      <c r="D226" s="184"/>
      <c r="E226" s="185"/>
      <c r="F226" s="55">
        <f t="shared" si="293"/>
        <v>0</v>
      </c>
      <c r="G226" s="53"/>
      <c r="H226" s="54"/>
      <c r="I226" s="55">
        <f t="shared" si="294"/>
        <v>0</v>
      </c>
      <c r="J226" s="53"/>
      <c r="K226" s="54"/>
      <c r="L226" s="55">
        <f t="shared" si="295"/>
        <v>0</v>
      </c>
      <c r="M226" s="53"/>
      <c r="N226" s="54"/>
      <c r="O226" s="55">
        <f t="shared" si="296"/>
        <v>0</v>
      </c>
      <c r="P226" s="57"/>
    </row>
    <row r="227" spans="1:16" hidden="1" x14ac:dyDescent="0.25">
      <c r="A227" s="178">
        <v>5260</v>
      </c>
      <c r="B227" s="78" t="s">
        <v>249</v>
      </c>
      <c r="C227" s="79">
        <f t="shared" si="288"/>
        <v>0</v>
      </c>
      <c r="D227" s="179">
        <f>SUM(D228)</f>
        <v>0</v>
      </c>
      <c r="E227" s="180">
        <f t="shared" ref="E227:F227" si="297">SUM(E228)</f>
        <v>0</v>
      </c>
      <c r="F227" s="55">
        <f t="shared" si="297"/>
        <v>0</v>
      </c>
      <c r="G227" s="179">
        <f>SUM(G228)</f>
        <v>0</v>
      </c>
      <c r="H227" s="180">
        <f t="shared" ref="H227:I227" si="298">SUM(H228)</f>
        <v>0</v>
      </c>
      <c r="I227" s="55">
        <f t="shared" si="298"/>
        <v>0</v>
      </c>
      <c r="J227" s="179">
        <f>SUM(J228)</f>
        <v>0</v>
      </c>
      <c r="K227" s="180">
        <f t="shared" ref="K227:L227" si="299">SUM(K228)</f>
        <v>0</v>
      </c>
      <c r="L227" s="55">
        <f t="shared" si="299"/>
        <v>0</v>
      </c>
      <c r="M227" s="179">
        <f>SUM(M228)</f>
        <v>0</v>
      </c>
      <c r="N227" s="180">
        <f t="shared" ref="N227:O227" si="300">SUM(N228)</f>
        <v>0</v>
      </c>
      <c r="O227" s="55">
        <f t="shared" si="300"/>
        <v>0</v>
      </c>
      <c r="P227" s="57"/>
    </row>
    <row r="228" spans="1:16" ht="24" hidden="1" customHeight="1" x14ac:dyDescent="0.25">
      <c r="A228" s="51">
        <v>5269</v>
      </c>
      <c r="B228" s="78" t="s">
        <v>250</v>
      </c>
      <c r="C228" s="79">
        <f t="shared" si="288"/>
        <v>0</v>
      </c>
      <c r="D228" s="184"/>
      <c r="E228" s="185"/>
      <c r="F228" s="55">
        <f t="shared" ref="F228:F229" si="301">D228+E228</f>
        <v>0</v>
      </c>
      <c r="G228" s="53"/>
      <c r="H228" s="54"/>
      <c r="I228" s="55">
        <f t="shared" ref="I228:I229" si="302">G228+H228</f>
        <v>0</v>
      </c>
      <c r="J228" s="53"/>
      <c r="K228" s="54"/>
      <c r="L228" s="55">
        <f t="shared" ref="L228:L229" si="303">K228+J228</f>
        <v>0</v>
      </c>
      <c r="M228" s="53"/>
      <c r="N228" s="54"/>
      <c r="O228" s="55">
        <f t="shared" ref="O228:O229" si="304">N228+M228</f>
        <v>0</v>
      </c>
      <c r="P228" s="57"/>
    </row>
    <row r="229" spans="1:16" ht="24" hidden="1" customHeight="1" x14ac:dyDescent="0.25">
      <c r="A229" s="175">
        <v>5270</v>
      </c>
      <c r="B229" s="127" t="s">
        <v>251</v>
      </c>
      <c r="C229" s="132">
        <f t="shared" si="288"/>
        <v>0</v>
      </c>
      <c r="D229" s="190"/>
      <c r="E229" s="191"/>
      <c r="F229" s="130">
        <f t="shared" si="301"/>
        <v>0</v>
      </c>
      <c r="G229" s="133"/>
      <c r="H229" s="134"/>
      <c r="I229" s="130">
        <f t="shared" si="302"/>
        <v>0</v>
      </c>
      <c r="J229" s="133"/>
      <c r="K229" s="134"/>
      <c r="L229" s="130">
        <f t="shared" si="303"/>
        <v>0</v>
      </c>
      <c r="M229" s="133"/>
      <c r="N229" s="134"/>
      <c r="O229" s="130">
        <f t="shared" si="304"/>
        <v>0</v>
      </c>
      <c r="P229" s="118"/>
    </row>
    <row r="230" spans="1:16" hidden="1" x14ac:dyDescent="0.25">
      <c r="A230" s="166">
        <v>6000</v>
      </c>
      <c r="B230" s="166" t="s">
        <v>252</v>
      </c>
      <c r="C230" s="167">
        <f t="shared" si="288"/>
        <v>0</v>
      </c>
      <c r="D230" s="168">
        <f>D231+D251+D259</f>
        <v>0</v>
      </c>
      <c r="E230" s="169">
        <f t="shared" ref="E230:F230" si="305">E231+E251+E259</f>
        <v>0</v>
      </c>
      <c r="F230" s="170">
        <f t="shared" si="305"/>
        <v>0</v>
      </c>
      <c r="G230" s="168">
        <f>G231+G251+G259</f>
        <v>0</v>
      </c>
      <c r="H230" s="169">
        <f t="shared" ref="H230:I230" si="306">H231+H251+H259</f>
        <v>0</v>
      </c>
      <c r="I230" s="170">
        <f t="shared" si="306"/>
        <v>0</v>
      </c>
      <c r="J230" s="168">
        <f>J231+J251+J259</f>
        <v>0</v>
      </c>
      <c r="K230" s="169">
        <f t="shared" ref="K230:L230" si="307">K231+K251+K259</f>
        <v>0</v>
      </c>
      <c r="L230" s="170">
        <f t="shared" si="307"/>
        <v>0</v>
      </c>
      <c r="M230" s="168">
        <f>M231+M251+M259</f>
        <v>0</v>
      </c>
      <c r="N230" s="169">
        <f t="shared" ref="N230:O230" si="308">N231+N251+N259</f>
        <v>0</v>
      </c>
      <c r="O230" s="170">
        <f t="shared" si="308"/>
        <v>0</v>
      </c>
      <c r="P230" s="171"/>
    </row>
    <row r="231" spans="1:16" ht="14.25" hidden="1" customHeight="1" x14ac:dyDescent="0.25">
      <c r="A231" s="204">
        <v>6200</v>
      </c>
      <c r="B231" s="195" t="s">
        <v>253</v>
      </c>
      <c r="C231" s="205">
        <f t="shared" si="288"/>
        <v>0</v>
      </c>
      <c r="D231" s="206">
        <f>SUM(D232,D233,D235,D238,D244,D245,D246)</f>
        <v>0</v>
      </c>
      <c r="E231" s="207">
        <f t="shared" ref="E231:F231" si="309">SUM(E232,E233,E235,E238,E244,E245,E246)</f>
        <v>0</v>
      </c>
      <c r="F231" s="208">
        <f t="shared" si="309"/>
        <v>0</v>
      </c>
      <c r="G231" s="206">
        <f>SUM(G232,G233,G235,G238,G244,G245,G246)</f>
        <v>0</v>
      </c>
      <c r="H231" s="207">
        <f t="shared" ref="H231:I231" si="310">SUM(H232,H233,H235,H238,H244,H245,H246)</f>
        <v>0</v>
      </c>
      <c r="I231" s="208">
        <f t="shared" si="310"/>
        <v>0</v>
      </c>
      <c r="J231" s="206">
        <f>SUM(J232,J233,J235,J238,J244,J245,J246)</f>
        <v>0</v>
      </c>
      <c r="K231" s="207">
        <f t="shared" ref="K231:L231" si="311">SUM(K232,K233,K235,K238,K244,K245,K246)</f>
        <v>0</v>
      </c>
      <c r="L231" s="208">
        <f t="shared" si="311"/>
        <v>0</v>
      </c>
      <c r="M231" s="206">
        <f>SUM(M232,M233,M235,M238,M244,M245,M246)</f>
        <v>0</v>
      </c>
      <c r="N231" s="207">
        <f t="shared" ref="N231:O231" si="312">SUM(N232,N233,N235,N238,N244,N245,N246)</f>
        <v>0</v>
      </c>
      <c r="O231" s="208">
        <f t="shared" si="312"/>
        <v>0</v>
      </c>
      <c r="P231" s="209"/>
    </row>
    <row r="232" spans="1:16" ht="24" hidden="1" customHeight="1" x14ac:dyDescent="0.25">
      <c r="A232" s="676">
        <v>6220</v>
      </c>
      <c r="B232" s="71" t="s">
        <v>254</v>
      </c>
      <c r="C232" s="72">
        <f t="shared" si="288"/>
        <v>0</v>
      </c>
      <c r="D232" s="186"/>
      <c r="E232" s="187"/>
      <c r="F232" s="123">
        <f>D232+E232</f>
        <v>0</v>
      </c>
      <c r="G232" s="46"/>
      <c r="H232" s="47"/>
      <c r="I232" s="123">
        <f>G232+H232</f>
        <v>0</v>
      </c>
      <c r="J232" s="46"/>
      <c r="K232" s="47"/>
      <c r="L232" s="123">
        <f>K232+J232</f>
        <v>0</v>
      </c>
      <c r="M232" s="46"/>
      <c r="N232" s="47"/>
      <c r="O232" s="123">
        <f>N232+M232</f>
        <v>0</v>
      </c>
      <c r="P232" s="49"/>
    </row>
    <row r="233" spans="1:16" hidden="1" x14ac:dyDescent="0.25">
      <c r="A233" s="178">
        <v>6230</v>
      </c>
      <c r="B233" s="78" t="s">
        <v>255</v>
      </c>
      <c r="C233" s="79">
        <f t="shared" si="288"/>
        <v>0</v>
      </c>
      <c r="D233" s="179">
        <f t="shared" ref="D233:O233" si="313">SUM(D234)</f>
        <v>0</v>
      </c>
      <c r="E233" s="180">
        <f t="shared" si="313"/>
        <v>0</v>
      </c>
      <c r="F233" s="55">
        <f t="shared" si="313"/>
        <v>0</v>
      </c>
      <c r="G233" s="179">
        <f t="shared" si="313"/>
        <v>0</v>
      </c>
      <c r="H233" s="180">
        <f t="shared" si="313"/>
        <v>0</v>
      </c>
      <c r="I233" s="55">
        <f t="shared" si="313"/>
        <v>0</v>
      </c>
      <c r="J233" s="179">
        <f t="shared" si="313"/>
        <v>0</v>
      </c>
      <c r="K233" s="180">
        <f t="shared" si="313"/>
        <v>0</v>
      </c>
      <c r="L233" s="55">
        <f t="shared" si="313"/>
        <v>0</v>
      </c>
      <c r="M233" s="179">
        <f t="shared" si="313"/>
        <v>0</v>
      </c>
      <c r="N233" s="180">
        <f t="shared" si="313"/>
        <v>0</v>
      </c>
      <c r="O233" s="55">
        <f t="shared" si="313"/>
        <v>0</v>
      </c>
      <c r="P233" s="57"/>
    </row>
    <row r="234" spans="1:16" ht="24" hidden="1" customHeight="1" x14ac:dyDescent="0.25">
      <c r="A234" s="51">
        <v>6239</v>
      </c>
      <c r="B234" s="71" t="s">
        <v>256</v>
      </c>
      <c r="C234" s="79">
        <f t="shared" si="288"/>
        <v>0</v>
      </c>
      <c r="D234" s="186"/>
      <c r="E234" s="187"/>
      <c r="F234" s="123">
        <f>D234+E234</f>
        <v>0</v>
      </c>
      <c r="G234" s="46"/>
      <c r="H234" s="47"/>
      <c r="I234" s="123">
        <f>G234+H234</f>
        <v>0</v>
      </c>
      <c r="J234" s="46"/>
      <c r="K234" s="47"/>
      <c r="L234" s="123">
        <f>K234+J234</f>
        <v>0</v>
      </c>
      <c r="M234" s="46"/>
      <c r="N234" s="47"/>
      <c r="O234" s="123">
        <f>N234+M234</f>
        <v>0</v>
      </c>
      <c r="P234" s="49"/>
    </row>
    <row r="235" spans="1:16" ht="24" hidden="1" x14ac:dyDescent="0.25">
      <c r="A235" s="178">
        <v>6240</v>
      </c>
      <c r="B235" s="78" t="s">
        <v>257</v>
      </c>
      <c r="C235" s="79">
        <f t="shared" si="288"/>
        <v>0</v>
      </c>
      <c r="D235" s="179">
        <f>SUM(D236:D237)</f>
        <v>0</v>
      </c>
      <c r="E235" s="180">
        <f t="shared" ref="E235:F235" si="314">SUM(E236:E237)</f>
        <v>0</v>
      </c>
      <c r="F235" s="55">
        <f t="shared" si="314"/>
        <v>0</v>
      </c>
      <c r="G235" s="179">
        <f>SUM(G236:G237)</f>
        <v>0</v>
      </c>
      <c r="H235" s="180">
        <f t="shared" ref="H235:I235" si="315">SUM(H236:H237)</f>
        <v>0</v>
      </c>
      <c r="I235" s="55">
        <f t="shared" si="315"/>
        <v>0</v>
      </c>
      <c r="J235" s="179">
        <f>SUM(J236:J237)</f>
        <v>0</v>
      </c>
      <c r="K235" s="180">
        <f t="shared" ref="K235:L235" si="316">SUM(K236:K237)</f>
        <v>0</v>
      </c>
      <c r="L235" s="55">
        <f t="shared" si="316"/>
        <v>0</v>
      </c>
      <c r="M235" s="179">
        <f>SUM(M236:M237)</f>
        <v>0</v>
      </c>
      <c r="N235" s="180">
        <f t="shared" ref="N235:O235" si="317">SUM(N236:N237)</f>
        <v>0</v>
      </c>
      <c r="O235" s="55">
        <f t="shared" si="317"/>
        <v>0</v>
      </c>
      <c r="P235" s="57"/>
    </row>
    <row r="236" spans="1:16" ht="12" hidden="1" customHeight="1" x14ac:dyDescent="0.25">
      <c r="A236" s="51">
        <v>6241</v>
      </c>
      <c r="B236" s="78" t="s">
        <v>258</v>
      </c>
      <c r="C236" s="79">
        <f t="shared" si="288"/>
        <v>0</v>
      </c>
      <c r="D236" s="184"/>
      <c r="E236" s="185"/>
      <c r="F236" s="55">
        <f t="shared" ref="F236:F237" si="318">D236+E236</f>
        <v>0</v>
      </c>
      <c r="G236" s="53"/>
      <c r="H236" s="54"/>
      <c r="I236" s="55">
        <f t="shared" ref="I236:I237" si="319">G236+H236</f>
        <v>0</v>
      </c>
      <c r="J236" s="53"/>
      <c r="K236" s="54"/>
      <c r="L236" s="55">
        <f t="shared" ref="L236:L237" si="320">K236+J236</f>
        <v>0</v>
      </c>
      <c r="M236" s="53"/>
      <c r="N236" s="54"/>
      <c r="O236" s="55">
        <f t="shared" ref="O236:O237" si="321">N236+M236</f>
        <v>0</v>
      </c>
      <c r="P236" s="57"/>
    </row>
    <row r="237" spans="1:16" ht="12" hidden="1" customHeight="1" x14ac:dyDescent="0.25">
      <c r="A237" s="51">
        <v>6242</v>
      </c>
      <c r="B237" s="78" t="s">
        <v>259</v>
      </c>
      <c r="C237" s="79">
        <f t="shared" si="288"/>
        <v>0</v>
      </c>
      <c r="D237" s="184"/>
      <c r="E237" s="185"/>
      <c r="F237" s="55">
        <f t="shared" si="318"/>
        <v>0</v>
      </c>
      <c r="G237" s="53"/>
      <c r="H237" s="54"/>
      <c r="I237" s="55">
        <f t="shared" si="319"/>
        <v>0</v>
      </c>
      <c r="J237" s="53"/>
      <c r="K237" s="54"/>
      <c r="L237" s="55">
        <f t="shared" si="320"/>
        <v>0</v>
      </c>
      <c r="M237" s="53"/>
      <c r="N237" s="54"/>
      <c r="O237" s="55">
        <f t="shared" si="321"/>
        <v>0</v>
      </c>
      <c r="P237" s="57"/>
    </row>
    <row r="238" spans="1:16" ht="25.5" hidden="1" customHeight="1" x14ac:dyDescent="0.25">
      <c r="A238" s="178">
        <v>6250</v>
      </c>
      <c r="B238" s="78" t="s">
        <v>260</v>
      </c>
      <c r="C238" s="79">
        <f t="shared" si="288"/>
        <v>0</v>
      </c>
      <c r="D238" s="179">
        <f>SUM(D239:D243)</f>
        <v>0</v>
      </c>
      <c r="E238" s="180">
        <f t="shared" ref="E238:F238" si="322">SUM(E239:E243)</f>
        <v>0</v>
      </c>
      <c r="F238" s="55">
        <f t="shared" si="322"/>
        <v>0</v>
      </c>
      <c r="G238" s="179">
        <f>SUM(G239:G243)</f>
        <v>0</v>
      </c>
      <c r="H238" s="180">
        <f t="shared" ref="H238:I238" si="323">SUM(H239:H243)</f>
        <v>0</v>
      </c>
      <c r="I238" s="55">
        <f t="shared" si="323"/>
        <v>0</v>
      </c>
      <c r="J238" s="179">
        <f>SUM(J239:J243)</f>
        <v>0</v>
      </c>
      <c r="K238" s="180">
        <f t="shared" ref="K238:L238" si="324">SUM(K239:K243)</f>
        <v>0</v>
      </c>
      <c r="L238" s="55">
        <f t="shared" si="324"/>
        <v>0</v>
      </c>
      <c r="M238" s="179">
        <f>SUM(M239:M243)</f>
        <v>0</v>
      </c>
      <c r="N238" s="180">
        <f t="shared" ref="N238:O238" si="325">SUM(N239:N243)</f>
        <v>0</v>
      </c>
      <c r="O238" s="55">
        <f t="shared" si="325"/>
        <v>0</v>
      </c>
      <c r="P238" s="57"/>
    </row>
    <row r="239" spans="1:16" ht="14.25" hidden="1" customHeight="1" x14ac:dyDescent="0.25">
      <c r="A239" s="51">
        <v>6252</v>
      </c>
      <c r="B239" s="78" t="s">
        <v>261</v>
      </c>
      <c r="C239" s="79">
        <f t="shared" si="288"/>
        <v>0</v>
      </c>
      <c r="D239" s="184"/>
      <c r="E239" s="185"/>
      <c r="F239" s="55">
        <f t="shared" ref="F239:F245" si="326">D239+E239</f>
        <v>0</v>
      </c>
      <c r="G239" s="53"/>
      <c r="H239" s="54"/>
      <c r="I239" s="55">
        <f t="shared" ref="I239:I245" si="327">G239+H239</f>
        <v>0</v>
      </c>
      <c r="J239" s="53"/>
      <c r="K239" s="54"/>
      <c r="L239" s="55">
        <f t="shared" ref="L239:L245" si="328">K239+J239</f>
        <v>0</v>
      </c>
      <c r="M239" s="53"/>
      <c r="N239" s="54"/>
      <c r="O239" s="55">
        <f t="shared" ref="O239:O245" si="329">N239+M239</f>
        <v>0</v>
      </c>
      <c r="P239" s="57"/>
    </row>
    <row r="240" spans="1:16" ht="14.25" hidden="1" customHeight="1" x14ac:dyDescent="0.25">
      <c r="A240" s="51">
        <v>6253</v>
      </c>
      <c r="B240" s="78" t="s">
        <v>262</v>
      </c>
      <c r="C240" s="79">
        <f t="shared" si="288"/>
        <v>0</v>
      </c>
      <c r="D240" s="184"/>
      <c r="E240" s="185"/>
      <c r="F240" s="55">
        <f t="shared" si="326"/>
        <v>0</v>
      </c>
      <c r="G240" s="53"/>
      <c r="H240" s="54"/>
      <c r="I240" s="55">
        <f t="shared" si="327"/>
        <v>0</v>
      </c>
      <c r="J240" s="53"/>
      <c r="K240" s="54"/>
      <c r="L240" s="55">
        <f t="shared" si="328"/>
        <v>0</v>
      </c>
      <c r="M240" s="53"/>
      <c r="N240" s="54"/>
      <c r="O240" s="55">
        <f t="shared" si="329"/>
        <v>0</v>
      </c>
      <c r="P240" s="57"/>
    </row>
    <row r="241" spans="1:16" ht="24" hidden="1" customHeight="1" x14ac:dyDescent="0.25">
      <c r="A241" s="51">
        <v>6254</v>
      </c>
      <c r="B241" s="78" t="s">
        <v>263</v>
      </c>
      <c r="C241" s="79">
        <f t="shared" si="288"/>
        <v>0</v>
      </c>
      <c r="D241" s="184"/>
      <c r="E241" s="185"/>
      <c r="F241" s="55">
        <f t="shared" si="326"/>
        <v>0</v>
      </c>
      <c r="G241" s="53"/>
      <c r="H241" s="54"/>
      <c r="I241" s="55">
        <f t="shared" si="327"/>
        <v>0</v>
      </c>
      <c r="J241" s="53"/>
      <c r="K241" s="54"/>
      <c r="L241" s="55">
        <f t="shared" si="328"/>
        <v>0</v>
      </c>
      <c r="M241" s="53"/>
      <c r="N241" s="54"/>
      <c r="O241" s="55">
        <f t="shared" si="329"/>
        <v>0</v>
      </c>
      <c r="P241" s="57"/>
    </row>
    <row r="242" spans="1:16" ht="24" hidden="1" customHeight="1" x14ac:dyDescent="0.25">
      <c r="A242" s="51">
        <v>6255</v>
      </c>
      <c r="B242" s="78" t="s">
        <v>264</v>
      </c>
      <c r="C242" s="79">
        <f t="shared" si="288"/>
        <v>0</v>
      </c>
      <c r="D242" s="184"/>
      <c r="E242" s="185"/>
      <c r="F242" s="55">
        <f t="shared" si="326"/>
        <v>0</v>
      </c>
      <c r="G242" s="53"/>
      <c r="H242" s="54"/>
      <c r="I242" s="55">
        <f t="shared" si="327"/>
        <v>0</v>
      </c>
      <c r="J242" s="53"/>
      <c r="K242" s="54"/>
      <c r="L242" s="55">
        <f t="shared" si="328"/>
        <v>0</v>
      </c>
      <c r="M242" s="53"/>
      <c r="N242" s="54"/>
      <c r="O242" s="55">
        <f t="shared" si="329"/>
        <v>0</v>
      </c>
      <c r="P242" s="57"/>
    </row>
    <row r="243" spans="1:16" ht="12" hidden="1" customHeight="1" x14ac:dyDescent="0.25">
      <c r="A243" s="51">
        <v>6259</v>
      </c>
      <c r="B243" s="78" t="s">
        <v>265</v>
      </c>
      <c r="C243" s="79">
        <f t="shared" si="288"/>
        <v>0</v>
      </c>
      <c r="D243" s="184"/>
      <c r="E243" s="185"/>
      <c r="F243" s="55">
        <f t="shared" si="326"/>
        <v>0</v>
      </c>
      <c r="G243" s="53"/>
      <c r="H243" s="54"/>
      <c r="I243" s="55">
        <f t="shared" si="327"/>
        <v>0</v>
      </c>
      <c r="J243" s="53"/>
      <c r="K243" s="54"/>
      <c r="L243" s="55">
        <f t="shared" si="328"/>
        <v>0</v>
      </c>
      <c r="M243" s="53"/>
      <c r="N243" s="54"/>
      <c r="O243" s="55">
        <f t="shared" si="329"/>
        <v>0</v>
      </c>
      <c r="P243" s="57"/>
    </row>
    <row r="244" spans="1:16" ht="24" hidden="1" customHeight="1" x14ac:dyDescent="0.25">
      <c r="A244" s="178">
        <v>6260</v>
      </c>
      <c r="B244" s="78" t="s">
        <v>266</v>
      </c>
      <c r="C244" s="79">
        <f t="shared" si="288"/>
        <v>0</v>
      </c>
      <c r="D244" s="184"/>
      <c r="E244" s="185"/>
      <c r="F244" s="55">
        <f t="shared" si="326"/>
        <v>0</v>
      </c>
      <c r="G244" s="53"/>
      <c r="H244" s="54"/>
      <c r="I244" s="55">
        <f t="shared" si="327"/>
        <v>0</v>
      </c>
      <c r="J244" s="53"/>
      <c r="K244" s="54"/>
      <c r="L244" s="55">
        <f t="shared" si="328"/>
        <v>0</v>
      </c>
      <c r="M244" s="53"/>
      <c r="N244" s="54"/>
      <c r="O244" s="55">
        <f t="shared" si="329"/>
        <v>0</v>
      </c>
      <c r="P244" s="57"/>
    </row>
    <row r="245" spans="1:16" ht="12" hidden="1" customHeight="1" x14ac:dyDescent="0.25">
      <c r="A245" s="178">
        <v>6270</v>
      </c>
      <c r="B245" s="78" t="s">
        <v>267</v>
      </c>
      <c r="C245" s="79">
        <f t="shared" si="288"/>
        <v>0</v>
      </c>
      <c r="D245" s="184"/>
      <c r="E245" s="185"/>
      <c r="F245" s="55">
        <f t="shared" si="326"/>
        <v>0</v>
      </c>
      <c r="G245" s="53"/>
      <c r="H245" s="54"/>
      <c r="I245" s="55">
        <f t="shared" si="327"/>
        <v>0</v>
      </c>
      <c r="J245" s="53"/>
      <c r="K245" s="54"/>
      <c r="L245" s="55">
        <f t="shared" si="328"/>
        <v>0</v>
      </c>
      <c r="M245" s="53"/>
      <c r="N245" s="54"/>
      <c r="O245" s="55">
        <f t="shared" si="329"/>
        <v>0</v>
      </c>
      <c r="P245" s="57"/>
    </row>
    <row r="246" spans="1:16" ht="24" hidden="1" x14ac:dyDescent="0.25">
      <c r="A246" s="676">
        <v>6290</v>
      </c>
      <c r="B246" s="71" t="s">
        <v>268</v>
      </c>
      <c r="C246" s="196">
        <f t="shared" si="288"/>
        <v>0</v>
      </c>
      <c r="D246" s="182">
        <f>SUM(D247:D250)</f>
        <v>0</v>
      </c>
      <c r="E246" s="183">
        <f t="shared" ref="E246:O246" si="330">SUM(E247:E250)</f>
        <v>0</v>
      </c>
      <c r="F246" s="123">
        <f t="shared" si="330"/>
        <v>0</v>
      </c>
      <c r="G246" s="182">
        <f t="shared" si="330"/>
        <v>0</v>
      </c>
      <c r="H246" s="183">
        <f t="shared" si="330"/>
        <v>0</v>
      </c>
      <c r="I246" s="123">
        <f t="shared" si="330"/>
        <v>0</v>
      </c>
      <c r="J246" s="182">
        <f t="shared" si="330"/>
        <v>0</v>
      </c>
      <c r="K246" s="183">
        <f t="shared" si="330"/>
        <v>0</v>
      </c>
      <c r="L246" s="123">
        <f t="shared" si="330"/>
        <v>0</v>
      </c>
      <c r="M246" s="182">
        <f t="shared" si="330"/>
        <v>0</v>
      </c>
      <c r="N246" s="183">
        <f t="shared" si="330"/>
        <v>0</v>
      </c>
      <c r="O246" s="123">
        <f t="shared" si="330"/>
        <v>0</v>
      </c>
      <c r="P246" s="49"/>
    </row>
    <row r="247" spans="1:16" ht="12" hidden="1" customHeight="1" x14ac:dyDescent="0.25">
      <c r="A247" s="51">
        <v>6291</v>
      </c>
      <c r="B247" s="78" t="s">
        <v>269</v>
      </c>
      <c r="C247" s="79">
        <f t="shared" si="288"/>
        <v>0</v>
      </c>
      <c r="D247" s="184"/>
      <c r="E247" s="185"/>
      <c r="F247" s="55">
        <f t="shared" ref="F247:F250" si="331">D247+E247</f>
        <v>0</v>
      </c>
      <c r="G247" s="53"/>
      <c r="H247" s="54"/>
      <c r="I247" s="55">
        <f t="shared" ref="I247:I250" si="332">G247+H247</f>
        <v>0</v>
      </c>
      <c r="J247" s="53"/>
      <c r="K247" s="54"/>
      <c r="L247" s="55">
        <f t="shared" ref="L247:L250" si="333">K247+J247</f>
        <v>0</v>
      </c>
      <c r="M247" s="53"/>
      <c r="N247" s="54"/>
      <c r="O247" s="55">
        <f t="shared" ref="O247:O250" si="334">N247+M247</f>
        <v>0</v>
      </c>
      <c r="P247" s="57"/>
    </row>
    <row r="248" spans="1:16" ht="12" hidden="1" customHeight="1" x14ac:dyDescent="0.25">
      <c r="A248" s="51">
        <v>6292</v>
      </c>
      <c r="B248" s="78" t="s">
        <v>270</v>
      </c>
      <c r="C248" s="79">
        <f t="shared" si="288"/>
        <v>0</v>
      </c>
      <c r="D248" s="184"/>
      <c r="E248" s="185"/>
      <c r="F248" s="55">
        <f t="shared" si="331"/>
        <v>0</v>
      </c>
      <c r="G248" s="53"/>
      <c r="H248" s="54"/>
      <c r="I248" s="55">
        <f t="shared" si="332"/>
        <v>0</v>
      </c>
      <c r="J248" s="53"/>
      <c r="K248" s="54"/>
      <c r="L248" s="55">
        <f t="shared" si="333"/>
        <v>0</v>
      </c>
      <c r="M248" s="53"/>
      <c r="N248" s="54"/>
      <c r="O248" s="55">
        <f t="shared" si="334"/>
        <v>0</v>
      </c>
      <c r="P248" s="57"/>
    </row>
    <row r="249" spans="1:16" ht="72" hidden="1" customHeight="1" x14ac:dyDescent="0.25">
      <c r="A249" s="51">
        <v>6296</v>
      </c>
      <c r="B249" s="78" t="s">
        <v>271</v>
      </c>
      <c r="C249" s="79">
        <f t="shared" si="288"/>
        <v>0</v>
      </c>
      <c r="D249" s="184"/>
      <c r="E249" s="185"/>
      <c r="F249" s="55">
        <f t="shared" si="331"/>
        <v>0</v>
      </c>
      <c r="G249" s="53"/>
      <c r="H249" s="54"/>
      <c r="I249" s="55">
        <f t="shared" si="332"/>
        <v>0</v>
      </c>
      <c r="J249" s="53"/>
      <c r="K249" s="54"/>
      <c r="L249" s="55">
        <f t="shared" si="333"/>
        <v>0</v>
      </c>
      <c r="M249" s="53"/>
      <c r="N249" s="54"/>
      <c r="O249" s="55">
        <f t="shared" si="334"/>
        <v>0</v>
      </c>
      <c r="P249" s="57"/>
    </row>
    <row r="250" spans="1:16" ht="39.75" hidden="1" customHeight="1" x14ac:dyDescent="0.25">
      <c r="A250" s="51">
        <v>6299</v>
      </c>
      <c r="B250" s="78" t="s">
        <v>272</v>
      </c>
      <c r="C250" s="79">
        <f t="shared" si="288"/>
        <v>0</v>
      </c>
      <c r="D250" s="184"/>
      <c r="E250" s="185"/>
      <c r="F250" s="55">
        <f t="shared" si="331"/>
        <v>0</v>
      </c>
      <c r="G250" s="53"/>
      <c r="H250" s="54"/>
      <c r="I250" s="55">
        <f t="shared" si="332"/>
        <v>0</v>
      </c>
      <c r="J250" s="53"/>
      <c r="K250" s="54"/>
      <c r="L250" s="55">
        <f t="shared" si="333"/>
        <v>0</v>
      </c>
      <c r="M250" s="53"/>
      <c r="N250" s="54"/>
      <c r="O250" s="55">
        <f t="shared" si="334"/>
        <v>0</v>
      </c>
      <c r="P250" s="57"/>
    </row>
    <row r="251" spans="1:16" hidden="1" x14ac:dyDescent="0.25">
      <c r="A251" s="58">
        <v>6300</v>
      </c>
      <c r="B251" s="172" t="s">
        <v>273</v>
      </c>
      <c r="C251" s="59">
        <f t="shared" si="288"/>
        <v>0</v>
      </c>
      <c r="D251" s="173">
        <f>SUM(D252,D257,D258)</f>
        <v>0</v>
      </c>
      <c r="E251" s="174">
        <f t="shared" ref="E251:O251" si="335">SUM(E252,E257,E258)</f>
        <v>0</v>
      </c>
      <c r="F251" s="62">
        <f t="shared" si="335"/>
        <v>0</v>
      </c>
      <c r="G251" s="173">
        <f t="shared" si="335"/>
        <v>0</v>
      </c>
      <c r="H251" s="174">
        <f t="shared" si="335"/>
        <v>0</v>
      </c>
      <c r="I251" s="62">
        <f t="shared" si="335"/>
        <v>0</v>
      </c>
      <c r="J251" s="173">
        <f t="shared" si="335"/>
        <v>0</v>
      </c>
      <c r="K251" s="174">
        <f t="shared" si="335"/>
        <v>0</v>
      </c>
      <c r="L251" s="62">
        <f t="shared" si="335"/>
        <v>0</v>
      </c>
      <c r="M251" s="173">
        <f t="shared" si="335"/>
        <v>0</v>
      </c>
      <c r="N251" s="174">
        <f t="shared" si="335"/>
        <v>0</v>
      </c>
      <c r="O251" s="62">
        <f t="shared" si="335"/>
        <v>0</v>
      </c>
      <c r="P251" s="66"/>
    </row>
    <row r="252" spans="1:16" ht="24" hidden="1" x14ac:dyDescent="0.25">
      <c r="A252" s="676">
        <v>6320</v>
      </c>
      <c r="B252" s="71" t="s">
        <v>274</v>
      </c>
      <c r="C252" s="196">
        <f t="shared" si="288"/>
        <v>0</v>
      </c>
      <c r="D252" s="182">
        <f>SUM(D253:D256)</f>
        <v>0</v>
      </c>
      <c r="E252" s="183">
        <f t="shared" ref="E252:O252" si="336">SUM(E253:E256)</f>
        <v>0</v>
      </c>
      <c r="F252" s="123">
        <f t="shared" si="336"/>
        <v>0</v>
      </c>
      <c r="G252" s="182">
        <f t="shared" si="336"/>
        <v>0</v>
      </c>
      <c r="H252" s="183">
        <f t="shared" si="336"/>
        <v>0</v>
      </c>
      <c r="I252" s="123">
        <f t="shared" si="336"/>
        <v>0</v>
      </c>
      <c r="J252" s="182">
        <f t="shared" si="336"/>
        <v>0</v>
      </c>
      <c r="K252" s="183">
        <f t="shared" si="336"/>
        <v>0</v>
      </c>
      <c r="L252" s="123">
        <f t="shared" si="336"/>
        <v>0</v>
      </c>
      <c r="M252" s="182">
        <f t="shared" si="336"/>
        <v>0</v>
      </c>
      <c r="N252" s="183">
        <f t="shared" si="336"/>
        <v>0</v>
      </c>
      <c r="O252" s="123">
        <f t="shared" si="336"/>
        <v>0</v>
      </c>
      <c r="P252" s="49"/>
    </row>
    <row r="253" spans="1:16" ht="12" hidden="1" customHeight="1" x14ac:dyDescent="0.25">
      <c r="A253" s="51">
        <v>6322</v>
      </c>
      <c r="B253" s="78" t="s">
        <v>275</v>
      </c>
      <c r="C253" s="79">
        <f t="shared" si="288"/>
        <v>0</v>
      </c>
      <c r="D253" s="184"/>
      <c r="E253" s="185"/>
      <c r="F253" s="55">
        <f t="shared" ref="F253:F258" si="337">D253+E253</f>
        <v>0</v>
      </c>
      <c r="G253" s="53"/>
      <c r="H253" s="54"/>
      <c r="I253" s="55">
        <f t="shared" ref="I253:I258" si="338">G253+H253</f>
        <v>0</v>
      </c>
      <c r="J253" s="53"/>
      <c r="K253" s="54"/>
      <c r="L253" s="55">
        <f t="shared" ref="L253:L258" si="339">K253+J253</f>
        <v>0</v>
      </c>
      <c r="M253" s="53"/>
      <c r="N253" s="54"/>
      <c r="O253" s="55">
        <f t="shared" ref="O253:O258" si="340">N253+M253</f>
        <v>0</v>
      </c>
      <c r="P253" s="57"/>
    </row>
    <row r="254" spans="1:16" ht="24" hidden="1" customHeight="1" x14ac:dyDescent="0.25">
      <c r="A254" s="51">
        <v>6323</v>
      </c>
      <c r="B254" s="78" t="s">
        <v>276</v>
      </c>
      <c r="C254" s="79">
        <f t="shared" si="288"/>
        <v>0</v>
      </c>
      <c r="D254" s="184"/>
      <c r="E254" s="185"/>
      <c r="F254" s="55">
        <f t="shared" si="337"/>
        <v>0</v>
      </c>
      <c r="G254" s="53"/>
      <c r="H254" s="54"/>
      <c r="I254" s="55">
        <f t="shared" si="338"/>
        <v>0</v>
      </c>
      <c r="J254" s="53"/>
      <c r="K254" s="54"/>
      <c r="L254" s="55">
        <f t="shared" si="339"/>
        <v>0</v>
      </c>
      <c r="M254" s="53"/>
      <c r="N254" s="54"/>
      <c r="O254" s="55">
        <f t="shared" si="340"/>
        <v>0</v>
      </c>
      <c r="P254" s="57"/>
    </row>
    <row r="255" spans="1:16" ht="24" hidden="1" customHeight="1" x14ac:dyDescent="0.25">
      <c r="A255" s="51">
        <v>6324</v>
      </c>
      <c r="B255" s="78" t="s">
        <v>277</v>
      </c>
      <c r="C255" s="79">
        <f t="shared" si="288"/>
        <v>0</v>
      </c>
      <c r="D255" s="184"/>
      <c r="E255" s="185"/>
      <c r="F255" s="55">
        <f t="shared" si="337"/>
        <v>0</v>
      </c>
      <c r="G255" s="53"/>
      <c r="H255" s="54"/>
      <c r="I255" s="55">
        <f t="shared" si="338"/>
        <v>0</v>
      </c>
      <c r="J255" s="53"/>
      <c r="K255" s="54"/>
      <c r="L255" s="55">
        <f t="shared" si="339"/>
        <v>0</v>
      </c>
      <c r="M255" s="53"/>
      <c r="N255" s="54"/>
      <c r="O255" s="55">
        <f t="shared" si="340"/>
        <v>0</v>
      </c>
      <c r="P255" s="57"/>
    </row>
    <row r="256" spans="1:16" ht="12" hidden="1" customHeight="1" x14ac:dyDescent="0.25">
      <c r="A256" s="44">
        <v>6329</v>
      </c>
      <c r="B256" s="71" t="s">
        <v>278</v>
      </c>
      <c r="C256" s="72">
        <f t="shared" si="288"/>
        <v>0</v>
      </c>
      <c r="D256" s="186"/>
      <c r="E256" s="187"/>
      <c r="F256" s="123">
        <f t="shared" si="337"/>
        <v>0</v>
      </c>
      <c r="G256" s="46"/>
      <c r="H256" s="47"/>
      <c r="I256" s="123">
        <f t="shared" si="338"/>
        <v>0</v>
      </c>
      <c r="J256" s="46"/>
      <c r="K256" s="47"/>
      <c r="L256" s="123">
        <f t="shared" si="339"/>
        <v>0</v>
      </c>
      <c r="M256" s="46"/>
      <c r="N256" s="47"/>
      <c r="O256" s="123">
        <f t="shared" si="340"/>
        <v>0</v>
      </c>
      <c r="P256" s="49"/>
    </row>
    <row r="257" spans="1:16" ht="24" hidden="1" customHeight="1" x14ac:dyDescent="0.25">
      <c r="A257" s="213">
        <v>6330</v>
      </c>
      <c r="B257" s="214" t="s">
        <v>279</v>
      </c>
      <c r="C257" s="196">
        <f t="shared" si="288"/>
        <v>0</v>
      </c>
      <c r="D257" s="198"/>
      <c r="E257" s="199"/>
      <c r="F257" s="200">
        <f t="shared" si="337"/>
        <v>0</v>
      </c>
      <c r="G257" s="201"/>
      <c r="H257" s="202"/>
      <c r="I257" s="200">
        <f t="shared" si="338"/>
        <v>0</v>
      </c>
      <c r="J257" s="201"/>
      <c r="K257" s="202"/>
      <c r="L257" s="200">
        <f t="shared" si="339"/>
        <v>0</v>
      </c>
      <c r="M257" s="201"/>
      <c r="N257" s="202"/>
      <c r="O257" s="200">
        <f t="shared" si="340"/>
        <v>0</v>
      </c>
      <c r="P257" s="203"/>
    </row>
    <row r="258" spans="1:16" ht="12" hidden="1" customHeight="1" x14ac:dyDescent="0.25">
      <c r="A258" s="178">
        <v>6360</v>
      </c>
      <c r="B258" s="78" t="s">
        <v>280</v>
      </c>
      <c r="C258" s="79">
        <f t="shared" si="288"/>
        <v>0</v>
      </c>
      <c r="D258" s="184"/>
      <c r="E258" s="185"/>
      <c r="F258" s="55">
        <f t="shared" si="337"/>
        <v>0</v>
      </c>
      <c r="G258" s="53"/>
      <c r="H258" s="54"/>
      <c r="I258" s="55">
        <f t="shared" si="338"/>
        <v>0</v>
      </c>
      <c r="J258" s="53"/>
      <c r="K258" s="54"/>
      <c r="L258" s="55">
        <f t="shared" si="339"/>
        <v>0</v>
      </c>
      <c r="M258" s="53"/>
      <c r="N258" s="54"/>
      <c r="O258" s="55">
        <f t="shared" si="340"/>
        <v>0</v>
      </c>
      <c r="P258" s="57"/>
    </row>
    <row r="259" spans="1:16" ht="36" hidden="1" x14ac:dyDescent="0.25">
      <c r="A259" s="58">
        <v>6400</v>
      </c>
      <c r="B259" s="172" t="s">
        <v>281</v>
      </c>
      <c r="C259" s="59">
        <f t="shared" si="288"/>
        <v>0</v>
      </c>
      <c r="D259" s="173">
        <f>SUM(D260,D264)</f>
        <v>0</v>
      </c>
      <c r="E259" s="174">
        <f t="shared" ref="E259:O259" si="341">SUM(E260,E264)</f>
        <v>0</v>
      </c>
      <c r="F259" s="62">
        <f t="shared" si="341"/>
        <v>0</v>
      </c>
      <c r="G259" s="173">
        <f t="shared" si="341"/>
        <v>0</v>
      </c>
      <c r="H259" s="174">
        <f t="shared" si="341"/>
        <v>0</v>
      </c>
      <c r="I259" s="62">
        <f t="shared" si="341"/>
        <v>0</v>
      </c>
      <c r="J259" s="173">
        <f t="shared" si="341"/>
        <v>0</v>
      </c>
      <c r="K259" s="174">
        <f t="shared" si="341"/>
        <v>0</v>
      </c>
      <c r="L259" s="62">
        <f t="shared" si="341"/>
        <v>0</v>
      </c>
      <c r="M259" s="173">
        <f t="shared" si="341"/>
        <v>0</v>
      </c>
      <c r="N259" s="174">
        <f t="shared" si="341"/>
        <v>0</v>
      </c>
      <c r="O259" s="62">
        <f t="shared" si="341"/>
        <v>0</v>
      </c>
      <c r="P259" s="66"/>
    </row>
    <row r="260" spans="1:16" ht="24" hidden="1" x14ac:dyDescent="0.25">
      <c r="A260" s="676">
        <v>6410</v>
      </c>
      <c r="B260" s="71" t="s">
        <v>282</v>
      </c>
      <c r="C260" s="72">
        <f t="shared" si="288"/>
        <v>0</v>
      </c>
      <c r="D260" s="182">
        <f>SUM(D261:D263)</f>
        <v>0</v>
      </c>
      <c r="E260" s="183">
        <f t="shared" ref="E260:O260" si="342">SUM(E261:E263)</f>
        <v>0</v>
      </c>
      <c r="F260" s="123">
        <f t="shared" si="342"/>
        <v>0</v>
      </c>
      <c r="G260" s="182">
        <f t="shared" si="342"/>
        <v>0</v>
      </c>
      <c r="H260" s="183">
        <f t="shared" si="342"/>
        <v>0</v>
      </c>
      <c r="I260" s="123">
        <f t="shared" si="342"/>
        <v>0</v>
      </c>
      <c r="J260" s="182">
        <f t="shared" si="342"/>
        <v>0</v>
      </c>
      <c r="K260" s="183">
        <f t="shared" si="342"/>
        <v>0</v>
      </c>
      <c r="L260" s="123">
        <f t="shared" si="342"/>
        <v>0</v>
      </c>
      <c r="M260" s="182">
        <f t="shared" si="342"/>
        <v>0</v>
      </c>
      <c r="N260" s="183">
        <f t="shared" si="342"/>
        <v>0</v>
      </c>
      <c r="O260" s="123">
        <f t="shared" si="342"/>
        <v>0</v>
      </c>
      <c r="P260" s="49"/>
    </row>
    <row r="261" spans="1:16" ht="12" hidden="1" customHeight="1" x14ac:dyDescent="0.25">
      <c r="A261" s="51">
        <v>6411</v>
      </c>
      <c r="B261" s="188" t="s">
        <v>283</v>
      </c>
      <c r="C261" s="79">
        <f t="shared" si="288"/>
        <v>0</v>
      </c>
      <c r="D261" s="184"/>
      <c r="E261" s="185"/>
      <c r="F261" s="55">
        <f t="shared" ref="F261:F263" si="343">D261+E261</f>
        <v>0</v>
      </c>
      <c r="G261" s="53"/>
      <c r="H261" s="54"/>
      <c r="I261" s="55">
        <f t="shared" ref="I261:I263" si="344">G261+H261</f>
        <v>0</v>
      </c>
      <c r="J261" s="53"/>
      <c r="K261" s="54"/>
      <c r="L261" s="55">
        <f t="shared" ref="L261:L263" si="345">K261+J261</f>
        <v>0</v>
      </c>
      <c r="M261" s="53"/>
      <c r="N261" s="54"/>
      <c r="O261" s="55">
        <f t="shared" ref="O261:O263" si="346">N261+M261</f>
        <v>0</v>
      </c>
      <c r="P261" s="57"/>
    </row>
    <row r="262" spans="1:16" ht="36" hidden="1" customHeight="1" x14ac:dyDescent="0.25">
      <c r="A262" s="51">
        <v>6412</v>
      </c>
      <c r="B262" s="78" t="s">
        <v>284</v>
      </c>
      <c r="C262" s="79">
        <f t="shared" si="288"/>
        <v>0</v>
      </c>
      <c r="D262" s="184"/>
      <c r="E262" s="185"/>
      <c r="F262" s="55">
        <f t="shared" si="343"/>
        <v>0</v>
      </c>
      <c r="G262" s="53"/>
      <c r="H262" s="54"/>
      <c r="I262" s="55">
        <f t="shared" si="344"/>
        <v>0</v>
      </c>
      <c r="J262" s="53"/>
      <c r="K262" s="54"/>
      <c r="L262" s="55">
        <f t="shared" si="345"/>
        <v>0</v>
      </c>
      <c r="M262" s="53"/>
      <c r="N262" s="54"/>
      <c r="O262" s="55">
        <f t="shared" si="346"/>
        <v>0</v>
      </c>
      <c r="P262" s="57"/>
    </row>
    <row r="263" spans="1:16" ht="36" hidden="1" customHeight="1" x14ac:dyDescent="0.25">
      <c r="A263" s="51">
        <v>6419</v>
      </c>
      <c r="B263" s="78" t="s">
        <v>285</v>
      </c>
      <c r="C263" s="79">
        <f t="shared" si="288"/>
        <v>0</v>
      </c>
      <c r="D263" s="184"/>
      <c r="E263" s="185"/>
      <c r="F263" s="55">
        <f t="shared" si="343"/>
        <v>0</v>
      </c>
      <c r="G263" s="53"/>
      <c r="H263" s="54"/>
      <c r="I263" s="55">
        <f t="shared" si="344"/>
        <v>0</v>
      </c>
      <c r="J263" s="53"/>
      <c r="K263" s="54"/>
      <c r="L263" s="55">
        <f t="shared" si="345"/>
        <v>0</v>
      </c>
      <c r="M263" s="53"/>
      <c r="N263" s="54"/>
      <c r="O263" s="55">
        <f t="shared" si="346"/>
        <v>0</v>
      </c>
      <c r="P263" s="57"/>
    </row>
    <row r="264" spans="1:16" ht="48" hidden="1" x14ac:dyDescent="0.25">
      <c r="A264" s="178">
        <v>6420</v>
      </c>
      <c r="B264" s="78" t="s">
        <v>286</v>
      </c>
      <c r="C264" s="79">
        <f t="shared" si="288"/>
        <v>0</v>
      </c>
      <c r="D264" s="179">
        <f>SUM(D265:D268)</f>
        <v>0</v>
      </c>
      <c r="E264" s="180">
        <f t="shared" ref="E264:F264" si="347">SUM(E265:E268)</f>
        <v>0</v>
      </c>
      <c r="F264" s="55">
        <f t="shared" si="347"/>
        <v>0</v>
      </c>
      <c r="G264" s="179">
        <f>SUM(G265:G268)</f>
        <v>0</v>
      </c>
      <c r="H264" s="180">
        <f t="shared" ref="H264:I264" si="348">SUM(H265:H268)</f>
        <v>0</v>
      </c>
      <c r="I264" s="55">
        <f t="shared" si="348"/>
        <v>0</v>
      </c>
      <c r="J264" s="179">
        <f>SUM(J265:J268)</f>
        <v>0</v>
      </c>
      <c r="K264" s="180">
        <f t="shared" ref="K264:L264" si="349">SUM(K265:K268)</f>
        <v>0</v>
      </c>
      <c r="L264" s="55">
        <f t="shared" si="349"/>
        <v>0</v>
      </c>
      <c r="M264" s="179">
        <f>SUM(M265:M268)</f>
        <v>0</v>
      </c>
      <c r="N264" s="180">
        <f t="shared" ref="N264:O264" si="350">SUM(N265:N268)</f>
        <v>0</v>
      </c>
      <c r="O264" s="55">
        <f t="shared" si="350"/>
        <v>0</v>
      </c>
      <c r="P264" s="57"/>
    </row>
    <row r="265" spans="1:16" ht="36" hidden="1" customHeight="1" x14ac:dyDescent="0.25">
      <c r="A265" s="51">
        <v>6421</v>
      </c>
      <c r="B265" s="78" t="s">
        <v>287</v>
      </c>
      <c r="C265" s="79">
        <f t="shared" si="288"/>
        <v>0</v>
      </c>
      <c r="D265" s="184"/>
      <c r="E265" s="185"/>
      <c r="F265" s="55">
        <f t="shared" ref="F265:F268" si="351">D265+E265</f>
        <v>0</v>
      </c>
      <c r="G265" s="53"/>
      <c r="H265" s="54"/>
      <c r="I265" s="55">
        <f t="shared" ref="I265:I268" si="352">G265+H265</f>
        <v>0</v>
      </c>
      <c r="J265" s="53"/>
      <c r="K265" s="54"/>
      <c r="L265" s="55">
        <f t="shared" ref="L265:L268" si="353">K265+J265</f>
        <v>0</v>
      </c>
      <c r="M265" s="53"/>
      <c r="N265" s="54"/>
      <c r="O265" s="55">
        <f t="shared" ref="O265:O268" si="354">N265+M265</f>
        <v>0</v>
      </c>
      <c r="P265" s="57"/>
    </row>
    <row r="266" spans="1:16" ht="12" hidden="1" customHeight="1" x14ac:dyDescent="0.25">
      <c r="A266" s="51">
        <v>6422</v>
      </c>
      <c r="B266" s="78" t="s">
        <v>288</v>
      </c>
      <c r="C266" s="79">
        <f t="shared" si="288"/>
        <v>0</v>
      </c>
      <c r="D266" s="184"/>
      <c r="E266" s="185"/>
      <c r="F266" s="55">
        <f t="shared" si="351"/>
        <v>0</v>
      </c>
      <c r="G266" s="53"/>
      <c r="H266" s="54"/>
      <c r="I266" s="55">
        <f t="shared" si="352"/>
        <v>0</v>
      </c>
      <c r="J266" s="53"/>
      <c r="K266" s="54"/>
      <c r="L266" s="55">
        <f t="shared" si="353"/>
        <v>0</v>
      </c>
      <c r="M266" s="53"/>
      <c r="N266" s="54"/>
      <c r="O266" s="55">
        <f t="shared" si="354"/>
        <v>0</v>
      </c>
      <c r="P266" s="57"/>
    </row>
    <row r="267" spans="1:16" ht="13.5" hidden="1" customHeight="1" x14ac:dyDescent="0.25">
      <c r="A267" s="51">
        <v>6423</v>
      </c>
      <c r="B267" s="78" t="s">
        <v>289</v>
      </c>
      <c r="C267" s="79">
        <f t="shared" si="288"/>
        <v>0</v>
      </c>
      <c r="D267" s="184"/>
      <c r="E267" s="185"/>
      <c r="F267" s="55">
        <f t="shared" si="351"/>
        <v>0</v>
      </c>
      <c r="G267" s="53"/>
      <c r="H267" s="54"/>
      <c r="I267" s="55">
        <f t="shared" si="352"/>
        <v>0</v>
      </c>
      <c r="J267" s="53"/>
      <c r="K267" s="54"/>
      <c r="L267" s="55">
        <f t="shared" si="353"/>
        <v>0</v>
      </c>
      <c r="M267" s="53"/>
      <c r="N267" s="54"/>
      <c r="O267" s="55">
        <f t="shared" si="354"/>
        <v>0</v>
      </c>
      <c r="P267" s="57"/>
    </row>
    <row r="268" spans="1:16" ht="36" hidden="1" customHeight="1" x14ac:dyDescent="0.25">
      <c r="A268" s="51">
        <v>6424</v>
      </c>
      <c r="B268" s="78" t="s">
        <v>290</v>
      </c>
      <c r="C268" s="79">
        <f t="shared" si="288"/>
        <v>0</v>
      </c>
      <c r="D268" s="184"/>
      <c r="E268" s="185"/>
      <c r="F268" s="55">
        <f t="shared" si="351"/>
        <v>0</v>
      </c>
      <c r="G268" s="53"/>
      <c r="H268" s="54"/>
      <c r="I268" s="55">
        <f t="shared" si="352"/>
        <v>0</v>
      </c>
      <c r="J268" s="53"/>
      <c r="K268" s="54"/>
      <c r="L268" s="55">
        <f t="shared" si="353"/>
        <v>0</v>
      </c>
      <c r="M268" s="53"/>
      <c r="N268" s="54"/>
      <c r="O268" s="55">
        <f t="shared" si="354"/>
        <v>0</v>
      </c>
      <c r="P268" s="57"/>
    </row>
    <row r="269" spans="1:16" ht="48" hidden="1" x14ac:dyDescent="0.25">
      <c r="A269" s="215">
        <v>7000</v>
      </c>
      <c r="B269" s="215" t="s">
        <v>291</v>
      </c>
      <c r="C269" s="216">
        <f t="shared" si="288"/>
        <v>0</v>
      </c>
      <c r="D269" s="217">
        <f>SUM(D270,D281)</f>
        <v>0</v>
      </c>
      <c r="E269" s="218">
        <f t="shared" ref="E269:F269" si="355">SUM(E270,E281)</f>
        <v>0</v>
      </c>
      <c r="F269" s="219">
        <f t="shared" si="355"/>
        <v>0</v>
      </c>
      <c r="G269" s="217">
        <f>SUM(G270,G281)</f>
        <v>0</v>
      </c>
      <c r="H269" s="218">
        <f t="shared" ref="H269:I269" si="356">SUM(H270,H281)</f>
        <v>0</v>
      </c>
      <c r="I269" s="219">
        <f t="shared" si="356"/>
        <v>0</v>
      </c>
      <c r="J269" s="217">
        <f>SUM(J270,J281)</f>
        <v>0</v>
      </c>
      <c r="K269" s="218">
        <f t="shared" ref="K269:L269" si="357">SUM(K270,K281)</f>
        <v>0</v>
      </c>
      <c r="L269" s="219">
        <f t="shared" si="357"/>
        <v>0</v>
      </c>
      <c r="M269" s="217">
        <f>SUM(M270,M281)</f>
        <v>0</v>
      </c>
      <c r="N269" s="218">
        <f t="shared" ref="N269:O269" si="358">SUM(N270,N281)</f>
        <v>0</v>
      </c>
      <c r="O269" s="219">
        <f t="shared" si="358"/>
        <v>0</v>
      </c>
      <c r="P269" s="220"/>
    </row>
    <row r="270" spans="1:16" ht="24" hidden="1" x14ac:dyDescent="0.25">
      <c r="A270" s="58">
        <v>7200</v>
      </c>
      <c r="B270" s="172" t="s">
        <v>292</v>
      </c>
      <c r="C270" s="59">
        <f t="shared" si="288"/>
        <v>0</v>
      </c>
      <c r="D270" s="173">
        <f>SUM(D271,D272,D275,D276,D280)</f>
        <v>0</v>
      </c>
      <c r="E270" s="174">
        <f t="shared" ref="E270:F270" si="359">SUM(E271,E272,E275,E276,E280)</f>
        <v>0</v>
      </c>
      <c r="F270" s="62">
        <f t="shared" si="359"/>
        <v>0</v>
      </c>
      <c r="G270" s="173">
        <f>SUM(G271,G272,G275,G276,G280)</f>
        <v>0</v>
      </c>
      <c r="H270" s="174">
        <f t="shared" ref="H270:I270" si="360">SUM(H271,H272,H275,H276,H280)</f>
        <v>0</v>
      </c>
      <c r="I270" s="62">
        <f t="shared" si="360"/>
        <v>0</v>
      </c>
      <c r="J270" s="173">
        <f>SUM(J271,J272,J275,J276,J280)</f>
        <v>0</v>
      </c>
      <c r="K270" s="174">
        <f t="shared" ref="K270:L270" si="361">SUM(K271,K272,K275,K276,K280)</f>
        <v>0</v>
      </c>
      <c r="L270" s="62">
        <f t="shared" si="361"/>
        <v>0</v>
      </c>
      <c r="M270" s="173">
        <f>SUM(M271,M272,M275,M276,M280)</f>
        <v>0</v>
      </c>
      <c r="N270" s="174">
        <f t="shared" ref="N270:O270" si="362">SUM(N271,N272,N275,N276,N280)</f>
        <v>0</v>
      </c>
      <c r="O270" s="62">
        <f t="shared" si="362"/>
        <v>0</v>
      </c>
      <c r="P270" s="66"/>
    </row>
    <row r="271" spans="1:16" ht="24" hidden="1" customHeight="1" x14ac:dyDescent="0.25">
      <c r="A271" s="676">
        <v>7210</v>
      </c>
      <c r="B271" s="71" t="s">
        <v>293</v>
      </c>
      <c r="C271" s="72">
        <f t="shared" si="288"/>
        <v>0</v>
      </c>
      <c r="D271" s="186"/>
      <c r="E271" s="187"/>
      <c r="F271" s="123">
        <f>D271+E271</f>
        <v>0</v>
      </c>
      <c r="G271" s="46"/>
      <c r="H271" s="47"/>
      <c r="I271" s="123">
        <f>G271+H271</f>
        <v>0</v>
      </c>
      <c r="J271" s="46"/>
      <c r="K271" s="47"/>
      <c r="L271" s="123">
        <f>K271+J271</f>
        <v>0</v>
      </c>
      <c r="M271" s="46"/>
      <c r="N271" s="47"/>
      <c r="O271" s="123">
        <f>N271+M271</f>
        <v>0</v>
      </c>
      <c r="P271" s="49"/>
    </row>
    <row r="272" spans="1:16" s="221" customFormat="1" ht="24" hidden="1" x14ac:dyDescent="0.25">
      <c r="A272" s="178">
        <v>7220</v>
      </c>
      <c r="B272" s="78" t="s">
        <v>294</v>
      </c>
      <c r="C272" s="79">
        <f t="shared" si="288"/>
        <v>0</v>
      </c>
      <c r="D272" s="179">
        <f>SUM(D273:D274)</f>
        <v>0</v>
      </c>
      <c r="E272" s="180">
        <f t="shared" ref="E272:F272" si="363">SUM(E273:E274)</f>
        <v>0</v>
      </c>
      <c r="F272" s="55">
        <f t="shared" si="363"/>
        <v>0</v>
      </c>
      <c r="G272" s="179">
        <f>SUM(G273:G274)</f>
        <v>0</v>
      </c>
      <c r="H272" s="180">
        <f t="shared" ref="H272:I272" si="364">SUM(H273:H274)</f>
        <v>0</v>
      </c>
      <c r="I272" s="55">
        <f t="shared" si="364"/>
        <v>0</v>
      </c>
      <c r="J272" s="179">
        <f>SUM(J273:J274)</f>
        <v>0</v>
      </c>
      <c r="K272" s="180">
        <f t="shared" ref="K272:L272" si="365">SUM(K273:K274)</f>
        <v>0</v>
      </c>
      <c r="L272" s="55">
        <f t="shared" si="365"/>
        <v>0</v>
      </c>
      <c r="M272" s="179">
        <f>SUM(M273:M274)</f>
        <v>0</v>
      </c>
      <c r="N272" s="180">
        <f t="shared" ref="N272:O272" si="366">SUM(N273:N274)</f>
        <v>0</v>
      </c>
      <c r="O272" s="55">
        <f t="shared" si="366"/>
        <v>0</v>
      </c>
      <c r="P272" s="57"/>
    </row>
    <row r="273" spans="1:16" s="221" customFormat="1" ht="36" hidden="1" customHeight="1" x14ac:dyDescent="0.25">
      <c r="A273" s="51">
        <v>7221</v>
      </c>
      <c r="B273" s="78" t="s">
        <v>295</v>
      </c>
      <c r="C273" s="79">
        <f t="shared" si="288"/>
        <v>0</v>
      </c>
      <c r="D273" s="184"/>
      <c r="E273" s="185"/>
      <c r="F273" s="55">
        <f t="shared" ref="F273:F275" si="367">D273+E273</f>
        <v>0</v>
      </c>
      <c r="G273" s="53"/>
      <c r="H273" s="54"/>
      <c r="I273" s="55">
        <f t="shared" ref="I273:I275" si="368">G273+H273</f>
        <v>0</v>
      </c>
      <c r="J273" s="53"/>
      <c r="K273" s="54"/>
      <c r="L273" s="55">
        <f t="shared" ref="L273:L275" si="369">K273+J273</f>
        <v>0</v>
      </c>
      <c r="M273" s="53"/>
      <c r="N273" s="54"/>
      <c r="O273" s="55">
        <f t="shared" ref="O273:O275" si="370">N273+M273</f>
        <v>0</v>
      </c>
      <c r="P273" s="57"/>
    </row>
    <row r="274" spans="1:16" s="221" customFormat="1" ht="36" hidden="1" customHeight="1" x14ac:dyDescent="0.25">
      <c r="A274" s="51">
        <v>7222</v>
      </c>
      <c r="B274" s="78" t="s">
        <v>296</v>
      </c>
      <c r="C274" s="79">
        <f t="shared" si="288"/>
        <v>0</v>
      </c>
      <c r="D274" s="184"/>
      <c r="E274" s="185"/>
      <c r="F274" s="55">
        <f t="shared" si="367"/>
        <v>0</v>
      </c>
      <c r="G274" s="53"/>
      <c r="H274" s="54"/>
      <c r="I274" s="55">
        <f t="shared" si="368"/>
        <v>0</v>
      </c>
      <c r="J274" s="53"/>
      <c r="K274" s="54"/>
      <c r="L274" s="55">
        <f t="shared" si="369"/>
        <v>0</v>
      </c>
      <c r="M274" s="53"/>
      <c r="N274" s="54"/>
      <c r="O274" s="55">
        <f t="shared" si="370"/>
        <v>0</v>
      </c>
      <c r="P274" s="57"/>
    </row>
    <row r="275" spans="1:16" ht="24" hidden="1" customHeight="1" x14ac:dyDescent="0.25">
      <c r="A275" s="178">
        <v>7230</v>
      </c>
      <c r="B275" s="78" t="s">
        <v>297</v>
      </c>
      <c r="C275" s="79">
        <f t="shared" si="288"/>
        <v>0</v>
      </c>
      <c r="D275" s="184"/>
      <c r="E275" s="185"/>
      <c r="F275" s="55">
        <f t="shared" si="367"/>
        <v>0</v>
      </c>
      <c r="G275" s="53"/>
      <c r="H275" s="54"/>
      <c r="I275" s="55">
        <f t="shared" si="368"/>
        <v>0</v>
      </c>
      <c r="J275" s="53"/>
      <c r="K275" s="54"/>
      <c r="L275" s="55">
        <f t="shared" si="369"/>
        <v>0</v>
      </c>
      <c r="M275" s="53"/>
      <c r="N275" s="54"/>
      <c r="O275" s="55">
        <f t="shared" si="370"/>
        <v>0</v>
      </c>
      <c r="P275" s="57"/>
    </row>
    <row r="276" spans="1:16" ht="24" hidden="1" x14ac:dyDescent="0.25">
      <c r="A276" s="178">
        <v>7240</v>
      </c>
      <c r="B276" s="78" t="s">
        <v>298</v>
      </c>
      <c r="C276" s="79">
        <f t="shared" ref="C276:C301" si="371">F276+I276+L276+O276</f>
        <v>0</v>
      </c>
      <c r="D276" s="179">
        <f t="shared" ref="D276:O276" si="372">SUM(D277:D279)</f>
        <v>0</v>
      </c>
      <c r="E276" s="180">
        <f t="shared" si="372"/>
        <v>0</v>
      </c>
      <c r="F276" s="55">
        <f t="shared" si="372"/>
        <v>0</v>
      </c>
      <c r="G276" s="179">
        <f t="shared" si="372"/>
        <v>0</v>
      </c>
      <c r="H276" s="180">
        <f t="shared" si="372"/>
        <v>0</v>
      </c>
      <c r="I276" s="55">
        <f t="shared" si="372"/>
        <v>0</v>
      </c>
      <c r="J276" s="179">
        <f>SUM(J277:J279)</f>
        <v>0</v>
      </c>
      <c r="K276" s="180">
        <f t="shared" ref="K276:L276" si="373">SUM(K277:K279)</f>
        <v>0</v>
      </c>
      <c r="L276" s="55">
        <f t="shared" si="373"/>
        <v>0</v>
      </c>
      <c r="M276" s="179">
        <f t="shared" si="372"/>
        <v>0</v>
      </c>
      <c r="N276" s="180">
        <f t="shared" si="372"/>
        <v>0</v>
      </c>
      <c r="O276" s="55">
        <f t="shared" si="372"/>
        <v>0</v>
      </c>
      <c r="P276" s="57"/>
    </row>
    <row r="277" spans="1:16" ht="48" hidden="1" customHeight="1" x14ac:dyDescent="0.25">
      <c r="A277" s="51">
        <v>7245</v>
      </c>
      <c r="B277" s="78" t="s">
        <v>299</v>
      </c>
      <c r="C277" s="79">
        <f t="shared" si="371"/>
        <v>0</v>
      </c>
      <c r="D277" s="184"/>
      <c r="E277" s="185"/>
      <c r="F277" s="55">
        <f t="shared" ref="F277:F280" si="374">D277+E277</f>
        <v>0</v>
      </c>
      <c r="G277" s="53"/>
      <c r="H277" s="54"/>
      <c r="I277" s="55">
        <f t="shared" ref="I277:I280" si="375">G277+H277</f>
        <v>0</v>
      </c>
      <c r="J277" s="53"/>
      <c r="K277" s="54"/>
      <c r="L277" s="55">
        <f t="shared" ref="L277:L280" si="376">K277+J277</f>
        <v>0</v>
      </c>
      <c r="M277" s="53"/>
      <c r="N277" s="54"/>
      <c r="O277" s="55">
        <f t="shared" ref="O277:O280" si="377">N277+M277</f>
        <v>0</v>
      </c>
      <c r="P277" s="57"/>
    </row>
    <row r="278" spans="1:16" ht="84.75" hidden="1" customHeight="1" x14ac:dyDescent="0.25">
      <c r="A278" s="51">
        <v>7246</v>
      </c>
      <c r="B278" s="78" t="s">
        <v>300</v>
      </c>
      <c r="C278" s="79">
        <f t="shared" si="371"/>
        <v>0</v>
      </c>
      <c r="D278" s="184"/>
      <c r="E278" s="185"/>
      <c r="F278" s="55">
        <f t="shared" si="374"/>
        <v>0</v>
      </c>
      <c r="G278" s="53"/>
      <c r="H278" s="54"/>
      <c r="I278" s="55">
        <f t="shared" si="375"/>
        <v>0</v>
      </c>
      <c r="J278" s="53"/>
      <c r="K278" s="54"/>
      <c r="L278" s="55">
        <f t="shared" si="376"/>
        <v>0</v>
      </c>
      <c r="M278" s="53"/>
      <c r="N278" s="54"/>
      <c r="O278" s="55">
        <f t="shared" si="377"/>
        <v>0</v>
      </c>
      <c r="P278" s="57"/>
    </row>
    <row r="279" spans="1:16" ht="36" hidden="1" customHeight="1" x14ac:dyDescent="0.25">
      <c r="A279" s="51">
        <v>7247</v>
      </c>
      <c r="B279" s="78" t="s">
        <v>301</v>
      </c>
      <c r="C279" s="79">
        <f t="shared" si="371"/>
        <v>0</v>
      </c>
      <c r="D279" s="184"/>
      <c r="E279" s="185"/>
      <c r="F279" s="55">
        <f t="shared" si="374"/>
        <v>0</v>
      </c>
      <c r="G279" s="53"/>
      <c r="H279" s="54"/>
      <c r="I279" s="55">
        <f t="shared" si="375"/>
        <v>0</v>
      </c>
      <c r="J279" s="53"/>
      <c r="K279" s="54"/>
      <c r="L279" s="55">
        <f t="shared" si="376"/>
        <v>0</v>
      </c>
      <c r="M279" s="53"/>
      <c r="N279" s="54"/>
      <c r="O279" s="55">
        <f t="shared" si="377"/>
        <v>0</v>
      </c>
      <c r="P279" s="57"/>
    </row>
    <row r="280" spans="1:16" ht="24" hidden="1" customHeight="1" x14ac:dyDescent="0.25">
      <c r="A280" s="676">
        <v>7260</v>
      </c>
      <c r="B280" s="71" t="s">
        <v>302</v>
      </c>
      <c r="C280" s="72">
        <f t="shared" si="371"/>
        <v>0</v>
      </c>
      <c r="D280" s="186"/>
      <c r="E280" s="187"/>
      <c r="F280" s="123">
        <f t="shared" si="374"/>
        <v>0</v>
      </c>
      <c r="G280" s="46"/>
      <c r="H280" s="47"/>
      <c r="I280" s="123">
        <f t="shared" si="375"/>
        <v>0</v>
      </c>
      <c r="J280" s="46"/>
      <c r="K280" s="47"/>
      <c r="L280" s="123">
        <f t="shared" si="376"/>
        <v>0</v>
      </c>
      <c r="M280" s="46"/>
      <c r="N280" s="47"/>
      <c r="O280" s="123">
        <f t="shared" si="377"/>
        <v>0</v>
      </c>
      <c r="P280" s="49"/>
    </row>
    <row r="281" spans="1:16" hidden="1" x14ac:dyDescent="0.25">
      <c r="A281" s="125">
        <v>7700</v>
      </c>
      <c r="B281" s="98" t="s">
        <v>303</v>
      </c>
      <c r="C281" s="99">
        <f t="shared" si="371"/>
        <v>0</v>
      </c>
      <c r="D281" s="222">
        <f t="shared" ref="D281:O281" si="378">D282</f>
        <v>0</v>
      </c>
      <c r="E281" s="223">
        <f t="shared" si="378"/>
        <v>0</v>
      </c>
      <c r="F281" s="120">
        <f t="shared" si="378"/>
        <v>0</v>
      </c>
      <c r="G281" s="222">
        <f t="shared" si="378"/>
        <v>0</v>
      </c>
      <c r="H281" s="223">
        <f t="shared" si="378"/>
        <v>0</v>
      </c>
      <c r="I281" s="120">
        <f t="shared" si="378"/>
        <v>0</v>
      </c>
      <c r="J281" s="222">
        <f t="shared" si="378"/>
        <v>0</v>
      </c>
      <c r="K281" s="223">
        <f t="shared" si="378"/>
        <v>0</v>
      </c>
      <c r="L281" s="120">
        <f t="shared" si="378"/>
        <v>0</v>
      </c>
      <c r="M281" s="222">
        <f t="shared" si="378"/>
        <v>0</v>
      </c>
      <c r="N281" s="223">
        <f t="shared" si="378"/>
        <v>0</v>
      </c>
      <c r="O281" s="120">
        <f t="shared" si="378"/>
        <v>0</v>
      </c>
      <c r="P281" s="108"/>
    </row>
    <row r="282" spans="1:16" ht="12" hidden="1" customHeight="1" x14ac:dyDescent="0.25">
      <c r="A282" s="175">
        <v>7720</v>
      </c>
      <c r="B282" s="71" t="s">
        <v>304</v>
      </c>
      <c r="C282" s="87">
        <f t="shared" si="371"/>
        <v>0</v>
      </c>
      <c r="D282" s="224"/>
      <c r="E282" s="225"/>
      <c r="F282" s="226">
        <f>D282+E282</f>
        <v>0</v>
      </c>
      <c r="G282" s="91"/>
      <c r="H282" s="92"/>
      <c r="I282" s="226">
        <f>G282+H282</f>
        <v>0</v>
      </c>
      <c r="J282" s="91"/>
      <c r="K282" s="92"/>
      <c r="L282" s="226">
        <f>K282+J282</f>
        <v>0</v>
      </c>
      <c r="M282" s="91"/>
      <c r="N282" s="92"/>
      <c r="O282" s="226">
        <f>N282+M282</f>
        <v>0</v>
      </c>
      <c r="P282" s="96"/>
    </row>
    <row r="283" spans="1:16" hidden="1" x14ac:dyDescent="0.25">
      <c r="A283" s="227">
        <v>9000</v>
      </c>
      <c r="B283" s="228" t="s">
        <v>305</v>
      </c>
      <c r="C283" s="229">
        <f t="shared" si="371"/>
        <v>0</v>
      </c>
      <c r="D283" s="230">
        <f t="shared" ref="D283:O284" si="379">D284</f>
        <v>0</v>
      </c>
      <c r="E283" s="231">
        <f t="shared" si="379"/>
        <v>0</v>
      </c>
      <c r="F283" s="232">
        <f t="shared" si="379"/>
        <v>0</v>
      </c>
      <c r="G283" s="230">
        <f>G284</f>
        <v>0</v>
      </c>
      <c r="H283" s="231">
        <f t="shared" ref="H283:I283" si="380">H284</f>
        <v>0</v>
      </c>
      <c r="I283" s="232">
        <f t="shared" si="380"/>
        <v>0</v>
      </c>
      <c r="J283" s="230">
        <f t="shared" si="379"/>
        <v>0</v>
      </c>
      <c r="K283" s="231">
        <f t="shared" si="379"/>
        <v>0</v>
      </c>
      <c r="L283" s="232">
        <f t="shared" si="379"/>
        <v>0</v>
      </c>
      <c r="M283" s="230">
        <f t="shared" si="379"/>
        <v>0</v>
      </c>
      <c r="N283" s="231">
        <f t="shared" si="379"/>
        <v>0</v>
      </c>
      <c r="O283" s="232">
        <f t="shared" si="379"/>
        <v>0</v>
      </c>
      <c r="P283" s="233"/>
    </row>
    <row r="284" spans="1:16" ht="24" hidden="1" x14ac:dyDescent="0.25">
      <c r="A284" s="234">
        <v>9200</v>
      </c>
      <c r="B284" s="78" t="s">
        <v>306</v>
      </c>
      <c r="C284" s="132">
        <f t="shared" si="371"/>
        <v>0</v>
      </c>
      <c r="D284" s="176">
        <f t="shared" si="379"/>
        <v>0</v>
      </c>
      <c r="E284" s="177">
        <f t="shared" si="379"/>
        <v>0</v>
      </c>
      <c r="F284" s="130">
        <f t="shared" si="379"/>
        <v>0</v>
      </c>
      <c r="G284" s="176">
        <f t="shared" si="379"/>
        <v>0</v>
      </c>
      <c r="H284" s="177">
        <f t="shared" si="379"/>
        <v>0</v>
      </c>
      <c r="I284" s="130">
        <f t="shared" si="379"/>
        <v>0</v>
      </c>
      <c r="J284" s="176">
        <f t="shared" si="379"/>
        <v>0</v>
      </c>
      <c r="K284" s="177">
        <f t="shared" si="379"/>
        <v>0</v>
      </c>
      <c r="L284" s="130">
        <f t="shared" si="379"/>
        <v>0</v>
      </c>
      <c r="M284" s="176">
        <f t="shared" si="379"/>
        <v>0</v>
      </c>
      <c r="N284" s="177">
        <f t="shared" si="379"/>
        <v>0</v>
      </c>
      <c r="O284" s="130">
        <f t="shared" si="379"/>
        <v>0</v>
      </c>
      <c r="P284" s="118"/>
    </row>
    <row r="285" spans="1:16" ht="24" hidden="1" customHeight="1" x14ac:dyDescent="0.25">
      <c r="A285" s="235">
        <v>9230</v>
      </c>
      <c r="B285" s="78" t="s">
        <v>307</v>
      </c>
      <c r="C285" s="132">
        <f t="shared" si="371"/>
        <v>0</v>
      </c>
      <c r="D285" s="190"/>
      <c r="E285" s="191"/>
      <c r="F285" s="130">
        <f>D285+E285</f>
        <v>0</v>
      </c>
      <c r="G285" s="133"/>
      <c r="H285" s="134"/>
      <c r="I285" s="130">
        <f>G285+H285</f>
        <v>0</v>
      </c>
      <c r="J285" s="133"/>
      <c r="K285" s="134"/>
      <c r="L285" s="130">
        <f>K285+J285</f>
        <v>0</v>
      </c>
      <c r="M285" s="133"/>
      <c r="N285" s="134"/>
      <c r="O285" s="130">
        <f>N285+M285</f>
        <v>0</v>
      </c>
      <c r="P285" s="118"/>
    </row>
    <row r="286" spans="1:16" hidden="1" x14ac:dyDescent="0.25">
      <c r="A286" s="188"/>
      <c r="B286" s="78" t="s">
        <v>308</v>
      </c>
      <c r="C286" s="79">
        <f t="shared" si="371"/>
        <v>0</v>
      </c>
      <c r="D286" s="179">
        <f>SUM(D287:D288)</f>
        <v>0</v>
      </c>
      <c r="E286" s="180">
        <f t="shared" ref="E286:F286" si="381">SUM(E287:E288)</f>
        <v>0</v>
      </c>
      <c r="F286" s="55">
        <f t="shared" si="381"/>
        <v>0</v>
      </c>
      <c r="G286" s="179">
        <f>SUM(G287:G288)</f>
        <v>0</v>
      </c>
      <c r="H286" s="180">
        <f t="shared" ref="H286:I286" si="382">SUM(H287:H288)</f>
        <v>0</v>
      </c>
      <c r="I286" s="55">
        <f t="shared" si="382"/>
        <v>0</v>
      </c>
      <c r="J286" s="179">
        <f>SUM(J287:J288)</f>
        <v>0</v>
      </c>
      <c r="K286" s="180">
        <f t="shared" ref="K286:L286" si="383">SUM(K287:K288)</f>
        <v>0</v>
      </c>
      <c r="L286" s="55">
        <f t="shared" si="383"/>
        <v>0</v>
      </c>
      <c r="M286" s="179">
        <f>SUM(M287:M288)</f>
        <v>0</v>
      </c>
      <c r="N286" s="180">
        <f t="shared" ref="N286:O286" si="384">SUM(N287:N288)</f>
        <v>0</v>
      </c>
      <c r="O286" s="55">
        <f t="shared" si="384"/>
        <v>0</v>
      </c>
      <c r="P286" s="57"/>
    </row>
    <row r="287" spans="1:16" ht="12" hidden="1" customHeight="1" x14ac:dyDescent="0.25">
      <c r="A287" s="188" t="s">
        <v>309</v>
      </c>
      <c r="B287" s="51" t="s">
        <v>310</v>
      </c>
      <c r="C287" s="79">
        <f t="shared" si="371"/>
        <v>0</v>
      </c>
      <c r="D287" s="184"/>
      <c r="E287" s="185"/>
      <c r="F287" s="55">
        <f t="shared" ref="F287:F288" si="385">D287+E287</f>
        <v>0</v>
      </c>
      <c r="G287" s="53"/>
      <c r="H287" s="54"/>
      <c r="I287" s="55">
        <f t="shared" ref="I287:I288" si="386">G287+H287</f>
        <v>0</v>
      </c>
      <c r="J287" s="53"/>
      <c r="K287" s="54"/>
      <c r="L287" s="55">
        <f t="shared" ref="L287:L288" si="387">K287+J287</f>
        <v>0</v>
      </c>
      <c r="M287" s="53"/>
      <c r="N287" s="54"/>
      <c r="O287" s="55">
        <f t="shared" ref="O287:O288" si="388">N287+M287</f>
        <v>0</v>
      </c>
      <c r="P287" s="57"/>
    </row>
    <row r="288" spans="1:16" ht="24" hidden="1" customHeight="1" x14ac:dyDescent="0.25">
      <c r="A288" s="188" t="s">
        <v>311</v>
      </c>
      <c r="B288" s="236" t="s">
        <v>312</v>
      </c>
      <c r="C288" s="72">
        <f t="shared" si="371"/>
        <v>0</v>
      </c>
      <c r="D288" s="186"/>
      <c r="E288" s="187"/>
      <c r="F288" s="123">
        <f t="shared" si="385"/>
        <v>0</v>
      </c>
      <c r="G288" s="46"/>
      <c r="H288" s="47"/>
      <c r="I288" s="123">
        <f t="shared" si="386"/>
        <v>0</v>
      </c>
      <c r="J288" s="46"/>
      <c r="K288" s="47"/>
      <c r="L288" s="123">
        <f t="shared" si="387"/>
        <v>0</v>
      </c>
      <c r="M288" s="46"/>
      <c r="N288" s="47"/>
      <c r="O288" s="123">
        <f t="shared" si="388"/>
        <v>0</v>
      </c>
      <c r="P288" s="49"/>
    </row>
    <row r="289" spans="1:16" ht="12.75" thickBot="1" x14ac:dyDescent="0.3">
      <c r="A289" s="237"/>
      <c r="B289" s="237" t="s">
        <v>313</v>
      </c>
      <c r="C289" s="238">
        <f t="shared" si="371"/>
        <v>148167</v>
      </c>
      <c r="D289" s="239">
        <f t="shared" ref="D289:O289" si="389">SUM(D286,D269,D230,D195,D187,D173,D75,D53,D283)</f>
        <v>153167</v>
      </c>
      <c r="E289" s="240">
        <f t="shared" si="389"/>
        <v>-5000</v>
      </c>
      <c r="F289" s="241">
        <f t="shared" si="389"/>
        <v>148167</v>
      </c>
      <c r="G289" s="239">
        <f t="shared" si="389"/>
        <v>0</v>
      </c>
      <c r="H289" s="240">
        <f t="shared" si="389"/>
        <v>0</v>
      </c>
      <c r="I289" s="241">
        <f t="shared" si="389"/>
        <v>0</v>
      </c>
      <c r="J289" s="239">
        <f t="shared" si="389"/>
        <v>0</v>
      </c>
      <c r="K289" s="240">
        <f t="shared" si="389"/>
        <v>0</v>
      </c>
      <c r="L289" s="241">
        <f t="shared" si="389"/>
        <v>0</v>
      </c>
      <c r="M289" s="239">
        <f t="shared" si="389"/>
        <v>0</v>
      </c>
      <c r="N289" s="240">
        <f t="shared" si="389"/>
        <v>0</v>
      </c>
      <c r="O289" s="241">
        <f t="shared" si="389"/>
        <v>0</v>
      </c>
      <c r="P289" s="242"/>
    </row>
    <row r="290" spans="1:16" s="28" customFormat="1" ht="13.5" hidden="1" thickTop="1" thickBot="1" x14ac:dyDescent="0.3">
      <c r="A290" s="726" t="s">
        <v>314</v>
      </c>
      <c r="B290" s="727"/>
      <c r="C290" s="243">
        <f t="shared" si="371"/>
        <v>0</v>
      </c>
      <c r="D290" s="244">
        <f>SUM(D24,D25,D41)-D51</f>
        <v>0</v>
      </c>
      <c r="E290" s="245">
        <f t="shared" ref="E290:F290" si="390">SUM(E24,E25,E41)-E51</f>
        <v>0</v>
      </c>
      <c r="F290" s="246">
        <f t="shared" si="390"/>
        <v>0</v>
      </c>
      <c r="G290" s="244">
        <f>SUM(G24,G25,G41)-G51</f>
        <v>0</v>
      </c>
      <c r="H290" s="245">
        <f t="shared" ref="H290:I290" si="391">SUM(H24,H25,H41)-H51</f>
        <v>0</v>
      </c>
      <c r="I290" s="246">
        <f t="shared" si="391"/>
        <v>0</v>
      </c>
      <c r="J290" s="244">
        <f>(J26+J43)-J51</f>
        <v>0</v>
      </c>
      <c r="K290" s="245">
        <f t="shared" ref="K290:L290" si="392">(K26+K43)-K51</f>
        <v>0</v>
      </c>
      <c r="L290" s="246">
        <f t="shared" si="392"/>
        <v>0</v>
      </c>
      <c r="M290" s="244">
        <f>M45-M51</f>
        <v>0</v>
      </c>
      <c r="N290" s="245">
        <f t="shared" ref="N290:O290" si="393">N45-N51</f>
        <v>0</v>
      </c>
      <c r="O290" s="246">
        <f t="shared" si="393"/>
        <v>0</v>
      </c>
      <c r="P290" s="247"/>
    </row>
    <row r="291" spans="1:16" s="28" customFormat="1" ht="12.75" hidden="1" thickTop="1" x14ac:dyDescent="0.25">
      <c r="A291" s="728" t="s">
        <v>315</v>
      </c>
      <c r="B291" s="729"/>
      <c r="C291" s="248">
        <f t="shared" si="371"/>
        <v>0</v>
      </c>
      <c r="D291" s="249">
        <f t="shared" ref="D291:O291" si="394">SUM(D292,D293)-D300+D301</f>
        <v>0</v>
      </c>
      <c r="E291" s="250">
        <f t="shared" si="394"/>
        <v>0</v>
      </c>
      <c r="F291" s="251">
        <f t="shared" si="394"/>
        <v>0</v>
      </c>
      <c r="G291" s="249">
        <f t="shared" si="394"/>
        <v>0</v>
      </c>
      <c r="H291" s="250">
        <f t="shared" si="394"/>
        <v>0</v>
      </c>
      <c r="I291" s="251">
        <f t="shared" si="394"/>
        <v>0</v>
      </c>
      <c r="J291" s="249">
        <f t="shared" si="394"/>
        <v>0</v>
      </c>
      <c r="K291" s="250">
        <f t="shared" si="394"/>
        <v>0</v>
      </c>
      <c r="L291" s="251">
        <f t="shared" si="394"/>
        <v>0</v>
      </c>
      <c r="M291" s="249">
        <f t="shared" si="394"/>
        <v>0</v>
      </c>
      <c r="N291" s="250">
        <f t="shared" si="394"/>
        <v>0</v>
      </c>
      <c r="O291" s="251">
        <f t="shared" si="394"/>
        <v>0</v>
      </c>
      <c r="P291" s="252"/>
    </row>
    <row r="292" spans="1:16" s="28" customFormat="1" ht="13.5" hidden="1" thickTop="1" thickBot="1" x14ac:dyDescent="0.3">
      <c r="A292" s="146" t="s">
        <v>316</v>
      </c>
      <c r="B292" s="146" t="s">
        <v>317</v>
      </c>
      <c r="C292" s="147">
        <f t="shared" si="371"/>
        <v>0</v>
      </c>
      <c r="D292" s="148">
        <f t="shared" ref="D292:O292" si="395">D21-D286</f>
        <v>0</v>
      </c>
      <c r="E292" s="149">
        <f t="shared" si="395"/>
        <v>0</v>
      </c>
      <c r="F292" s="150">
        <f t="shared" si="395"/>
        <v>0</v>
      </c>
      <c r="G292" s="148">
        <f t="shared" si="395"/>
        <v>0</v>
      </c>
      <c r="H292" s="149">
        <f t="shared" si="395"/>
        <v>0</v>
      </c>
      <c r="I292" s="150">
        <f t="shared" si="395"/>
        <v>0</v>
      </c>
      <c r="J292" s="148">
        <f t="shared" si="395"/>
        <v>0</v>
      </c>
      <c r="K292" s="149">
        <f t="shared" si="395"/>
        <v>0</v>
      </c>
      <c r="L292" s="150">
        <f t="shared" si="395"/>
        <v>0</v>
      </c>
      <c r="M292" s="148">
        <f t="shared" si="395"/>
        <v>0</v>
      </c>
      <c r="N292" s="149">
        <f t="shared" si="395"/>
        <v>0</v>
      </c>
      <c r="O292" s="150">
        <f t="shared" si="395"/>
        <v>0</v>
      </c>
      <c r="P292" s="35"/>
    </row>
    <row r="293" spans="1:16" s="28" customFormat="1" ht="12.75" hidden="1" thickTop="1" x14ac:dyDescent="0.25">
      <c r="A293" s="253" t="s">
        <v>318</v>
      </c>
      <c r="B293" s="253" t="s">
        <v>319</v>
      </c>
      <c r="C293" s="248">
        <f t="shared" si="371"/>
        <v>0</v>
      </c>
      <c r="D293" s="249">
        <f t="shared" ref="D293:O293" si="396">SUM(D294,D296,D298)-SUM(D295,D297,D299)</f>
        <v>0</v>
      </c>
      <c r="E293" s="250">
        <f t="shared" si="396"/>
        <v>0</v>
      </c>
      <c r="F293" s="251">
        <f t="shared" si="396"/>
        <v>0</v>
      </c>
      <c r="G293" s="249">
        <f t="shared" si="396"/>
        <v>0</v>
      </c>
      <c r="H293" s="250">
        <f t="shared" si="396"/>
        <v>0</v>
      </c>
      <c r="I293" s="251">
        <f t="shared" si="396"/>
        <v>0</v>
      </c>
      <c r="J293" s="249">
        <f t="shared" si="396"/>
        <v>0</v>
      </c>
      <c r="K293" s="250">
        <f t="shared" si="396"/>
        <v>0</v>
      </c>
      <c r="L293" s="251">
        <f t="shared" si="396"/>
        <v>0</v>
      </c>
      <c r="M293" s="249">
        <f t="shared" si="396"/>
        <v>0</v>
      </c>
      <c r="N293" s="250">
        <f t="shared" si="396"/>
        <v>0</v>
      </c>
      <c r="O293" s="251">
        <f t="shared" si="396"/>
        <v>0</v>
      </c>
      <c r="P293" s="252"/>
    </row>
    <row r="294" spans="1:16" ht="12" hidden="1" customHeight="1" x14ac:dyDescent="0.25">
      <c r="A294" s="254" t="s">
        <v>320</v>
      </c>
      <c r="B294" s="131" t="s">
        <v>321</v>
      </c>
      <c r="C294" s="87">
        <f t="shared" si="371"/>
        <v>0</v>
      </c>
      <c r="D294" s="224"/>
      <c r="E294" s="225"/>
      <c r="F294" s="226">
        <f t="shared" ref="F294:F301" si="397">D294+E294</f>
        <v>0</v>
      </c>
      <c r="G294" s="91"/>
      <c r="H294" s="92"/>
      <c r="I294" s="226">
        <f t="shared" ref="I294:I301" si="398">G294+H294</f>
        <v>0</v>
      </c>
      <c r="J294" s="91"/>
      <c r="K294" s="92"/>
      <c r="L294" s="226">
        <f t="shared" ref="L294:L301" si="399">K294+J294</f>
        <v>0</v>
      </c>
      <c r="M294" s="91"/>
      <c r="N294" s="92"/>
      <c r="O294" s="226">
        <f t="shared" ref="O294:O301" si="400">N294+M294</f>
        <v>0</v>
      </c>
      <c r="P294" s="96"/>
    </row>
    <row r="295" spans="1:16" ht="24" hidden="1" customHeight="1" x14ac:dyDescent="0.25">
      <c r="A295" s="188" t="s">
        <v>322</v>
      </c>
      <c r="B295" s="50" t="s">
        <v>323</v>
      </c>
      <c r="C295" s="79">
        <f t="shared" si="371"/>
        <v>0</v>
      </c>
      <c r="D295" s="184"/>
      <c r="E295" s="185"/>
      <c r="F295" s="55">
        <f t="shared" si="397"/>
        <v>0</v>
      </c>
      <c r="G295" s="53"/>
      <c r="H295" s="54"/>
      <c r="I295" s="55">
        <f t="shared" si="398"/>
        <v>0</v>
      </c>
      <c r="J295" s="53"/>
      <c r="K295" s="54"/>
      <c r="L295" s="55">
        <f t="shared" si="399"/>
        <v>0</v>
      </c>
      <c r="M295" s="53"/>
      <c r="N295" s="54"/>
      <c r="O295" s="55">
        <f t="shared" si="400"/>
        <v>0</v>
      </c>
      <c r="P295" s="57"/>
    </row>
    <row r="296" spans="1:16" ht="12" hidden="1" customHeight="1" x14ac:dyDescent="0.25">
      <c r="A296" s="188" t="s">
        <v>324</v>
      </c>
      <c r="B296" s="50" t="s">
        <v>325</v>
      </c>
      <c r="C296" s="79">
        <f t="shared" si="371"/>
        <v>0</v>
      </c>
      <c r="D296" s="184"/>
      <c r="E296" s="185"/>
      <c r="F296" s="55">
        <f t="shared" si="397"/>
        <v>0</v>
      </c>
      <c r="G296" s="53"/>
      <c r="H296" s="54"/>
      <c r="I296" s="55">
        <f t="shared" si="398"/>
        <v>0</v>
      </c>
      <c r="J296" s="53"/>
      <c r="K296" s="54"/>
      <c r="L296" s="55">
        <f t="shared" si="399"/>
        <v>0</v>
      </c>
      <c r="M296" s="53"/>
      <c r="N296" s="54"/>
      <c r="O296" s="55">
        <f t="shared" si="400"/>
        <v>0</v>
      </c>
      <c r="P296" s="57"/>
    </row>
    <row r="297" spans="1:16" ht="24" hidden="1" customHeight="1" x14ac:dyDescent="0.25">
      <c r="A297" s="188" t="s">
        <v>326</v>
      </c>
      <c r="B297" s="50" t="s">
        <v>327</v>
      </c>
      <c r="C297" s="79">
        <f t="shared" si="371"/>
        <v>0</v>
      </c>
      <c r="D297" s="184"/>
      <c r="E297" s="185"/>
      <c r="F297" s="55">
        <f t="shared" si="397"/>
        <v>0</v>
      </c>
      <c r="G297" s="53"/>
      <c r="H297" s="54"/>
      <c r="I297" s="55">
        <f t="shared" si="398"/>
        <v>0</v>
      </c>
      <c r="J297" s="53"/>
      <c r="K297" s="54"/>
      <c r="L297" s="55">
        <f t="shared" si="399"/>
        <v>0</v>
      </c>
      <c r="M297" s="53"/>
      <c r="N297" s="54"/>
      <c r="O297" s="55">
        <f t="shared" si="400"/>
        <v>0</v>
      </c>
      <c r="P297" s="57"/>
    </row>
    <row r="298" spans="1:16" ht="12" hidden="1" customHeight="1" x14ac:dyDescent="0.25">
      <c r="A298" s="188" t="s">
        <v>328</v>
      </c>
      <c r="B298" s="50" t="s">
        <v>329</v>
      </c>
      <c r="C298" s="79">
        <f t="shared" si="371"/>
        <v>0</v>
      </c>
      <c r="D298" s="184"/>
      <c r="E298" s="185"/>
      <c r="F298" s="55">
        <f t="shared" si="397"/>
        <v>0</v>
      </c>
      <c r="G298" s="53"/>
      <c r="H298" s="54"/>
      <c r="I298" s="55">
        <f t="shared" si="398"/>
        <v>0</v>
      </c>
      <c r="J298" s="53"/>
      <c r="K298" s="54"/>
      <c r="L298" s="55">
        <f t="shared" si="399"/>
        <v>0</v>
      </c>
      <c r="M298" s="53"/>
      <c r="N298" s="54"/>
      <c r="O298" s="55">
        <f t="shared" si="400"/>
        <v>0</v>
      </c>
      <c r="P298" s="57"/>
    </row>
    <row r="299" spans="1:16" ht="24.75" hidden="1" customHeight="1" thickBot="1" x14ac:dyDescent="0.3">
      <c r="A299" s="255" t="s">
        <v>330</v>
      </c>
      <c r="B299" s="256" t="s">
        <v>331</v>
      </c>
      <c r="C299" s="196">
        <f t="shared" si="371"/>
        <v>0</v>
      </c>
      <c r="D299" s="198"/>
      <c r="E299" s="199"/>
      <c r="F299" s="200">
        <f t="shared" si="397"/>
        <v>0</v>
      </c>
      <c r="G299" s="201"/>
      <c r="H299" s="202"/>
      <c r="I299" s="200">
        <f t="shared" si="398"/>
        <v>0</v>
      </c>
      <c r="J299" s="201"/>
      <c r="K299" s="202"/>
      <c r="L299" s="200">
        <f t="shared" si="399"/>
        <v>0</v>
      </c>
      <c r="M299" s="201"/>
      <c r="N299" s="202"/>
      <c r="O299" s="200">
        <f t="shared" si="400"/>
        <v>0</v>
      </c>
      <c r="P299" s="203"/>
    </row>
    <row r="300" spans="1:16" s="28" customFormat="1" ht="13.5" hidden="1" customHeight="1" thickTop="1" thickBot="1" x14ac:dyDescent="0.3">
      <c r="A300" s="257" t="s">
        <v>332</v>
      </c>
      <c r="B300" s="257" t="s">
        <v>333</v>
      </c>
      <c r="C300" s="243">
        <f t="shared" si="371"/>
        <v>0</v>
      </c>
      <c r="D300" s="258"/>
      <c r="E300" s="259"/>
      <c r="F300" s="246">
        <f t="shared" si="397"/>
        <v>0</v>
      </c>
      <c r="G300" s="258"/>
      <c r="H300" s="259"/>
      <c r="I300" s="260">
        <f t="shared" si="398"/>
        <v>0</v>
      </c>
      <c r="J300" s="258"/>
      <c r="K300" s="259"/>
      <c r="L300" s="260">
        <f t="shared" si="399"/>
        <v>0</v>
      </c>
      <c r="M300" s="258"/>
      <c r="N300" s="259"/>
      <c r="O300" s="260">
        <f t="shared" si="400"/>
        <v>0</v>
      </c>
      <c r="P300" s="261"/>
    </row>
    <row r="301" spans="1:16" s="28" customFormat="1" ht="48.75" hidden="1" customHeight="1" thickTop="1" x14ac:dyDescent="0.25">
      <c r="A301" s="253" t="s">
        <v>334</v>
      </c>
      <c r="B301" s="262" t="s">
        <v>335</v>
      </c>
      <c r="C301" s="248">
        <f t="shared" si="371"/>
        <v>0</v>
      </c>
      <c r="D301" s="192"/>
      <c r="E301" s="193"/>
      <c r="F301" s="62">
        <f t="shared" si="397"/>
        <v>0</v>
      </c>
      <c r="G301" s="192"/>
      <c r="H301" s="193"/>
      <c r="I301" s="62">
        <f t="shared" si="398"/>
        <v>0</v>
      </c>
      <c r="J301" s="192"/>
      <c r="K301" s="193"/>
      <c r="L301" s="62">
        <f t="shared" si="399"/>
        <v>0</v>
      </c>
      <c r="M301" s="192"/>
      <c r="N301" s="193"/>
      <c r="O301" s="62">
        <f t="shared" si="400"/>
        <v>0</v>
      </c>
      <c r="P301" s="66"/>
    </row>
    <row r="302" spans="1:16" ht="12.75" thickTop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  <row r="319" spans="1:13" x14ac:dyDescent="0.25">
      <c r="A319" s="4"/>
      <c r="B319" s="4"/>
      <c r="C319" s="4"/>
      <c r="D319" s="4"/>
      <c r="E319" s="4"/>
      <c r="F319" s="4"/>
      <c r="G319" s="4"/>
      <c r="H319" s="4"/>
      <c r="I319" s="4"/>
      <c r="J319" s="4"/>
      <c r="K319" s="4"/>
      <c r="L319" s="4"/>
      <c r="M319" s="4"/>
    </row>
    <row r="320" spans="1:13" x14ac:dyDescent="0.25">
      <c r="A320" s="4"/>
      <c r="B320" s="4"/>
      <c r="C320" s="4"/>
      <c r="D320" s="4"/>
      <c r="E320" s="4"/>
      <c r="F320" s="4"/>
      <c r="G320" s="4"/>
      <c r="H320" s="4"/>
      <c r="I320" s="4"/>
      <c r="J320" s="4"/>
      <c r="K320" s="4"/>
      <c r="L320" s="4"/>
      <c r="M320" s="4"/>
    </row>
  </sheetData>
  <sheetProtection algorithmName="SHA-512" hashValue="4lZSH1F51x3jb+TYYaBcW9EnnbcurDquurNBSsnDCrwbVtRbYZEtn0hVMGx3HvMTgHteqeFmq9fEbyM0A2ZO5g==" saltValue="+xcTfGpMB4o3LThAm6U7sQ==" spinCount="100000" sheet="1" objects="1" scenarios="1" formatCells="0" formatColumns="0" formatRows="0" deleteColumns="0"/>
  <autoFilter ref="A18:P301">
    <filterColumn colId="2">
      <filters>
        <filter val="1 200"/>
        <filter val="12 644"/>
        <filter val="147 867"/>
        <filter val="148 167"/>
        <filter val="150"/>
        <filter val="30 492"/>
        <filter val="38 042"/>
        <filter val="7 550"/>
        <filter val="95 981"/>
        <filter val="97 181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A290:B290"/>
    <mergeCell ref="A291:B291"/>
    <mergeCell ref="I16:I17"/>
    <mergeCell ref="J16:J17"/>
    <mergeCell ref="K16:K17"/>
    <mergeCell ref="L16:L17"/>
    <mergeCell ref="M16:M17"/>
    <mergeCell ref="N16:N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 9.pielikums Jūrmalas pilsētas domes
2019.gada 25.aprīļa saistošajiem noteikumiem Nr.17
(protokols Nr.5, 1.punkts)
 </firstHeader>
    <firstFooter>&amp;L&amp;9&amp;D; &amp;T&amp;R&amp;9&amp;P (&amp;N)</first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>
    <tabColor rgb="FF00B0F0"/>
  </sheetPr>
  <dimension ref="A1:Q318"/>
  <sheetViews>
    <sheetView showGridLines="0" tabSelected="1" view="pageLayout" zoomScaleNormal="100" workbookViewId="0">
      <selection activeCell="U4" sqref="U4"/>
    </sheetView>
  </sheetViews>
  <sheetFormatPr defaultRowHeight="12" outlineLevelCol="1" x14ac:dyDescent="0.25"/>
  <cols>
    <col min="1" max="1" width="10.85546875" style="263" customWidth="1"/>
    <col min="2" max="2" width="28" style="263" customWidth="1"/>
    <col min="3" max="3" width="8" style="263" customWidth="1"/>
    <col min="4" max="5" width="8.7109375" style="263" hidden="1" customWidth="1" outlineLevel="1"/>
    <col min="6" max="6" width="8.7109375" style="263" customWidth="1" collapsed="1"/>
    <col min="7" max="8" width="8.7109375" style="263" hidden="1" customWidth="1" outlineLevel="1"/>
    <col min="9" max="9" width="8.7109375" style="263" customWidth="1" collapsed="1"/>
    <col min="10" max="11" width="8.28515625" style="263" hidden="1" customWidth="1" outlineLevel="1"/>
    <col min="12" max="12" width="8.28515625" style="263" customWidth="1" collapsed="1"/>
    <col min="13" max="13" width="7.42578125" style="263" hidden="1" customWidth="1" outlineLevel="1"/>
    <col min="14" max="14" width="7.42578125" style="4" hidden="1" customWidth="1" outlineLevel="1"/>
    <col min="15" max="15" width="6.85546875" style="4" customWidth="1" collapsed="1"/>
    <col min="16" max="16" width="26.7109375" style="4" hidden="1" customWidth="1" outlineLevel="1"/>
    <col min="17" max="17" width="9.140625" style="4" collapsed="1"/>
    <col min="18" max="16384" width="9.140625" style="4"/>
  </cols>
  <sheetData>
    <row r="1" spans="1:17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2"/>
      <c r="O1" s="3" t="s">
        <v>680</v>
      </c>
      <c r="P1" s="1"/>
    </row>
    <row r="2" spans="1:17" ht="35.25" customHeight="1" x14ac:dyDescent="0.25">
      <c r="A2" s="755" t="s">
        <v>1</v>
      </c>
      <c r="B2" s="756"/>
      <c r="C2" s="756"/>
      <c r="D2" s="756"/>
      <c r="E2" s="756"/>
      <c r="F2" s="756"/>
      <c r="G2" s="756"/>
      <c r="H2" s="756"/>
      <c r="I2" s="756"/>
      <c r="J2" s="756"/>
      <c r="K2" s="756"/>
      <c r="L2" s="756"/>
      <c r="M2" s="756"/>
      <c r="N2" s="756"/>
      <c r="O2" s="756"/>
      <c r="P2" s="757"/>
      <c r="Q2" s="376"/>
    </row>
    <row r="3" spans="1:17" ht="12.75" customHeight="1" x14ac:dyDescent="0.25">
      <c r="A3" s="5" t="s">
        <v>2</v>
      </c>
      <c r="B3" s="6"/>
      <c r="C3" s="758" t="s">
        <v>481</v>
      </c>
      <c r="D3" s="758"/>
      <c r="E3" s="758"/>
      <c r="F3" s="758"/>
      <c r="G3" s="758"/>
      <c r="H3" s="758"/>
      <c r="I3" s="758"/>
      <c r="J3" s="758"/>
      <c r="K3" s="758"/>
      <c r="L3" s="758"/>
      <c r="M3" s="758"/>
      <c r="N3" s="758"/>
      <c r="O3" s="758"/>
      <c r="P3" s="759"/>
      <c r="Q3" s="376"/>
    </row>
    <row r="4" spans="1:17" ht="12.75" customHeight="1" x14ac:dyDescent="0.25">
      <c r="A4" s="5" t="s">
        <v>4</v>
      </c>
      <c r="B4" s="6"/>
      <c r="C4" s="758" t="s">
        <v>675</v>
      </c>
      <c r="D4" s="758"/>
      <c r="E4" s="758"/>
      <c r="F4" s="758"/>
      <c r="G4" s="758"/>
      <c r="H4" s="758"/>
      <c r="I4" s="758"/>
      <c r="J4" s="758"/>
      <c r="K4" s="758"/>
      <c r="L4" s="758"/>
      <c r="M4" s="758"/>
      <c r="N4" s="758"/>
      <c r="O4" s="758"/>
      <c r="P4" s="759"/>
      <c r="Q4" s="376"/>
    </row>
    <row r="5" spans="1:17" ht="12.75" customHeight="1" x14ac:dyDescent="0.25">
      <c r="A5" s="7" t="s">
        <v>6</v>
      </c>
      <c r="B5" s="8"/>
      <c r="C5" s="753" t="s">
        <v>676</v>
      </c>
      <c r="D5" s="753"/>
      <c r="E5" s="753"/>
      <c r="F5" s="753"/>
      <c r="G5" s="753"/>
      <c r="H5" s="753"/>
      <c r="I5" s="753"/>
      <c r="J5" s="753"/>
      <c r="K5" s="753"/>
      <c r="L5" s="753"/>
      <c r="M5" s="753"/>
      <c r="N5" s="753"/>
      <c r="O5" s="753"/>
      <c r="P5" s="754"/>
      <c r="Q5" s="376"/>
    </row>
    <row r="6" spans="1:17" ht="12.75" customHeight="1" x14ac:dyDescent="0.25">
      <c r="A6" s="7" t="s">
        <v>8</v>
      </c>
      <c r="B6" s="8"/>
      <c r="C6" s="753" t="s">
        <v>677</v>
      </c>
      <c r="D6" s="753"/>
      <c r="E6" s="753"/>
      <c r="F6" s="753"/>
      <c r="G6" s="753"/>
      <c r="H6" s="753"/>
      <c r="I6" s="753"/>
      <c r="J6" s="753"/>
      <c r="K6" s="753"/>
      <c r="L6" s="753"/>
      <c r="M6" s="753"/>
      <c r="N6" s="753"/>
      <c r="O6" s="753"/>
      <c r="P6" s="754"/>
      <c r="Q6" s="376"/>
    </row>
    <row r="7" spans="1:17" ht="24.75" customHeight="1" x14ac:dyDescent="0.25">
      <c r="A7" s="7" t="s">
        <v>10</v>
      </c>
      <c r="B7" s="8"/>
      <c r="C7" s="758" t="s">
        <v>681</v>
      </c>
      <c r="D7" s="758"/>
      <c r="E7" s="758"/>
      <c r="F7" s="758"/>
      <c r="G7" s="758"/>
      <c r="H7" s="758"/>
      <c r="I7" s="758"/>
      <c r="J7" s="758"/>
      <c r="K7" s="758"/>
      <c r="L7" s="758"/>
      <c r="M7" s="758"/>
      <c r="N7" s="758"/>
      <c r="O7" s="758"/>
      <c r="P7" s="759"/>
      <c r="Q7" s="376"/>
    </row>
    <row r="8" spans="1:17" ht="12.75" customHeight="1" x14ac:dyDescent="0.25">
      <c r="A8" s="9" t="s">
        <v>12</v>
      </c>
      <c r="B8" s="8"/>
      <c r="C8" s="760"/>
      <c r="D8" s="760"/>
      <c r="E8" s="760"/>
      <c r="F8" s="760"/>
      <c r="G8" s="760"/>
      <c r="H8" s="760"/>
      <c r="I8" s="760"/>
      <c r="J8" s="760"/>
      <c r="K8" s="760"/>
      <c r="L8" s="760"/>
      <c r="M8" s="760"/>
      <c r="N8" s="760"/>
      <c r="O8" s="760"/>
      <c r="P8" s="761"/>
      <c r="Q8" s="376"/>
    </row>
    <row r="9" spans="1:17" ht="12.75" customHeight="1" x14ac:dyDescent="0.25">
      <c r="A9" s="7"/>
      <c r="B9" s="8" t="s">
        <v>13</v>
      </c>
      <c r="C9" s="753" t="s">
        <v>679</v>
      </c>
      <c r="D9" s="753"/>
      <c r="E9" s="753"/>
      <c r="F9" s="753"/>
      <c r="G9" s="753"/>
      <c r="H9" s="753"/>
      <c r="I9" s="753"/>
      <c r="J9" s="753"/>
      <c r="K9" s="753"/>
      <c r="L9" s="753"/>
      <c r="M9" s="753"/>
      <c r="N9" s="753"/>
      <c r="O9" s="753"/>
      <c r="P9" s="754"/>
      <c r="Q9" s="376"/>
    </row>
    <row r="10" spans="1:17" ht="12.75" customHeight="1" x14ac:dyDescent="0.25">
      <c r="A10" s="7"/>
      <c r="B10" s="8" t="s">
        <v>15</v>
      </c>
      <c r="C10" s="753"/>
      <c r="D10" s="753"/>
      <c r="E10" s="753"/>
      <c r="F10" s="753"/>
      <c r="G10" s="753"/>
      <c r="H10" s="753"/>
      <c r="I10" s="753"/>
      <c r="J10" s="753"/>
      <c r="K10" s="753"/>
      <c r="L10" s="753"/>
      <c r="M10" s="753"/>
      <c r="N10" s="753"/>
      <c r="O10" s="753"/>
      <c r="P10" s="754"/>
      <c r="Q10" s="376"/>
    </row>
    <row r="11" spans="1:17" ht="12.75" customHeight="1" x14ac:dyDescent="0.25">
      <c r="A11" s="7"/>
      <c r="B11" s="8" t="s">
        <v>16</v>
      </c>
      <c r="C11" s="760"/>
      <c r="D11" s="760"/>
      <c r="E11" s="760"/>
      <c r="F11" s="760"/>
      <c r="G11" s="760"/>
      <c r="H11" s="760"/>
      <c r="I11" s="760"/>
      <c r="J11" s="760"/>
      <c r="K11" s="760"/>
      <c r="L11" s="760"/>
      <c r="M11" s="760"/>
      <c r="N11" s="760"/>
      <c r="O11" s="760"/>
      <c r="P11" s="761"/>
      <c r="Q11" s="376"/>
    </row>
    <row r="12" spans="1:17" ht="12.75" customHeight="1" x14ac:dyDescent="0.25">
      <c r="A12" s="7"/>
      <c r="B12" s="8" t="s">
        <v>17</v>
      </c>
      <c r="C12" s="753"/>
      <c r="D12" s="753"/>
      <c r="E12" s="753"/>
      <c r="F12" s="753"/>
      <c r="G12" s="753"/>
      <c r="H12" s="753"/>
      <c r="I12" s="753"/>
      <c r="J12" s="753"/>
      <c r="K12" s="753"/>
      <c r="L12" s="753"/>
      <c r="M12" s="753"/>
      <c r="N12" s="753"/>
      <c r="O12" s="753"/>
      <c r="P12" s="754"/>
      <c r="Q12" s="376"/>
    </row>
    <row r="13" spans="1:17" ht="12.75" customHeight="1" x14ac:dyDescent="0.25">
      <c r="A13" s="7"/>
      <c r="B13" s="8" t="s">
        <v>19</v>
      </c>
      <c r="C13" s="753"/>
      <c r="D13" s="753"/>
      <c r="E13" s="753"/>
      <c r="F13" s="753"/>
      <c r="G13" s="753"/>
      <c r="H13" s="753"/>
      <c r="I13" s="753"/>
      <c r="J13" s="753"/>
      <c r="K13" s="753"/>
      <c r="L13" s="753"/>
      <c r="M13" s="753"/>
      <c r="N13" s="753"/>
      <c r="O13" s="753"/>
      <c r="P13" s="754"/>
      <c r="Q13" s="376"/>
    </row>
    <row r="14" spans="1:17" ht="12.75" customHeight="1" x14ac:dyDescent="0.25">
      <c r="A14" s="10"/>
      <c r="B14" s="11"/>
      <c r="C14" s="733"/>
      <c r="D14" s="733"/>
      <c r="E14" s="733"/>
      <c r="F14" s="733"/>
      <c r="G14" s="733"/>
      <c r="H14" s="733"/>
      <c r="I14" s="733"/>
      <c r="J14" s="733"/>
      <c r="K14" s="733"/>
      <c r="L14" s="733"/>
      <c r="M14" s="733"/>
      <c r="N14" s="733"/>
      <c r="O14" s="733"/>
      <c r="P14" s="734"/>
      <c r="Q14" s="376"/>
    </row>
    <row r="15" spans="1:17" s="12" customFormat="1" ht="12.75" customHeight="1" x14ac:dyDescent="0.25">
      <c r="A15" s="735" t="s">
        <v>20</v>
      </c>
      <c r="B15" s="738" t="s">
        <v>21</v>
      </c>
      <c r="C15" s="740" t="s">
        <v>22</v>
      </c>
      <c r="D15" s="741"/>
      <c r="E15" s="741"/>
      <c r="F15" s="741"/>
      <c r="G15" s="741"/>
      <c r="H15" s="741"/>
      <c r="I15" s="741"/>
      <c r="J15" s="741"/>
      <c r="K15" s="741"/>
      <c r="L15" s="741"/>
      <c r="M15" s="741"/>
      <c r="N15" s="741"/>
      <c r="O15" s="741"/>
      <c r="P15" s="742"/>
      <c r="Q15" s="377"/>
    </row>
    <row r="16" spans="1:17" s="12" customFormat="1" ht="12.75" customHeight="1" x14ac:dyDescent="0.25">
      <c r="A16" s="736"/>
      <c r="B16" s="739"/>
      <c r="C16" s="743" t="s">
        <v>23</v>
      </c>
      <c r="D16" s="745" t="s">
        <v>24</v>
      </c>
      <c r="E16" s="747" t="s">
        <v>25</v>
      </c>
      <c r="F16" s="749" t="s">
        <v>26</v>
      </c>
      <c r="G16" s="731" t="s">
        <v>27</v>
      </c>
      <c r="H16" s="732" t="s">
        <v>28</v>
      </c>
      <c r="I16" s="730" t="s">
        <v>29</v>
      </c>
      <c r="J16" s="731" t="s">
        <v>30</v>
      </c>
      <c r="K16" s="732" t="s">
        <v>31</v>
      </c>
      <c r="L16" s="730" t="s">
        <v>32</v>
      </c>
      <c r="M16" s="731" t="s">
        <v>33</v>
      </c>
      <c r="N16" s="732" t="s">
        <v>34</v>
      </c>
      <c r="O16" s="730" t="s">
        <v>35</v>
      </c>
      <c r="P16" s="751" t="s">
        <v>36</v>
      </c>
    </row>
    <row r="17" spans="1:16" s="13" customFormat="1" ht="70.5" customHeight="1" thickBot="1" x14ac:dyDescent="0.3">
      <c r="A17" s="737"/>
      <c r="B17" s="739"/>
      <c r="C17" s="744"/>
      <c r="D17" s="746"/>
      <c r="E17" s="748"/>
      <c r="F17" s="750"/>
      <c r="G17" s="731"/>
      <c r="H17" s="732"/>
      <c r="I17" s="730"/>
      <c r="J17" s="731"/>
      <c r="K17" s="732"/>
      <c r="L17" s="730"/>
      <c r="M17" s="731"/>
      <c r="N17" s="732"/>
      <c r="O17" s="730"/>
      <c r="P17" s="752"/>
    </row>
    <row r="18" spans="1:16" s="13" customFormat="1" ht="9.75" customHeight="1" thickTop="1" x14ac:dyDescent="0.25">
      <c r="A18" s="14" t="s">
        <v>37</v>
      </c>
      <c r="B18" s="14">
        <v>2</v>
      </c>
      <c r="C18" s="15">
        <v>3</v>
      </c>
      <c r="D18" s="16">
        <v>4</v>
      </c>
      <c r="E18" s="17">
        <v>5</v>
      </c>
      <c r="F18" s="18">
        <v>6</v>
      </c>
      <c r="G18" s="16">
        <v>7</v>
      </c>
      <c r="H18" s="19">
        <v>8</v>
      </c>
      <c r="I18" s="20">
        <v>9</v>
      </c>
      <c r="J18" s="19">
        <v>10</v>
      </c>
      <c r="K18" s="17">
        <v>11</v>
      </c>
      <c r="L18" s="21">
        <v>12</v>
      </c>
      <c r="M18" s="15">
        <v>13</v>
      </c>
      <c r="N18" s="17">
        <v>14</v>
      </c>
      <c r="O18" s="20">
        <v>15</v>
      </c>
      <c r="P18" s="20">
        <v>16</v>
      </c>
    </row>
    <row r="19" spans="1:16" s="28" customFormat="1" ht="12" hidden="1" customHeight="1" x14ac:dyDescent="0.25">
      <c r="A19" s="22"/>
      <c r="B19" s="23" t="s">
        <v>38</v>
      </c>
      <c r="C19" s="24"/>
      <c r="D19" s="25"/>
      <c r="E19" s="26"/>
      <c r="F19" s="27"/>
      <c r="G19" s="25"/>
      <c r="H19" s="26"/>
      <c r="I19" s="27"/>
      <c r="J19" s="25"/>
      <c r="K19" s="26"/>
      <c r="L19" s="27"/>
      <c r="M19" s="25"/>
      <c r="N19" s="26"/>
      <c r="O19" s="27"/>
      <c r="P19" s="27"/>
    </row>
    <row r="20" spans="1:16" s="28" customFormat="1" ht="12.75" thickBot="1" x14ac:dyDescent="0.3">
      <c r="A20" s="29"/>
      <c r="B20" s="30" t="s">
        <v>39</v>
      </c>
      <c r="C20" s="31">
        <f t="shared" ref="C20:C83" si="0">F20+I20+L20+O20</f>
        <v>589436</v>
      </c>
      <c r="D20" s="32">
        <f>SUM(D21,D24,D25,D41,D43)</f>
        <v>584436</v>
      </c>
      <c r="E20" s="33">
        <f t="shared" ref="E20:F20" si="1">SUM(E21,E24,E25,E41,E43)</f>
        <v>5000</v>
      </c>
      <c r="F20" s="34">
        <f t="shared" si="1"/>
        <v>589436</v>
      </c>
      <c r="G20" s="32">
        <f>SUM(G21,G24,G43)</f>
        <v>0</v>
      </c>
      <c r="H20" s="33">
        <f t="shared" ref="H20:I20" si="2">SUM(H21,H24,H43)</f>
        <v>0</v>
      </c>
      <c r="I20" s="34">
        <f t="shared" si="2"/>
        <v>0</v>
      </c>
      <c r="J20" s="32">
        <f>SUM(J21,J26,J43)</f>
        <v>0</v>
      </c>
      <c r="K20" s="33">
        <f t="shared" ref="K20:L20" si="3">SUM(K21,K26,K43)</f>
        <v>0</v>
      </c>
      <c r="L20" s="34">
        <f t="shared" si="3"/>
        <v>0</v>
      </c>
      <c r="M20" s="32">
        <f>SUM(M21,M45)</f>
        <v>0</v>
      </c>
      <c r="N20" s="33">
        <f t="shared" ref="N20:O20" si="4">SUM(N21,N45)</f>
        <v>0</v>
      </c>
      <c r="O20" s="34">
        <f t="shared" si="4"/>
        <v>0</v>
      </c>
      <c r="P20" s="35"/>
    </row>
    <row r="21" spans="1:16" ht="12.75" hidden="1" thickTop="1" x14ac:dyDescent="0.25">
      <c r="A21" s="36"/>
      <c r="B21" s="37" t="s">
        <v>40</v>
      </c>
      <c r="C21" s="38">
        <f t="shared" si="0"/>
        <v>0</v>
      </c>
      <c r="D21" s="39">
        <f>SUM(D22:D23)</f>
        <v>0</v>
      </c>
      <c r="E21" s="40">
        <f t="shared" ref="E21:F21" si="5">SUM(E22:E23)</f>
        <v>0</v>
      </c>
      <c r="F21" s="41">
        <f t="shared" si="5"/>
        <v>0</v>
      </c>
      <c r="G21" s="39">
        <f>SUM(G22:G23)</f>
        <v>0</v>
      </c>
      <c r="H21" s="40">
        <f t="shared" ref="H21:I21" si="6">SUM(H22:H23)</f>
        <v>0</v>
      </c>
      <c r="I21" s="41">
        <f t="shared" si="6"/>
        <v>0</v>
      </c>
      <c r="J21" s="39">
        <f>SUM(J22:J23)</f>
        <v>0</v>
      </c>
      <c r="K21" s="40">
        <f t="shared" ref="K21:L21" si="7">SUM(K22:K23)</f>
        <v>0</v>
      </c>
      <c r="L21" s="41">
        <f t="shared" si="7"/>
        <v>0</v>
      </c>
      <c r="M21" s="39">
        <f>SUM(M22:M23)</f>
        <v>0</v>
      </c>
      <c r="N21" s="40">
        <f t="shared" ref="N21:O21" si="8">SUM(N22:N23)</f>
        <v>0</v>
      </c>
      <c r="O21" s="41">
        <f t="shared" si="8"/>
        <v>0</v>
      </c>
      <c r="P21" s="42"/>
    </row>
    <row r="22" spans="1:16" ht="12" hidden="1" customHeight="1" x14ac:dyDescent="0.25">
      <c r="A22" s="43"/>
      <c r="B22" s="44" t="s">
        <v>41</v>
      </c>
      <c r="C22" s="45">
        <f t="shared" si="0"/>
        <v>0</v>
      </c>
      <c r="D22" s="46"/>
      <c r="E22" s="47"/>
      <c r="F22" s="48">
        <f>D22+E22</f>
        <v>0</v>
      </c>
      <c r="G22" s="46"/>
      <c r="H22" s="47"/>
      <c r="I22" s="48">
        <f>G22+H22</f>
        <v>0</v>
      </c>
      <c r="J22" s="46"/>
      <c r="K22" s="47"/>
      <c r="L22" s="48">
        <f>K22+J22</f>
        <v>0</v>
      </c>
      <c r="M22" s="46"/>
      <c r="N22" s="47"/>
      <c r="O22" s="48">
        <f>N22+M22</f>
        <v>0</v>
      </c>
      <c r="P22" s="49"/>
    </row>
    <row r="23" spans="1:16" ht="12.75" hidden="1" thickTop="1" x14ac:dyDescent="0.25">
      <c r="A23" s="50"/>
      <c r="B23" s="51" t="s">
        <v>42</v>
      </c>
      <c r="C23" s="52">
        <f t="shared" si="0"/>
        <v>0</v>
      </c>
      <c r="D23" s="53"/>
      <c r="E23" s="54"/>
      <c r="F23" s="55">
        <f t="shared" ref="F23:F25" si="9">D23+E23</f>
        <v>0</v>
      </c>
      <c r="G23" s="53"/>
      <c r="H23" s="54"/>
      <c r="I23" s="55">
        <f t="shared" ref="I23:I24" si="10">G23+H23</f>
        <v>0</v>
      </c>
      <c r="J23" s="53"/>
      <c r="K23" s="54"/>
      <c r="L23" s="56">
        <f>K23+J23</f>
        <v>0</v>
      </c>
      <c r="M23" s="53"/>
      <c r="N23" s="54"/>
      <c r="O23" s="55">
        <f>N23+M23</f>
        <v>0</v>
      </c>
      <c r="P23" s="57"/>
    </row>
    <row r="24" spans="1:16" s="28" customFormat="1" ht="24.75" customHeight="1" thickTop="1" thickBot="1" x14ac:dyDescent="0.3">
      <c r="A24" s="366">
        <v>19300</v>
      </c>
      <c r="B24" s="366" t="s">
        <v>43</v>
      </c>
      <c r="C24" s="367">
        <f>F24+I24</f>
        <v>589436</v>
      </c>
      <c r="D24" s="368">
        <f>D51</f>
        <v>584436</v>
      </c>
      <c r="E24" s="368">
        <f>E51</f>
        <v>5000</v>
      </c>
      <c r="F24" s="370">
        <f t="shared" si="9"/>
        <v>589436</v>
      </c>
      <c r="G24" s="368"/>
      <c r="H24" s="369"/>
      <c r="I24" s="370">
        <f t="shared" si="10"/>
        <v>0</v>
      </c>
      <c r="J24" s="371" t="s">
        <v>44</v>
      </c>
      <c r="K24" s="372" t="s">
        <v>44</v>
      </c>
      <c r="L24" s="373" t="s">
        <v>44</v>
      </c>
      <c r="M24" s="371" t="s">
        <v>44</v>
      </c>
      <c r="N24" s="372" t="s">
        <v>44</v>
      </c>
      <c r="O24" s="373" t="s">
        <v>44</v>
      </c>
      <c r="P24" s="380"/>
    </row>
    <row r="25" spans="1:16" s="28" customFormat="1" ht="24.75" hidden="1" customHeight="1" thickTop="1" x14ac:dyDescent="0.25">
      <c r="A25" s="683"/>
      <c r="B25" s="58" t="s">
        <v>46</v>
      </c>
      <c r="C25" s="59">
        <f>F25</f>
        <v>0</v>
      </c>
      <c r="D25" s="60"/>
      <c r="E25" s="61"/>
      <c r="F25" s="62">
        <f t="shared" si="9"/>
        <v>0</v>
      </c>
      <c r="G25" s="63" t="s">
        <v>44</v>
      </c>
      <c r="H25" s="64" t="s">
        <v>44</v>
      </c>
      <c r="I25" s="65" t="s">
        <v>44</v>
      </c>
      <c r="J25" s="63" t="s">
        <v>44</v>
      </c>
      <c r="K25" s="64" t="s">
        <v>44</v>
      </c>
      <c r="L25" s="65" t="s">
        <v>44</v>
      </c>
      <c r="M25" s="63" t="s">
        <v>44</v>
      </c>
      <c r="N25" s="64" t="s">
        <v>44</v>
      </c>
      <c r="O25" s="65" t="s">
        <v>44</v>
      </c>
      <c r="P25" s="66"/>
    </row>
    <row r="26" spans="1:16" s="28" customFormat="1" ht="36" hidden="1" customHeight="1" x14ac:dyDescent="0.25">
      <c r="A26" s="58">
        <v>21300</v>
      </c>
      <c r="B26" s="58" t="s">
        <v>47</v>
      </c>
      <c r="C26" s="59">
        <f>L26</f>
        <v>0</v>
      </c>
      <c r="D26" s="63" t="s">
        <v>44</v>
      </c>
      <c r="E26" s="64" t="s">
        <v>44</v>
      </c>
      <c r="F26" s="65" t="s">
        <v>44</v>
      </c>
      <c r="G26" s="63" t="s">
        <v>44</v>
      </c>
      <c r="H26" s="64" t="s">
        <v>44</v>
      </c>
      <c r="I26" s="65" t="s">
        <v>44</v>
      </c>
      <c r="J26" s="67">
        <f>SUM(J27,J31,J33,J36)</f>
        <v>0</v>
      </c>
      <c r="K26" s="68">
        <f t="shared" ref="K26:L26" si="11">SUM(K27,K31,K33,K36)</f>
        <v>0</v>
      </c>
      <c r="L26" s="69">
        <f t="shared" si="11"/>
        <v>0</v>
      </c>
      <c r="M26" s="67" t="s">
        <v>44</v>
      </c>
      <c r="N26" s="68" t="s">
        <v>44</v>
      </c>
      <c r="O26" s="69" t="s">
        <v>44</v>
      </c>
      <c r="P26" s="66"/>
    </row>
    <row r="27" spans="1:16" s="28" customFormat="1" ht="24" hidden="1" customHeight="1" x14ac:dyDescent="0.25">
      <c r="A27" s="70">
        <v>21350</v>
      </c>
      <c r="B27" s="58" t="s">
        <v>48</v>
      </c>
      <c r="C27" s="59">
        <f t="shared" ref="C27:C30" si="12">L27</f>
        <v>0</v>
      </c>
      <c r="D27" s="63" t="s">
        <v>44</v>
      </c>
      <c r="E27" s="64" t="s">
        <v>44</v>
      </c>
      <c r="F27" s="65" t="s">
        <v>44</v>
      </c>
      <c r="G27" s="63" t="s">
        <v>44</v>
      </c>
      <c r="H27" s="64" t="s">
        <v>44</v>
      </c>
      <c r="I27" s="65" t="s">
        <v>44</v>
      </c>
      <c r="J27" s="67">
        <f>SUM(J28:J30)</f>
        <v>0</v>
      </c>
      <c r="K27" s="68">
        <f t="shared" ref="K27:L27" si="13">SUM(K28:K30)</f>
        <v>0</v>
      </c>
      <c r="L27" s="69">
        <f t="shared" si="13"/>
        <v>0</v>
      </c>
      <c r="M27" s="67" t="s">
        <v>44</v>
      </c>
      <c r="N27" s="68" t="s">
        <v>44</v>
      </c>
      <c r="O27" s="69" t="s">
        <v>44</v>
      </c>
      <c r="P27" s="66"/>
    </row>
    <row r="28" spans="1:16" ht="12" hidden="1" customHeight="1" x14ac:dyDescent="0.25">
      <c r="A28" s="43">
        <v>21351</v>
      </c>
      <c r="B28" s="71" t="s">
        <v>49</v>
      </c>
      <c r="C28" s="72">
        <f t="shared" si="12"/>
        <v>0</v>
      </c>
      <c r="D28" s="73" t="s">
        <v>44</v>
      </c>
      <c r="E28" s="74" t="s">
        <v>44</v>
      </c>
      <c r="F28" s="75" t="s">
        <v>44</v>
      </c>
      <c r="G28" s="73" t="s">
        <v>44</v>
      </c>
      <c r="H28" s="74" t="s">
        <v>44</v>
      </c>
      <c r="I28" s="75" t="s">
        <v>44</v>
      </c>
      <c r="J28" s="46"/>
      <c r="K28" s="47"/>
      <c r="L28" s="48">
        <f t="shared" ref="L28:L30" si="14">K28+J28</f>
        <v>0</v>
      </c>
      <c r="M28" s="76" t="s">
        <v>44</v>
      </c>
      <c r="N28" s="77" t="s">
        <v>44</v>
      </c>
      <c r="O28" s="48" t="s">
        <v>44</v>
      </c>
      <c r="P28" s="49"/>
    </row>
    <row r="29" spans="1:16" ht="12" hidden="1" customHeight="1" x14ac:dyDescent="0.25">
      <c r="A29" s="50">
        <v>21352</v>
      </c>
      <c r="B29" s="78" t="s">
        <v>50</v>
      </c>
      <c r="C29" s="79">
        <f t="shared" si="12"/>
        <v>0</v>
      </c>
      <c r="D29" s="80" t="s">
        <v>44</v>
      </c>
      <c r="E29" s="81" t="s">
        <v>44</v>
      </c>
      <c r="F29" s="82" t="s">
        <v>44</v>
      </c>
      <c r="G29" s="80" t="s">
        <v>44</v>
      </c>
      <c r="H29" s="81" t="s">
        <v>44</v>
      </c>
      <c r="I29" s="82" t="s">
        <v>44</v>
      </c>
      <c r="J29" s="53"/>
      <c r="K29" s="54"/>
      <c r="L29" s="56">
        <f t="shared" si="14"/>
        <v>0</v>
      </c>
      <c r="M29" s="83" t="s">
        <v>44</v>
      </c>
      <c r="N29" s="84" t="s">
        <v>44</v>
      </c>
      <c r="O29" s="56" t="s">
        <v>44</v>
      </c>
      <c r="P29" s="57"/>
    </row>
    <row r="30" spans="1:16" ht="24" hidden="1" customHeight="1" x14ac:dyDescent="0.25">
      <c r="A30" s="50">
        <v>21359</v>
      </c>
      <c r="B30" s="78" t="s">
        <v>51</v>
      </c>
      <c r="C30" s="79">
        <f t="shared" si="12"/>
        <v>0</v>
      </c>
      <c r="D30" s="80" t="s">
        <v>44</v>
      </c>
      <c r="E30" s="81" t="s">
        <v>44</v>
      </c>
      <c r="F30" s="82" t="s">
        <v>44</v>
      </c>
      <c r="G30" s="80" t="s">
        <v>44</v>
      </c>
      <c r="H30" s="81" t="s">
        <v>44</v>
      </c>
      <c r="I30" s="82" t="s">
        <v>44</v>
      </c>
      <c r="J30" s="53"/>
      <c r="K30" s="54"/>
      <c r="L30" s="56">
        <f t="shared" si="14"/>
        <v>0</v>
      </c>
      <c r="M30" s="83" t="s">
        <v>44</v>
      </c>
      <c r="N30" s="84" t="s">
        <v>44</v>
      </c>
      <c r="O30" s="56" t="s">
        <v>44</v>
      </c>
      <c r="P30" s="57"/>
    </row>
    <row r="31" spans="1:16" s="28" customFormat="1" ht="36" hidden="1" customHeight="1" x14ac:dyDescent="0.25">
      <c r="A31" s="70">
        <v>21370</v>
      </c>
      <c r="B31" s="58" t="s">
        <v>52</v>
      </c>
      <c r="C31" s="59">
        <f>L31</f>
        <v>0</v>
      </c>
      <c r="D31" s="63" t="s">
        <v>44</v>
      </c>
      <c r="E31" s="64" t="s">
        <v>44</v>
      </c>
      <c r="F31" s="65" t="s">
        <v>44</v>
      </c>
      <c r="G31" s="63" t="s">
        <v>44</v>
      </c>
      <c r="H31" s="64" t="s">
        <v>44</v>
      </c>
      <c r="I31" s="65" t="s">
        <v>44</v>
      </c>
      <c r="J31" s="67">
        <f>SUM(J32)</f>
        <v>0</v>
      </c>
      <c r="K31" s="68">
        <f t="shared" ref="K31:L31" si="15">SUM(K32)</f>
        <v>0</v>
      </c>
      <c r="L31" s="69">
        <f t="shared" si="15"/>
        <v>0</v>
      </c>
      <c r="M31" s="67" t="s">
        <v>44</v>
      </c>
      <c r="N31" s="68" t="s">
        <v>44</v>
      </c>
      <c r="O31" s="69" t="s">
        <v>44</v>
      </c>
      <c r="P31" s="66"/>
    </row>
    <row r="32" spans="1:16" ht="36" hidden="1" customHeight="1" x14ac:dyDescent="0.25">
      <c r="A32" s="85">
        <v>21379</v>
      </c>
      <c r="B32" s="86" t="s">
        <v>53</v>
      </c>
      <c r="C32" s="87">
        <f t="shared" ref="C32:C40" si="16">L32</f>
        <v>0</v>
      </c>
      <c r="D32" s="88" t="s">
        <v>44</v>
      </c>
      <c r="E32" s="89" t="s">
        <v>44</v>
      </c>
      <c r="F32" s="90" t="s">
        <v>44</v>
      </c>
      <c r="G32" s="88" t="s">
        <v>44</v>
      </c>
      <c r="H32" s="89" t="s">
        <v>44</v>
      </c>
      <c r="I32" s="90" t="s">
        <v>44</v>
      </c>
      <c r="J32" s="91"/>
      <c r="K32" s="92"/>
      <c r="L32" s="93">
        <f>K32+J32</f>
        <v>0</v>
      </c>
      <c r="M32" s="94" t="s">
        <v>44</v>
      </c>
      <c r="N32" s="95" t="s">
        <v>44</v>
      </c>
      <c r="O32" s="93" t="s">
        <v>44</v>
      </c>
      <c r="P32" s="96"/>
    </row>
    <row r="33" spans="1:16" s="28" customFormat="1" ht="12" hidden="1" customHeight="1" x14ac:dyDescent="0.25">
      <c r="A33" s="70">
        <v>21380</v>
      </c>
      <c r="B33" s="58" t="s">
        <v>54</v>
      </c>
      <c r="C33" s="59">
        <f t="shared" si="16"/>
        <v>0</v>
      </c>
      <c r="D33" s="63" t="s">
        <v>44</v>
      </c>
      <c r="E33" s="64" t="s">
        <v>44</v>
      </c>
      <c r="F33" s="65" t="s">
        <v>44</v>
      </c>
      <c r="G33" s="63" t="s">
        <v>44</v>
      </c>
      <c r="H33" s="64" t="s">
        <v>44</v>
      </c>
      <c r="I33" s="65" t="s">
        <v>44</v>
      </c>
      <c r="J33" s="67">
        <f>SUM(J34:J35)</f>
        <v>0</v>
      </c>
      <c r="K33" s="68">
        <f t="shared" ref="K33:L33" si="17">SUM(K34:K35)</f>
        <v>0</v>
      </c>
      <c r="L33" s="69">
        <f t="shared" si="17"/>
        <v>0</v>
      </c>
      <c r="M33" s="67" t="s">
        <v>44</v>
      </c>
      <c r="N33" s="68" t="s">
        <v>44</v>
      </c>
      <c r="O33" s="69" t="s">
        <v>44</v>
      </c>
      <c r="P33" s="66"/>
    </row>
    <row r="34" spans="1:16" ht="12" hidden="1" customHeight="1" x14ac:dyDescent="0.25">
      <c r="A34" s="44">
        <v>21381</v>
      </c>
      <c r="B34" s="71" t="s">
        <v>55</v>
      </c>
      <c r="C34" s="72">
        <f t="shared" si="16"/>
        <v>0</v>
      </c>
      <c r="D34" s="73" t="s">
        <v>44</v>
      </c>
      <c r="E34" s="74" t="s">
        <v>44</v>
      </c>
      <c r="F34" s="75" t="s">
        <v>44</v>
      </c>
      <c r="G34" s="73" t="s">
        <v>44</v>
      </c>
      <c r="H34" s="74" t="s">
        <v>44</v>
      </c>
      <c r="I34" s="75" t="s">
        <v>44</v>
      </c>
      <c r="J34" s="46"/>
      <c r="K34" s="47"/>
      <c r="L34" s="48">
        <f t="shared" ref="L34:L35" si="18">K34+J34</f>
        <v>0</v>
      </c>
      <c r="M34" s="76" t="s">
        <v>44</v>
      </c>
      <c r="N34" s="77" t="s">
        <v>44</v>
      </c>
      <c r="O34" s="48" t="s">
        <v>44</v>
      </c>
      <c r="P34" s="49"/>
    </row>
    <row r="35" spans="1:16" ht="24" hidden="1" customHeight="1" x14ac:dyDescent="0.25">
      <c r="A35" s="51">
        <v>21383</v>
      </c>
      <c r="B35" s="78" t="s">
        <v>56</v>
      </c>
      <c r="C35" s="79">
        <f t="shared" si="16"/>
        <v>0</v>
      </c>
      <c r="D35" s="80" t="s">
        <v>44</v>
      </c>
      <c r="E35" s="81" t="s">
        <v>44</v>
      </c>
      <c r="F35" s="82" t="s">
        <v>44</v>
      </c>
      <c r="G35" s="80" t="s">
        <v>44</v>
      </c>
      <c r="H35" s="81" t="s">
        <v>44</v>
      </c>
      <c r="I35" s="82" t="s">
        <v>44</v>
      </c>
      <c r="J35" s="53"/>
      <c r="K35" s="54"/>
      <c r="L35" s="56">
        <f t="shared" si="18"/>
        <v>0</v>
      </c>
      <c r="M35" s="83" t="s">
        <v>44</v>
      </c>
      <c r="N35" s="84" t="s">
        <v>44</v>
      </c>
      <c r="O35" s="56" t="s">
        <v>44</v>
      </c>
      <c r="P35" s="57"/>
    </row>
    <row r="36" spans="1:16" s="28" customFormat="1" ht="25.5" hidden="1" customHeight="1" x14ac:dyDescent="0.25">
      <c r="A36" s="70">
        <v>21390</v>
      </c>
      <c r="B36" s="58" t="s">
        <v>57</v>
      </c>
      <c r="C36" s="59">
        <f t="shared" si="16"/>
        <v>0</v>
      </c>
      <c r="D36" s="63" t="s">
        <v>44</v>
      </c>
      <c r="E36" s="64" t="s">
        <v>44</v>
      </c>
      <c r="F36" s="65" t="s">
        <v>44</v>
      </c>
      <c r="G36" s="63" t="s">
        <v>44</v>
      </c>
      <c r="H36" s="64" t="s">
        <v>44</v>
      </c>
      <c r="I36" s="65" t="s">
        <v>44</v>
      </c>
      <c r="J36" s="67">
        <f>SUM(J37:J40)</f>
        <v>0</v>
      </c>
      <c r="K36" s="68">
        <f t="shared" ref="K36:L36" si="19">SUM(K37:K40)</f>
        <v>0</v>
      </c>
      <c r="L36" s="69">
        <f t="shared" si="19"/>
        <v>0</v>
      </c>
      <c r="M36" s="67" t="s">
        <v>44</v>
      </c>
      <c r="N36" s="68" t="s">
        <v>44</v>
      </c>
      <c r="O36" s="69" t="s">
        <v>44</v>
      </c>
      <c r="P36" s="66"/>
    </row>
    <row r="37" spans="1:16" ht="24" hidden="1" customHeight="1" x14ac:dyDescent="0.25">
      <c r="A37" s="44">
        <v>21391</v>
      </c>
      <c r="B37" s="71" t="s">
        <v>58</v>
      </c>
      <c r="C37" s="72">
        <f t="shared" si="16"/>
        <v>0</v>
      </c>
      <c r="D37" s="73" t="s">
        <v>44</v>
      </c>
      <c r="E37" s="74" t="s">
        <v>44</v>
      </c>
      <c r="F37" s="75" t="s">
        <v>44</v>
      </c>
      <c r="G37" s="73" t="s">
        <v>44</v>
      </c>
      <c r="H37" s="74" t="s">
        <v>44</v>
      </c>
      <c r="I37" s="75" t="s">
        <v>44</v>
      </c>
      <c r="J37" s="46"/>
      <c r="K37" s="47"/>
      <c r="L37" s="48">
        <f t="shared" ref="L37:L40" si="20">K37+J37</f>
        <v>0</v>
      </c>
      <c r="M37" s="76" t="s">
        <v>44</v>
      </c>
      <c r="N37" s="77" t="s">
        <v>44</v>
      </c>
      <c r="O37" s="48" t="s">
        <v>44</v>
      </c>
      <c r="P37" s="49"/>
    </row>
    <row r="38" spans="1:16" ht="12" hidden="1" customHeight="1" x14ac:dyDescent="0.25">
      <c r="A38" s="51">
        <v>21393</v>
      </c>
      <c r="B38" s="78" t="s">
        <v>59</v>
      </c>
      <c r="C38" s="79">
        <f t="shared" si="16"/>
        <v>0</v>
      </c>
      <c r="D38" s="80" t="s">
        <v>44</v>
      </c>
      <c r="E38" s="81" t="s">
        <v>44</v>
      </c>
      <c r="F38" s="82" t="s">
        <v>44</v>
      </c>
      <c r="G38" s="80" t="s">
        <v>44</v>
      </c>
      <c r="H38" s="81" t="s">
        <v>44</v>
      </c>
      <c r="I38" s="82" t="s">
        <v>44</v>
      </c>
      <c r="J38" s="53"/>
      <c r="K38" s="54"/>
      <c r="L38" s="56">
        <f t="shared" si="20"/>
        <v>0</v>
      </c>
      <c r="M38" s="83" t="s">
        <v>44</v>
      </c>
      <c r="N38" s="84" t="s">
        <v>44</v>
      </c>
      <c r="O38" s="56" t="s">
        <v>44</v>
      </c>
      <c r="P38" s="57"/>
    </row>
    <row r="39" spans="1:16" ht="12" hidden="1" customHeight="1" x14ac:dyDescent="0.25">
      <c r="A39" s="51">
        <v>21395</v>
      </c>
      <c r="B39" s="78" t="s">
        <v>60</v>
      </c>
      <c r="C39" s="79">
        <f t="shared" si="16"/>
        <v>0</v>
      </c>
      <c r="D39" s="80" t="s">
        <v>44</v>
      </c>
      <c r="E39" s="81" t="s">
        <v>44</v>
      </c>
      <c r="F39" s="82" t="s">
        <v>44</v>
      </c>
      <c r="G39" s="80" t="s">
        <v>44</v>
      </c>
      <c r="H39" s="81" t="s">
        <v>44</v>
      </c>
      <c r="I39" s="82" t="s">
        <v>44</v>
      </c>
      <c r="J39" s="53"/>
      <c r="K39" s="54"/>
      <c r="L39" s="56">
        <f t="shared" si="20"/>
        <v>0</v>
      </c>
      <c r="M39" s="83" t="s">
        <v>44</v>
      </c>
      <c r="N39" s="84" t="s">
        <v>44</v>
      </c>
      <c r="O39" s="56" t="s">
        <v>44</v>
      </c>
      <c r="P39" s="57"/>
    </row>
    <row r="40" spans="1:16" ht="24" hidden="1" customHeight="1" x14ac:dyDescent="0.25">
      <c r="A40" s="97">
        <v>21399</v>
      </c>
      <c r="B40" s="98" t="s">
        <v>61</v>
      </c>
      <c r="C40" s="99">
        <f t="shared" si="16"/>
        <v>0</v>
      </c>
      <c r="D40" s="100" t="s">
        <v>44</v>
      </c>
      <c r="E40" s="101" t="s">
        <v>44</v>
      </c>
      <c r="F40" s="102" t="s">
        <v>44</v>
      </c>
      <c r="G40" s="100" t="s">
        <v>44</v>
      </c>
      <c r="H40" s="101" t="s">
        <v>44</v>
      </c>
      <c r="I40" s="102" t="s">
        <v>44</v>
      </c>
      <c r="J40" s="103"/>
      <c r="K40" s="104"/>
      <c r="L40" s="105">
        <f t="shared" si="20"/>
        <v>0</v>
      </c>
      <c r="M40" s="106" t="s">
        <v>44</v>
      </c>
      <c r="N40" s="107" t="s">
        <v>44</v>
      </c>
      <c r="O40" s="105" t="s">
        <v>44</v>
      </c>
      <c r="P40" s="108"/>
    </row>
    <row r="41" spans="1:16" s="28" customFormat="1" ht="26.25" hidden="1" customHeight="1" x14ac:dyDescent="0.25">
      <c r="A41" s="109">
        <v>21420</v>
      </c>
      <c r="B41" s="110" t="s">
        <v>62</v>
      </c>
      <c r="C41" s="111">
        <f>F41</f>
        <v>0</v>
      </c>
      <c r="D41" s="112">
        <f>SUM(D42)</f>
        <v>0</v>
      </c>
      <c r="E41" s="113">
        <f t="shared" ref="E41:F41" si="21">SUM(E42)</f>
        <v>0</v>
      </c>
      <c r="F41" s="114">
        <f t="shared" si="21"/>
        <v>0</v>
      </c>
      <c r="G41" s="115" t="s">
        <v>44</v>
      </c>
      <c r="H41" s="116" t="s">
        <v>44</v>
      </c>
      <c r="I41" s="117" t="s">
        <v>44</v>
      </c>
      <c r="J41" s="115" t="s">
        <v>44</v>
      </c>
      <c r="K41" s="116" t="s">
        <v>44</v>
      </c>
      <c r="L41" s="117" t="s">
        <v>44</v>
      </c>
      <c r="M41" s="115" t="s">
        <v>44</v>
      </c>
      <c r="N41" s="116" t="s">
        <v>44</v>
      </c>
      <c r="O41" s="117" t="s">
        <v>44</v>
      </c>
      <c r="P41" s="118"/>
    </row>
    <row r="42" spans="1:16" s="28" customFormat="1" ht="26.25" hidden="1" customHeight="1" x14ac:dyDescent="0.25">
      <c r="A42" s="97">
        <v>21429</v>
      </c>
      <c r="B42" s="98" t="s">
        <v>63</v>
      </c>
      <c r="C42" s="119">
        <f>F42</f>
        <v>0</v>
      </c>
      <c r="D42" s="103"/>
      <c r="E42" s="104"/>
      <c r="F42" s="120">
        <f>D42+E42</f>
        <v>0</v>
      </c>
      <c r="G42" s="100" t="s">
        <v>44</v>
      </c>
      <c r="H42" s="101" t="s">
        <v>44</v>
      </c>
      <c r="I42" s="102" t="s">
        <v>44</v>
      </c>
      <c r="J42" s="100" t="s">
        <v>44</v>
      </c>
      <c r="K42" s="101" t="s">
        <v>44</v>
      </c>
      <c r="L42" s="102" t="s">
        <v>44</v>
      </c>
      <c r="M42" s="100" t="s">
        <v>44</v>
      </c>
      <c r="N42" s="101" t="s">
        <v>44</v>
      </c>
      <c r="O42" s="102" t="s">
        <v>44</v>
      </c>
      <c r="P42" s="108"/>
    </row>
    <row r="43" spans="1:16" s="28" customFormat="1" ht="24.75" hidden="1" thickTop="1" x14ac:dyDescent="0.25">
      <c r="A43" s="70">
        <v>21490</v>
      </c>
      <c r="B43" s="58" t="s">
        <v>64</v>
      </c>
      <c r="C43" s="121">
        <f>F43+I43+L43</f>
        <v>0</v>
      </c>
      <c r="D43" s="67">
        <f>D44</f>
        <v>0</v>
      </c>
      <c r="E43" s="68">
        <f t="shared" ref="E43:L43" si="22">E44</f>
        <v>0</v>
      </c>
      <c r="F43" s="69">
        <f t="shared" si="22"/>
        <v>0</v>
      </c>
      <c r="G43" s="67">
        <f t="shared" si="22"/>
        <v>0</v>
      </c>
      <c r="H43" s="68">
        <f t="shared" si="22"/>
        <v>0</v>
      </c>
      <c r="I43" s="69">
        <f t="shared" si="22"/>
        <v>0</v>
      </c>
      <c r="J43" s="67">
        <f t="shared" si="22"/>
        <v>0</v>
      </c>
      <c r="K43" s="68">
        <f t="shared" si="22"/>
        <v>0</v>
      </c>
      <c r="L43" s="69">
        <f t="shared" si="22"/>
        <v>0</v>
      </c>
      <c r="M43" s="67" t="s">
        <v>44</v>
      </c>
      <c r="N43" s="68" t="s">
        <v>44</v>
      </c>
      <c r="O43" s="69" t="s">
        <v>44</v>
      </c>
      <c r="P43" s="66"/>
    </row>
    <row r="44" spans="1:16" s="28" customFormat="1" ht="24" hidden="1" customHeight="1" x14ac:dyDescent="0.25">
      <c r="A44" s="51">
        <v>21499</v>
      </c>
      <c r="B44" s="78" t="s">
        <v>65</v>
      </c>
      <c r="C44" s="122">
        <f>F44+I44+L44</f>
        <v>0</v>
      </c>
      <c r="D44" s="46"/>
      <c r="E44" s="47"/>
      <c r="F44" s="123">
        <f>D44+E44</f>
        <v>0</v>
      </c>
      <c r="G44" s="46"/>
      <c r="H44" s="47"/>
      <c r="I44" s="123">
        <f>G44+H44</f>
        <v>0</v>
      </c>
      <c r="J44" s="46"/>
      <c r="K44" s="47"/>
      <c r="L44" s="48">
        <f>K44+J44</f>
        <v>0</v>
      </c>
      <c r="M44" s="76" t="s">
        <v>44</v>
      </c>
      <c r="N44" s="77" t="s">
        <v>44</v>
      </c>
      <c r="O44" s="48" t="s">
        <v>44</v>
      </c>
      <c r="P44" s="49"/>
    </row>
    <row r="45" spans="1:16" ht="12.75" hidden="1" customHeight="1" x14ac:dyDescent="0.25">
      <c r="A45" s="124">
        <v>23000</v>
      </c>
      <c r="B45" s="125" t="s">
        <v>66</v>
      </c>
      <c r="C45" s="121">
        <f>O45</f>
        <v>0</v>
      </c>
      <c r="D45" s="100" t="s">
        <v>44</v>
      </c>
      <c r="E45" s="101" t="s">
        <v>44</v>
      </c>
      <c r="F45" s="102" t="s">
        <v>44</v>
      </c>
      <c r="G45" s="100" t="s">
        <v>44</v>
      </c>
      <c r="H45" s="101" t="s">
        <v>44</v>
      </c>
      <c r="I45" s="102" t="s">
        <v>44</v>
      </c>
      <c r="J45" s="106" t="s">
        <v>44</v>
      </c>
      <c r="K45" s="107" t="s">
        <v>44</v>
      </c>
      <c r="L45" s="105" t="s">
        <v>44</v>
      </c>
      <c r="M45" s="106">
        <f>SUM(M46:M47)</f>
        <v>0</v>
      </c>
      <c r="N45" s="107">
        <f t="shared" ref="N45:O45" si="23">SUM(N46:N47)</f>
        <v>0</v>
      </c>
      <c r="O45" s="105">
        <f t="shared" si="23"/>
        <v>0</v>
      </c>
      <c r="P45" s="108"/>
    </row>
    <row r="46" spans="1:16" ht="24" hidden="1" customHeight="1" x14ac:dyDescent="0.25">
      <c r="A46" s="126">
        <v>23410</v>
      </c>
      <c r="B46" s="127" t="s">
        <v>67</v>
      </c>
      <c r="C46" s="111">
        <f t="shared" ref="C46:C47" si="24">O46</f>
        <v>0</v>
      </c>
      <c r="D46" s="115" t="s">
        <v>44</v>
      </c>
      <c r="E46" s="116" t="s">
        <v>44</v>
      </c>
      <c r="F46" s="117" t="s">
        <v>44</v>
      </c>
      <c r="G46" s="115" t="s">
        <v>44</v>
      </c>
      <c r="H46" s="116" t="s">
        <v>44</v>
      </c>
      <c r="I46" s="117" t="s">
        <v>44</v>
      </c>
      <c r="J46" s="115" t="s">
        <v>44</v>
      </c>
      <c r="K46" s="116" t="s">
        <v>44</v>
      </c>
      <c r="L46" s="117" t="s">
        <v>44</v>
      </c>
      <c r="M46" s="128"/>
      <c r="N46" s="129"/>
      <c r="O46" s="130">
        <f t="shared" ref="O46:O47" si="25">N46+M46</f>
        <v>0</v>
      </c>
      <c r="P46" s="118"/>
    </row>
    <row r="47" spans="1:16" ht="24" hidden="1" customHeight="1" x14ac:dyDescent="0.25">
      <c r="A47" s="126">
        <v>23510</v>
      </c>
      <c r="B47" s="127" t="s">
        <v>68</v>
      </c>
      <c r="C47" s="111">
        <f t="shared" si="24"/>
        <v>0</v>
      </c>
      <c r="D47" s="115" t="s">
        <v>44</v>
      </c>
      <c r="E47" s="116" t="s">
        <v>44</v>
      </c>
      <c r="F47" s="117" t="s">
        <v>44</v>
      </c>
      <c r="G47" s="115" t="s">
        <v>44</v>
      </c>
      <c r="H47" s="116" t="s">
        <v>44</v>
      </c>
      <c r="I47" s="117" t="s">
        <v>44</v>
      </c>
      <c r="J47" s="115" t="s">
        <v>44</v>
      </c>
      <c r="K47" s="116" t="s">
        <v>44</v>
      </c>
      <c r="L47" s="117" t="s">
        <v>44</v>
      </c>
      <c r="M47" s="128"/>
      <c r="N47" s="129"/>
      <c r="O47" s="130">
        <f t="shared" si="25"/>
        <v>0</v>
      </c>
      <c r="P47" s="118"/>
    </row>
    <row r="48" spans="1:16" ht="12" hidden="1" customHeight="1" x14ac:dyDescent="0.25">
      <c r="A48" s="131"/>
      <c r="B48" s="127"/>
      <c r="C48" s="132"/>
      <c r="D48" s="133"/>
      <c r="E48" s="134"/>
      <c r="F48" s="130"/>
      <c r="G48" s="133"/>
      <c r="H48" s="134"/>
      <c r="I48" s="130"/>
      <c r="J48" s="133"/>
      <c r="K48" s="134"/>
      <c r="L48" s="114"/>
      <c r="M48" s="133"/>
      <c r="N48" s="134"/>
      <c r="O48" s="130"/>
      <c r="P48" s="118"/>
    </row>
    <row r="49" spans="1:16" s="28" customFormat="1" ht="12" hidden="1" customHeight="1" x14ac:dyDescent="0.25">
      <c r="A49" s="135"/>
      <c r="B49" s="136" t="s">
        <v>69</v>
      </c>
      <c r="C49" s="137"/>
      <c r="D49" s="138"/>
      <c r="E49" s="139"/>
      <c r="F49" s="140"/>
      <c r="G49" s="141"/>
      <c r="H49" s="142"/>
      <c r="I49" s="143"/>
      <c r="J49" s="141"/>
      <c r="K49" s="142"/>
      <c r="L49" s="144"/>
      <c r="M49" s="141"/>
      <c r="N49" s="142"/>
      <c r="O49" s="143"/>
      <c r="P49" s="145"/>
    </row>
    <row r="50" spans="1:16" s="28" customFormat="1" ht="13.5" thickTop="1" thickBot="1" x14ac:dyDescent="0.3">
      <c r="A50" s="146"/>
      <c r="B50" s="29" t="s">
        <v>70</v>
      </c>
      <c r="C50" s="147">
        <f t="shared" si="0"/>
        <v>589436</v>
      </c>
      <c r="D50" s="148">
        <f>SUM(D51,D286)</f>
        <v>584436</v>
      </c>
      <c r="E50" s="149">
        <f t="shared" ref="E50:F50" si="26">SUM(E51,E286)</f>
        <v>5000</v>
      </c>
      <c r="F50" s="150">
        <f t="shared" si="26"/>
        <v>589436</v>
      </c>
      <c r="G50" s="148">
        <f>SUM(G51,G286)</f>
        <v>0</v>
      </c>
      <c r="H50" s="149">
        <f>SUM(H51,H286)</f>
        <v>0</v>
      </c>
      <c r="I50" s="150">
        <f t="shared" ref="I50" si="27">SUM(I51,I286)</f>
        <v>0</v>
      </c>
      <c r="J50" s="32">
        <f>SUM(J51,J286)</f>
        <v>0</v>
      </c>
      <c r="K50" s="33">
        <f t="shared" ref="K50:L50" si="28">SUM(K51,K286)</f>
        <v>0</v>
      </c>
      <c r="L50" s="34">
        <f t="shared" si="28"/>
        <v>0</v>
      </c>
      <c r="M50" s="32">
        <f>SUM(M51,M286)</f>
        <v>0</v>
      </c>
      <c r="N50" s="33">
        <f t="shared" ref="N50:O50" si="29">SUM(N51,N286)</f>
        <v>0</v>
      </c>
      <c r="O50" s="34">
        <f t="shared" si="29"/>
        <v>0</v>
      </c>
      <c r="P50" s="35"/>
    </row>
    <row r="51" spans="1:16" s="28" customFormat="1" ht="36.75" thickTop="1" x14ac:dyDescent="0.25">
      <c r="A51" s="151"/>
      <c r="B51" s="152" t="s">
        <v>71</v>
      </c>
      <c r="C51" s="153">
        <f t="shared" si="0"/>
        <v>589436</v>
      </c>
      <c r="D51" s="154">
        <f>SUM(D52,D194)</f>
        <v>584436</v>
      </c>
      <c r="E51" s="155">
        <f t="shared" ref="E51:F51" si="30">SUM(E52,E194)</f>
        <v>5000</v>
      </c>
      <c r="F51" s="156">
        <f t="shared" si="30"/>
        <v>589436</v>
      </c>
      <c r="G51" s="154">
        <f>SUM(G52,G194)</f>
        <v>0</v>
      </c>
      <c r="H51" s="155">
        <f t="shared" ref="H51:I51" si="31">SUM(H52,H194)</f>
        <v>0</v>
      </c>
      <c r="I51" s="156">
        <f t="shared" si="31"/>
        <v>0</v>
      </c>
      <c r="J51" s="157">
        <f>SUM(J52,J194)</f>
        <v>0</v>
      </c>
      <c r="K51" s="158">
        <f t="shared" ref="K51:L51" si="32">SUM(K52,K194)</f>
        <v>0</v>
      </c>
      <c r="L51" s="159">
        <f t="shared" si="32"/>
        <v>0</v>
      </c>
      <c r="M51" s="157">
        <f>SUM(M52,M194)</f>
        <v>0</v>
      </c>
      <c r="N51" s="158">
        <f t="shared" ref="N51:O51" si="33">SUM(N52,N194)</f>
        <v>0</v>
      </c>
      <c r="O51" s="159">
        <f t="shared" si="33"/>
        <v>0</v>
      </c>
      <c r="P51" s="160"/>
    </row>
    <row r="52" spans="1:16" s="28" customFormat="1" ht="24" x14ac:dyDescent="0.25">
      <c r="A52" s="24"/>
      <c r="B52" s="22" t="s">
        <v>72</v>
      </c>
      <c r="C52" s="161">
        <f t="shared" si="0"/>
        <v>311467</v>
      </c>
      <c r="D52" s="162">
        <f>SUM(D53,D75,D173,D187)</f>
        <v>311467</v>
      </c>
      <c r="E52" s="163">
        <f t="shared" ref="E52:F52" si="34">SUM(E53,E75,E173,E187)</f>
        <v>0</v>
      </c>
      <c r="F52" s="164">
        <f t="shared" si="34"/>
        <v>311467</v>
      </c>
      <c r="G52" s="162">
        <f>SUM(G53,G75,G173,G187)</f>
        <v>0</v>
      </c>
      <c r="H52" s="163">
        <f t="shared" ref="H52:I52" si="35">SUM(H53,H75,H173,H187)</f>
        <v>0</v>
      </c>
      <c r="I52" s="164">
        <f t="shared" si="35"/>
        <v>0</v>
      </c>
      <c r="J52" s="162">
        <f>SUM(J53,J75,J173,J187)</f>
        <v>0</v>
      </c>
      <c r="K52" s="163">
        <f t="shared" ref="K52:L52" si="36">SUM(K53,K75,K173,K187)</f>
        <v>0</v>
      </c>
      <c r="L52" s="164">
        <f t="shared" si="36"/>
        <v>0</v>
      </c>
      <c r="M52" s="162">
        <f>SUM(M53,M75,M173,M187)</f>
        <v>0</v>
      </c>
      <c r="N52" s="163">
        <f t="shared" ref="N52:O52" si="37">SUM(N53,N75,N173,N187)</f>
        <v>0</v>
      </c>
      <c r="O52" s="164">
        <f t="shared" si="37"/>
        <v>0</v>
      </c>
      <c r="P52" s="165"/>
    </row>
    <row r="53" spans="1:16" s="28" customFormat="1" hidden="1" x14ac:dyDescent="0.25">
      <c r="A53" s="166">
        <v>1000</v>
      </c>
      <c r="B53" s="166" t="s">
        <v>73</v>
      </c>
      <c r="C53" s="167">
        <f t="shared" si="0"/>
        <v>0</v>
      </c>
      <c r="D53" s="168">
        <f>SUM(D54,D67)</f>
        <v>0</v>
      </c>
      <c r="E53" s="169">
        <f t="shared" ref="E53:F53" si="38">SUM(E54,E67)</f>
        <v>0</v>
      </c>
      <c r="F53" s="170">
        <f t="shared" si="38"/>
        <v>0</v>
      </c>
      <c r="G53" s="168">
        <f>SUM(G54,G67)</f>
        <v>0</v>
      </c>
      <c r="H53" s="169">
        <f t="shared" ref="H53:I53" si="39">SUM(H54,H67)</f>
        <v>0</v>
      </c>
      <c r="I53" s="170">
        <f t="shared" si="39"/>
        <v>0</v>
      </c>
      <c r="J53" s="168">
        <f>SUM(J54,J67)</f>
        <v>0</v>
      </c>
      <c r="K53" s="169">
        <f t="shared" ref="K53:L53" si="40">SUM(K54,K67)</f>
        <v>0</v>
      </c>
      <c r="L53" s="170">
        <f t="shared" si="40"/>
        <v>0</v>
      </c>
      <c r="M53" s="168">
        <f>SUM(M54,M67)</f>
        <v>0</v>
      </c>
      <c r="N53" s="169">
        <f t="shared" ref="N53:O53" si="41">SUM(N54,N67)</f>
        <v>0</v>
      </c>
      <c r="O53" s="170">
        <f t="shared" si="41"/>
        <v>0</v>
      </c>
      <c r="P53" s="171"/>
    </row>
    <row r="54" spans="1:16" hidden="1" x14ac:dyDescent="0.25">
      <c r="A54" s="58">
        <v>1100</v>
      </c>
      <c r="B54" s="172" t="s">
        <v>74</v>
      </c>
      <c r="C54" s="59">
        <f t="shared" si="0"/>
        <v>0</v>
      </c>
      <c r="D54" s="173">
        <f>SUM(D55,D58,D66)</f>
        <v>0</v>
      </c>
      <c r="E54" s="174">
        <f t="shared" ref="E54:F54" si="42">SUM(E55,E58,E66)</f>
        <v>0</v>
      </c>
      <c r="F54" s="62">
        <f t="shared" si="42"/>
        <v>0</v>
      </c>
      <c r="G54" s="173">
        <f>SUM(G55,G58,G66)</f>
        <v>0</v>
      </c>
      <c r="H54" s="174">
        <f t="shared" ref="H54:I54" si="43">SUM(H55,H58,H66)</f>
        <v>0</v>
      </c>
      <c r="I54" s="62">
        <f t="shared" si="43"/>
        <v>0</v>
      </c>
      <c r="J54" s="173">
        <f>SUM(J55,J58,J66)</f>
        <v>0</v>
      </c>
      <c r="K54" s="174">
        <f t="shared" ref="K54:L54" si="44">SUM(K55,K58,K66)</f>
        <v>0</v>
      </c>
      <c r="L54" s="62">
        <f t="shared" si="44"/>
        <v>0</v>
      </c>
      <c r="M54" s="173">
        <f>SUM(M55,M58,M66)</f>
        <v>0</v>
      </c>
      <c r="N54" s="174">
        <f t="shared" ref="N54:O54" si="45">SUM(N55,N58,N66)</f>
        <v>0</v>
      </c>
      <c r="O54" s="62">
        <f t="shared" si="45"/>
        <v>0</v>
      </c>
      <c r="P54" s="66"/>
    </row>
    <row r="55" spans="1:16" hidden="1" x14ac:dyDescent="0.25">
      <c r="A55" s="175">
        <v>1110</v>
      </c>
      <c r="B55" s="127" t="s">
        <v>75</v>
      </c>
      <c r="C55" s="132">
        <f t="shared" si="0"/>
        <v>0</v>
      </c>
      <c r="D55" s="176">
        <f>SUM(D56:D57)</f>
        <v>0</v>
      </c>
      <c r="E55" s="177">
        <f t="shared" ref="E55:F55" si="46">SUM(E56:E57)</f>
        <v>0</v>
      </c>
      <c r="F55" s="130">
        <f t="shared" si="46"/>
        <v>0</v>
      </c>
      <c r="G55" s="176">
        <f>SUM(G56:G57)</f>
        <v>0</v>
      </c>
      <c r="H55" s="177">
        <f t="shared" ref="H55:I55" si="47">SUM(H56:H57)</f>
        <v>0</v>
      </c>
      <c r="I55" s="130">
        <f t="shared" si="47"/>
        <v>0</v>
      </c>
      <c r="J55" s="176">
        <f>SUM(J56:J57)</f>
        <v>0</v>
      </c>
      <c r="K55" s="177">
        <f t="shared" ref="K55:L55" si="48">SUM(K56:K57)</f>
        <v>0</v>
      </c>
      <c r="L55" s="130">
        <f t="shared" si="48"/>
        <v>0</v>
      </c>
      <c r="M55" s="176">
        <f>SUM(M56:M57)</f>
        <v>0</v>
      </c>
      <c r="N55" s="177">
        <f t="shared" ref="N55:O55" si="49">SUM(N56:N57)</f>
        <v>0</v>
      </c>
      <c r="O55" s="130">
        <f t="shared" si="49"/>
        <v>0</v>
      </c>
      <c r="P55" s="118"/>
    </row>
    <row r="56" spans="1:16" ht="12" hidden="1" customHeight="1" x14ac:dyDescent="0.25">
      <c r="A56" s="44">
        <v>1111</v>
      </c>
      <c r="B56" s="71" t="s">
        <v>76</v>
      </c>
      <c r="C56" s="72">
        <f t="shared" si="0"/>
        <v>0</v>
      </c>
      <c r="D56" s="46"/>
      <c r="E56" s="47"/>
      <c r="F56" s="123">
        <f t="shared" ref="F56:F57" si="50">D56+E56</f>
        <v>0</v>
      </c>
      <c r="G56" s="46"/>
      <c r="H56" s="47"/>
      <c r="I56" s="123">
        <f t="shared" ref="I56:I57" si="51">G56+H56</f>
        <v>0</v>
      </c>
      <c r="J56" s="46"/>
      <c r="K56" s="47"/>
      <c r="L56" s="123">
        <f t="shared" ref="L56:L57" si="52">K56+J56</f>
        <v>0</v>
      </c>
      <c r="M56" s="46"/>
      <c r="N56" s="47"/>
      <c r="O56" s="123">
        <f t="shared" ref="O56:O57" si="53">N56+M56</f>
        <v>0</v>
      </c>
      <c r="P56" s="49"/>
    </row>
    <row r="57" spans="1:16" ht="24" hidden="1" customHeight="1" x14ac:dyDescent="0.25">
      <c r="A57" s="51">
        <v>1119</v>
      </c>
      <c r="B57" s="78" t="s">
        <v>77</v>
      </c>
      <c r="C57" s="79">
        <f t="shared" si="0"/>
        <v>0</v>
      </c>
      <c r="D57" s="53"/>
      <c r="E57" s="54"/>
      <c r="F57" s="55">
        <f t="shared" si="50"/>
        <v>0</v>
      </c>
      <c r="G57" s="53"/>
      <c r="H57" s="54"/>
      <c r="I57" s="55">
        <f t="shared" si="51"/>
        <v>0</v>
      </c>
      <c r="J57" s="53"/>
      <c r="K57" s="54"/>
      <c r="L57" s="55">
        <f t="shared" si="52"/>
        <v>0</v>
      </c>
      <c r="M57" s="53"/>
      <c r="N57" s="54"/>
      <c r="O57" s="55">
        <f t="shared" si="53"/>
        <v>0</v>
      </c>
      <c r="P57" s="57"/>
    </row>
    <row r="58" spans="1:16" hidden="1" x14ac:dyDescent="0.25">
      <c r="A58" s="178">
        <v>1140</v>
      </c>
      <c r="B58" s="78" t="s">
        <v>78</v>
      </c>
      <c r="C58" s="79">
        <f t="shared" si="0"/>
        <v>0</v>
      </c>
      <c r="D58" s="179">
        <f>SUM(D59:D65)</f>
        <v>0</v>
      </c>
      <c r="E58" s="180">
        <f>SUM(E59:E65)</f>
        <v>0</v>
      </c>
      <c r="F58" s="55">
        <f t="shared" ref="F58" si="54">SUM(F59:F65)</f>
        <v>0</v>
      </c>
      <c r="G58" s="179">
        <f>SUM(G59:G65)</f>
        <v>0</v>
      </c>
      <c r="H58" s="180">
        <f t="shared" ref="H58:I58" si="55">SUM(H59:H65)</f>
        <v>0</v>
      </c>
      <c r="I58" s="55">
        <f t="shared" si="55"/>
        <v>0</v>
      </c>
      <c r="J58" s="179">
        <f>SUM(J59:J65)</f>
        <v>0</v>
      </c>
      <c r="K58" s="180">
        <f t="shared" ref="K58:L58" si="56">SUM(K59:K65)</f>
        <v>0</v>
      </c>
      <c r="L58" s="55">
        <f t="shared" si="56"/>
        <v>0</v>
      </c>
      <c r="M58" s="179">
        <f>SUM(M59:M65)</f>
        <v>0</v>
      </c>
      <c r="N58" s="180">
        <f t="shared" ref="N58:O58" si="57">SUM(N59:N65)</f>
        <v>0</v>
      </c>
      <c r="O58" s="55">
        <f t="shared" si="57"/>
        <v>0</v>
      </c>
      <c r="P58" s="57"/>
    </row>
    <row r="59" spans="1:16" ht="12" hidden="1" customHeight="1" x14ac:dyDescent="0.25">
      <c r="A59" s="51">
        <v>1141</v>
      </c>
      <c r="B59" s="78" t="s">
        <v>79</v>
      </c>
      <c r="C59" s="79">
        <f t="shared" si="0"/>
        <v>0</v>
      </c>
      <c r="D59" s="53"/>
      <c r="E59" s="54"/>
      <c r="F59" s="55">
        <f t="shared" ref="F59:F66" si="58">D59+E59</f>
        <v>0</v>
      </c>
      <c r="G59" s="53"/>
      <c r="H59" s="54"/>
      <c r="I59" s="55">
        <f t="shared" ref="I59:I66" si="59">G59+H59</f>
        <v>0</v>
      </c>
      <c r="J59" s="53"/>
      <c r="K59" s="54"/>
      <c r="L59" s="55">
        <f t="shared" ref="L59:L66" si="60">K59+J59</f>
        <v>0</v>
      </c>
      <c r="M59" s="53"/>
      <c r="N59" s="54"/>
      <c r="O59" s="55">
        <f t="shared" ref="O59:O66" si="61">N59+M59</f>
        <v>0</v>
      </c>
      <c r="P59" s="57"/>
    </row>
    <row r="60" spans="1:16" ht="24.75" hidden="1" customHeight="1" x14ac:dyDescent="0.25">
      <c r="A60" s="51">
        <v>1142</v>
      </c>
      <c r="B60" s="78" t="s">
        <v>80</v>
      </c>
      <c r="C60" s="79">
        <f t="shared" si="0"/>
        <v>0</v>
      </c>
      <c r="D60" s="53"/>
      <c r="E60" s="54"/>
      <c r="F60" s="55">
        <f t="shared" si="58"/>
        <v>0</v>
      </c>
      <c r="G60" s="53"/>
      <c r="H60" s="54"/>
      <c r="I60" s="55">
        <f t="shared" si="59"/>
        <v>0</v>
      </c>
      <c r="J60" s="53"/>
      <c r="K60" s="54"/>
      <c r="L60" s="55">
        <f t="shared" si="60"/>
        <v>0</v>
      </c>
      <c r="M60" s="53"/>
      <c r="N60" s="54"/>
      <c r="O60" s="55">
        <f t="shared" si="61"/>
        <v>0</v>
      </c>
      <c r="P60" s="57"/>
    </row>
    <row r="61" spans="1:16" ht="24" hidden="1" customHeight="1" x14ac:dyDescent="0.25">
      <c r="A61" s="51">
        <v>1145</v>
      </c>
      <c r="B61" s="78" t="s">
        <v>81</v>
      </c>
      <c r="C61" s="79">
        <f t="shared" si="0"/>
        <v>0</v>
      </c>
      <c r="D61" s="53"/>
      <c r="E61" s="54"/>
      <c r="F61" s="55">
        <f t="shared" si="58"/>
        <v>0</v>
      </c>
      <c r="G61" s="53"/>
      <c r="H61" s="54"/>
      <c r="I61" s="55">
        <f t="shared" si="59"/>
        <v>0</v>
      </c>
      <c r="J61" s="53"/>
      <c r="K61" s="54"/>
      <c r="L61" s="55">
        <f t="shared" si="60"/>
        <v>0</v>
      </c>
      <c r="M61" s="53"/>
      <c r="N61" s="54"/>
      <c r="O61" s="55">
        <f t="shared" si="61"/>
        <v>0</v>
      </c>
      <c r="P61" s="57"/>
    </row>
    <row r="62" spans="1:16" ht="27.75" hidden="1" customHeight="1" x14ac:dyDescent="0.25">
      <c r="A62" s="51">
        <v>1146</v>
      </c>
      <c r="B62" s="78" t="s">
        <v>82</v>
      </c>
      <c r="C62" s="79">
        <f t="shared" si="0"/>
        <v>0</v>
      </c>
      <c r="D62" s="53"/>
      <c r="E62" s="54"/>
      <c r="F62" s="55">
        <f t="shared" si="58"/>
        <v>0</v>
      </c>
      <c r="G62" s="53"/>
      <c r="H62" s="54"/>
      <c r="I62" s="55">
        <f t="shared" si="59"/>
        <v>0</v>
      </c>
      <c r="J62" s="53"/>
      <c r="K62" s="54"/>
      <c r="L62" s="55">
        <f t="shared" si="60"/>
        <v>0</v>
      </c>
      <c r="M62" s="53"/>
      <c r="N62" s="54"/>
      <c r="O62" s="55">
        <f t="shared" si="61"/>
        <v>0</v>
      </c>
      <c r="P62" s="57"/>
    </row>
    <row r="63" spans="1:16" ht="12" hidden="1" customHeight="1" x14ac:dyDescent="0.25">
      <c r="A63" s="51">
        <v>1147</v>
      </c>
      <c r="B63" s="78" t="s">
        <v>83</v>
      </c>
      <c r="C63" s="79">
        <f t="shared" si="0"/>
        <v>0</v>
      </c>
      <c r="D63" s="53"/>
      <c r="E63" s="54"/>
      <c r="F63" s="55">
        <f t="shared" si="58"/>
        <v>0</v>
      </c>
      <c r="G63" s="53"/>
      <c r="H63" s="54"/>
      <c r="I63" s="55">
        <f t="shared" si="59"/>
        <v>0</v>
      </c>
      <c r="J63" s="53"/>
      <c r="K63" s="54"/>
      <c r="L63" s="55">
        <f t="shared" si="60"/>
        <v>0</v>
      </c>
      <c r="M63" s="53"/>
      <c r="N63" s="54"/>
      <c r="O63" s="55">
        <f t="shared" si="61"/>
        <v>0</v>
      </c>
      <c r="P63" s="57"/>
    </row>
    <row r="64" spans="1:16" ht="12" hidden="1" customHeight="1" x14ac:dyDescent="0.25">
      <c r="A64" s="51">
        <v>1148</v>
      </c>
      <c r="B64" s="78" t="s">
        <v>84</v>
      </c>
      <c r="C64" s="79">
        <f t="shared" si="0"/>
        <v>0</v>
      </c>
      <c r="D64" s="53"/>
      <c r="E64" s="54"/>
      <c r="F64" s="55">
        <f t="shared" si="58"/>
        <v>0</v>
      </c>
      <c r="G64" s="53"/>
      <c r="H64" s="54"/>
      <c r="I64" s="55">
        <f t="shared" si="59"/>
        <v>0</v>
      </c>
      <c r="J64" s="53"/>
      <c r="K64" s="54"/>
      <c r="L64" s="55">
        <f t="shared" si="60"/>
        <v>0</v>
      </c>
      <c r="M64" s="53"/>
      <c r="N64" s="54"/>
      <c r="O64" s="55">
        <f t="shared" si="61"/>
        <v>0</v>
      </c>
      <c r="P64" s="57"/>
    </row>
    <row r="65" spans="1:16" ht="24" hidden="1" customHeight="1" x14ac:dyDescent="0.25">
      <c r="A65" s="51">
        <v>1149</v>
      </c>
      <c r="B65" s="78" t="s">
        <v>85</v>
      </c>
      <c r="C65" s="79">
        <f t="shared" si="0"/>
        <v>0</v>
      </c>
      <c r="D65" s="53"/>
      <c r="E65" s="54"/>
      <c r="F65" s="55">
        <f t="shared" si="58"/>
        <v>0</v>
      </c>
      <c r="G65" s="53"/>
      <c r="H65" s="54"/>
      <c r="I65" s="55">
        <f t="shared" si="59"/>
        <v>0</v>
      </c>
      <c r="J65" s="53"/>
      <c r="K65" s="54"/>
      <c r="L65" s="55">
        <f t="shared" si="60"/>
        <v>0</v>
      </c>
      <c r="M65" s="53"/>
      <c r="N65" s="54"/>
      <c r="O65" s="55">
        <f t="shared" si="61"/>
        <v>0</v>
      </c>
      <c r="P65" s="57"/>
    </row>
    <row r="66" spans="1:16" ht="36" hidden="1" customHeight="1" x14ac:dyDescent="0.25">
      <c r="A66" s="175">
        <v>1150</v>
      </c>
      <c r="B66" s="127" t="s">
        <v>86</v>
      </c>
      <c r="C66" s="132">
        <f t="shared" si="0"/>
        <v>0</v>
      </c>
      <c r="D66" s="133"/>
      <c r="E66" s="134"/>
      <c r="F66" s="130">
        <f t="shared" si="58"/>
        <v>0</v>
      </c>
      <c r="G66" s="133"/>
      <c r="H66" s="134"/>
      <c r="I66" s="130">
        <f t="shared" si="59"/>
        <v>0</v>
      </c>
      <c r="J66" s="133"/>
      <c r="K66" s="134"/>
      <c r="L66" s="130">
        <f t="shared" si="60"/>
        <v>0</v>
      </c>
      <c r="M66" s="133"/>
      <c r="N66" s="134"/>
      <c r="O66" s="130">
        <f t="shared" si="61"/>
        <v>0</v>
      </c>
      <c r="P66" s="118"/>
    </row>
    <row r="67" spans="1:16" ht="24" hidden="1" x14ac:dyDescent="0.25">
      <c r="A67" s="58">
        <v>1200</v>
      </c>
      <c r="B67" s="172" t="s">
        <v>87</v>
      </c>
      <c r="C67" s="59">
        <f t="shared" si="0"/>
        <v>0</v>
      </c>
      <c r="D67" s="173">
        <f>SUM(D68:D69)</f>
        <v>0</v>
      </c>
      <c r="E67" s="174">
        <f t="shared" ref="E67:F67" si="62">SUM(E68:E69)</f>
        <v>0</v>
      </c>
      <c r="F67" s="62">
        <f t="shared" si="62"/>
        <v>0</v>
      </c>
      <c r="G67" s="173">
        <f>SUM(G68:G69)</f>
        <v>0</v>
      </c>
      <c r="H67" s="174">
        <f t="shared" ref="H67:I67" si="63">SUM(H68:H69)</f>
        <v>0</v>
      </c>
      <c r="I67" s="62">
        <f t="shared" si="63"/>
        <v>0</v>
      </c>
      <c r="J67" s="173">
        <f>SUM(J68:J69)</f>
        <v>0</v>
      </c>
      <c r="K67" s="174">
        <f t="shared" ref="K67:L67" si="64">SUM(K68:K69)</f>
        <v>0</v>
      </c>
      <c r="L67" s="62">
        <f t="shared" si="64"/>
        <v>0</v>
      </c>
      <c r="M67" s="173">
        <f>SUM(M68:M69)</f>
        <v>0</v>
      </c>
      <c r="N67" s="174">
        <f t="shared" ref="N67:O67" si="65">SUM(N68:N69)</f>
        <v>0</v>
      </c>
      <c r="O67" s="62">
        <f t="shared" si="65"/>
        <v>0</v>
      </c>
      <c r="P67" s="66"/>
    </row>
    <row r="68" spans="1:16" ht="24" hidden="1" customHeight="1" x14ac:dyDescent="0.25">
      <c r="A68" s="676">
        <v>1210</v>
      </c>
      <c r="B68" s="71" t="s">
        <v>88</v>
      </c>
      <c r="C68" s="72">
        <f t="shared" si="0"/>
        <v>0</v>
      </c>
      <c r="D68" s="46"/>
      <c r="E68" s="47"/>
      <c r="F68" s="123">
        <f>D68+E68</f>
        <v>0</v>
      </c>
      <c r="G68" s="46"/>
      <c r="H68" s="47"/>
      <c r="I68" s="123">
        <f>G68+H68</f>
        <v>0</v>
      </c>
      <c r="J68" s="46"/>
      <c r="K68" s="47"/>
      <c r="L68" s="123">
        <f>K68+J68</f>
        <v>0</v>
      </c>
      <c r="M68" s="46"/>
      <c r="N68" s="47"/>
      <c r="O68" s="123">
        <f>N68+M68</f>
        <v>0</v>
      </c>
      <c r="P68" s="49"/>
    </row>
    <row r="69" spans="1:16" ht="24" hidden="1" x14ac:dyDescent="0.25">
      <c r="A69" s="178">
        <v>1220</v>
      </c>
      <c r="B69" s="78" t="s">
        <v>89</v>
      </c>
      <c r="C69" s="79">
        <f t="shared" si="0"/>
        <v>0</v>
      </c>
      <c r="D69" s="179">
        <f>SUM(D70:D74)</f>
        <v>0</v>
      </c>
      <c r="E69" s="180">
        <f t="shared" ref="E69:F69" si="66">SUM(E70:E74)</f>
        <v>0</v>
      </c>
      <c r="F69" s="55">
        <f t="shared" si="66"/>
        <v>0</v>
      </c>
      <c r="G69" s="179">
        <f>SUM(G70:G74)</f>
        <v>0</v>
      </c>
      <c r="H69" s="180">
        <f t="shared" ref="H69:I69" si="67">SUM(H70:H74)</f>
        <v>0</v>
      </c>
      <c r="I69" s="55">
        <f t="shared" si="67"/>
        <v>0</v>
      </c>
      <c r="J69" s="179">
        <f>SUM(J70:J74)</f>
        <v>0</v>
      </c>
      <c r="K69" s="180">
        <f t="shared" ref="K69:L69" si="68">SUM(K70:K74)</f>
        <v>0</v>
      </c>
      <c r="L69" s="55">
        <f t="shared" si="68"/>
        <v>0</v>
      </c>
      <c r="M69" s="179">
        <f>SUM(M70:M74)</f>
        <v>0</v>
      </c>
      <c r="N69" s="180">
        <f t="shared" ref="N69:O69" si="69">SUM(N70:N74)</f>
        <v>0</v>
      </c>
      <c r="O69" s="55">
        <f t="shared" si="69"/>
        <v>0</v>
      </c>
      <c r="P69" s="57"/>
    </row>
    <row r="70" spans="1:16" ht="48" hidden="1" customHeight="1" x14ac:dyDescent="0.25">
      <c r="A70" s="51">
        <v>1221</v>
      </c>
      <c r="B70" s="78" t="s">
        <v>90</v>
      </c>
      <c r="C70" s="79">
        <f t="shared" si="0"/>
        <v>0</v>
      </c>
      <c r="D70" s="53"/>
      <c r="E70" s="54"/>
      <c r="F70" s="55">
        <f t="shared" ref="F70:F74" si="70">D70+E70</f>
        <v>0</v>
      </c>
      <c r="G70" s="53"/>
      <c r="H70" s="54"/>
      <c r="I70" s="55">
        <f t="shared" ref="I70:I74" si="71">G70+H70</f>
        <v>0</v>
      </c>
      <c r="J70" s="53"/>
      <c r="K70" s="54"/>
      <c r="L70" s="55">
        <f t="shared" ref="L70:L74" si="72">K70+J70</f>
        <v>0</v>
      </c>
      <c r="M70" s="53"/>
      <c r="N70" s="54"/>
      <c r="O70" s="55">
        <f t="shared" ref="O70:O74" si="73">N70+M70</f>
        <v>0</v>
      </c>
      <c r="P70" s="57"/>
    </row>
    <row r="71" spans="1:16" ht="12" hidden="1" customHeight="1" x14ac:dyDescent="0.25">
      <c r="A71" s="51">
        <v>1223</v>
      </c>
      <c r="B71" s="78" t="s">
        <v>91</v>
      </c>
      <c r="C71" s="79">
        <f t="shared" si="0"/>
        <v>0</v>
      </c>
      <c r="D71" s="53"/>
      <c r="E71" s="54"/>
      <c r="F71" s="55">
        <f t="shared" si="70"/>
        <v>0</v>
      </c>
      <c r="G71" s="53"/>
      <c r="H71" s="54"/>
      <c r="I71" s="55">
        <f t="shared" si="71"/>
        <v>0</v>
      </c>
      <c r="J71" s="53"/>
      <c r="K71" s="54"/>
      <c r="L71" s="55">
        <f t="shared" si="72"/>
        <v>0</v>
      </c>
      <c r="M71" s="53"/>
      <c r="N71" s="54"/>
      <c r="O71" s="55">
        <f t="shared" si="73"/>
        <v>0</v>
      </c>
      <c r="P71" s="57"/>
    </row>
    <row r="72" spans="1:16" ht="24" hidden="1" customHeight="1" x14ac:dyDescent="0.25">
      <c r="A72" s="51">
        <v>1225</v>
      </c>
      <c r="B72" s="78" t="s">
        <v>92</v>
      </c>
      <c r="C72" s="79">
        <f t="shared" si="0"/>
        <v>0</v>
      </c>
      <c r="D72" s="53"/>
      <c r="E72" s="54"/>
      <c r="F72" s="55">
        <f t="shared" si="70"/>
        <v>0</v>
      </c>
      <c r="G72" s="53"/>
      <c r="H72" s="54"/>
      <c r="I72" s="55">
        <f t="shared" si="71"/>
        <v>0</v>
      </c>
      <c r="J72" s="53"/>
      <c r="K72" s="54"/>
      <c r="L72" s="55">
        <f t="shared" si="72"/>
        <v>0</v>
      </c>
      <c r="M72" s="53"/>
      <c r="N72" s="54"/>
      <c r="O72" s="55">
        <f t="shared" si="73"/>
        <v>0</v>
      </c>
      <c r="P72" s="57"/>
    </row>
    <row r="73" spans="1:16" ht="36" hidden="1" customHeight="1" x14ac:dyDescent="0.25">
      <c r="A73" s="51">
        <v>1227</v>
      </c>
      <c r="B73" s="78" t="s">
        <v>93</v>
      </c>
      <c r="C73" s="79">
        <f t="shared" si="0"/>
        <v>0</v>
      </c>
      <c r="D73" s="53"/>
      <c r="E73" s="54"/>
      <c r="F73" s="55">
        <f t="shared" si="70"/>
        <v>0</v>
      </c>
      <c r="G73" s="53"/>
      <c r="H73" s="54"/>
      <c r="I73" s="55">
        <f t="shared" si="71"/>
        <v>0</v>
      </c>
      <c r="J73" s="53"/>
      <c r="K73" s="54"/>
      <c r="L73" s="55">
        <f t="shared" si="72"/>
        <v>0</v>
      </c>
      <c r="M73" s="53"/>
      <c r="N73" s="54"/>
      <c r="O73" s="55">
        <f t="shared" si="73"/>
        <v>0</v>
      </c>
      <c r="P73" s="57"/>
    </row>
    <row r="74" spans="1:16" ht="48" hidden="1" customHeight="1" x14ac:dyDescent="0.25">
      <c r="A74" s="51">
        <v>1228</v>
      </c>
      <c r="B74" s="78" t="s">
        <v>94</v>
      </c>
      <c r="C74" s="79">
        <f t="shared" si="0"/>
        <v>0</v>
      </c>
      <c r="D74" s="53"/>
      <c r="E74" s="54"/>
      <c r="F74" s="55">
        <f t="shared" si="70"/>
        <v>0</v>
      </c>
      <c r="G74" s="53"/>
      <c r="H74" s="54"/>
      <c r="I74" s="55">
        <f t="shared" si="71"/>
        <v>0</v>
      </c>
      <c r="J74" s="53"/>
      <c r="K74" s="54"/>
      <c r="L74" s="55">
        <f t="shared" si="72"/>
        <v>0</v>
      </c>
      <c r="M74" s="53"/>
      <c r="N74" s="54"/>
      <c r="O74" s="55">
        <f t="shared" si="73"/>
        <v>0</v>
      </c>
      <c r="P74" s="57"/>
    </row>
    <row r="75" spans="1:16" x14ac:dyDescent="0.25">
      <c r="A75" s="166">
        <v>2000</v>
      </c>
      <c r="B75" s="166" t="s">
        <v>95</v>
      </c>
      <c r="C75" s="167">
        <f t="shared" si="0"/>
        <v>311467</v>
      </c>
      <c r="D75" s="168">
        <f>SUM(D76,D83,D130,D164,D165,D172)</f>
        <v>311467</v>
      </c>
      <c r="E75" s="169">
        <f t="shared" ref="E75:F75" si="74">SUM(E76,E83,E130,E164,E165,E172)</f>
        <v>0</v>
      </c>
      <c r="F75" s="170">
        <f t="shared" si="74"/>
        <v>311467</v>
      </c>
      <c r="G75" s="168">
        <f>SUM(G76,G83,G130,G164,G165,G172)</f>
        <v>0</v>
      </c>
      <c r="H75" s="169">
        <f t="shared" ref="H75:I75" si="75">SUM(H76,H83,H130,H164,H165,H172)</f>
        <v>0</v>
      </c>
      <c r="I75" s="170">
        <f t="shared" si="75"/>
        <v>0</v>
      </c>
      <c r="J75" s="168">
        <f>SUM(J76,J83,J130,J164,J165,J172)</f>
        <v>0</v>
      </c>
      <c r="K75" s="169">
        <f t="shared" ref="K75:L75" si="76">SUM(K76,K83,K130,K164,K165,K172)</f>
        <v>0</v>
      </c>
      <c r="L75" s="170">
        <f t="shared" si="76"/>
        <v>0</v>
      </c>
      <c r="M75" s="168">
        <f>SUM(M76,M83,M130,M164,M165,M172)</f>
        <v>0</v>
      </c>
      <c r="N75" s="169">
        <f t="shared" ref="N75:O75" si="77">SUM(N76,N83,N130,N164,N165,N172)</f>
        <v>0</v>
      </c>
      <c r="O75" s="170">
        <f t="shared" si="77"/>
        <v>0</v>
      </c>
      <c r="P75" s="171"/>
    </row>
    <row r="76" spans="1:16" ht="24" hidden="1" x14ac:dyDescent="0.25">
      <c r="A76" s="58">
        <v>2100</v>
      </c>
      <c r="B76" s="172" t="s">
        <v>96</v>
      </c>
      <c r="C76" s="59">
        <f t="shared" si="0"/>
        <v>0</v>
      </c>
      <c r="D76" s="173">
        <f>SUM(D77,D80)</f>
        <v>0</v>
      </c>
      <c r="E76" s="174">
        <f t="shared" ref="E76:F76" si="78">SUM(E77,E80)</f>
        <v>0</v>
      </c>
      <c r="F76" s="62">
        <f t="shared" si="78"/>
        <v>0</v>
      </c>
      <c r="G76" s="173">
        <f>SUM(G77,G80)</f>
        <v>0</v>
      </c>
      <c r="H76" s="174">
        <f t="shared" ref="H76:I76" si="79">SUM(H77,H80)</f>
        <v>0</v>
      </c>
      <c r="I76" s="62">
        <f t="shared" si="79"/>
        <v>0</v>
      </c>
      <c r="J76" s="173">
        <f>SUM(J77,J80)</f>
        <v>0</v>
      </c>
      <c r="K76" s="174">
        <f t="shared" ref="K76:L76" si="80">SUM(K77,K80)</f>
        <v>0</v>
      </c>
      <c r="L76" s="62">
        <f t="shared" si="80"/>
        <v>0</v>
      </c>
      <c r="M76" s="173">
        <f>SUM(M77,M80)</f>
        <v>0</v>
      </c>
      <c r="N76" s="174">
        <f t="shared" ref="N76:O76" si="81">SUM(N77,N80)</f>
        <v>0</v>
      </c>
      <c r="O76" s="62">
        <f t="shared" si="81"/>
        <v>0</v>
      </c>
      <c r="P76" s="66"/>
    </row>
    <row r="77" spans="1:16" ht="24" hidden="1" x14ac:dyDescent="0.25">
      <c r="A77" s="676">
        <v>2110</v>
      </c>
      <c r="B77" s="71" t="s">
        <v>97</v>
      </c>
      <c r="C77" s="72">
        <f t="shared" si="0"/>
        <v>0</v>
      </c>
      <c r="D77" s="182">
        <f>SUM(D78:D79)</f>
        <v>0</v>
      </c>
      <c r="E77" s="183">
        <f t="shared" ref="E77:F77" si="82">SUM(E78:E79)</f>
        <v>0</v>
      </c>
      <c r="F77" s="123">
        <f t="shared" si="82"/>
        <v>0</v>
      </c>
      <c r="G77" s="182">
        <f>SUM(G78:G79)</f>
        <v>0</v>
      </c>
      <c r="H77" s="183">
        <f t="shared" ref="H77:I77" si="83">SUM(H78:H79)</f>
        <v>0</v>
      </c>
      <c r="I77" s="123">
        <f t="shared" si="83"/>
        <v>0</v>
      </c>
      <c r="J77" s="182">
        <f>SUM(J78:J79)</f>
        <v>0</v>
      </c>
      <c r="K77" s="183">
        <f t="shared" ref="K77:L77" si="84">SUM(K78:K79)</f>
        <v>0</v>
      </c>
      <c r="L77" s="123">
        <f t="shared" si="84"/>
        <v>0</v>
      </c>
      <c r="M77" s="182">
        <f>SUM(M78:M79)</f>
        <v>0</v>
      </c>
      <c r="N77" s="183">
        <f t="shared" ref="N77:O77" si="85">SUM(N78:N79)</f>
        <v>0</v>
      </c>
      <c r="O77" s="123">
        <f t="shared" si="85"/>
        <v>0</v>
      </c>
      <c r="P77" s="49"/>
    </row>
    <row r="78" spans="1:16" ht="12" hidden="1" customHeight="1" x14ac:dyDescent="0.25">
      <c r="A78" s="51">
        <v>2111</v>
      </c>
      <c r="B78" s="78" t="s">
        <v>98</v>
      </c>
      <c r="C78" s="79">
        <f t="shared" si="0"/>
        <v>0</v>
      </c>
      <c r="D78" s="184"/>
      <c r="E78" s="185"/>
      <c r="F78" s="55">
        <f t="shared" ref="F78:F79" si="86">D78+E78</f>
        <v>0</v>
      </c>
      <c r="G78" s="53"/>
      <c r="H78" s="54"/>
      <c r="I78" s="55">
        <f t="shared" ref="I78:I79" si="87">G78+H78</f>
        <v>0</v>
      </c>
      <c r="J78" s="53"/>
      <c r="K78" s="54"/>
      <c r="L78" s="55">
        <f t="shared" ref="L78:L79" si="88">K78+J78</f>
        <v>0</v>
      </c>
      <c r="M78" s="53"/>
      <c r="N78" s="54"/>
      <c r="O78" s="55">
        <f t="shared" ref="O78:O79" si="89">N78+M78</f>
        <v>0</v>
      </c>
      <c r="P78" s="57"/>
    </row>
    <row r="79" spans="1:16" ht="24" hidden="1" customHeight="1" x14ac:dyDescent="0.25">
      <c r="A79" s="51">
        <v>2112</v>
      </c>
      <c r="B79" s="78" t="s">
        <v>99</v>
      </c>
      <c r="C79" s="79">
        <f t="shared" si="0"/>
        <v>0</v>
      </c>
      <c r="D79" s="184"/>
      <c r="E79" s="185"/>
      <c r="F79" s="55">
        <f t="shared" si="86"/>
        <v>0</v>
      </c>
      <c r="G79" s="53"/>
      <c r="H79" s="54"/>
      <c r="I79" s="55">
        <f t="shared" si="87"/>
        <v>0</v>
      </c>
      <c r="J79" s="53"/>
      <c r="K79" s="54"/>
      <c r="L79" s="55">
        <f t="shared" si="88"/>
        <v>0</v>
      </c>
      <c r="M79" s="53"/>
      <c r="N79" s="54"/>
      <c r="O79" s="55">
        <f t="shared" si="89"/>
        <v>0</v>
      </c>
      <c r="P79" s="57"/>
    </row>
    <row r="80" spans="1:16" ht="24" hidden="1" x14ac:dyDescent="0.25">
      <c r="A80" s="178">
        <v>2120</v>
      </c>
      <c r="B80" s="78" t="s">
        <v>100</v>
      </c>
      <c r="C80" s="79">
        <f t="shared" si="0"/>
        <v>0</v>
      </c>
      <c r="D80" s="179">
        <f>SUM(D81:D82)</f>
        <v>0</v>
      </c>
      <c r="E80" s="180">
        <f t="shared" ref="E80:F80" si="90">SUM(E81:E82)</f>
        <v>0</v>
      </c>
      <c r="F80" s="55">
        <f t="shared" si="90"/>
        <v>0</v>
      </c>
      <c r="G80" s="179">
        <f>SUM(G81:G82)</f>
        <v>0</v>
      </c>
      <c r="H80" s="180">
        <f t="shared" ref="H80:I80" si="91">SUM(H81:H82)</f>
        <v>0</v>
      </c>
      <c r="I80" s="55">
        <f t="shared" si="91"/>
        <v>0</v>
      </c>
      <c r="J80" s="179">
        <f>SUM(J81:J82)</f>
        <v>0</v>
      </c>
      <c r="K80" s="180">
        <f t="shared" ref="K80:L80" si="92">SUM(K81:K82)</f>
        <v>0</v>
      </c>
      <c r="L80" s="55">
        <f t="shared" si="92"/>
        <v>0</v>
      </c>
      <c r="M80" s="179">
        <f>SUM(M81:M82)</f>
        <v>0</v>
      </c>
      <c r="N80" s="180">
        <f t="shared" ref="N80:O80" si="93">SUM(N81:N82)</f>
        <v>0</v>
      </c>
      <c r="O80" s="55">
        <f t="shared" si="93"/>
        <v>0</v>
      </c>
      <c r="P80" s="57"/>
    </row>
    <row r="81" spans="1:16" ht="12" hidden="1" customHeight="1" x14ac:dyDescent="0.25">
      <c r="A81" s="51">
        <v>2121</v>
      </c>
      <c r="B81" s="78" t="s">
        <v>98</v>
      </c>
      <c r="C81" s="79">
        <f t="shared" si="0"/>
        <v>0</v>
      </c>
      <c r="D81" s="184"/>
      <c r="E81" s="185"/>
      <c r="F81" s="55">
        <f t="shared" ref="F81:F82" si="94">D81+E81</f>
        <v>0</v>
      </c>
      <c r="G81" s="53"/>
      <c r="H81" s="54"/>
      <c r="I81" s="55">
        <f t="shared" ref="I81:I82" si="95">G81+H81</f>
        <v>0</v>
      </c>
      <c r="J81" s="53"/>
      <c r="K81" s="54"/>
      <c r="L81" s="55">
        <f t="shared" ref="L81:L82" si="96">K81+J81</f>
        <v>0</v>
      </c>
      <c r="M81" s="53"/>
      <c r="N81" s="54"/>
      <c r="O81" s="55">
        <f t="shared" ref="O81:O82" si="97">N81+M81</f>
        <v>0</v>
      </c>
      <c r="P81" s="57"/>
    </row>
    <row r="82" spans="1:16" ht="24" hidden="1" customHeight="1" x14ac:dyDescent="0.25">
      <c r="A82" s="51">
        <v>2122</v>
      </c>
      <c r="B82" s="78" t="s">
        <v>99</v>
      </c>
      <c r="C82" s="79">
        <f t="shared" si="0"/>
        <v>0</v>
      </c>
      <c r="D82" s="184"/>
      <c r="E82" s="185"/>
      <c r="F82" s="55">
        <f t="shared" si="94"/>
        <v>0</v>
      </c>
      <c r="G82" s="53"/>
      <c r="H82" s="54"/>
      <c r="I82" s="55">
        <f t="shared" si="95"/>
        <v>0</v>
      </c>
      <c r="J82" s="53"/>
      <c r="K82" s="54"/>
      <c r="L82" s="55">
        <f t="shared" si="96"/>
        <v>0</v>
      </c>
      <c r="M82" s="53"/>
      <c r="N82" s="54"/>
      <c r="O82" s="55">
        <f t="shared" si="97"/>
        <v>0</v>
      </c>
      <c r="P82" s="57"/>
    </row>
    <row r="83" spans="1:16" x14ac:dyDescent="0.25">
      <c r="A83" s="58">
        <v>2200</v>
      </c>
      <c r="B83" s="172" t="s">
        <v>103</v>
      </c>
      <c r="C83" s="59">
        <f t="shared" si="0"/>
        <v>303465</v>
      </c>
      <c r="D83" s="173">
        <f>SUM(D84,D89,D95,D103,D112,D116,D122,D128)</f>
        <v>303465</v>
      </c>
      <c r="E83" s="174">
        <f t="shared" ref="E83:F83" si="98">SUM(E84,E89,E95,E103,E112,E116,E122,E128)</f>
        <v>0</v>
      </c>
      <c r="F83" s="62">
        <f t="shared" si="98"/>
        <v>303465</v>
      </c>
      <c r="G83" s="173">
        <f>SUM(G84,G89,G95,G103,G112,G116,G122,G128)</f>
        <v>0</v>
      </c>
      <c r="H83" s="174">
        <f t="shared" ref="H83:I83" si="99">SUM(H84,H89,H95,H103,H112,H116,H122,H128)</f>
        <v>0</v>
      </c>
      <c r="I83" s="62">
        <f t="shared" si="99"/>
        <v>0</v>
      </c>
      <c r="J83" s="173">
        <f>SUM(J84,J89,J95,J103,J112,J116,J122,J128)</f>
        <v>0</v>
      </c>
      <c r="K83" s="174">
        <f t="shared" ref="K83:L83" si="100">SUM(K84,K89,K95,K103,K112,K116,K122,K128)</f>
        <v>0</v>
      </c>
      <c r="L83" s="62">
        <f t="shared" si="100"/>
        <v>0</v>
      </c>
      <c r="M83" s="173">
        <f>SUM(M84,M89,M95,M103,M112,M116,M122,M128)</f>
        <v>0</v>
      </c>
      <c r="N83" s="174">
        <f t="shared" ref="N83:O83" si="101">SUM(N84,N89,N95,N103,N112,N116,N122,N128)</f>
        <v>0</v>
      </c>
      <c r="O83" s="62">
        <f t="shared" si="101"/>
        <v>0</v>
      </c>
      <c r="P83" s="66"/>
    </row>
    <row r="84" spans="1:16" x14ac:dyDescent="0.25">
      <c r="A84" s="175">
        <v>2210</v>
      </c>
      <c r="B84" s="127" t="s">
        <v>104</v>
      </c>
      <c r="C84" s="132">
        <f t="shared" ref="C84:C147" si="102">F84+I84+L84+O84</f>
        <v>40000</v>
      </c>
      <c r="D84" s="176">
        <f>SUM(D85:D88)</f>
        <v>40000</v>
      </c>
      <c r="E84" s="177">
        <f t="shared" ref="E84:F84" si="103">SUM(E85:E88)</f>
        <v>0</v>
      </c>
      <c r="F84" s="130">
        <f t="shared" si="103"/>
        <v>40000</v>
      </c>
      <c r="G84" s="176">
        <f>SUM(G85:G88)</f>
        <v>0</v>
      </c>
      <c r="H84" s="177">
        <f t="shared" ref="H84:I84" si="104">SUM(H85:H88)</f>
        <v>0</v>
      </c>
      <c r="I84" s="130">
        <f t="shared" si="104"/>
        <v>0</v>
      </c>
      <c r="J84" s="176">
        <f>SUM(J85:J88)</f>
        <v>0</v>
      </c>
      <c r="K84" s="177">
        <f t="shared" ref="K84:L84" si="105">SUM(K85:K88)</f>
        <v>0</v>
      </c>
      <c r="L84" s="130">
        <f t="shared" si="105"/>
        <v>0</v>
      </c>
      <c r="M84" s="176">
        <f>SUM(M85:M88)</f>
        <v>0</v>
      </c>
      <c r="N84" s="177">
        <f t="shared" ref="N84:O84" si="106">SUM(N85:N88)</f>
        <v>0</v>
      </c>
      <c r="O84" s="130">
        <f t="shared" si="106"/>
        <v>0</v>
      </c>
      <c r="P84" s="118"/>
    </row>
    <row r="85" spans="1:16" ht="24" hidden="1" customHeight="1" x14ac:dyDescent="0.25">
      <c r="A85" s="44">
        <v>2211</v>
      </c>
      <c r="B85" s="71" t="s">
        <v>105</v>
      </c>
      <c r="C85" s="72">
        <f t="shared" si="102"/>
        <v>0</v>
      </c>
      <c r="D85" s="186"/>
      <c r="E85" s="187"/>
      <c r="F85" s="123">
        <f t="shared" ref="F85:F88" si="107">D85+E85</f>
        <v>0</v>
      </c>
      <c r="G85" s="46"/>
      <c r="H85" s="47"/>
      <c r="I85" s="123">
        <f t="shared" ref="I85:I88" si="108">G85+H85</f>
        <v>0</v>
      </c>
      <c r="J85" s="46"/>
      <c r="K85" s="47"/>
      <c r="L85" s="123">
        <f t="shared" ref="L85:L88" si="109">K85+J85</f>
        <v>0</v>
      </c>
      <c r="M85" s="46"/>
      <c r="N85" s="47"/>
      <c r="O85" s="123">
        <f t="shared" ref="O85:O88" si="110">N85+M85</f>
        <v>0</v>
      </c>
      <c r="P85" s="49"/>
    </row>
    <row r="86" spans="1:16" ht="36" customHeight="1" x14ac:dyDescent="0.25">
      <c r="A86" s="51">
        <v>2212</v>
      </c>
      <c r="B86" s="78" t="s">
        <v>106</v>
      </c>
      <c r="C86" s="79">
        <f t="shared" si="102"/>
        <v>40000</v>
      </c>
      <c r="D86" s="184">
        <v>40000</v>
      </c>
      <c r="E86" s="185"/>
      <c r="F86" s="55">
        <f t="shared" si="107"/>
        <v>40000</v>
      </c>
      <c r="G86" s="53"/>
      <c r="H86" s="54"/>
      <c r="I86" s="55">
        <f t="shared" si="108"/>
        <v>0</v>
      </c>
      <c r="J86" s="53"/>
      <c r="K86" s="54"/>
      <c r="L86" s="55">
        <f t="shared" si="109"/>
        <v>0</v>
      </c>
      <c r="M86" s="53"/>
      <c r="N86" s="54"/>
      <c r="O86" s="55">
        <f t="shared" si="110"/>
        <v>0</v>
      </c>
      <c r="P86" s="57"/>
    </row>
    <row r="87" spans="1:16" ht="24" hidden="1" customHeight="1" x14ac:dyDescent="0.25">
      <c r="A87" s="51">
        <v>2214</v>
      </c>
      <c r="B87" s="78" t="s">
        <v>107</v>
      </c>
      <c r="C87" s="79">
        <f t="shared" si="102"/>
        <v>0</v>
      </c>
      <c r="D87" s="184"/>
      <c r="E87" s="185"/>
      <c r="F87" s="55">
        <f t="shared" si="107"/>
        <v>0</v>
      </c>
      <c r="G87" s="53"/>
      <c r="H87" s="54"/>
      <c r="I87" s="55">
        <f t="shared" si="108"/>
        <v>0</v>
      </c>
      <c r="J87" s="53"/>
      <c r="K87" s="54"/>
      <c r="L87" s="55">
        <f t="shared" si="109"/>
        <v>0</v>
      </c>
      <c r="M87" s="53"/>
      <c r="N87" s="54"/>
      <c r="O87" s="55">
        <f t="shared" si="110"/>
        <v>0</v>
      </c>
      <c r="P87" s="57"/>
    </row>
    <row r="88" spans="1:16" ht="12" hidden="1" customHeight="1" x14ac:dyDescent="0.25">
      <c r="A88" s="51">
        <v>2219</v>
      </c>
      <c r="B88" s="78" t="s">
        <v>108</v>
      </c>
      <c r="C88" s="79">
        <f t="shared" si="102"/>
        <v>0</v>
      </c>
      <c r="D88" s="184"/>
      <c r="E88" s="185"/>
      <c r="F88" s="55">
        <f t="shared" si="107"/>
        <v>0</v>
      </c>
      <c r="G88" s="53"/>
      <c r="H88" s="54"/>
      <c r="I88" s="55">
        <f t="shared" si="108"/>
        <v>0</v>
      </c>
      <c r="J88" s="53"/>
      <c r="K88" s="54"/>
      <c r="L88" s="55">
        <f t="shared" si="109"/>
        <v>0</v>
      </c>
      <c r="M88" s="53"/>
      <c r="N88" s="54"/>
      <c r="O88" s="55">
        <f t="shared" si="110"/>
        <v>0</v>
      </c>
      <c r="P88" s="57"/>
    </row>
    <row r="89" spans="1:16" ht="24" x14ac:dyDescent="0.25">
      <c r="A89" s="178">
        <v>2220</v>
      </c>
      <c r="B89" s="78" t="s">
        <v>109</v>
      </c>
      <c r="C89" s="79">
        <f t="shared" si="102"/>
        <v>250</v>
      </c>
      <c r="D89" s="179">
        <f>SUM(D90:D94)</f>
        <v>250</v>
      </c>
      <c r="E89" s="180">
        <f t="shared" ref="E89:F89" si="111">SUM(E90:E94)</f>
        <v>0</v>
      </c>
      <c r="F89" s="55">
        <f t="shared" si="111"/>
        <v>250</v>
      </c>
      <c r="G89" s="179">
        <f>SUM(G90:G94)</f>
        <v>0</v>
      </c>
      <c r="H89" s="180">
        <f t="shared" ref="H89:I89" si="112">SUM(H90:H94)</f>
        <v>0</v>
      </c>
      <c r="I89" s="55">
        <f t="shared" si="112"/>
        <v>0</v>
      </c>
      <c r="J89" s="179">
        <f>SUM(J90:J94)</f>
        <v>0</v>
      </c>
      <c r="K89" s="180">
        <f t="shared" ref="K89:L89" si="113">SUM(K90:K94)</f>
        <v>0</v>
      </c>
      <c r="L89" s="55">
        <f t="shared" si="113"/>
        <v>0</v>
      </c>
      <c r="M89" s="179">
        <f>SUM(M90:M94)</f>
        <v>0</v>
      </c>
      <c r="N89" s="180">
        <f t="shared" ref="N89:O89" si="114">SUM(N90:N94)</f>
        <v>0</v>
      </c>
      <c r="O89" s="55">
        <f t="shared" si="114"/>
        <v>0</v>
      </c>
      <c r="P89" s="57"/>
    </row>
    <row r="90" spans="1:16" ht="24" hidden="1" customHeight="1" x14ac:dyDescent="0.25">
      <c r="A90" s="51">
        <v>2221</v>
      </c>
      <c r="B90" s="78" t="s">
        <v>110</v>
      </c>
      <c r="C90" s="79">
        <f t="shared" si="102"/>
        <v>0</v>
      </c>
      <c r="D90" s="184"/>
      <c r="E90" s="185"/>
      <c r="F90" s="55">
        <f t="shared" ref="F90:F94" si="115">D90+E90</f>
        <v>0</v>
      </c>
      <c r="G90" s="53"/>
      <c r="H90" s="54"/>
      <c r="I90" s="55">
        <f t="shared" ref="I90:I94" si="116">G90+H90</f>
        <v>0</v>
      </c>
      <c r="J90" s="53"/>
      <c r="K90" s="54"/>
      <c r="L90" s="55">
        <f t="shared" ref="L90:L94" si="117">K90+J90</f>
        <v>0</v>
      </c>
      <c r="M90" s="53"/>
      <c r="N90" s="54"/>
      <c r="O90" s="55">
        <f t="shared" ref="O90:O94" si="118">N90+M90</f>
        <v>0</v>
      </c>
      <c r="P90" s="57"/>
    </row>
    <row r="91" spans="1:16" ht="12" hidden="1" customHeight="1" x14ac:dyDescent="0.25">
      <c r="A91" s="51">
        <v>2222</v>
      </c>
      <c r="B91" s="78" t="s">
        <v>111</v>
      </c>
      <c r="C91" s="79">
        <f t="shared" si="102"/>
        <v>0</v>
      </c>
      <c r="D91" s="184"/>
      <c r="E91" s="185"/>
      <c r="F91" s="55">
        <f t="shared" si="115"/>
        <v>0</v>
      </c>
      <c r="G91" s="53"/>
      <c r="H91" s="54"/>
      <c r="I91" s="55">
        <f t="shared" si="116"/>
        <v>0</v>
      </c>
      <c r="J91" s="53"/>
      <c r="K91" s="54"/>
      <c r="L91" s="55">
        <f t="shared" si="117"/>
        <v>0</v>
      </c>
      <c r="M91" s="53"/>
      <c r="N91" s="54"/>
      <c r="O91" s="55">
        <f t="shared" si="118"/>
        <v>0</v>
      </c>
      <c r="P91" s="57"/>
    </row>
    <row r="92" spans="1:16" ht="12" customHeight="1" x14ac:dyDescent="0.25">
      <c r="A92" s="51">
        <v>2223</v>
      </c>
      <c r="B92" s="78" t="s">
        <v>112</v>
      </c>
      <c r="C92" s="79">
        <f t="shared" si="102"/>
        <v>250</v>
      </c>
      <c r="D92" s="184">
        <v>250</v>
      </c>
      <c r="E92" s="185"/>
      <c r="F92" s="55">
        <f t="shared" si="115"/>
        <v>250</v>
      </c>
      <c r="G92" s="53"/>
      <c r="H92" s="54"/>
      <c r="I92" s="55">
        <f t="shared" si="116"/>
        <v>0</v>
      </c>
      <c r="J92" s="53"/>
      <c r="K92" s="54"/>
      <c r="L92" s="55">
        <f t="shared" si="117"/>
        <v>0</v>
      </c>
      <c r="M92" s="53"/>
      <c r="N92" s="54"/>
      <c r="O92" s="55">
        <f t="shared" si="118"/>
        <v>0</v>
      </c>
      <c r="P92" s="57"/>
    </row>
    <row r="93" spans="1:16" ht="48" hidden="1" customHeight="1" x14ac:dyDescent="0.25">
      <c r="A93" s="51">
        <v>2224</v>
      </c>
      <c r="B93" s="78" t="s">
        <v>113</v>
      </c>
      <c r="C93" s="79">
        <f t="shared" si="102"/>
        <v>0</v>
      </c>
      <c r="D93" s="184"/>
      <c r="E93" s="185"/>
      <c r="F93" s="55">
        <f t="shared" si="115"/>
        <v>0</v>
      </c>
      <c r="G93" s="53"/>
      <c r="H93" s="54"/>
      <c r="I93" s="55">
        <f t="shared" si="116"/>
        <v>0</v>
      </c>
      <c r="J93" s="53"/>
      <c r="K93" s="54"/>
      <c r="L93" s="55">
        <f t="shared" si="117"/>
        <v>0</v>
      </c>
      <c r="M93" s="53"/>
      <c r="N93" s="54"/>
      <c r="O93" s="55">
        <f t="shared" si="118"/>
        <v>0</v>
      </c>
      <c r="P93" s="57"/>
    </row>
    <row r="94" spans="1:16" ht="24" hidden="1" customHeight="1" x14ac:dyDescent="0.25">
      <c r="A94" s="51">
        <v>2229</v>
      </c>
      <c r="B94" s="78" t="s">
        <v>114</v>
      </c>
      <c r="C94" s="79">
        <f t="shared" si="102"/>
        <v>0</v>
      </c>
      <c r="D94" s="184"/>
      <c r="E94" s="185"/>
      <c r="F94" s="55">
        <f t="shared" si="115"/>
        <v>0</v>
      </c>
      <c r="G94" s="53"/>
      <c r="H94" s="54"/>
      <c r="I94" s="55">
        <f t="shared" si="116"/>
        <v>0</v>
      </c>
      <c r="J94" s="53"/>
      <c r="K94" s="54"/>
      <c r="L94" s="55">
        <f t="shared" si="117"/>
        <v>0</v>
      </c>
      <c r="M94" s="53"/>
      <c r="N94" s="54"/>
      <c r="O94" s="55">
        <f t="shared" si="118"/>
        <v>0</v>
      </c>
      <c r="P94" s="57"/>
    </row>
    <row r="95" spans="1:16" ht="36" hidden="1" x14ac:dyDescent="0.25">
      <c r="A95" s="178">
        <v>2230</v>
      </c>
      <c r="B95" s="78" t="s">
        <v>115</v>
      </c>
      <c r="C95" s="79">
        <f t="shared" si="102"/>
        <v>0</v>
      </c>
      <c r="D95" s="179">
        <f>SUM(D96:D102)</f>
        <v>0</v>
      </c>
      <c r="E95" s="180">
        <f t="shared" ref="E95:F95" si="119">SUM(E96:E102)</f>
        <v>0</v>
      </c>
      <c r="F95" s="55">
        <f t="shared" si="119"/>
        <v>0</v>
      </c>
      <c r="G95" s="179">
        <f>SUM(G96:G102)</f>
        <v>0</v>
      </c>
      <c r="H95" s="180">
        <f t="shared" ref="H95:I95" si="120">SUM(H96:H102)</f>
        <v>0</v>
      </c>
      <c r="I95" s="55">
        <f t="shared" si="120"/>
        <v>0</v>
      </c>
      <c r="J95" s="179">
        <f>SUM(J96:J102)</f>
        <v>0</v>
      </c>
      <c r="K95" s="180">
        <f t="shared" ref="K95:L95" si="121">SUM(K96:K102)</f>
        <v>0</v>
      </c>
      <c r="L95" s="55">
        <f t="shared" si="121"/>
        <v>0</v>
      </c>
      <c r="M95" s="179">
        <f>SUM(M96:M102)</f>
        <v>0</v>
      </c>
      <c r="N95" s="180">
        <f t="shared" ref="N95:O95" si="122">SUM(N96:N102)</f>
        <v>0</v>
      </c>
      <c r="O95" s="55">
        <f t="shared" si="122"/>
        <v>0</v>
      </c>
      <c r="P95" s="57"/>
    </row>
    <row r="96" spans="1:16" ht="24" hidden="1" customHeight="1" x14ac:dyDescent="0.25">
      <c r="A96" s="51">
        <v>2231</v>
      </c>
      <c r="B96" s="78" t="s">
        <v>116</v>
      </c>
      <c r="C96" s="79">
        <f t="shared" si="102"/>
        <v>0</v>
      </c>
      <c r="D96" s="184"/>
      <c r="E96" s="185"/>
      <c r="F96" s="55">
        <f t="shared" ref="F96:F102" si="123">D96+E96</f>
        <v>0</v>
      </c>
      <c r="G96" s="53"/>
      <c r="H96" s="54"/>
      <c r="I96" s="55">
        <f t="shared" ref="I96:I102" si="124">G96+H96</f>
        <v>0</v>
      </c>
      <c r="J96" s="53"/>
      <c r="K96" s="54"/>
      <c r="L96" s="55">
        <f t="shared" ref="L96:L102" si="125">K96+J96</f>
        <v>0</v>
      </c>
      <c r="M96" s="53"/>
      <c r="N96" s="54"/>
      <c r="O96" s="55">
        <f t="shared" ref="O96:O102" si="126">N96+M96</f>
        <v>0</v>
      </c>
      <c r="P96" s="57"/>
    </row>
    <row r="97" spans="1:16" ht="24.75" hidden="1" customHeight="1" x14ac:dyDescent="0.25">
      <c r="A97" s="51">
        <v>2232</v>
      </c>
      <c r="B97" s="78" t="s">
        <v>117</v>
      </c>
      <c r="C97" s="79">
        <f t="shared" si="102"/>
        <v>0</v>
      </c>
      <c r="D97" s="184"/>
      <c r="E97" s="185"/>
      <c r="F97" s="55">
        <f t="shared" si="123"/>
        <v>0</v>
      </c>
      <c r="G97" s="53"/>
      <c r="H97" s="54"/>
      <c r="I97" s="55">
        <f t="shared" si="124"/>
        <v>0</v>
      </c>
      <c r="J97" s="53"/>
      <c r="K97" s="54"/>
      <c r="L97" s="55">
        <f t="shared" si="125"/>
        <v>0</v>
      </c>
      <c r="M97" s="53"/>
      <c r="N97" s="54"/>
      <c r="O97" s="55">
        <f t="shared" si="126"/>
        <v>0</v>
      </c>
      <c r="P97" s="57"/>
    </row>
    <row r="98" spans="1:16" ht="24" hidden="1" customHeight="1" x14ac:dyDescent="0.25">
      <c r="A98" s="44">
        <v>2233</v>
      </c>
      <c r="B98" s="71" t="s">
        <v>118</v>
      </c>
      <c r="C98" s="72">
        <f t="shared" si="102"/>
        <v>0</v>
      </c>
      <c r="D98" s="186"/>
      <c r="E98" s="187"/>
      <c r="F98" s="123">
        <f t="shared" si="123"/>
        <v>0</v>
      </c>
      <c r="G98" s="46"/>
      <c r="H98" s="47"/>
      <c r="I98" s="123">
        <f t="shared" si="124"/>
        <v>0</v>
      </c>
      <c r="J98" s="46"/>
      <c r="K98" s="47"/>
      <c r="L98" s="123">
        <f t="shared" si="125"/>
        <v>0</v>
      </c>
      <c r="M98" s="46"/>
      <c r="N98" s="47"/>
      <c r="O98" s="123">
        <f t="shared" si="126"/>
        <v>0</v>
      </c>
      <c r="P98" s="49"/>
    </row>
    <row r="99" spans="1:16" ht="36" hidden="1" customHeight="1" x14ac:dyDescent="0.25">
      <c r="A99" s="51">
        <v>2234</v>
      </c>
      <c r="B99" s="78" t="s">
        <v>119</v>
      </c>
      <c r="C99" s="79">
        <f t="shared" si="102"/>
        <v>0</v>
      </c>
      <c r="D99" s="184"/>
      <c r="E99" s="185"/>
      <c r="F99" s="55">
        <f t="shared" si="123"/>
        <v>0</v>
      </c>
      <c r="G99" s="53"/>
      <c r="H99" s="54"/>
      <c r="I99" s="55">
        <f t="shared" si="124"/>
        <v>0</v>
      </c>
      <c r="J99" s="53"/>
      <c r="K99" s="54"/>
      <c r="L99" s="55">
        <f t="shared" si="125"/>
        <v>0</v>
      </c>
      <c r="M99" s="53"/>
      <c r="N99" s="54"/>
      <c r="O99" s="55">
        <f t="shared" si="126"/>
        <v>0</v>
      </c>
      <c r="P99" s="57"/>
    </row>
    <row r="100" spans="1:16" ht="24" hidden="1" customHeight="1" x14ac:dyDescent="0.25">
      <c r="A100" s="51">
        <v>2235</v>
      </c>
      <c r="B100" s="78" t="s">
        <v>120</v>
      </c>
      <c r="C100" s="79">
        <f t="shared" si="102"/>
        <v>0</v>
      </c>
      <c r="D100" s="184"/>
      <c r="E100" s="185"/>
      <c r="F100" s="55">
        <f t="shared" si="123"/>
        <v>0</v>
      </c>
      <c r="G100" s="53"/>
      <c r="H100" s="54"/>
      <c r="I100" s="55">
        <f t="shared" si="124"/>
        <v>0</v>
      </c>
      <c r="J100" s="53"/>
      <c r="K100" s="54"/>
      <c r="L100" s="55">
        <f t="shared" si="125"/>
        <v>0</v>
      </c>
      <c r="M100" s="53"/>
      <c r="N100" s="54"/>
      <c r="O100" s="55">
        <f t="shared" si="126"/>
        <v>0</v>
      </c>
      <c r="P100" s="57"/>
    </row>
    <row r="101" spans="1:16" ht="12" hidden="1" customHeight="1" x14ac:dyDescent="0.25">
      <c r="A101" s="51">
        <v>2236</v>
      </c>
      <c r="B101" s="78" t="s">
        <v>121</v>
      </c>
      <c r="C101" s="79">
        <f t="shared" si="102"/>
        <v>0</v>
      </c>
      <c r="D101" s="184"/>
      <c r="E101" s="185"/>
      <c r="F101" s="55">
        <f t="shared" si="123"/>
        <v>0</v>
      </c>
      <c r="G101" s="53"/>
      <c r="H101" s="54"/>
      <c r="I101" s="55">
        <f t="shared" si="124"/>
        <v>0</v>
      </c>
      <c r="J101" s="53"/>
      <c r="K101" s="54"/>
      <c r="L101" s="55">
        <f t="shared" si="125"/>
        <v>0</v>
      </c>
      <c r="M101" s="53"/>
      <c r="N101" s="54"/>
      <c r="O101" s="55">
        <f t="shared" si="126"/>
        <v>0</v>
      </c>
      <c r="P101" s="57"/>
    </row>
    <row r="102" spans="1:16" ht="24" hidden="1" customHeight="1" x14ac:dyDescent="0.25">
      <c r="A102" s="51">
        <v>2239</v>
      </c>
      <c r="B102" s="78" t="s">
        <v>122</v>
      </c>
      <c r="C102" s="79">
        <f t="shared" si="102"/>
        <v>0</v>
      </c>
      <c r="D102" s="184"/>
      <c r="E102" s="185"/>
      <c r="F102" s="55">
        <f t="shared" si="123"/>
        <v>0</v>
      </c>
      <c r="G102" s="53"/>
      <c r="H102" s="54"/>
      <c r="I102" s="55">
        <f t="shared" si="124"/>
        <v>0</v>
      </c>
      <c r="J102" s="53"/>
      <c r="K102" s="54"/>
      <c r="L102" s="55">
        <f t="shared" si="125"/>
        <v>0</v>
      </c>
      <c r="M102" s="53"/>
      <c r="N102" s="54"/>
      <c r="O102" s="55">
        <f t="shared" si="126"/>
        <v>0</v>
      </c>
      <c r="P102" s="57"/>
    </row>
    <row r="103" spans="1:16" ht="36" x14ac:dyDescent="0.25">
      <c r="A103" s="178">
        <v>2240</v>
      </c>
      <c r="B103" s="78" t="s">
        <v>123</v>
      </c>
      <c r="C103" s="79">
        <f t="shared" si="102"/>
        <v>1200</v>
      </c>
      <c r="D103" s="179">
        <f>SUM(D104:D111)</f>
        <v>1200</v>
      </c>
      <c r="E103" s="180">
        <f t="shared" ref="E103:F103" si="127">SUM(E104:E111)</f>
        <v>0</v>
      </c>
      <c r="F103" s="55">
        <f t="shared" si="127"/>
        <v>1200</v>
      </c>
      <c r="G103" s="179">
        <f>SUM(G104:G111)</f>
        <v>0</v>
      </c>
      <c r="H103" s="180">
        <f t="shared" ref="H103:I103" si="128">SUM(H104:H111)</f>
        <v>0</v>
      </c>
      <c r="I103" s="55">
        <f t="shared" si="128"/>
        <v>0</v>
      </c>
      <c r="J103" s="179">
        <f>SUM(J104:J111)</f>
        <v>0</v>
      </c>
      <c r="K103" s="180">
        <f t="shared" ref="K103:L103" si="129">SUM(K104:K111)</f>
        <v>0</v>
      </c>
      <c r="L103" s="55">
        <f t="shared" si="129"/>
        <v>0</v>
      </c>
      <c r="M103" s="179">
        <f>SUM(M104:M111)</f>
        <v>0</v>
      </c>
      <c r="N103" s="180">
        <f t="shared" ref="N103:O103" si="130">SUM(N104:N111)</f>
        <v>0</v>
      </c>
      <c r="O103" s="55">
        <f t="shared" si="130"/>
        <v>0</v>
      </c>
      <c r="P103" s="57"/>
    </row>
    <row r="104" spans="1:16" ht="12" hidden="1" customHeight="1" x14ac:dyDescent="0.25">
      <c r="A104" s="51">
        <v>2241</v>
      </c>
      <c r="B104" s="78" t="s">
        <v>124</v>
      </c>
      <c r="C104" s="79">
        <f t="shared" si="102"/>
        <v>0</v>
      </c>
      <c r="D104" s="184"/>
      <c r="E104" s="185"/>
      <c r="F104" s="55">
        <f t="shared" ref="F104:F111" si="131">D104+E104</f>
        <v>0</v>
      </c>
      <c r="G104" s="53"/>
      <c r="H104" s="54"/>
      <c r="I104" s="55">
        <f t="shared" ref="I104:I111" si="132">G104+H104</f>
        <v>0</v>
      </c>
      <c r="J104" s="53"/>
      <c r="K104" s="54"/>
      <c r="L104" s="55">
        <f t="shared" ref="L104:L111" si="133">K104+J104</f>
        <v>0</v>
      </c>
      <c r="M104" s="53"/>
      <c r="N104" s="54"/>
      <c r="O104" s="55">
        <f t="shared" ref="O104:O111" si="134">N104+M104</f>
        <v>0</v>
      </c>
      <c r="P104" s="57"/>
    </row>
    <row r="105" spans="1:16" ht="24" hidden="1" customHeight="1" x14ac:dyDescent="0.25">
      <c r="A105" s="51">
        <v>2242</v>
      </c>
      <c r="B105" s="78" t="s">
        <v>125</v>
      </c>
      <c r="C105" s="79">
        <f t="shared" si="102"/>
        <v>0</v>
      </c>
      <c r="D105" s="184"/>
      <c r="E105" s="185"/>
      <c r="F105" s="55">
        <f t="shared" si="131"/>
        <v>0</v>
      </c>
      <c r="G105" s="53"/>
      <c r="H105" s="54"/>
      <c r="I105" s="55">
        <f t="shared" si="132"/>
        <v>0</v>
      </c>
      <c r="J105" s="53"/>
      <c r="K105" s="54"/>
      <c r="L105" s="55">
        <f t="shared" si="133"/>
        <v>0</v>
      </c>
      <c r="M105" s="53"/>
      <c r="N105" s="54"/>
      <c r="O105" s="55">
        <f t="shared" si="134"/>
        <v>0</v>
      </c>
      <c r="P105" s="57"/>
    </row>
    <row r="106" spans="1:16" ht="24" customHeight="1" x14ac:dyDescent="0.25">
      <c r="A106" s="51">
        <v>2243</v>
      </c>
      <c r="B106" s="78" t="s">
        <v>126</v>
      </c>
      <c r="C106" s="79">
        <f t="shared" si="102"/>
        <v>1200</v>
      </c>
      <c r="D106" s="184">
        <v>1200</v>
      </c>
      <c r="E106" s="185"/>
      <c r="F106" s="55">
        <f t="shared" si="131"/>
        <v>1200</v>
      </c>
      <c r="G106" s="53"/>
      <c r="H106" s="54"/>
      <c r="I106" s="55">
        <f t="shared" si="132"/>
        <v>0</v>
      </c>
      <c r="J106" s="53"/>
      <c r="K106" s="54"/>
      <c r="L106" s="55">
        <f t="shared" si="133"/>
        <v>0</v>
      </c>
      <c r="M106" s="53"/>
      <c r="N106" s="54"/>
      <c r="O106" s="55">
        <f t="shared" si="134"/>
        <v>0</v>
      </c>
      <c r="P106" s="57"/>
    </row>
    <row r="107" spans="1:16" ht="12" hidden="1" customHeight="1" x14ac:dyDescent="0.25">
      <c r="A107" s="51">
        <v>2244</v>
      </c>
      <c r="B107" s="78" t="s">
        <v>127</v>
      </c>
      <c r="C107" s="79">
        <f t="shared" si="102"/>
        <v>0</v>
      </c>
      <c r="D107" s="184"/>
      <c r="E107" s="185"/>
      <c r="F107" s="55">
        <f t="shared" si="131"/>
        <v>0</v>
      </c>
      <c r="G107" s="53"/>
      <c r="H107" s="54"/>
      <c r="I107" s="55">
        <f t="shared" si="132"/>
        <v>0</v>
      </c>
      <c r="J107" s="53"/>
      <c r="K107" s="54"/>
      <c r="L107" s="55">
        <f t="shared" si="133"/>
        <v>0</v>
      </c>
      <c r="M107" s="53"/>
      <c r="N107" s="54"/>
      <c r="O107" s="55">
        <f t="shared" si="134"/>
        <v>0</v>
      </c>
      <c r="P107" s="57"/>
    </row>
    <row r="108" spans="1:16" ht="24" hidden="1" customHeight="1" x14ac:dyDescent="0.25">
      <c r="A108" s="51">
        <v>2246</v>
      </c>
      <c r="B108" s="78" t="s">
        <v>128</v>
      </c>
      <c r="C108" s="79">
        <f t="shared" si="102"/>
        <v>0</v>
      </c>
      <c r="D108" s="184"/>
      <c r="E108" s="185"/>
      <c r="F108" s="55">
        <f t="shared" si="131"/>
        <v>0</v>
      </c>
      <c r="G108" s="53"/>
      <c r="H108" s="54"/>
      <c r="I108" s="55">
        <f t="shared" si="132"/>
        <v>0</v>
      </c>
      <c r="J108" s="53"/>
      <c r="K108" s="54"/>
      <c r="L108" s="55">
        <f t="shared" si="133"/>
        <v>0</v>
      </c>
      <c r="M108" s="53"/>
      <c r="N108" s="54"/>
      <c r="O108" s="55">
        <f t="shared" si="134"/>
        <v>0</v>
      </c>
      <c r="P108" s="57"/>
    </row>
    <row r="109" spans="1:16" ht="12" hidden="1" customHeight="1" x14ac:dyDescent="0.25">
      <c r="A109" s="51">
        <v>2247</v>
      </c>
      <c r="B109" s="78" t="s">
        <v>129</v>
      </c>
      <c r="C109" s="79">
        <f t="shared" si="102"/>
        <v>0</v>
      </c>
      <c r="D109" s="184"/>
      <c r="E109" s="185"/>
      <c r="F109" s="55">
        <f t="shared" si="131"/>
        <v>0</v>
      </c>
      <c r="G109" s="53"/>
      <c r="H109" s="54"/>
      <c r="I109" s="55">
        <f t="shared" si="132"/>
        <v>0</v>
      </c>
      <c r="J109" s="53"/>
      <c r="K109" s="54"/>
      <c r="L109" s="55">
        <f t="shared" si="133"/>
        <v>0</v>
      </c>
      <c r="M109" s="53"/>
      <c r="N109" s="54"/>
      <c r="O109" s="55">
        <f t="shared" si="134"/>
        <v>0</v>
      </c>
      <c r="P109" s="57"/>
    </row>
    <row r="110" spans="1:16" ht="24" hidden="1" customHeight="1" x14ac:dyDescent="0.25">
      <c r="A110" s="51">
        <v>2248</v>
      </c>
      <c r="B110" s="78" t="s">
        <v>130</v>
      </c>
      <c r="C110" s="79">
        <f t="shared" si="102"/>
        <v>0</v>
      </c>
      <c r="D110" s="184"/>
      <c r="E110" s="185"/>
      <c r="F110" s="55">
        <f t="shared" si="131"/>
        <v>0</v>
      </c>
      <c r="G110" s="53"/>
      <c r="H110" s="54"/>
      <c r="I110" s="55">
        <f t="shared" si="132"/>
        <v>0</v>
      </c>
      <c r="J110" s="53"/>
      <c r="K110" s="54"/>
      <c r="L110" s="55">
        <f t="shared" si="133"/>
        <v>0</v>
      </c>
      <c r="M110" s="53"/>
      <c r="N110" s="54"/>
      <c r="O110" s="55">
        <f t="shared" si="134"/>
        <v>0</v>
      </c>
      <c r="P110" s="57"/>
    </row>
    <row r="111" spans="1:16" ht="24" hidden="1" customHeight="1" x14ac:dyDescent="0.25">
      <c r="A111" s="51">
        <v>2249</v>
      </c>
      <c r="B111" s="78" t="s">
        <v>131</v>
      </c>
      <c r="C111" s="79">
        <f t="shared" si="102"/>
        <v>0</v>
      </c>
      <c r="D111" s="184"/>
      <c r="E111" s="185"/>
      <c r="F111" s="55">
        <f t="shared" si="131"/>
        <v>0</v>
      </c>
      <c r="G111" s="53"/>
      <c r="H111" s="54"/>
      <c r="I111" s="55">
        <f t="shared" si="132"/>
        <v>0</v>
      </c>
      <c r="J111" s="53"/>
      <c r="K111" s="54"/>
      <c r="L111" s="55">
        <f t="shared" si="133"/>
        <v>0</v>
      </c>
      <c r="M111" s="53"/>
      <c r="N111" s="54"/>
      <c r="O111" s="55">
        <f t="shared" si="134"/>
        <v>0</v>
      </c>
      <c r="P111" s="57"/>
    </row>
    <row r="112" spans="1:16" x14ac:dyDescent="0.25">
      <c r="A112" s="178">
        <v>2250</v>
      </c>
      <c r="B112" s="78" t="s">
        <v>132</v>
      </c>
      <c r="C112" s="79">
        <f t="shared" si="102"/>
        <v>262015</v>
      </c>
      <c r="D112" s="179">
        <f>SUM(D113:D115)</f>
        <v>262015</v>
      </c>
      <c r="E112" s="180">
        <f t="shared" ref="E112:F112" si="135">SUM(E113:E115)</f>
        <v>0</v>
      </c>
      <c r="F112" s="55">
        <f t="shared" si="135"/>
        <v>262015</v>
      </c>
      <c r="G112" s="179">
        <f>SUM(G113:G115)</f>
        <v>0</v>
      </c>
      <c r="H112" s="180">
        <f t="shared" ref="H112:I112" si="136">SUM(H113:H115)</f>
        <v>0</v>
      </c>
      <c r="I112" s="55">
        <f t="shared" si="136"/>
        <v>0</v>
      </c>
      <c r="J112" s="179">
        <f>SUM(J113:J115)</f>
        <v>0</v>
      </c>
      <c r="K112" s="180">
        <f t="shared" ref="K112:L112" si="137">SUM(K113:K115)</f>
        <v>0</v>
      </c>
      <c r="L112" s="55">
        <f t="shared" si="137"/>
        <v>0</v>
      </c>
      <c r="M112" s="179">
        <f>SUM(M113:M115)</f>
        <v>0</v>
      </c>
      <c r="N112" s="180">
        <f t="shared" ref="N112:O112" si="138">SUM(N113:N115)</f>
        <v>0</v>
      </c>
      <c r="O112" s="55">
        <f t="shared" si="138"/>
        <v>0</v>
      </c>
      <c r="P112" s="57"/>
    </row>
    <row r="113" spans="1:16" ht="12" customHeight="1" x14ac:dyDescent="0.25">
      <c r="A113" s="51">
        <v>2251</v>
      </c>
      <c r="B113" s="78" t="s">
        <v>133</v>
      </c>
      <c r="C113" s="79">
        <f t="shared" si="102"/>
        <v>118179</v>
      </c>
      <c r="D113" s="184">
        <v>118179</v>
      </c>
      <c r="E113" s="185"/>
      <c r="F113" s="55">
        <f t="shared" ref="F113:F115" si="139">D113+E113</f>
        <v>118179</v>
      </c>
      <c r="G113" s="53"/>
      <c r="H113" s="54"/>
      <c r="I113" s="55">
        <f t="shared" ref="I113:I115" si="140">G113+H113</f>
        <v>0</v>
      </c>
      <c r="J113" s="53"/>
      <c r="K113" s="54"/>
      <c r="L113" s="55">
        <f t="shared" ref="L113:L115" si="141">K113+J113</f>
        <v>0</v>
      </c>
      <c r="M113" s="53"/>
      <c r="N113" s="54"/>
      <c r="O113" s="55">
        <f t="shared" ref="O113:O115" si="142">N113+M113</f>
        <v>0</v>
      </c>
      <c r="P113" s="57"/>
    </row>
    <row r="114" spans="1:16" ht="24" customHeight="1" x14ac:dyDescent="0.25">
      <c r="A114" s="51">
        <v>2252</v>
      </c>
      <c r="B114" s="78" t="s">
        <v>134</v>
      </c>
      <c r="C114" s="79">
        <f t="shared" si="102"/>
        <v>134380</v>
      </c>
      <c r="D114" s="184">
        <v>134380</v>
      </c>
      <c r="E114" s="185"/>
      <c r="F114" s="55">
        <f t="shared" si="139"/>
        <v>134380</v>
      </c>
      <c r="G114" s="53"/>
      <c r="H114" s="54"/>
      <c r="I114" s="55">
        <f t="shared" si="140"/>
        <v>0</v>
      </c>
      <c r="J114" s="53"/>
      <c r="K114" s="54"/>
      <c r="L114" s="55">
        <f t="shared" si="141"/>
        <v>0</v>
      </c>
      <c r="M114" s="53"/>
      <c r="N114" s="54"/>
      <c r="O114" s="55">
        <f t="shared" si="142"/>
        <v>0</v>
      </c>
      <c r="P114" s="57"/>
    </row>
    <row r="115" spans="1:16" ht="24" customHeight="1" x14ac:dyDescent="0.25">
      <c r="A115" s="51">
        <v>2259</v>
      </c>
      <c r="B115" s="78" t="s">
        <v>135</v>
      </c>
      <c r="C115" s="79">
        <f t="shared" si="102"/>
        <v>9456</v>
      </c>
      <c r="D115" s="184">
        <v>9456</v>
      </c>
      <c r="E115" s="185"/>
      <c r="F115" s="55">
        <f t="shared" si="139"/>
        <v>9456</v>
      </c>
      <c r="G115" s="53"/>
      <c r="H115" s="54"/>
      <c r="I115" s="55">
        <f t="shared" si="140"/>
        <v>0</v>
      </c>
      <c r="J115" s="53"/>
      <c r="K115" s="54"/>
      <c r="L115" s="55">
        <f t="shared" si="141"/>
        <v>0</v>
      </c>
      <c r="M115" s="53"/>
      <c r="N115" s="54"/>
      <c r="O115" s="55">
        <f t="shared" si="142"/>
        <v>0</v>
      </c>
      <c r="P115" s="57"/>
    </row>
    <row r="116" spans="1:16" hidden="1" x14ac:dyDescent="0.25">
      <c r="A116" s="178">
        <v>2260</v>
      </c>
      <c r="B116" s="78" t="s">
        <v>136</v>
      </c>
      <c r="C116" s="79">
        <f t="shared" si="102"/>
        <v>0</v>
      </c>
      <c r="D116" s="179">
        <f>SUM(D117:D121)</f>
        <v>0</v>
      </c>
      <c r="E116" s="180">
        <f t="shared" ref="E116:F116" si="143">SUM(E117:E121)</f>
        <v>0</v>
      </c>
      <c r="F116" s="55">
        <f t="shared" si="143"/>
        <v>0</v>
      </c>
      <c r="G116" s="179">
        <f>SUM(G117:G121)</f>
        <v>0</v>
      </c>
      <c r="H116" s="180">
        <f t="shared" ref="H116:I116" si="144">SUM(H117:H121)</f>
        <v>0</v>
      </c>
      <c r="I116" s="55">
        <f t="shared" si="144"/>
        <v>0</v>
      </c>
      <c r="J116" s="179">
        <f>SUM(J117:J121)</f>
        <v>0</v>
      </c>
      <c r="K116" s="180">
        <f t="shared" ref="K116:L116" si="145">SUM(K117:K121)</f>
        <v>0</v>
      </c>
      <c r="L116" s="55">
        <f t="shared" si="145"/>
        <v>0</v>
      </c>
      <c r="M116" s="179">
        <f>SUM(M117:M121)</f>
        <v>0</v>
      </c>
      <c r="N116" s="180">
        <f t="shared" ref="N116:O116" si="146">SUM(N117:N121)</f>
        <v>0</v>
      </c>
      <c r="O116" s="55">
        <f t="shared" si="146"/>
        <v>0</v>
      </c>
      <c r="P116" s="57"/>
    </row>
    <row r="117" spans="1:16" ht="12" hidden="1" customHeight="1" x14ac:dyDescent="0.25">
      <c r="A117" s="51">
        <v>2261</v>
      </c>
      <c r="B117" s="78" t="s">
        <v>137</v>
      </c>
      <c r="C117" s="79">
        <f t="shared" si="102"/>
        <v>0</v>
      </c>
      <c r="D117" s="184"/>
      <c r="E117" s="185"/>
      <c r="F117" s="55">
        <f t="shared" ref="F117:F121" si="147">D117+E117</f>
        <v>0</v>
      </c>
      <c r="G117" s="53"/>
      <c r="H117" s="54"/>
      <c r="I117" s="55">
        <f t="shared" ref="I117:I121" si="148">G117+H117</f>
        <v>0</v>
      </c>
      <c r="J117" s="53"/>
      <c r="K117" s="54"/>
      <c r="L117" s="55">
        <f t="shared" ref="L117:L121" si="149">K117+J117</f>
        <v>0</v>
      </c>
      <c r="M117" s="53"/>
      <c r="N117" s="54"/>
      <c r="O117" s="55">
        <f t="shared" ref="O117:O121" si="150">N117+M117</f>
        <v>0</v>
      </c>
      <c r="P117" s="57"/>
    </row>
    <row r="118" spans="1:16" ht="12" hidden="1" customHeight="1" x14ac:dyDescent="0.25">
      <c r="A118" s="51">
        <v>2262</v>
      </c>
      <c r="B118" s="78" t="s">
        <v>138</v>
      </c>
      <c r="C118" s="79">
        <f t="shared" si="102"/>
        <v>0</v>
      </c>
      <c r="D118" s="184"/>
      <c r="E118" s="185"/>
      <c r="F118" s="55">
        <f t="shared" si="147"/>
        <v>0</v>
      </c>
      <c r="G118" s="53"/>
      <c r="H118" s="54"/>
      <c r="I118" s="55">
        <f t="shared" si="148"/>
        <v>0</v>
      </c>
      <c r="J118" s="53"/>
      <c r="K118" s="54"/>
      <c r="L118" s="55">
        <f t="shared" si="149"/>
        <v>0</v>
      </c>
      <c r="M118" s="53"/>
      <c r="N118" s="54"/>
      <c r="O118" s="55">
        <f t="shared" si="150"/>
        <v>0</v>
      </c>
      <c r="P118" s="57"/>
    </row>
    <row r="119" spans="1:16" ht="12" hidden="1" customHeight="1" x14ac:dyDescent="0.25">
      <c r="A119" s="51">
        <v>2263</v>
      </c>
      <c r="B119" s="78" t="s">
        <v>140</v>
      </c>
      <c r="C119" s="79">
        <f t="shared" si="102"/>
        <v>0</v>
      </c>
      <c r="D119" s="184"/>
      <c r="E119" s="185"/>
      <c r="F119" s="55">
        <f t="shared" si="147"/>
        <v>0</v>
      </c>
      <c r="G119" s="53"/>
      <c r="H119" s="54"/>
      <c r="I119" s="55">
        <f t="shared" si="148"/>
        <v>0</v>
      </c>
      <c r="J119" s="53"/>
      <c r="K119" s="54"/>
      <c r="L119" s="55">
        <f t="shared" si="149"/>
        <v>0</v>
      </c>
      <c r="M119" s="53"/>
      <c r="N119" s="54"/>
      <c r="O119" s="55">
        <f t="shared" si="150"/>
        <v>0</v>
      </c>
      <c r="P119" s="57"/>
    </row>
    <row r="120" spans="1:16" ht="24" hidden="1" customHeight="1" x14ac:dyDescent="0.25">
      <c r="A120" s="51">
        <v>2264</v>
      </c>
      <c r="B120" s="78" t="s">
        <v>141</v>
      </c>
      <c r="C120" s="79">
        <f t="shared" si="102"/>
        <v>0</v>
      </c>
      <c r="D120" s="184"/>
      <c r="E120" s="185"/>
      <c r="F120" s="55">
        <f t="shared" si="147"/>
        <v>0</v>
      </c>
      <c r="G120" s="53"/>
      <c r="H120" s="54"/>
      <c r="I120" s="55">
        <f t="shared" si="148"/>
        <v>0</v>
      </c>
      <c r="J120" s="53"/>
      <c r="K120" s="54"/>
      <c r="L120" s="55">
        <f t="shared" si="149"/>
        <v>0</v>
      </c>
      <c r="M120" s="53"/>
      <c r="N120" s="54"/>
      <c r="O120" s="55">
        <f t="shared" si="150"/>
        <v>0</v>
      </c>
      <c r="P120" s="57"/>
    </row>
    <row r="121" spans="1:16" ht="12" hidden="1" customHeight="1" x14ac:dyDescent="0.25">
      <c r="A121" s="51">
        <v>2269</v>
      </c>
      <c r="B121" s="78" t="s">
        <v>142</v>
      </c>
      <c r="C121" s="79">
        <f t="shared" si="102"/>
        <v>0</v>
      </c>
      <c r="D121" s="184"/>
      <c r="E121" s="185"/>
      <c r="F121" s="55">
        <f t="shared" si="147"/>
        <v>0</v>
      </c>
      <c r="G121" s="53"/>
      <c r="H121" s="54"/>
      <c r="I121" s="55">
        <f t="shared" si="148"/>
        <v>0</v>
      </c>
      <c r="J121" s="53"/>
      <c r="K121" s="54"/>
      <c r="L121" s="55">
        <f t="shared" si="149"/>
        <v>0</v>
      </c>
      <c r="M121" s="53"/>
      <c r="N121" s="54"/>
      <c r="O121" s="55">
        <f t="shared" si="150"/>
        <v>0</v>
      </c>
      <c r="P121" s="57"/>
    </row>
    <row r="122" spans="1:16" hidden="1" x14ac:dyDescent="0.25">
      <c r="A122" s="178">
        <v>2270</v>
      </c>
      <c r="B122" s="78" t="s">
        <v>143</v>
      </c>
      <c r="C122" s="79">
        <f t="shared" si="102"/>
        <v>0</v>
      </c>
      <c r="D122" s="179">
        <f>SUM(D123:D127)</f>
        <v>0</v>
      </c>
      <c r="E122" s="180">
        <f t="shared" ref="E122:F122" si="151">SUM(E123:E127)</f>
        <v>0</v>
      </c>
      <c r="F122" s="55">
        <f t="shared" si="151"/>
        <v>0</v>
      </c>
      <c r="G122" s="179">
        <f>SUM(G123:G127)</f>
        <v>0</v>
      </c>
      <c r="H122" s="180">
        <f t="shared" ref="H122:I122" si="152">SUM(H123:H127)</f>
        <v>0</v>
      </c>
      <c r="I122" s="55">
        <f t="shared" si="152"/>
        <v>0</v>
      </c>
      <c r="J122" s="179">
        <f>SUM(J123:J127)</f>
        <v>0</v>
      </c>
      <c r="K122" s="180">
        <f t="shared" ref="K122:L122" si="153">SUM(K123:K127)</f>
        <v>0</v>
      </c>
      <c r="L122" s="55">
        <f t="shared" si="153"/>
        <v>0</v>
      </c>
      <c r="M122" s="179">
        <f>SUM(M123:M127)</f>
        <v>0</v>
      </c>
      <c r="N122" s="180">
        <f t="shared" ref="N122:O122" si="154">SUM(N123:N127)</f>
        <v>0</v>
      </c>
      <c r="O122" s="55">
        <f t="shared" si="154"/>
        <v>0</v>
      </c>
      <c r="P122" s="57"/>
    </row>
    <row r="123" spans="1:16" ht="12" hidden="1" customHeight="1" x14ac:dyDescent="0.25">
      <c r="A123" s="51">
        <v>2272</v>
      </c>
      <c r="B123" s="188" t="s">
        <v>144</v>
      </c>
      <c r="C123" s="79">
        <f t="shared" si="102"/>
        <v>0</v>
      </c>
      <c r="D123" s="184"/>
      <c r="E123" s="185"/>
      <c r="F123" s="55">
        <f t="shared" ref="F123:F127" si="155">D123+E123</f>
        <v>0</v>
      </c>
      <c r="G123" s="53"/>
      <c r="H123" s="54"/>
      <c r="I123" s="55">
        <f t="shared" ref="I123:I127" si="156">G123+H123</f>
        <v>0</v>
      </c>
      <c r="J123" s="53"/>
      <c r="K123" s="54"/>
      <c r="L123" s="55">
        <f t="shared" ref="L123:L127" si="157">K123+J123</f>
        <v>0</v>
      </c>
      <c r="M123" s="53"/>
      <c r="N123" s="54"/>
      <c r="O123" s="55">
        <f t="shared" ref="O123:O127" si="158">N123+M123</f>
        <v>0</v>
      </c>
      <c r="P123" s="57"/>
    </row>
    <row r="124" spans="1:16" ht="24" hidden="1" customHeight="1" x14ac:dyDescent="0.25">
      <c r="A124" s="51">
        <v>2274</v>
      </c>
      <c r="B124" s="189" t="s">
        <v>145</v>
      </c>
      <c r="C124" s="79">
        <f t="shared" si="102"/>
        <v>0</v>
      </c>
      <c r="D124" s="184"/>
      <c r="E124" s="185"/>
      <c r="F124" s="55">
        <f t="shared" si="155"/>
        <v>0</v>
      </c>
      <c r="G124" s="53"/>
      <c r="H124" s="54"/>
      <c r="I124" s="55">
        <f t="shared" si="156"/>
        <v>0</v>
      </c>
      <c r="J124" s="53"/>
      <c r="K124" s="54"/>
      <c r="L124" s="55">
        <f t="shared" si="157"/>
        <v>0</v>
      </c>
      <c r="M124" s="53"/>
      <c r="N124" s="54"/>
      <c r="O124" s="55">
        <f t="shared" si="158"/>
        <v>0</v>
      </c>
      <c r="P124" s="57"/>
    </row>
    <row r="125" spans="1:16" ht="24" hidden="1" customHeight="1" x14ac:dyDescent="0.25">
      <c r="A125" s="51">
        <v>2275</v>
      </c>
      <c r="B125" s="78" t="s">
        <v>146</v>
      </c>
      <c r="C125" s="79">
        <f t="shared" si="102"/>
        <v>0</v>
      </c>
      <c r="D125" s="184"/>
      <c r="E125" s="185"/>
      <c r="F125" s="55">
        <f t="shared" si="155"/>
        <v>0</v>
      </c>
      <c r="G125" s="53"/>
      <c r="H125" s="54"/>
      <c r="I125" s="55">
        <f t="shared" si="156"/>
        <v>0</v>
      </c>
      <c r="J125" s="53"/>
      <c r="K125" s="54"/>
      <c r="L125" s="55">
        <f t="shared" si="157"/>
        <v>0</v>
      </c>
      <c r="M125" s="53"/>
      <c r="N125" s="54"/>
      <c r="O125" s="55">
        <f t="shared" si="158"/>
        <v>0</v>
      </c>
      <c r="P125" s="57"/>
    </row>
    <row r="126" spans="1:16" ht="36" hidden="1" customHeight="1" x14ac:dyDescent="0.25">
      <c r="A126" s="51">
        <v>2276</v>
      </c>
      <c r="B126" s="78" t="s">
        <v>147</v>
      </c>
      <c r="C126" s="79">
        <f t="shared" si="102"/>
        <v>0</v>
      </c>
      <c r="D126" s="184"/>
      <c r="E126" s="185"/>
      <c r="F126" s="55">
        <f t="shared" si="155"/>
        <v>0</v>
      </c>
      <c r="G126" s="53"/>
      <c r="H126" s="54"/>
      <c r="I126" s="55">
        <f t="shared" si="156"/>
        <v>0</v>
      </c>
      <c r="J126" s="53"/>
      <c r="K126" s="54"/>
      <c r="L126" s="55">
        <f t="shared" si="157"/>
        <v>0</v>
      </c>
      <c r="M126" s="53"/>
      <c r="N126" s="54"/>
      <c r="O126" s="55">
        <f t="shared" si="158"/>
        <v>0</v>
      </c>
      <c r="P126" s="57"/>
    </row>
    <row r="127" spans="1:16" ht="24" hidden="1" customHeight="1" x14ac:dyDescent="0.25">
      <c r="A127" s="51">
        <v>2279</v>
      </c>
      <c r="B127" s="78" t="s">
        <v>148</v>
      </c>
      <c r="C127" s="79">
        <f t="shared" si="102"/>
        <v>0</v>
      </c>
      <c r="D127" s="184"/>
      <c r="E127" s="185"/>
      <c r="F127" s="55">
        <f t="shared" si="155"/>
        <v>0</v>
      </c>
      <c r="G127" s="53"/>
      <c r="H127" s="54"/>
      <c r="I127" s="55">
        <f t="shared" si="156"/>
        <v>0</v>
      </c>
      <c r="J127" s="53"/>
      <c r="K127" s="54"/>
      <c r="L127" s="55">
        <f t="shared" si="157"/>
        <v>0</v>
      </c>
      <c r="M127" s="53"/>
      <c r="N127" s="54"/>
      <c r="O127" s="55">
        <f t="shared" si="158"/>
        <v>0</v>
      </c>
      <c r="P127" s="57"/>
    </row>
    <row r="128" spans="1:16" ht="48" hidden="1" x14ac:dyDescent="0.25">
      <c r="A128" s="676">
        <v>2280</v>
      </c>
      <c r="B128" s="71" t="s">
        <v>150</v>
      </c>
      <c r="C128" s="72">
        <f t="shared" si="102"/>
        <v>0</v>
      </c>
      <c r="D128" s="182">
        <f t="shared" ref="D128:O128" si="159">SUM(D129)</f>
        <v>0</v>
      </c>
      <c r="E128" s="183">
        <f t="shared" si="159"/>
        <v>0</v>
      </c>
      <c r="F128" s="123">
        <f t="shared" si="159"/>
        <v>0</v>
      </c>
      <c r="G128" s="182">
        <f t="shared" si="159"/>
        <v>0</v>
      </c>
      <c r="H128" s="183">
        <f t="shared" si="159"/>
        <v>0</v>
      </c>
      <c r="I128" s="123">
        <f t="shared" si="159"/>
        <v>0</v>
      </c>
      <c r="J128" s="182">
        <f t="shared" si="159"/>
        <v>0</v>
      </c>
      <c r="K128" s="183">
        <f t="shared" si="159"/>
        <v>0</v>
      </c>
      <c r="L128" s="123">
        <f t="shared" si="159"/>
        <v>0</v>
      </c>
      <c r="M128" s="182">
        <f t="shared" si="159"/>
        <v>0</v>
      </c>
      <c r="N128" s="183">
        <f t="shared" si="159"/>
        <v>0</v>
      </c>
      <c r="O128" s="123">
        <f t="shared" si="159"/>
        <v>0</v>
      </c>
      <c r="P128" s="49"/>
    </row>
    <row r="129" spans="1:16" ht="24" hidden="1" customHeight="1" x14ac:dyDescent="0.25">
      <c r="A129" s="51">
        <v>2283</v>
      </c>
      <c r="B129" s="78" t="s">
        <v>151</v>
      </c>
      <c r="C129" s="79">
        <f t="shared" si="102"/>
        <v>0</v>
      </c>
      <c r="D129" s="184"/>
      <c r="E129" s="185"/>
      <c r="F129" s="55">
        <f>D129+E129</f>
        <v>0</v>
      </c>
      <c r="G129" s="53"/>
      <c r="H129" s="54"/>
      <c r="I129" s="55">
        <f>G129+H129</f>
        <v>0</v>
      </c>
      <c r="J129" s="53"/>
      <c r="K129" s="54"/>
      <c r="L129" s="55">
        <f>K129+J129</f>
        <v>0</v>
      </c>
      <c r="M129" s="53"/>
      <c r="N129" s="54"/>
      <c r="O129" s="55">
        <f>N129+M129</f>
        <v>0</v>
      </c>
      <c r="P129" s="57"/>
    </row>
    <row r="130" spans="1:16" ht="38.25" customHeight="1" x14ac:dyDescent="0.25">
      <c r="A130" s="58">
        <v>2300</v>
      </c>
      <c r="B130" s="172" t="s">
        <v>152</v>
      </c>
      <c r="C130" s="59">
        <f t="shared" si="102"/>
        <v>8002</v>
      </c>
      <c r="D130" s="173">
        <f>SUM(D131,D136,D140,D141,D144,D151,D159,D160,D163)</f>
        <v>8002</v>
      </c>
      <c r="E130" s="174">
        <f t="shared" ref="E130:F130" si="160">SUM(E131,E136,E140,E141,E144,E151,E159,E160,E163)</f>
        <v>0</v>
      </c>
      <c r="F130" s="62">
        <f t="shared" si="160"/>
        <v>8002</v>
      </c>
      <c r="G130" s="173">
        <f>SUM(G131,G136,G140,G141,G144,G151,G159,G160,G163)</f>
        <v>0</v>
      </c>
      <c r="H130" s="174">
        <f t="shared" ref="H130:I130" si="161">SUM(H131,H136,H140,H141,H144,H151,H159,H160,H163)</f>
        <v>0</v>
      </c>
      <c r="I130" s="62">
        <f t="shared" si="161"/>
        <v>0</v>
      </c>
      <c r="J130" s="173">
        <f>SUM(J131,J136,J140,J141,J144,J151,J159,J160,J163)</f>
        <v>0</v>
      </c>
      <c r="K130" s="174">
        <f t="shared" ref="K130:L130" si="162">SUM(K131,K136,K140,K141,K144,K151,K159,K160,K163)</f>
        <v>0</v>
      </c>
      <c r="L130" s="62">
        <f t="shared" si="162"/>
        <v>0</v>
      </c>
      <c r="M130" s="173">
        <f>SUM(M131,M136,M140,M141,M144,M151,M159,M160,M163)</f>
        <v>0</v>
      </c>
      <c r="N130" s="174">
        <f t="shared" ref="N130:O130" si="163">SUM(N131,N136,N140,N141,N144,N151,N159,N160,N163)</f>
        <v>0</v>
      </c>
      <c r="O130" s="62">
        <f t="shared" si="163"/>
        <v>0</v>
      </c>
      <c r="P130" s="66"/>
    </row>
    <row r="131" spans="1:16" ht="24" x14ac:dyDescent="0.25">
      <c r="A131" s="676">
        <v>2310</v>
      </c>
      <c r="B131" s="71" t="s">
        <v>153</v>
      </c>
      <c r="C131" s="72">
        <f t="shared" si="102"/>
        <v>7000</v>
      </c>
      <c r="D131" s="182">
        <f t="shared" ref="D131:O131" si="164">SUM(D132:D135)</f>
        <v>7000</v>
      </c>
      <c r="E131" s="183">
        <f t="shared" si="164"/>
        <v>0</v>
      </c>
      <c r="F131" s="123">
        <f t="shared" si="164"/>
        <v>7000</v>
      </c>
      <c r="G131" s="182">
        <f t="shared" si="164"/>
        <v>0</v>
      </c>
      <c r="H131" s="183">
        <f t="shared" si="164"/>
        <v>0</v>
      </c>
      <c r="I131" s="123">
        <f t="shared" si="164"/>
        <v>0</v>
      </c>
      <c r="J131" s="182">
        <f t="shared" si="164"/>
        <v>0</v>
      </c>
      <c r="K131" s="183">
        <f t="shared" si="164"/>
        <v>0</v>
      </c>
      <c r="L131" s="123">
        <f t="shared" si="164"/>
        <v>0</v>
      </c>
      <c r="M131" s="182">
        <f t="shared" si="164"/>
        <v>0</v>
      </c>
      <c r="N131" s="183">
        <f t="shared" si="164"/>
        <v>0</v>
      </c>
      <c r="O131" s="123">
        <f t="shared" si="164"/>
        <v>0</v>
      </c>
      <c r="P131" s="49"/>
    </row>
    <row r="132" spans="1:16" ht="12" customHeight="1" x14ac:dyDescent="0.25">
      <c r="A132" s="51">
        <v>2311</v>
      </c>
      <c r="B132" s="78" t="s">
        <v>154</v>
      </c>
      <c r="C132" s="79">
        <f t="shared" si="102"/>
        <v>7000</v>
      </c>
      <c r="D132" s="184">
        <v>7000</v>
      </c>
      <c r="E132" s="185"/>
      <c r="F132" s="55">
        <f t="shared" ref="F132:F135" si="165">D132+E132</f>
        <v>7000</v>
      </c>
      <c r="G132" s="53"/>
      <c r="H132" s="54"/>
      <c r="I132" s="55">
        <f t="shared" ref="I132:I135" si="166">G132+H132</f>
        <v>0</v>
      </c>
      <c r="J132" s="53"/>
      <c r="K132" s="54"/>
      <c r="L132" s="55">
        <f t="shared" ref="L132:L135" si="167">K132+J132</f>
        <v>0</v>
      </c>
      <c r="M132" s="53"/>
      <c r="N132" s="54"/>
      <c r="O132" s="55">
        <f t="shared" ref="O132:O135" si="168">N132+M132</f>
        <v>0</v>
      </c>
      <c r="P132" s="57"/>
    </row>
    <row r="133" spans="1:16" ht="12" hidden="1" customHeight="1" x14ac:dyDescent="0.25">
      <c r="A133" s="51">
        <v>2312</v>
      </c>
      <c r="B133" s="78" t="s">
        <v>155</v>
      </c>
      <c r="C133" s="79">
        <f t="shared" si="102"/>
        <v>0</v>
      </c>
      <c r="D133" s="184"/>
      <c r="E133" s="185"/>
      <c r="F133" s="55">
        <f t="shared" si="165"/>
        <v>0</v>
      </c>
      <c r="G133" s="53"/>
      <c r="H133" s="54"/>
      <c r="I133" s="55">
        <f t="shared" si="166"/>
        <v>0</v>
      </c>
      <c r="J133" s="53"/>
      <c r="K133" s="54"/>
      <c r="L133" s="55">
        <f t="shared" si="167"/>
        <v>0</v>
      </c>
      <c r="M133" s="53"/>
      <c r="N133" s="54"/>
      <c r="O133" s="55">
        <f t="shared" si="168"/>
        <v>0</v>
      </c>
      <c r="P133" s="57"/>
    </row>
    <row r="134" spans="1:16" ht="12" hidden="1" customHeight="1" x14ac:dyDescent="0.25">
      <c r="A134" s="51">
        <v>2313</v>
      </c>
      <c r="B134" s="78" t="s">
        <v>156</v>
      </c>
      <c r="C134" s="79">
        <f t="shared" si="102"/>
        <v>0</v>
      </c>
      <c r="D134" s="184"/>
      <c r="E134" s="185"/>
      <c r="F134" s="55">
        <f t="shared" si="165"/>
        <v>0</v>
      </c>
      <c r="G134" s="53"/>
      <c r="H134" s="54"/>
      <c r="I134" s="55">
        <f t="shared" si="166"/>
        <v>0</v>
      </c>
      <c r="J134" s="53"/>
      <c r="K134" s="54"/>
      <c r="L134" s="55">
        <f t="shared" si="167"/>
        <v>0</v>
      </c>
      <c r="M134" s="53"/>
      <c r="N134" s="54"/>
      <c r="O134" s="55">
        <f t="shared" si="168"/>
        <v>0</v>
      </c>
      <c r="P134" s="57"/>
    </row>
    <row r="135" spans="1:16" ht="36" hidden="1" customHeight="1" x14ac:dyDescent="0.25">
      <c r="A135" s="51">
        <v>2314</v>
      </c>
      <c r="B135" s="78" t="s">
        <v>157</v>
      </c>
      <c r="C135" s="79">
        <f t="shared" si="102"/>
        <v>0</v>
      </c>
      <c r="D135" s="184"/>
      <c r="E135" s="185"/>
      <c r="F135" s="55">
        <f t="shared" si="165"/>
        <v>0</v>
      </c>
      <c r="G135" s="53"/>
      <c r="H135" s="54"/>
      <c r="I135" s="55">
        <f t="shared" si="166"/>
        <v>0</v>
      </c>
      <c r="J135" s="53"/>
      <c r="K135" s="54"/>
      <c r="L135" s="55">
        <f t="shared" si="167"/>
        <v>0</v>
      </c>
      <c r="M135" s="53"/>
      <c r="N135" s="54"/>
      <c r="O135" s="55">
        <f t="shared" si="168"/>
        <v>0</v>
      </c>
      <c r="P135" s="57"/>
    </row>
    <row r="136" spans="1:16" hidden="1" x14ac:dyDescent="0.25">
      <c r="A136" s="178">
        <v>2320</v>
      </c>
      <c r="B136" s="78" t="s">
        <v>158</v>
      </c>
      <c r="C136" s="79">
        <f t="shared" si="102"/>
        <v>0</v>
      </c>
      <c r="D136" s="179">
        <f>SUM(D137:D139)</f>
        <v>0</v>
      </c>
      <c r="E136" s="180">
        <f t="shared" ref="E136:F136" si="169">SUM(E137:E139)</f>
        <v>0</v>
      </c>
      <c r="F136" s="55">
        <f t="shared" si="169"/>
        <v>0</v>
      </c>
      <c r="G136" s="179">
        <f>SUM(G137:G139)</f>
        <v>0</v>
      </c>
      <c r="H136" s="180">
        <f t="shared" ref="H136:I136" si="170">SUM(H137:H139)</f>
        <v>0</v>
      </c>
      <c r="I136" s="55">
        <f t="shared" si="170"/>
        <v>0</v>
      </c>
      <c r="J136" s="179">
        <f>SUM(J137:J139)</f>
        <v>0</v>
      </c>
      <c r="K136" s="180">
        <f t="shared" ref="K136:L136" si="171">SUM(K137:K139)</f>
        <v>0</v>
      </c>
      <c r="L136" s="55">
        <f t="shared" si="171"/>
        <v>0</v>
      </c>
      <c r="M136" s="179">
        <f>SUM(M137:M139)</f>
        <v>0</v>
      </c>
      <c r="N136" s="180">
        <f t="shared" ref="N136:O136" si="172">SUM(N137:N139)</f>
        <v>0</v>
      </c>
      <c r="O136" s="55">
        <f t="shared" si="172"/>
        <v>0</v>
      </c>
      <c r="P136" s="57"/>
    </row>
    <row r="137" spans="1:16" ht="12" hidden="1" customHeight="1" x14ac:dyDescent="0.25">
      <c r="A137" s="51">
        <v>2321</v>
      </c>
      <c r="B137" s="78" t="s">
        <v>159</v>
      </c>
      <c r="C137" s="79">
        <f t="shared" si="102"/>
        <v>0</v>
      </c>
      <c r="D137" s="184"/>
      <c r="E137" s="185"/>
      <c r="F137" s="55">
        <f t="shared" ref="F137:F140" si="173">D137+E137</f>
        <v>0</v>
      </c>
      <c r="G137" s="53"/>
      <c r="H137" s="54"/>
      <c r="I137" s="55">
        <f t="shared" ref="I137:I140" si="174">G137+H137</f>
        <v>0</v>
      </c>
      <c r="J137" s="53"/>
      <c r="K137" s="54"/>
      <c r="L137" s="55">
        <f t="shared" ref="L137:L140" si="175">K137+J137</f>
        <v>0</v>
      </c>
      <c r="M137" s="53"/>
      <c r="N137" s="54"/>
      <c r="O137" s="55">
        <f t="shared" ref="O137:O140" si="176">N137+M137</f>
        <v>0</v>
      </c>
      <c r="P137" s="57"/>
    </row>
    <row r="138" spans="1:16" ht="12" hidden="1" customHeight="1" x14ac:dyDescent="0.25">
      <c r="A138" s="51">
        <v>2322</v>
      </c>
      <c r="B138" s="78" t="s">
        <v>160</v>
      </c>
      <c r="C138" s="79">
        <f t="shared" si="102"/>
        <v>0</v>
      </c>
      <c r="D138" s="184"/>
      <c r="E138" s="185"/>
      <c r="F138" s="55">
        <f t="shared" si="173"/>
        <v>0</v>
      </c>
      <c r="G138" s="53"/>
      <c r="H138" s="54"/>
      <c r="I138" s="55">
        <f t="shared" si="174"/>
        <v>0</v>
      </c>
      <c r="J138" s="53"/>
      <c r="K138" s="54"/>
      <c r="L138" s="55">
        <f t="shared" si="175"/>
        <v>0</v>
      </c>
      <c r="M138" s="53"/>
      <c r="N138" s="54"/>
      <c r="O138" s="55">
        <f t="shared" si="176"/>
        <v>0</v>
      </c>
      <c r="P138" s="57"/>
    </row>
    <row r="139" spans="1:16" ht="10.5" hidden="1" customHeight="1" x14ac:dyDescent="0.25">
      <c r="A139" s="51">
        <v>2329</v>
      </c>
      <c r="B139" s="78" t="s">
        <v>161</v>
      </c>
      <c r="C139" s="79">
        <f t="shared" si="102"/>
        <v>0</v>
      </c>
      <c r="D139" s="184"/>
      <c r="E139" s="185"/>
      <c r="F139" s="55">
        <f t="shared" si="173"/>
        <v>0</v>
      </c>
      <c r="G139" s="53"/>
      <c r="H139" s="54"/>
      <c r="I139" s="55">
        <f t="shared" si="174"/>
        <v>0</v>
      </c>
      <c r="J139" s="53"/>
      <c r="K139" s="54"/>
      <c r="L139" s="55">
        <f t="shared" si="175"/>
        <v>0</v>
      </c>
      <c r="M139" s="53"/>
      <c r="N139" s="54"/>
      <c r="O139" s="55">
        <f t="shared" si="176"/>
        <v>0</v>
      </c>
      <c r="P139" s="57"/>
    </row>
    <row r="140" spans="1:16" ht="12" hidden="1" customHeight="1" x14ac:dyDescent="0.25">
      <c r="A140" s="178">
        <v>2330</v>
      </c>
      <c r="B140" s="78" t="s">
        <v>162</v>
      </c>
      <c r="C140" s="79">
        <f t="shared" si="102"/>
        <v>0</v>
      </c>
      <c r="D140" s="184"/>
      <c r="E140" s="185"/>
      <c r="F140" s="55">
        <f t="shared" si="173"/>
        <v>0</v>
      </c>
      <c r="G140" s="53"/>
      <c r="H140" s="54"/>
      <c r="I140" s="55">
        <f t="shared" si="174"/>
        <v>0</v>
      </c>
      <c r="J140" s="53"/>
      <c r="K140" s="54"/>
      <c r="L140" s="55">
        <f t="shared" si="175"/>
        <v>0</v>
      </c>
      <c r="M140" s="53"/>
      <c r="N140" s="54"/>
      <c r="O140" s="55">
        <f t="shared" si="176"/>
        <v>0</v>
      </c>
      <c r="P140" s="57"/>
    </row>
    <row r="141" spans="1:16" ht="48" hidden="1" x14ac:dyDescent="0.25">
      <c r="A141" s="178">
        <v>2340</v>
      </c>
      <c r="B141" s="78" t="s">
        <v>163</v>
      </c>
      <c r="C141" s="79">
        <f t="shared" si="102"/>
        <v>0</v>
      </c>
      <c r="D141" s="179">
        <f>SUM(D142:D143)</f>
        <v>0</v>
      </c>
      <c r="E141" s="180">
        <f t="shared" ref="E141:F141" si="177">SUM(E142:E143)</f>
        <v>0</v>
      </c>
      <c r="F141" s="55">
        <f t="shared" si="177"/>
        <v>0</v>
      </c>
      <c r="G141" s="179">
        <f>SUM(G142:G143)</f>
        <v>0</v>
      </c>
      <c r="H141" s="180">
        <f t="shared" ref="H141:I141" si="178">SUM(H142:H143)</f>
        <v>0</v>
      </c>
      <c r="I141" s="55">
        <f t="shared" si="178"/>
        <v>0</v>
      </c>
      <c r="J141" s="179">
        <f>SUM(J142:J143)</f>
        <v>0</v>
      </c>
      <c r="K141" s="180">
        <f t="shared" ref="K141:L141" si="179">SUM(K142:K143)</f>
        <v>0</v>
      </c>
      <c r="L141" s="55">
        <f t="shared" si="179"/>
        <v>0</v>
      </c>
      <c r="M141" s="179">
        <f>SUM(M142:M143)</f>
        <v>0</v>
      </c>
      <c r="N141" s="180">
        <f t="shared" ref="N141:O141" si="180">SUM(N142:N143)</f>
        <v>0</v>
      </c>
      <c r="O141" s="55">
        <f t="shared" si="180"/>
        <v>0</v>
      </c>
      <c r="P141" s="57"/>
    </row>
    <row r="142" spans="1:16" ht="12" hidden="1" customHeight="1" x14ac:dyDescent="0.25">
      <c r="A142" s="51">
        <v>2341</v>
      </c>
      <c r="B142" s="78" t="s">
        <v>164</v>
      </c>
      <c r="C142" s="79">
        <f t="shared" si="102"/>
        <v>0</v>
      </c>
      <c r="D142" s="184"/>
      <c r="E142" s="185"/>
      <c r="F142" s="55">
        <f t="shared" ref="F142:F143" si="181">D142+E142</f>
        <v>0</v>
      </c>
      <c r="G142" s="53"/>
      <c r="H142" s="54"/>
      <c r="I142" s="55">
        <f t="shared" ref="I142:I143" si="182">G142+H142</f>
        <v>0</v>
      </c>
      <c r="J142" s="53"/>
      <c r="K142" s="54"/>
      <c r="L142" s="55">
        <f t="shared" ref="L142:L143" si="183">K142+J142</f>
        <v>0</v>
      </c>
      <c r="M142" s="53"/>
      <c r="N142" s="54"/>
      <c r="O142" s="55">
        <f t="shared" ref="O142:O143" si="184">N142+M142</f>
        <v>0</v>
      </c>
      <c r="P142" s="57"/>
    </row>
    <row r="143" spans="1:16" ht="24" hidden="1" customHeight="1" x14ac:dyDescent="0.25">
      <c r="A143" s="51">
        <v>2344</v>
      </c>
      <c r="B143" s="78" t="s">
        <v>165</v>
      </c>
      <c r="C143" s="79">
        <f t="shared" si="102"/>
        <v>0</v>
      </c>
      <c r="D143" s="184"/>
      <c r="E143" s="185"/>
      <c r="F143" s="55">
        <f t="shared" si="181"/>
        <v>0</v>
      </c>
      <c r="G143" s="53"/>
      <c r="H143" s="54"/>
      <c r="I143" s="55">
        <f t="shared" si="182"/>
        <v>0</v>
      </c>
      <c r="J143" s="53"/>
      <c r="K143" s="54"/>
      <c r="L143" s="55">
        <f t="shared" si="183"/>
        <v>0</v>
      </c>
      <c r="M143" s="53"/>
      <c r="N143" s="54"/>
      <c r="O143" s="55">
        <f t="shared" si="184"/>
        <v>0</v>
      </c>
      <c r="P143" s="57"/>
    </row>
    <row r="144" spans="1:16" ht="24" x14ac:dyDescent="0.25">
      <c r="A144" s="175">
        <v>2350</v>
      </c>
      <c r="B144" s="127" t="s">
        <v>166</v>
      </c>
      <c r="C144" s="132">
        <f t="shared" si="102"/>
        <v>1002</v>
      </c>
      <c r="D144" s="176">
        <f>SUM(D145:D150)</f>
        <v>1002</v>
      </c>
      <c r="E144" s="177">
        <f t="shared" ref="E144:F144" si="185">SUM(E145:E150)</f>
        <v>0</v>
      </c>
      <c r="F144" s="130">
        <f t="shared" si="185"/>
        <v>1002</v>
      </c>
      <c r="G144" s="176">
        <f>SUM(G145:G150)</f>
        <v>0</v>
      </c>
      <c r="H144" s="177">
        <f t="shared" ref="H144:I144" si="186">SUM(H145:H150)</f>
        <v>0</v>
      </c>
      <c r="I144" s="130">
        <f t="shared" si="186"/>
        <v>0</v>
      </c>
      <c r="J144" s="176">
        <f>SUM(J145:J150)</f>
        <v>0</v>
      </c>
      <c r="K144" s="177">
        <f t="shared" ref="K144:L144" si="187">SUM(K145:K150)</f>
        <v>0</v>
      </c>
      <c r="L144" s="130">
        <f t="shared" si="187"/>
        <v>0</v>
      </c>
      <c r="M144" s="176">
        <f>SUM(M145:M150)</f>
        <v>0</v>
      </c>
      <c r="N144" s="177">
        <f t="shared" ref="N144:O144" si="188">SUM(N145:N150)</f>
        <v>0</v>
      </c>
      <c r="O144" s="130">
        <f t="shared" si="188"/>
        <v>0</v>
      </c>
      <c r="P144" s="118"/>
    </row>
    <row r="145" spans="1:16" ht="12" hidden="1" customHeight="1" x14ac:dyDescent="0.25">
      <c r="A145" s="44">
        <v>2351</v>
      </c>
      <c r="B145" s="71" t="s">
        <v>167</v>
      </c>
      <c r="C145" s="72">
        <f t="shared" si="102"/>
        <v>0</v>
      </c>
      <c r="D145" s="186"/>
      <c r="E145" s="187"/>
      <c r="F145" s="123">
        <f t="shared" ref="F145:F150" si="189">D145+E145</f>
        <v>0</v>
      </c>
      <c r="G145" s="46"/>
      <c r="H145" s="47"/>
      <c r="I145" s="123">
        <f t="shared" ref="I145:I150" si="190">G145+H145</f>
        <v>0</v>
      </c>
      <c r="J145" s="46"/>
      <c r="K145" s="47"/>
      <c r="L145" s="123">
        <f t="shared" ref="L145:L150" si="191">K145+J145</f>
        <v>0</v>
      </c>
      <c r="M145" s="46"/>
      <c r="N145" s="47"/>
      <c r="O145" s="123">
        <f t="shared" ref="O145:O150" si="192">N145+M145</f>
        <v>0</v>
      </c>
      <c r="P145" s="49"/>
    </row>
    <row r="146" spans="1:16" ht="12" hidden="1" customHeight="1" x14ac:dyDescent="0.25">
      <c r="A146" s="51">
        <v>2352</v>
      </c>
      <c r="B146" s="78" t="s">
        <v>168</v>
      </c>
      <c r="C146" s="79">
        <f t="shared" si="102"/>
        <v>0</v>
      </c>
      <c r="D146" s="184"/>
      <c r="E146" s="185"/>
      <c r="F146" s="55">
        <f t="shared" si="189"/>
        <v>0</v>
      </c>
      <c r="G146" s="53"/>
      <c r="H146" s="54"/>
      <c r="I146" s="55">
        <f t="shared" si="190"/>
        <v>0</v>
      </c>
      <c r="J146" s="53"/>
      <c r="K146" s="54"/>
      <c r="L146" s="55">
        <f t="shared" si="191"/>
        <v>0</v>
      </c>
      <c r="M146" s="53"/>
      <c r="N146" s="54"/>
      <c r="O146" s="55">
        <f t="shared" si="192"/>
        <v>0</v>
      </c>
      <c r="P146" s="57"/>
    </row>
    <row r="147" spans="1:16" ht="24" hidden="1" customHeight="1" x14ac:dyDescent="0.25">
      <c r="A147" s="51">
        <v>2353</v>
      </c>
      <c r="B147" s="78" t="s">
        <v>169</v>
      </c>
      <c r="C147" s="79">
        <f t="shared" si="102"/>
        <v>0</v>
      </c>
      <c r="D147" s="184"/>
      <c r="E147" s="185"/>
      <c r="F147" s="55">
        <f t="shared" si="189"/>
        <v>0</v>
      </c>
      <c r="G147" s="53"/>
      <c r="H147" s="54"/>
      <c r="I147" s="55">
        <f t="shared" si="190"/>
        <v>0</v>
      </c>
      <c r="J147" s="53"/>
      <c r="K147" s="54"/>
      <c r="L147" s="55">
        <f t="shared" si="191"/>
        <v>0</v>
      </c>
      <c r="M147" s="53"/>
      <c r="N147" s="54"/>
      <c r="O147" s="55">
        <f t="shared" si="192"/>
        <v>0</v>
      </c>
      <c r="P147" s="57"/>
    </row>
    <row r="148" spans="1:16" ht="24" hidden="1" customHeight="1" x14ac:dyDescent="0.25">
      <c r="A148" s="51">
        <v>2354</v>
      </c>
      <c r="B148" s="78" t="s">
        <v>170</v>
      </c>
      <c r="C148" s="79">
        <f t="shared" ref="C148:C211" si="193">F148+I148+L148+O148</f>
        <v>0</v>
      </c>
      <c r="D148" s="184"/>
      <c r="E148" s="185"/>
      <c r="F148" s="55">
        <f t="shared" si="189"/>
        <v>0</v>
      </c>
      <c r="G148" s="53"/>
      <c r="H148" s="54"/>
      <c r="I148" s="55">
        <f t="shared" si="190"/>
        <v>0</v>
      </c>
      <c r="J148" s="53"/>
      <c r="K148" s="54"/>
      <c r="L148" s="55">
        <f t="shared" si="191"/>
        <v>0</v>
      </c>
      <c r="M148" s="53"/>
      <c r="N148" s="54"/>
      <c r="O148" s="55">
        <f t="shared" si="192"/>
        <v>0</v>
      </c>
      <c r="P148" s="57"/>
    </row>
    <row r="149" spans="1:16" ht="24" customHeight="1" x14ac:dyDescent="0.25">
      <c r="A149" s="51">
        <v>2355</v>
      </c>
      <c r="B149" s="78" t="s">
        <v>171</v>
      </c>
      <c r="C149" s="79">
        <f t="shared" si="193"/>
        <v>1002</v>
      </c>
      <c r="D149" s="184">
        <v>1002</v>
      </c>
      <c r="E149" s="185"/>
      <c r="F149" s="55">
        <f t="shared" si="189"/>
        <v>1002</v>
      </c>
      <c r="G149" s="53"/>
      <c r="H149" s="54"/>
      <c r="I149" s="55">
        <f t="shared" si="190"/>
        <v>0</v>
      </c>
      <c r="J149" s="53"/>
      <c r="K149" s="54"/>
      <c r="L149" s="55">
        <f t="shared" si="191"/>
        <v>0</v>
      </c>
      <c r="M149" s="53"/>
      <c r="N149" s="54"/>
      <c r="O149" s="55">
        <f t="shared" si="192"/>
        <v>0</v>
      </c>
      <c r="P149" s="57"/>
    </row>
    <row r="150" spans="1:16" ht="24" hidden="1" customHeight="1" x14ac:dyDescent="0.25">
      <c r="A150" s="51">
        <v>2359</v>
      </c>
      <c r="B150" s="78" t="s">
        <v>172</v>
      </c>
      <c r="C150" s="79">
        <f t="shared" si="193"/>
        <v>0</v>
      </c>
      <c r="D150" s="184"/>
      <c r="E150" s="185"/>
      <c r="F150" s="55">
        <f t="shared" si="189"/>
        <v>0</v>
      </c>
      <c r="G150" s="53"/>
      <c r="H150" s="54"/>
      <c r="I150" s="55">
        <f t="shared" si="190"/>
        <v>0</v>
      </c>
      <c r="J150" s="53"/>
      <c r="K150" s="54"/>
      <c r="L150" s="55">
        <f t="shared" si="191"/>
        <v>0</v>
      </c>
      <c r="M150" s="53"/>
      <c r="N150" s="54"/>
      <c r="O150" s="55">
        <f t="shared" si="192"/>
        <v>0</v>
      </c>
      <c r="P150" s="57"/>
    </row>
    <row r="151" spans="1:16" ht="24.75" hidden="1" customHeight="1" x14ac:dyDescent="0.25">
      <c r="A151" s="178">
        <v>2360</v>
      </c>
      <c r="B151" s="78" t="s">
        <v>173</v>
      </c>
      <c r="C151" s="79">
        <f t="shared" si="193"/>
        <v>0</v>
      </c>
      <c r="D151" s="179">
        <f>SUM(D152:D158)</f>
        <v>0</v>
      </c>
      <c r="E151" s="180">
        <f t="shared" ref="E151:F151" si="194">SUM(E152:E158)</f>
        <v>0</v>
      </c>
      <c r="F151" s="55">
        <f t="shared" si="194"/>
        <v>0</v>
      </c>
      <c r="G151" s="179">
        <f>SUM(G152:G158)</f>
        <v>0</v>
      </c>
      <c r="H151" s="180">
        <f t="shared" ref="H151:I151" si="195">SUM(H152:H158)</f>
        <v>0</v>
      </c>
      <c r="I151" s="55">
        <f t="shared" si="195"/>
        <v>0</v>
      </c>
      <c r="J151" s="179">
        <f>SUM(J152:J158)</f>
        <v>0</v>
      </c>
      <c r="K151" s="180">
        <f t="shared" ref="K151:L151" si="196">SUM(K152:K158)</f>
        <v>0</v>
      </c>
      <c r="L151" s="55">
        <f t="shared" si="196"/>
        <v>0</v>
      </c>
      <c r="M151" s="179">
        <f>SUM(M152:M158)</f>
        <v>0</v>
      </c>
      <c r="N151" s="180">
        <f t="shared" ref="N151:O151" si="197">SUM(N152:N158)</f>
        <v>0</v>
      </c>
      <c r="O151" s="55">
        <f t="shared" si="197"/>
        <v>0</v>
      </c>
      <c r="P151" s="57"/>
    </row>
    <row r="152" spans="1:16" ht="12" hidden="1" customHeight="1" x14ac:dyDescent="0.25">
      <c r="A152" s="50">
        <v>2361</v>
      </c>
      <c r="B152" s="78" t="s">
        <v>174</v>
      </c>
      <c r="C152" s="79">
        <f t="shared" si="193"/>
        <v>0</v>
      </c>
      <c r="D152" s="184"/>
      <c r="E152" s="185"/>
      <c r="F152" s="55">
        <f t="shared" ref="F152:F159" si="198">D152+E152</f>
        <v>0</v>
      </c>
      <c r="G152" s="53"/>
      <c r="H152" s="54"/>
      <c r="I152" s="55">
        <f t="shared" ref="I152:I159" si="199">G152+H152</f>
        <v>0</v>
      </c>
      <c r="J152" s="53"/>
      <c r="K152" s="54"/>
      <c r="L152" s="55">
        <f t="shared" ref="L152:L159" si="200">K152+J152</f>
        <v>0</v>
      </c>
      <c r="M152" s="53"/>
      <c r="N152" s="54"/>
      <c r="O152" s="55">
        <f t="shared" ref="O152:O159" si="201">N152+M152</f>
        <v>0</v>
      </c>
      <c r="P152" s="57"/>
    </row>
    <row r="153" spans="1:16" ht="24" hidden="1" customHeight="1" x14ac:dyDescent="0.25">
      <c r="A153" s="50">
        <v>2362</v>
      </c>
      <c r="B153" s="78" t="s">
        <v>175</v>
      </c>
      <c r="C153" s="79">
        <f t="shared" si="193"/>
        <v>0</v>
      </c>
      <c r="D153" s="184"/>
      <c r="E153" s="185"/>
      <c r="F153" s="55">
        <f t="shared" si="198"/>
        <v>0</v>
      </c>
      <c r="G153" s="53"/>
      <c r="H153" s="54"/>
      <c r="I153" s="55">
        <f t="shared" si="199"/>
        <v>0</v>
      </c>
      <c r="J153" s="53"/>
      <c r="K153" s="54"/>
      <c r="L153" s="55">
        <f t="shared" si="200"/>
        <v>0</v>
      </c>
      <c r="M153" s="53"/>
      <c r="N153" s="54"/>
      <c r="O153" s="55">
        <f t="shared" si="201"/>
        <v>0</v>
      </c>
      <c r="P153" s="57"/>
    </row>
    <row r="154" spans="1:16" ht="12" hidden="1" customHeight="1" x14ac:dyDescent="0.25">
      <c r="A154" s="50">
        <v>2363</v>
      </c>
      <c r="B154" s="78" t="s">
        <v>176</v>
      </c>
      <c r="C154" s="79">
        <f t="shared" si="193"/>
        <v>0</v>
      </c>
      <c r="D154" s="184"/>
      <c r="E154" s="185"/>
      <c r="F154" s="55">
        <f t="shared" si="198"/>
        <v>0</v>
      </c>
      <c r="G154" s="53"/>
      <c r="H154" s="54"/>
      <c r="I154" s="55">
        <f t="shared" si="199"/>
        <v>0</v>
      </c>
      <c r="J154" s="53"/>
      <c r="K154" s="54"/>
      <c r="L154" s="55">
        <f t="shared" si="200"/>
        <v>0</v>
      </c>
      <c r="M154" s="53"/>
      <c r="N154" s="54"/>
      <c r="O154" s="55">
        <f t="shared" si="201"/>
        <v>0</v>
      </c>
      <c r="P154" s="57"/>
    </row>
    <row r="155" spans="1:16" ht="12" hidden="1" customHeight="1" x14ac:dyDescent="0.25">
      <c r="A155" s="50">
        <v>2364</v>
      </c>
      <c r="B155" s="78" t="s">
        <v>177</v>
      </c>
      <c r="C155" s="79">
        <f t="shared" si="193"/>
        <v>0</v>
      </c>
      <c r="D155" s="184"/>
      <c r="E155" s="185"/>
      <c r="F155" s="55">
        <f t="shared" si="198"/>
        <v>0</v>
      </c>
      <c r="G155" s="53"/>
      <c r="H155" s="54"/>
      <c r="I155" s="55">
        <f t="shared" si="199"/>
        <v>0</v>
      </c>
      <c r="J155" s="53"/>
      <c r="K155" s="54"/>
      <c r="L155" s="55">
        <f t="shared" si="200"/>
        <v>0</v>
      </c>
      <c r="M155" s="53"/>
      <c r="N155" s="54"/>
      <c r="O155" s="55">
        <f t="shared" si="201"/>
        <v>0</v>
      </c>
      <c r="P155" s="57"/>
    </row>
    <row r="156" spans="1:16" ht="12.75" hidden="1" customHeight="1" x14ac:dyDescent="0.25">
      <c r="A156" s="50">
        <v>2365</v>
      </c>
      <c r="B156" s="78" t="s">
        <v>178</v>
      </c>
      <c r="C156" s="79">
        <f t="shared" si="193"/>
        <v>0</v>
      </c>
      <c r="D156" s="184"/>
      <c r="E156" s="185"/>
      <c r="F156" s="55">
        <f t="shared" si="198"/>
        <v>0</v>
      </c>
      <c r="G156" s="53"/>
      <c r="H156" s="54"/>
      <c r="I156" s="55">
        <f t="shared" si="199"/>
        <v>0</v>
      </c>
      <c r="J156" s="53"/>
      <c r="K156" s="54"/>
      <c r="L156" s="55">
        <f t="shared" si="200"/>
        <v>0</v>
      </c>
      <c r="M156" s="53"/>
      <c r="N156" s="54"/>
      <c r="O156" s="55">
        <f t="shared" si="201"/>
        <v>0</v>
      </c>
      <c r="P156" s="57"/>
    </row>
    <row r="157" spans="1:16" ht="36" hidden="1" customHeight="1" x14ac:dyDescent="0.25">
      <c r="A157" s="50">
        <v>2366</v>
      </c>
      <c r="B157" s="78" t="s">
        <v>179</v>
      </c>
      <c r="C157" s="79">
        <f t="shared" si="193"/>
        <v>0</v>
      </c>
      <c r="D157" s="184"/>
      <c r="E157" s="185"/>
      <c r="F157" s="55">
        <f t="shared" si="198"/>
        <v>0</v>
      </c>
      <c r="G157" s="53"/>
      <c r="H157" s="54"/>
      <c r="I157" s="55">
        <f t="shared" si="199"/>
        <v>0</v>
      </c>
      <c r="J157" s="53"/>
      <c r="K157" s="54"/>
      <c r="L157" s="55">
        <f t="shared" si="200"/>
        <v>0</v>
      </c>
      <c r="M157" s="53"/>
      <c r="N157" s="54"/>
      <c r="O157" s="55">
        <f t="shared" si="201"/>
        <v>0</v>
      </c>
      <c r="P157" s="57"/>
    </row>
    <row r="158" spans="1:16" ht="48" hidden="1" customHeight="1" x14ac:dyDescent="0.25">
      <c r="A158" s="50">
        <v>2369</v>
      </c>
      <c r="B158" s="78" t="s">
        <v>180</v>
      </c>
      <c r="C158" s="79">
        <f t="shared" si="193"/>
        <v>0</v>
      </c>
      <c r="D158" s="184"/>
      <c r="E158" s="185"/>
      <c r="F158" s="55">
        <f t="shared" si="198"/>
        <v>0</v>
      </c>
      <c r="G158" s="53"/>
      <c r="H158" s="54"/>
      <c r="I158" s="55">
        <f t="shared" si="199"/>
        <v>0</v>
      </c>
      <c r="J158" s="53"/>
      <c r="K158" s="54"/>
      <c r="L158" s="55">
        <f t="shared" si="200"/>
        <v>0</v>
      </c>
      <c r="M158" s="53"/>
      <c r="N158" s="54"/>
      <c r="O158" s="55">
        <f t="shared" si="201"/>
        <v>0</v>
      </c>
      <c r="P158" s="57"/>
    </row>
    <row r="159" spans="1:16" ht="12" hidden="1" customHeight="1" x14ac:dyDescent="0.25">
      <c r="A159" s="175">
        <v>2370</v>
      </c>
      <c r="B159" s="127" t="s">
        <v>181</v>
      </c>
      <c r="C159" s="132">
        <f t="shared" si="193"/>
        <v>0</v>
      </c>
      <c r="D159" s="190"/>
      <c r="E159" s="191"/>
      <c r="F159" s="130">
        <f t="shared" si="198"/>
        <v>0</v>
      </c>
      <c r="G159" s="133"/>
      <c r="H159" s="134"/>
      <c r="I159" s="130">
        <f t="shared" si="199"/>
        <v>0</v>
      </c>
      <c r="J159" s="133"/>
      <c r="K159" s="134"/>
      <c r="L159" s="130">
        <f t="shared" si="200"/>
        <v>0</v>
      </c>
      <c r="M159" s="133"/>
      <c r="N159" s="134"/>
      <c r="O159" s="130">
        <f t="shared" si="201"/>
        <v>0</v>
      </c>
      <c r="P159" s="118"/>
    </row>
    <row r="160" spans="1:16" hidden="1" x14ac:dyDescent="0.25">
      <c r="A160" s="175">
        <v>2380</v>
      </c>
      <c r="B160" s="127" t="s">
        <v>182</v>
      </c>
      <c r="C160" s="132">
        <f t="shared" si="193"/>
        <v>0</v>
      </c>
      <c r="D160" s="176">
        <f>SUM(D161:D162)</f>
        <v>0</v>
      </c>
      <c r="E160" s="177">
        <f t="shared" ref="E160:F160" si="202">SUM(E161:E162)</f>
        <v>0</v>
      </c>
      <c r="F160" s="130">
        <f t="shared" si="202"/>
        <v>0</v>
      </c>
      <c r="G160" s="176">
        <f>SUM(G161:G162)</f>
        <v>0</v>
      </c>
      <c r="H160" s="177">
        <f t="shared" ref="H160:I160" si="203">SUM(H161:H162)</f>
        <v>0</v>
      </c>
      <c r="I160" s="130">
        <f t="shared" si="203"/>
        <v>0</v>
      </c>
      <c r="J160" s="176">
        <f>SUM(J161:J162)</f>
        <v>0</v>
      </c>
      <c r="K160" s="177">
        <f t="shared" ref="K160:L160" si="204">SUM(K161:K162)</f>
        <v>0</v>
      </c>
      <c r="L160" s="130">
        <f t="shared" si="204"/>
        <v>0</v>
      </c>
      <c r="M160" s="176">
        <f>SUM(M161:M162)</f>
        <v>0</v>
      </c>
      <c r="N160" s="177">
        <f t="shared" ref="N160:O160" si="205">SUM(N161:N162)</f>
        <v>0</v>
      </c>
      <c r="O160" s="130">
        <f t="shared" si="205"/>
        <v>0</v>
      </c>
      <c r="P160" s="118"/>
    </row>
    <row r="161" spans="1:16" ht="12" hidden="1" customHeight="1" x14ac:dyDescent="0.25">
      <c r="A161" s="43">
        <v>2381</v>
      </c>
      <c r="B161" s="71" t="s">
        <v>183</v>
      </c>
      <c r="C161" s="72">
        <f t="shared" si="193"/>
        <v>0</v>
      </c>
      <c r="D161" s="186"/>
      <c r="E161" s="187"/>
      <c r="F161" s="123">
        <f t="shared" ref="F161:F164" si="206">D161+E161</f>
        <v>0</v>
      </c>
      <c r="G161" s="46"/>
      <c r="H161" s="47"/>
      <c r="I161" s="123">
        <f t="shared" ref="I161:I164" si="207">G161+H161</f>
        <v>0</v>
      </c>
      <c r="J161" s="46"/>
      <c r="K161" s="47"/>
      <c r="L161" s="123">
        <f t="shared" ref="L161:L164" si="208">K161+J161</f>
        <v>0</v>
      </c>
      <c r="M161" s="46"/>
      <c r="N161" s="47"/>
      <c r="O161" s="123">
        <f t="shared" ref="O161:O164" si="209">N161+M161</f>
        <v>0</v>
      </c>
      <c r="P161" s="49"/>
    </row>
    <row r="162" spans="1:16" ht="24" hidden="1" customHeight="1" x14ac:dyDescent="0.25">
      <c r="A162" s="50">
        <v>2389</v>
      </c>
      <c r="B162" s="78" t="s">
        <v>184</v>
      </c>
      <c r="C162" s="79">
        <f t="shared" si="193"/>
        <v>0</v>
      </c>
      <c r="D162" s="184"/>
      <c r="E162" s="185"/>
      <c r="F162" s="55">
        <f t="shared" si="206"/>
        <v>0</v>
      </c>
      <c r="G162" s="53"/>
      <c r="H162" s="54"/>
      <c r="I162" s="55">
        <f t="shared" si="207"/>
        <v>0</v>
      </c>
      <c r="J162" s="53"/>
      <c r="K162" s="54"/>
      <c r="L162" s="55">
        <f t="shared" si="208"/>
        <v>0</v>
      </c>
      <c r="M162" s="53"/>
      <c r="N162" s="54"/>
      <c r="O162" s="55">
        <f t="shared" si="209"/>
        <v>0</v>
      </c>
      <c r="P162" s="57"/>
    </row>
    <row r="163" spans="1:16" ht="12" hidden="1" customHeight="1" x14ac:dyDescent="0.25">
      <c r="A163" s="175">
        <v>2390</v>
      </c>
      <c r="B163" s="127" t="s">
        <v>185</v>
      </c>
      <c r="C163" s="132">
        <f t="shared" si="193"/>
        <v>0</v>
      </c>
      <c r="D163" s="190"/>
      <c r="E163" s="191"/>
      <c r="F163" s="130">
        <f t="shared" si="206"/>
        <v>0</v>
      </c>
      <c r="G163" s="133"/>
      <c r="H163" s="134"/>
      <c r="I163" s="130">
        <f t="shared" si="207"/>
        <v>0</v>
      </c>
      <c r="J163" s="133"/>
      <c r="K163" s="134"/>
      <c r="L163" s="130">
        <f t="shared" si="208"/>
        <v>0</v>
      </c>
      <c r="M163" s="133"/>
      <c r="N163" s="134"/>
      <c r="O163" s="130">
        <f t="shared" si="209"/>
        <v>0</v>
      </c>
      <c r="P163" s="118"/>
    </row>
    <row r="164" spans="1:16" ht="12" hidden="1" customHeight="1" x14ac:dyDescent="0.25">
      <c r="A164" s="58">
        <v>2400</v>
      </c>
      <c r="B164" s="172" t="s">
        <v>186</v>
      </c>
      <c r="C164" s="59">
        <f t="shared" si="193"/>
        <v>0</v>
      </c>
      <c r="D164" s="192"/>
      <c r="E164" s="193"/>
      <c r="F164" s="62">
        <f t="shared" si="206"/>
        <v>0</v>
      </c>
      <c r="G164" s="60"/>
      <c r="H164" s="61"/>
      <c r="I164" s="62">
        <f t="shared" si="207"/>
        <v>0</v>
      </c>
      <c r="J164" s="60"/>
      <c r="K164" s="61"/>
      <c r="L164" s="62">
        <f t="shared" si="208"/>
        <v>0</v>
      </c>
      <c r="M164" s="60"/>
      <c r="N164" s="61"/>
      <c r="O164" s="62">
        <f t="shared" si="209"/>
        <v>0</v>
      </c>
      <c r="P164" s="66"/>
    </row>
    <row r="165" spans="1:16" ht="24" hidden="1" x14ac:dyDescent="0.25">
      <c r="A165" s="58">
        <v>2500</v>
      </c>
      <c r="B165" s="172" t="s">
        <v>187</v>
      </c>
      <c r="C165" s="59">
        <f t="shared" si="193"/>
        <v>0</v>
      </c>
      <c r="D165" s="173">
        <f>SUM(D166,D171)</f>
        <v>0</v>
      </c>
      <c r="E165" s="174">
        <f t="shared" ref="E165:O165" si="210">SUM(E166,E171)</f>
        <v>0</v>
      </c>
      <c r="F165" s="62">
        <f t="shared" si="210"/>
        <v>0</v>
      </c>
      <c r="G165" s="173">
        <f t="shared" si="210"/>
        <v>0</v>
      </c>
      <c r="H165" s="174">
        <f t="shared" si="210"/>
        <v>0</v>
      </c>
      <c r="I165" s="62">
        <f t="shared" si="210"/>
        <v>0</v>
      </c>
      <c r="J165" s="173">
        <f t="shared" si="210"/>
        <v>0</v>
      </c>
      <c r="K165" s="174">
        <f t="shared" si="210"/>
        <v>0</v>
      </c>
      <c r="L165" s="62">
        <f t="shared" si="210"/>
        <v>0</v>
      </c>
      <c r="M165" s="173">
        <f t="shared" si="210"/>
        <v>0</v>
      </c>
      <c r="N165" s="174">
        <f t="shared" si="210"/>
        <v>0</v>
      </c>
      <c r="O165" s="62">
        <f t="shared" si="210"/>
        <v>0</v>
      </c>
      <c r="P165" s="66"/>
    </row>
    <row r="166" spans="1:16" ht="16.5" hidden="1" customHeight="1" x14ac:dyDescent="0.25">
      <c r="A166" s="676">
        <v>2510</v>
      </c>
      <c r="B166" s="71" t="s">
        <v>188</v>
      </c>
      <c r="C166" s="72">
        <f t="shared" si="193"/>
        <v>0</v>
      </c>
      <c r="D166" s="182">
        <f>SUM(D167:D170)</f>
        <v>0</v>
      </c>
      <c r="E166" s="183">
        <f t="shared" ref="E166:O166" si="211">SUM(E167:E170)</f>
        <v>0</v>
      </c>
      <c r="F166" s="123">
        <f t="shared" si="211"/>
        <v>0</v>
      </c>
      <c r="G166" s="182">
        <f t="shared" si="211"/>
        <v>0</v>
      </c>
      <c r="H166" s="183">
        <f t="shared" si="211"/>
        <v>0</v>
      </c>
      <c r="I166" s="123">
        <f t="shared" si="211"/>
        <v>0</v>
      </c>
      <c r="J166" s="182">
        <f t="shared" si="211"/>
        <v>0</v>
      </c>
      <c r="K166" s="183">
        <f t="shared" si="211"/>
        <v>0</v>
      </c>
      <c r="L166" s="123">
        <f t="shared" si="211"/>
        <v>0</v>
      </c>
      <c r="M166" s="182">
        <f t="shared" si="211"/>
        <v>0</v>
      </c>
      <c r="N166" s="183">
        <f t="shared" si="211"/>
        <v>0</v>
      </c>
      <c r="O166" s="123">
        <f t="shared" si="211"/>
        <v>0</v>
      </c>
      <c r="P166" s="49"/>
    </row>
    <row r="167" spans="1:16" ht="24" hidden="1" customHeight="1" x14ac:dyDescent="0.25">
      <c r="A167" s="51">
        <v>2512</v>
      </c>
      <c r="B167" s="78" t="s">
        <v>189</v>
      </c>
      <c r="C167" s="79">
        <f t="shared" si="193"/>
        <v>0</v>
      </c>
      <c r="D167" s="184"/>
      <c r="E167" s="185"/>
      <c r="F167" s="55">
        <f t="shared" ref="F167:F172" si="212">D167+E167</f>
        <v>0</v>
      </c>
      <c r="G167" s="53"/>
      <c r="H167" s="54"/>
      <c r="I167" s="55">
        <f t="shared" ref="I167:I172" si="213">G167+H167</f>
        <v>0</v>
      </c>
      <c r="J167" s="53"/>
      <c r="K167" s="54"/>
      <c r="L167" s="55">
        <f t="shared" ref="L167:L172" si="214">K167+J167</f>
        <v>0</v>
      </c>
      <c r="M167" s="53"/>
      <c r="N167" s="54"/>
      <c r="O167" s="55">
        <f t="shared" ref="O167:O172" si="215">N167+M167</f>
        <v>0</v>
      </c>
      <c r="P167" s="57"/>
    </row>
    <row r="168" spans="1:16" ht="36" hidden="1" customHeight="1" x14ac:dyDescent="0.25">
      <c r="A168" s="51">
        <v>2513</v>
      </c>
      <c r="B168" s="78" t="s">
        <v>190</v>
      </c>
      <c r="C168" s="79">
        <f t="shared" si="193"/>
        <v>0</v>
      </c>
      <c r="D168" s="184"/>
      <c r="E168" s="185"/>
      <c r="F168" s="55">
        <f t="shared" si="212"/>
        <v>0</v>
      </c>
      <c r="G168" s="53"/>
      <c r="H168" s="54"/>
      <c r="I168" s="55">
        <f t="shared" si="213"/>
        <v>0</v>
      </c>
      <c r="J168" s="53"/>
      <c r="K168" s="54"/>
      <c r="L168" s="55">
        <f t="shared" si="214"/>
        <v>0</v>
      </c>
      <c r="M168" s="53"/>
      <c r="N168" s="54"/>
      <c r="O168" s="55">
        <f t="shared" si="215"/>
        <v>0</v>
      </c>
      <c r="P168" s="57"/>
    </row>
    <row r="169" spans="1:16" ht="24" hidden="1" customHeight="1" x14ac:dyDescent="0.25">
      <c r="A169" s="51">
        <v>2515</v>
      </c>
      <c r="B169" s="78" t="s">
        <v>191</v>
      </c>
      <c r="C169" s="79">
        <f t="shared" si="193"/>
        <v>0</v>
      </c>
      <c r="D169" s="184"/>
      <c r="E169" s="185"/>
      <c r="F169" s="55">
        <f t="shared" si="212"/>
        <v>0</v>
      </c>
      <c r="G169" s="53"/>
      <c r="H169" s="54"/>
      <c r="I169" s="55">
        <f t="shared" si="213"/>
        <v>0</v>
      </c>
      <c r="J169" s="53"/>
      <c r="K169" s="54"/>
      <c r="L169" s="55">
        <f t="shared" si="214"/>
        <v>0</v>
      </c>
      <c r="M169" s="53"/>
      <c r="N169" s="54"/>
      <c r="O169" s="55">
        <f t="shared" si="215"/>
        <v>0</v>
      </c>
      <c r="P169" s="57"/>
    </row>
    <row r="170" spans="1:16" ht="24" hidden="1" customHeight="1" x14ac:dyDescent="0.25">
      <c r="A170" s="51">
        <v>2519</v>
      </c>
      <c r="B170" s="78" t="s">
        <v>192</v>
      </c>
      <c r="C170" s="79">
        <f t="shared" si="193"/>
        <v>0</v>
      </c>
      <c r="D170" s="184"/>
      <c r="E170" s="185"/>
      <c r="F170" s="55">
        <f t="shared" si="212"/>
        <v>0</v>
      </c>
      <c r="G170" s="53"/>
      <c r="H170" s="54"/>
      <c r="I170" s="55">
        <f t="shared" si="213"/>
        <v>0</v>
      </c>
      <c r="J170" s="53"/>
      <c r="K170" s="54"/>
      <c r="L170" s="55">
        <f t="shared" si="214"/>
        <v>0</v>
      </c>
      <c r="M170" s="53"/>
      <c r="N170" s="54"/>
      <c r="O170" s="55">
        <f t="shared" si="215"/>
        <v>0</v>
      </c>
      <c r="P170" s="57"/>
    </row>
    <row r="171" spans="1:16" ht="24" hidden="1" customHeight="1" x14ac:dyDescent="0.25">
      <c r="A171" s="178">
        <v>2520</v>
      </c>
      <c r="B171" s="78" t="s">
        <v>193</v>
      </c>
      <c r="C171" s="79">
        <f t="shared" si="193"/>
        <v>0</v>
      </c>
      <c r="D171" s="184"/>
      <c r="E171" s="185"/>
      <c r="F171" s="55">
        <f t="shared" si="212"/>
        <v>0</v>
      </c>
      <c r="G171" s="53"/>
      <c r="H171" s="54"/>
      <c r="I171" s="55">
        <f t="shared" si="213"/>
        <v>0</v>
      </c>
      <c r="J171" s="53"/>
      <c r="K171" s="54"/>
      <c r="L171" s="55">
        <f t="shared" si="214"/>
        <v>0</v>
      </c>
      <c r="M171" s="53"/>
      <c r="N171" s="54"/>
      <c r="O171" s="55">
        <f t="shared" si="215"/>
        <v>0</v>
      </c>
      <c r="P171" s="57"/>
    </row>
    <row r="172" spans="1:16" s="194" customFormat="1" ht="36" hidden="1" customHeight="1" x14ac:dyDescent="0.25">
      <c r="A172" s="23">
        <v>2800</v>
      </c>
      <c r="B172" s="71" t="s">
        <v>194</v>
      </c>
      <c r="C172" s="72">
        <f t="shared" si="193"/>
        <v>0</v>
      </c>
      <c r="D172" s="46"/>
      <c r="E172" s="47"/>
      <c r="F172" s="123">
        <f t="shared" si="212"/>
        <v>0</v>
      </c>
      <c r="G172" s="46"/>
      <c r="H172" s="47"/>
      <c r="I172" s="123">
        <f t="shared" si="213"/>
        <v>0</v>
      </c>
      <c r="J172" s="46"/>
      <c r="K172" s="47"/>
      <c r="L172" s="123">
        <f t="shared" si="214"/>
        <v>0</v>
      </c>
      <c r="M172" s="46"/>
      <c r="N172" s="47"/>
      <c r="O172" s="123">
        <f t="shared" si="215"/>
        <v>0</v>
      </c>
      <c r="P172" s="49"/>
    </row>
    <row r="173" spans="1:16" hidden="1" x14ac:dyDescent="0.25">
      <c r="A173" s="166">
        <v>3000</v>
      </c>
      <c r="B173" s="166" t="s">
        <v>195</v>
      </c>
      <c r="C173" s="167">
        <f t="shared" si="193"/>
        <v>0</v>
      </c>
      <c r="D173" s="168">
        <f>SUM(D174,D184)</f>
        <v>0</v>
      </c>
      <c r="E173" s="169">
        <f t="shared" ref="E173:F173" si="216">SUM(E174,E184)</f>
        <v>0</v>
      </c>
      <c r="F173" s="170">
        <f t="shared" si="216"/>
        <v>0</v>
      </c>
      <c r="G173" s="168">
        <f>SUM(G174,G184)</f>
        <v>0</v>
      </c>
      <c r="H173" s="169">
        <f t="shared" ref="H173:I173" si="217">SUM(H174,H184)</f>
        <v>0</v>
      </c>
      <c r="I173" s="170">
        <f t="shared" si="217"/>
        <v>0</v>
      </c>
      <c r="J173" s="168">
        <f>SUM(J174,J184)</f>
        <v>0</v>
      </c>
      <c r="K173" s="169">
        <f t="shared" ref="K173:L173" si="218">SUM(K174,K184)</f>
        <v>0</v>
      </c>
      <c r="L173" s="170">
        <f t="shared" si="218"/>
        <v>0</v>
      </c>
      <c r="M173" s="168">
        <f>SUM(M174,M184)</f>
        <v>0</v>
      </c>
      <c r="N173" s="169">
        <f t="shared" ref="N173:O173" si="219">SUM(N174,N184)</f>
        <v>0</v>
      </c>
      <c r="O173" s="170">
        <f t="shared" si="219"/>
        <v>0</v>
      </c>
      <c r="P173" s="171"/>
    </row>
    <row r="174" spans="1:16" ht="24" hidden="1" x14ac:dyDescent="0.25">
      <c r="A174" s="58">
        <v>3200</v>
      </c>
      <c r="B174" s="195" t="s">
        <v>196</v>
      </c>
      <c r="C174" s="59">
        <f t="shared" si="193"/>
        <v>0</v>
      </c>
      <c r="D174" s="173">
        <f>SUM(D175,D179)</f>
        <v>0</v>
      </c>
      <c r="E174" s="174">
        <f t="shared" ref="E174:O174" si="220">SUM(E175,E179)</f>
        <v>0</v>
      </c>
      <c r="F174" s="62">
        <f t="shared" si="220"/>
        <v>0</v>
      </c>
      <c r="G174" s="173">
        <f t="shared" si="220"/>
        <v>0</v>
      </c>
      <c r="H174" s="174">
        <f t="shared" si="220"/>
        <v>0</v>
      </c>
      <c r="I174" s="62">
        <f t="shared" si="220"/>
        <v>0</v>
      </c>
      <c r="J174" s="173">
        <f t="shared" si="220"/>
        <v>0</v>
      </c>
      <c r="K174" s="174">
        <f t="shared" si="220"/>
        <v>0</v>
      </c>
      <c r="L174" s="62">
        <f t="shared" si="220"/>
        <v>0</v>
      </c>
      <c r="M174" s="173">
        <f t="shared" si="220"/>
        <v>0</v>
      </c>
      <c r="N174" s="174">
        <f t="shared" si="220"/>
        <v>0</v>
      </c>
      <c r="O174" s="62">
        <f t="shared" si="220"/>
        <v>0</v>
      </c>
      <c r="P174" s="66"/>
    </row>
    <row r="175" spans="1:16" ht="36" hidden="1" x14ac:dyDescent="0.25">
      <c r="A175" s="676">
        <v>3260</v>
      </c>
      <c r="B175" s="71" t="s">
        <v>197</v>
      </c>
      <c r="C175" s="72">
        <f t="shared" si="193"/>
        <v>0</v>
      </c>
      <c r="D175" s="182">
        <f>SUM(D176:D178)</f>
        <v>0</v>
      </c>
      <c r="E175" s="183">
        <f t="shared" ref="E175:F175" si="221">SUM(E176:E178)</f>
        <v>0</v>
      </c>
      <c r="F175" s="123">
        <f t="shared" si="221"/>
        <v>0</v>
      </c>
      <c r="G175" s="182">
        <f>SUM(G176:G178)</f>
        <v>0</v>
      </c>
      <c r="H175" s="183">
        <f t="shared" ref="H175:I175" si="222">SUM(H176:H178)</f>
        <v>0</v>
      </c>
      <c r="I175" s="123">
        <f t="shared" si="222"/>
        <v>0</v>
      </c>
      <c r="J175" s="182">
        <f>SUM(J176:J178)</f>
        <v>0</v>
      </c>
      <c r="K175" s="183">
        <f t="shared" ref="K175:L175" si="223">SUM(K176:K178)</f>
        <v>0</v>
      </c>
      <c r="L175" s="123">
        <f t="shared" si="223"/>
        <v>0</v>
      </c>
      <c r="M175" s="182">
        <f>SUM(M176:M178)</f>
        <v>0</v>
      </c>
      <c r="N175" s="183">
        <f t="shared" ref="N175:O175" si="224">SUM(N176:N178)</f>
        <v>0</v>
      </c>
      <c r="O175" s="123">
        <f t="shared" si="224"/>
        <v>0</v>
      </c>
      <c r="P175" s="49"/>
    </row>
    <row r="176" spans="1:16" ht="24" hidden="1" customHeight="1" x14ac:dyDescent="0.25">
      <c r="A176" s="51">
        <v>3261</v>
      </c>
      <c r="B176" s="78" t="s">
        <v>198</v>
      </c>
      <c r="C176" s="79">
        <f t="shared" si="193"/>
        <v>0</v>
      </c>
      <c r="D176" s="184"/>
      <c r="E176" s="185"/>
      <c r="F176" s="55">
        <f t="shared" ref="F176:F178" si="225">D176+E176</f>
        <v>0</v>
      </c>
      <c r="G176" s="53"/>
      <c r="H176" s="54"/>
      <c r="I176" s="55">
        <f t="shared" ref="I176:I178" si="226">G176+H176</f>
        <v>0</v>
      </c>
      <c r="J176" s="53"/>
      <c r="K176" s="54"/>
      <c r="L176" s="55">
        <f t="shared" ref="L176:L178" si="227">K176+J176</f>
        <v>0</v>
      </c>
      <c r="M176" s="53"/>
      <c r="N176" s="54"/>
      <c r="O176" s="55">
        <f t="shared" ref="O176:O178" si="228">N176+M176</f>
        <v>0</v>
      </c>
      <c r="P176" s="57"/>
    </row>
    <row r="177" spans="1:16" ht="36" hidden="1" customHeight="1" x14ac:dyDescent="0.25">
      <c r="A177" s="51">
        <v>3262</v>
      </c>
      <c r="B177" s="78" t="s">
        <v>199</v>
      </c>
      <c r="C177" s="79">
        <f t="shared" si="193"/>
        <v>0</v>
      </c>
      <c r="D177" s="184"/>
      <c r="E177" s="185"/>
      <c r="F177" s="55">
        <f t="shared" si="225"/>
        <v>0</v>
      </c>
      <c r="G177" s="53"/>
      <c r="H177" s="54"/>
      <c r="I177" s="55">
        <f t="shared" si="226"/>
        <v>0</v>
      </c>
      <c r="J177" s="53"/>
      <c r="K177" s="54"/>
      <c r="L177" s="55">
        <f t="shared" si="227"/>
        <v>0</v>
      </c>
      <c r="M177" s="53"/>
      <c r="N177" s="54"/>
      <c r="O177" s="55">
        <f t="shared" si="228"/>
        <v>0</v>
      </c>
      <c r="P177" s="57"/>
    </row>
    <row r="178" spans="1:16" ht="24" hidden="1" customHeight="1" x14ac:dyDescent="0.25">
      <c r="A178" s="51">
        <v>3263</v>
      </c>
      <c r="B178" s="78" t="s">
        <v>200</v>
      </c>
      <c r="C178" s="79">
        <f t="shared" si="193"/>
        <v>0</v>
      </c>
      <c r="D178" s="184"/>
      <c r="E178" s="185"/>
      <c r="F178" s="55">
        <f t="shared" si="225"/>
        <v>0</v>
      </c>
      <c r="G178" s="53"/>
      <c r="H178" s="54"/>
      <c r="I178" s="55">
        <f t="shared" si="226"/>
        <v>0</v>
      </c>
      <c r="J178" s="53"/>
      <c r="K178" s="54"/>
      <c r="L178" s="55">
        <f t="shared" si="227"/>
        <v>0</v>
      </c>
      <c r="M178" s="53"/>
      <c r="N178" s="54"/>
      <c r="O178" s="55">
        <f t="shared" si="228"/>
        <v>0</v>
      </c>
      <c r="P178" s="57"/>
    </row>
    <row r="179" spans="1:16" ht="84" hidden="1" x14ac:dyDescent="0.25">
      <c r="A179" s="676">
        <v>3290</v>
      </c>
      <c r="B179" s="71" t="s">
        <v>201</v>
      </c>
      <c r="C179" s="196">
        <f t="shared" si="193"/>
        <v>0</v>
      </c>
      <c r="D179" s="182">
        <f>SUM(D180:D183)</f>
        <v>0</v>
      </c>
      <c r="E179" s="183">
        <f t="shared" ref="E179:O179" si="229">SUM(E180:E183)</f>
        <v>0</v>
      </c>
      <c r="F179" s="123">
        <f t="shared" si="229"/>
        <v>0</v>
      </c>
      <c r="G179" s="182">
        <f t="shared" si="229"/>
        <v>0</v>
      </c>
      <c r="H179" s="183">
        <f t="shared" si="229"/>
        <v>0</v>
      </c>
      <c r="I179" s="123">
        <f t="shared" si="229"/>
        <v>0</v>
      </c>
      <c r="J179" s="182">
        <f t="shared" si="229"/>
        <v>0</v>
      </c>
      <c r="K179" s="183">
        <f t="shared" si="229"/>
        <v>0</v>
      </c>
      <c r="L179" s="123">
        <f t="shared" si="229"/>
        <v>0</v>
      </c>
      <c r="M179" s="182">
        <f t="shared" si="229"/>
        <v>0</v>
      </c>
      <c r="N179" s="183">
        <f t="shared" si="229"/>
        <v>0</v>
      </c>
      <c r="O179" s="123">
        <f t="shared" si="229"/>
        <v>0</v>
      </c>
      <c r="P179" s="49"/>
    </row>
    <row r="180" spans="1:16" ht="72" hidden="1" customHeight="1" x14ac:dyDescent="0.25">
      <c r="A180" s="51">
        <v>3291</v>
      </c>
      <c r="B180" s="78" t="s">
        <v>202</v>
      </c>
      <c r="C180" s="79">
        <f t="shared" si="193"/>
        <v>0</v>
      </c>
      <c r="D180" s="184"/>
      <c r="E180" s="185"/>
      <c r="F180" s="55">
        <f t="shared" ref="F180:F183" si="230">D180+E180</f>
        <v>0</v>
      </c>
      <c r="G180" s="53"/>
      <c r="H180" s="54"/>
      <c r="I180" s="55">
        <f t="shared" ref="I180:I183" si="231">G180+H180</f>
        <v>0</v>
      </c>
      <c r="J180" s="53"/>
      <c r="K180" s="54"/>
      <c r="L180" s="55">
        <f t="shared" ref="L180:L183" si="232">K180+J180</f>
        <v>0</v>
      </c>
      <c r="M180" s="53"/>
      <c r="N180" s="54"/>
      <c r="O180" s="55">
        <f t="shared" ref="O180:O183" si="233">N180+M180</f>
        <v>0</v>
      </c>
      <c r="P180" s="57"/>
    </row>
    <row r="181" spans="1:16" ht="72" hidden="1" customHeight="1" x14ac:dyDescent="0.25">
      <c r="A181" s="51">
        <v>3292</v>
      </c>
      <c r="B181" s="78" t="s">
        <v>203</v>
      </c>
      <c r="C181" s="79">
        <f t="shared" si="193"/>
        <v>0</v>
      </c>
      <c r="D181" s="184"/>
      <c r="E181" s="185"/>
      <c r="F181" s="55">
        <f t="shared" si="230"/>
        <v>0</v>
      </c>
      <c r="G181" s="53"/>
      <c r="H181" s="54"/>
      <c r="I181" s="55">
        <f t="shared" si="231"/>
        <v>0</v>
      </c>
      <c r="J181" s="53"/>
      <c r="K181" s="54"/>
      <c r="L181" s="55">
        <f t="shared" si="232"/>
        <v>0</v>
      </c>
      <c r="M181" s="53"/>
      <c r="N181" s="54"/>
      <c r="O181" s="55">
        <f t="shared" si="233"/>
        <v>0</v>
      </c>
      <c r="P181" s="57"/>
    </row>
    <row r="182" spans="1:16" ht="72" hidden="1" customHeight="1" x14ac:dyDescent="0.25">
      <c r="A182" s="51">
        <v>3293</v>
      </c>
      <c r="B182" s="78" t="s">
        <v>204</v>
      </c>
      <c r="C182" s="79">
        <f t="shared" si="193"/>
        <v>0</v>
      </c>
      <c r="D182" s="184"/>
      <c r="E182" s="185"/>
      <c r="F182" s="55">
        <f t="shared" si="230"/>
        <v>0</v>
      </c>
      <c r="G182" s="53"/>
      <c r="H182" s="54"/>
      <c r="I182" s="55">
        <f t="shared" si="231"/>
        <v>0</v>
      </c>
      <c r="J182" s="53"/>
      <c r="K182" s="54"/>
      <c r="L182" s="55">
        <f t="shared" si="232"/>
        <v>0</v>
      </c>
      <c r="M182" s="53"/>
      <c r="N182" s="54"/>
      <c r="O182" s="55">
        <f t="shared" si="233"/>
        <v>0</v>
      </c>
      <c r="P182" s="57"/>
    </row>
    <row r="183" spans="1:16" ht="60" hidden="1" customHeight="1" x14ac:dyDescent="0.25">
      <c r="A183" s="197">
        <v>3294</v>
      </c>
      <c r="B183" s="78" t="s">
        <v>205</v>
      </c>
      <c r="C183" s="196">
        <f t="shared" si="193"/>
        <v>0</v>
      </c>
      <c r="D183" s="198"/>
      <c r="E183" s="199"/>
      <c r="F183" s="200">
        <f t="shared" si="230"/>
        <v>0</v>
      </c>
      <c r="G183" s="201"/>
      <c r="H183" s="202"/>
      <c r="I183" s="200">
        <f t="shared" si="231"/>
        <v>0</v>
      </c>
      <c r="J183" s="201"/>
      <c r="K183" s="202"/>
      <c r="L183" s="200">
        <f t="shared" si="232"/>
        <v>0</v>
      </c>
      <c r="M183" s="201"/>
      <c r="N183" s="202"/>
      <c r="O183" s="200">
        <f t="shared" si="233"/>
        <v>0</v>
      </c>
      <c r="P183" s="203"/>
    </row>
    <row r="184" spans="1:16" ht="48" hidden="1" x14ac:dyDescent="0.25">
      <c r="A184" s="204">
        <v>3300</v>
      </c>
      <c r="B184" s="195" t="s">
        <v>206</v>
      </c>
      <c r="C184" s="205">
        <f t="shared" si="193"/>
        <v>0</v>
      </c>
      <c r="D184" s="206">
        <f>SUM(D185:D186)</f>
        <v>0</v>
      </c>
      <c r="E184" s="207">
        <f t="shared" ref="E184:O184" si="234">SUM(E185:E186)</f>
        <v>0</v>
      </c>
      <c r="F184" s="208">
        <f t="shared" si="234"/>
        <v>0</v>
      </c>
      <c r="G184" s="206">
        <f t="shared" si="234"/>
        <v>0</v>
      </c>
      <c r="H184" s="207">
        <f t="shared" si="234"/>
        <v>0</v>
      </c>
      <c r="I184" s="208">
        <f t="shared" si="234"/>
        <v>0</v>
      </c>
      <c r="J184" s="206">
        <f t="shared" si="234"/>
        <v>0</v>
      </c>
      <c r="K184" s="207">
        <f t="shared" si="234"/>
        <v>0</v>
      </c>
      <c r="L184" s="208">
        <f t="shared" si="234"/>
        <v>0</v>
      </c>
      <c r="M184" s="206">
        <f t="shared" si="234"/>
        <v>0</v>
      </c>
      <c r="N184" s="207">
        <f t="shared" si="234"/>
        <v>0</v>
      </c>
      <c r="O184" s="208">
        <f t="shared" si="234"/>
        <v>0</v>
      </c>
      <c r="P184" s="209"/>
    </row>
    <row r="185" spans="1:16" ht="48" hidden="1" customHeight="1" x14ac:dyDescent="0.25">
      <c r="A185" s="126">
        <v>3310</v>
      </c>
      <c r="B185" s="127" t="s">
        <v>207</v>
      </c>
      <c r="C185" s="132">
        <f t="shared" si="193"/>
        <v>0</v>
      </c>
      <c r="D185" s="190"/>
      <c r="E185" s="191"/>
      <c r="F185" s="130">
        <f t="shared" ref="F185:F186" si="235">D185+E185</f>
        <v>0</v>
      </c>
      <c r="G185" s="133"/>
      <c r="H185" s="134"/>
      <c r="I185" s="130">
        <f t="shared" ref="I185:I186" si="236">G185+H185</f>
        <v>0</v>
      </c>
      <c r="J185" s="133"/>
      <c r="K185" s="134"/>
      <c r="L185" s="130">
        <f t="shared" ref="L185:L186" si="237">K185+J185</f>
        <v>0</v>
      </c>
      <c r="M185" s="133"/>
      <c r="N185" s="134"/>
      <c r="O185" s="130">
        <f t="shared" ref="O185:O186" si="238">N185+M185</f>
        <v>0</v>
      </c>
      <c r="P185" s="118"/>
    </row>
    <row r="186" spans="1:16" ht="48.75" hidden="1" customHeight="1" x14ac:dyDescent="0.25">
      <c r="A186" s="44">
        <v>3320</v>
      </c>
      <c r="B186" s="71" t="s">
        <v>208</v>
      </c>
      <c r="C186" s="72">
        <f t="shared" si="193"/>
        <v>0</v>
      </c>
      <c r="D186" s="186"/>
      <c r="E186" s="187"/>
      <c r="F186" s="123">
        <f t="shared" si="235"/>
        <v>0</v>
      </c>
      <c r="G186" s="46"/>
      <c r="H186" s="47"/>
      <c r="I186" s="123">
        <f t="shared" si="236"/>
        <v>0</v>
      </c>
      <c r="J186" s="46"/>
      <c r="K186" s="47"/>
      <c r="L186" s="123">
        <f t="shared" si="237"/>
        <v>0</v>
      </c>
      <c r="M186" s="46"/>
      <c r="N186" s="47"/>
      <c r="O186" s="123">
        <f t="shared" si="238"/>
        <v>0</v>
      </c>
      <c r="P186" s="49"/>
    </row>
    <row r="187" spans="1:16" hidden="1" x14ac:dyDescent="0.25">
      <c r="A187" s="210">
        <v>4000</v>
      </c>
      <c r="B187" s="166" t="s">
        <v>209</v>
      </c>
      <c r="C187" s="167">
        <f t="shared" si="193"/>
        <v>0</v>
      </c>
      <c r="D187" s="168">
        <f>SUM(D188,D191)</f>
        <v>0</v>
      </c>
      <c r="E187" s="169">
        <f t="shared" ref="E187:F187" si="239">SUM(E188,E191)</f>
        <v>0</v>
      </c>
      <c r="F187" s="170">
        <f t="shared" si="239"/>
        <v>0</v>
      </c>
      <c r="G187" s="168">
        <f>SUM(G188,G191)</f>
        <v>0</v>
      </c>
      <c r="H187" s="169">
        <f t="shared" ref="H187:I187" si="240">SUM(H188,H191)</f>
        <v>0</v>
      </c>
      <c r="I187" s="170">
        <f t="shared" si="240"/>
        <v>0</v>
      </c>
      <c r="J187" s="168">
        <f>SUM(J188,J191)</f>
        <v>0</v>
      </c>
      <c r="K187" s="169">
        <f t="shared" ref="K187:L187" si="241">SUM(K188,K191)</f>
        <v>0</v>
      </c>
      <c r="L187" s="170">
        <f t="shared" si="241"/>
        <v>0</v>
      </c>
      <c r="M187" s="168">
        <f>SUM(M188,M191)</f>
        <v>0</v>
      </c>
      <c r="N187" s="169">
        <f t="shared" ref="N187:O187" si="242">SUM(N188,N191)</f>
        <v>0</v>
      </c>
      <c r="O187" s="170">
        <f t="shared" si="242"/>
        <v>0</v>
      </c>
      <c r="P187" s="171"/>
    </row>
    <row r="188" spans="1:16" ht="24" hidden="1" x14ac:dyDescent="0.25">
      <c r="A188" s="211">
        <v>4200</v>
      </c>
      <c r="B188" s="172" t="s">
        <v>210</v>
      </c>
      <c r="C188" s="59">
        <f t="shared" si="193"/>
        <v>0</v>
      </c>
      <c r="D188" s="173">
        <f>SUM(D189,D190)</f>
        <v>0</v>
      </c>
      <c r="E188" s="174">
        <f t="shared" ref="E188:F188" si="243">SUM(E189,E190)</f>
        <v>0</v>
      </c>
      <c r="F188" s="62">
        <f t="shared" si="243"/>
        <v>0</v>
      </c>
      <c r="G188" s="173">
        <f>SUM(G189,G190)</f>
        <v>0</v>
      </c>
      <c r="H188" s="174">
        <f t="shared" ref="H188:I188" si="244">SUM(H189,H190)</f>
        <v>0</v>
      </c>
      <c r="I188" s="62">
        <f t="shared" si="244"/>
        <v>0</v>
      </c>
      <c r="J188" s="173">
        <f>SUM(J189,J190)</f>
        <v>0</v>
      </c>
      <c r="K188" s="174">
        <f t="shared" ref="K188:L188" si="245">SUM(K189,K190)</f>
        <v>0</v>
      </c>
      <c r="L188" s="62">
        <f t="shared" si="245"/>
        <v>0</v>
      </c>
      <c r="M188" s="173">
        <f>SUM(M189,M190)</f>
        <v>0</v>
      </c>
      <c r="N188" s="174">
        <f t="shared" ref="N188:O188" si="246">SUM(N189,N190)</f>
        <v>0</v>
      </c>
      <c r="O188" s="62">
        <f t="shared" si="246"/>
        <v>0</v>
      </c>
      <c r="P188" s="66"/>
    </row>
    <row r="189" spans="1:16" ht="36" hidden="1" customHeight="1" x14ac:dyDescent="0.25">
      <c r="A189" s="676">
        <v>4240</v>
      </c>
      <c r="B189" s="71" t="s">
        <v>211</v>
      </c>
      <c r="C189" s="72">
        <f t="shared" si="193"/>
        <v>0</v>
      </c>
      <c r="D189" s="186"/>
      <c r="E189" s="187"/>
      <c r="F189" s="123">
        <f t="shared" ref="F189:F190" si="247">D189+E189</f>
        <v>0</v>
      </c>
      <c r="G189" s="46"/>
      <c r="H189" s="47"/>
      <c r="I189" s="123">
        <f t="shared" ref="I189:I190" si="248">G189+H189</f>
        <v>0</v>
      </c>
      <c r="J189" s="46"/>
      <c r="K189" s="47"/>
      <c r="L189" s="123">
        <f t="shared" ref="L189:L190" si="249">K189+J189</f>
        <v>0</v>
      </c>
      <c r="M189" s="46"/>
      <c r="N189" s="47"/>
      <c r="O189" s="123">
        <f t="shared" ref="O189:O190" si="250">N189+M189</f>
        <v>0</v>
      </c>
      <c r="P189" s="49"/>
    </row>
    <row r="190" spans="1:16" ht="24" hidden="1" customHeight="1" x14ac:dyDescent="0.25">
      <c r="A190" s="178">
        <v>4250</v>
      </c>
      <c r="B190" s="78" t="s">
        <v>212</v>
      </c>
      <c r="C190" s="79">
        <f t="shared" si="193"/>
        <v>0</v>
      </c>
      <c r="D190" s="184"/>
      <c r="E190" s="185"/>
      <c r="F190" s="55">
        <f t="shared" si="247"/>
        <v>0</v>
      </c>
      <c r="G190" s="53"/>
      <c r="H190" s="54"/>
      <c r="I190" s="55">
        <f t="shared" si="248"/>
        <v>0</v>
      </c>
      <c r="J190" s="53"/>
      <c r="K190" s="54"/>
      <c r="L190" s="55">
        <f t="shared" si="249"/>
        <v>0</v>
      </c>
      <c r="M190" s="53"/>
      <c r="N190" s="54"/>
      <c r="O190" s="55">
        <f t="shared" si="250"/>
        <v>0</v>
      </c>
      <c r="P190" s="57"/>
    </row>
    <row r="191" spans="1:16" hidden="1" x14ac:dyDescent="0.25">
      <c r="A191" s="58">
        <v>4300</v>
      </c>
      <c r="B191" s="172" t="s">
        <v>213</v>
      </c>
      <c r="C191" s="59">
        <f t="shared" si="193"/>
        <v>0</v>
      </c>
      <c r="D191" s="173">
        <f>SUM(D192)</f>
        <v>0</v>
      </c>
      <c r="E191" s="174">
        <f t="shared" ref="E191:F191" si="251">SUM(E192)</f>
        <v>0</v>
      </c>
      <c r="F191" s="62">
        <f t="shared" si="251"/>
        <v>0</v>
      </c>
      <c r="G191" s="173">
        <f>SUM(G192)</f>
        <v>0</v>
      </c>
      <c r="H191" s="174">
        <f t="shared" ref="H191:I191" si="252">SUM(H192)</f>
        <v>0</v>
      </c>
      <c r="I191" s="62">
        <f t="shared" si="252"/>
        <v>0</v>
      </c>
      <c r="J191" s="173">
        <f>SUM(J192)</f>
        <v>0</v>
      </c>
      <c r="K191" s="174">
        <f t="shared" ref="K191:L191" si="253">SUM(K192)</f>
        <v>0</v>
      </c>
      <c r="L191" s="62">
        <f t="shared" si="253"/>
        <v>0</v>
      </c>
      <c r="M191" s="173">
        <f>SUM(M192)</f>
        <v>0</v>
      </c>
      <c r="N191" s="174">
        <f t="shared" ref="N191:O191" si="254">SUM(N192)</f>
        <v>0</v>
      </c>
      <c r="O191" s="62">
        <f t="shared" si="254"/>
        <v>0</v>
      </c>
      <c r="P191" s="66"/>
    </row>
    <row r="192" spans="1:16" ht="24" hidden="1" x14ac:dyDescent="0.25">
      <c r="A192" s="676">
        <v>4310</v>
      </c>
      <c r="B192" s="71" t="s">
        <v>214</v>
      </c>
      <c r="C192" s="72">
        <f t="shared" si="193"/>
        <v>0</v>
      </c>
      <c r="D192" s="182">
        <f>SUM(D193:D193)</f>
        <v>0</v>
      </c>
      <c r="E192" s="183">
        <f t="shared" ref="E192:F192" si="255">SUM(E193:E193)</f>
        <v>0</v>
      </c>
      <c r="F192" s="123">
        <f t="shared" si="255"/>
        <v>0</v>
      </c>
      <c r="G192" s="182">
        <f>SUM(G193:G193)</f>
        <v>0</v>
      </c>
      <c r="H192" s="183">
        <f t="shared" ref="H192:I192" si="256">SUM(H193:H193)</f>
        <v>0</v>
      </c>
      <c r="I192" s="123">
        <f t="shared" si="256"/>
        <v>0</v>
      </c>
      <c r="J192" s="182">
        <f>SUM(J193:J193)</f>
        <v>0</v>
      </c>
      <c r="K192" s="183">
        <f t="shared" ref="K192:L192" si="257">SUM(K193:K193)</f>
        <v>0</v>
      </c>
      <c r="L192" s="123">
        <f t="shared" si="257"/>
        <v>0</v>
      </c>
      <c r="M192" s="182">
        <f>SUM(M193:M193)</f>
        <v>0</v>
      </c>
      <c r="N192" s="183">
        <f t="shared" ref="N192:O192" si="258">SUM(N193:N193)</f>
        <v>0</v>
      </c>
      <c r="O192" s="123">
        <f t="shared" si="258"/>
        <v>0</v>
      </c>
      <c r="P192" s="49"/>
    </row>
    <row r="193" spans="1:16" ht="36" hidden="1" customHeight="1" x14ac:dyDescent="0.25">
      <c r="A193" s="51">
        <v>4311</v>
      </c>
      <c r="B193" s="78" t="s">
        <v>215</v>
      </c>
      <c r="C193" s="79">
        <f t="shared" si="193"/>
        <v>0</v>
      </c>
      <c r="D193" s="184"/>
      <c r="E193" s="185"/>
      <c r="F193" s="55">
        <f>D193+E193</f>
        <v>0</v>
      </c>
      <c r="G193" s="53"/>
      <c r="H193" s="54"/>
      <c r="I193" s="55">
        <f>G193+H193</f>
        <v>0</v>
      </c>
      <c r="J193" s="53"/>
      <c r="K193" s="54"/>
      <c r="L193" s="55">
        <f>K193+J193</f>
        <v>0</v>
      </c>
      <c r="M193" s="53"/>
      <c r="N193" s="54"/>
      <c r="O193" s="55">
        <f>N193+M193</f>
        <v>0</v>
      </c>
      <c r="P193" s="57"/>
    </row>
    <row r="194" spans="1:16" s="28" customFormat="1" ht="24" x14ac:dyDescent="0.25">
      <c r="A194" s="212"/>
      <c r="B194" s="23" t="s">
        <v>216</v>
      </c>
      <c r="C194" s="161">
        <f t="shared" si="193"/>
        <v>277969</v>
      </c>
      <c r="D194" s="162">
        <f t="shared" ref="D194:O194" si="259">SUM(D195,D230,D269,D283)</f>
        <v>272969</v>
      </c>
      <c r="E194" s="163">
        <f t="shared" si="259"/>
        <v>5000</v>
      </c>
      <c r="F194" s="164">
        <f t="shared" si="259"/>
        <v>277969</v>
      </c>
      <c r="G194" s="162">
        <f t="shared" si="259"/>
        <v>0</v>
      </c>
      <c r="H194" s="163">
        <f t="shared" si="259"/>
        <v>0</v>
      </c>
      <c r="I194" s="164">
        <f t="shared" si="259"/>
        <v>0</v>
      </c>
      <c r="J194" s="162">
        <f t="shared" si="259"/>
        <v>0</v>
      </c>
      <c r="K194" s="163">
        <f t="shared" si="259"/>
        <v>0</v>
      </c>
      <c r="L194" s="164">
        <f t="shared" si="259"/>
        <v>0</v>
      </c>
      <c r="M194" s="162">
        <f t="shared" si="259"/>
        <v>0</v>
      </c>
      <c r="N194" s="163">
        <f t="shared" si="259"/>
        <v>0</v>
      </c>
      <c r="O194" s="164">
        <f t="shared" si="259"/>
        <v>0</v>
      </c>
      <c r="P194" s="165"/>
    </row>
    <row r="195" spans="1:16" x14ac:dyDescent="0.25">
      <c r="A195" s="166">
        <v>5000</v>
      </c>
      <c r="B195" s="166" t="s">
        <v>217</v>
      </c>
      <c r="C195" s="167">
        <f t="shared" si="193"/>
        <v>277969</v>
      </c>
      <c r="D195" s="168">
        <f>D196+D204</f>
        <v>272969</v>
      </c>
      <c r="E195" s="169">
        <f t="shared" ref="E195:F195" si="260">E196+E204</f>
        <v>5000</v>
      </c>
      <c r="F195" s="170">
        <f t="shared" si="260"/>
        <v>277969</v>
      </c>
      <c r="G195" s="168">
        <f>G196+G204</f>
        <v>0</v>
      </c>
      <c r="H195" s="169">
        <f t="shared" ref="H195:I195" si="261">H196+H204</f>
        <v>0</v>
      </c>
      <c r="I195" s="170">
        <f t="shared" si="261"/>
        <v>0</v>
      </c>
      <c r="J195" s="168">
        <f>J196+J204</f>
        <v>0</v>
      </c>
      <c r="K195" s="169">
        <f t="shared" ref="K195:L195" si="262">K196+K204</f>
        <v>0</v>
      </c>
      <c r="L195" s="170">
        <f t="shared" si="262"/>
        <v>0</v>
      </c>
      <c r="M195" s="168">
        <f>M196+M204</f>
        <v>0</v>
      </c>
      <c r="N195" s="169">
        <f t="shared" ref="N195:O195" si="263">N196+N204</f>
        <v>0</v>
      </c>
      <c r="O195" s="170">
        <f t="shared" si="263"/>
        <v>0</v>
      </c>
      <c r="P195" s="171"/>
    </row>
    <row r="196" spans="1:16" x14ac:dyDescent="0.25">
      <c r="A196" s="58">
        <v>5100</v>
      </c>
      <c r="B196" s="172" t="s">
        <v>218</v>
      </c>
      <c r="C196" s="59">
        <f t="shared" si="193"/>
        <v>106349</v>
      </c>
      <c r="D196" s="173">
        <f>D197+D198+D201+D202+D203</f>
        <v>101349</v>
      </c>
      <c r="E196" s="174">
        <f t="shared" ref="E196:F196" si="264">E197+E198+E201+E202+E203</f>
        <v>5000</v>
      </c>
      <c r="F196" s="62">
        <f t="shared" si="264"/>
        <v>106349</v>
      </c>
      <c r="G196" s="173">
        <f>G197+G198+G201+G202+G203</f>
        <v>0</v>
      </c>
      <c r="H196" s="174">
        <f t="shared" ref="H196:I196" si="265">H197+H198+H201+H202+H203</f>
        <v>0</v>
      </c>
      <c r="I196" s="62">
        <f t="shared" si="265"/>
        <v>0</v>
      </c>
      <c r="J196" s="173">
        <f>J197+J198+J201+J202+J203</f>
        <v>0</v>
      </c>
      <c r="K196" s="174">
        <f t="shared" ref="K196:L196" si="266">K197+K198+K201+K202+K203</f>
        <v>0</v>
      </c>
      <c r="L196" s="62">
        <f t="shared" si="266"/>
        <v>0</v>
      </c>
      <c r="M196" s="173">
        <f>M197+M198+M201+M202+M203</f>
        <v>0</v>
      </c>
      <c r="N196" s="174">
        <f t="shared" ref="N196:O196" si="267">N197+N198+N201+N202+N203</f>
        <v>0</v>
      </c>
      <c r="O196" s="62">
        <f t="shared" si="267"/>
        <v>0</v>
      </c>
      <c r="P196" s="66"/>
    </row>
    <row r="197" spans="1:16" ht="12" hidden="1" customHeight="1" x14ac:dyDescent="0.25">
      <c r="A197" s="676">
        <v>5110</v>
      </c>
      <c r="B197" s="71" t="s">
        <v>219</v>
      </c>
      <c r="C197" s="72">
        <f t="shared" si="193"/>
        <v>0</v>
      </c>
      <c r="D197" s="186"/>
      <c r="E197" s="187"/>
      <c r="F197" s="123">
        <f>D197+E197</f>
        <v>0</v>
      </c>
      <c r="G197" s="46"/>
      <c r="H197" s="47"/>
      <c r="I197" s="123">
        <f>G197+H197</f>
        <v>0</v>
      </c>
      <c r="J197" s="46"/>
      <c r="K197" s="47"/>
      <c r="L197" s="123">
        <f>K197+J197</f>
        <v>0</v>
      </c>
      <c r="M197" s="46"/>
      <c r="N197" s="47"/>
      <c r="O197" s="123">
        <f>N197+M197</f>
        <v>0</v>
      </c>
      <c r="P197" s="49"/>
    </row>
    <row r="198" spans="1:16" ht="24" x14ac:dyDescent="0.25">
      <c r="A198" s="178">
        <v>5120</v>
      </c>
      <c r="B198" s="78" t="s">
        <v>220</v>
      </c>
      <c r="C198" s="79">
        <f t="shared" si="193"/>
        <v>106349</v>
      </c>
      <c r="D198" s="179">
        <f>D199+D200</f>
        <v>101349</v>
      </c>
      <c r="E198" s="180">
        <f t="shared" ref="E198:F198" si="268">E199+E200</f>
        <v>5000</v>
      </c>
      <c r="F198" s="55">
        <f t="shared" si="268"/>
        <v>106349</v>
      </c>
      <c r="G198" s="179">
        <f>G199+G200</f>
        <v>0</v>
      </c>
      <c r="H198" s="180">
        <f t="shared" ref="H198:I198" si="269">H199+H200</f>
        <v>0</v>
      </c>
      <c r="I198" s="55">
        <f t="shared" si="269"/>
        <v>0</v>
      </c>
      <c r="J198" s="179">
        <f>J199+J200</f>
        <v>0</v>
      </c>
      <c r="K198" s="180">
        <f t="shared" ref="K198:L198" si="270">K199+K200</f>
        <v>0</v>
      </c>
      <c r="L198" s="55">
        <f t="shared" si="270"/>
        <v>0</v>
      </c>
      <c r="M198" s="179">
        <f>M199+M200</f>
        <v>0</v>
      </c>
      <c r="N198" s="180">
        <f t="shared" ref="N198:O198" si="271">N199+N200</f>
        <v>0</v>
      </c>
      <c r="O198" s="55">
        <f t="shared" si="271"/>
        <v>0</v>
      </c>
      <c r="P198" s="57"/>
    </row>
    <row r="199" spans="1:16" ht="12" customHeight="1" x14ac:dyDescent="0.25">
      <c r="A199" s="51">
        <v>5121</v>
      </c>
      <c r="B199" s="78" t="s">
        <v>221</v>
      </c>
      <c r="C199" s="79">
        <f t="shared" si="193"/>
        <v>106349</v>
      </c>
      <c r="D199" s="184">
        <v>101349</v>
      </c>
      <c r="E199" s="185">
        <v>5000</v>
      </c>
      <c r="F199" s="55">
        <f t="shared" ref="F199:F203" si="272">D199+E199</f>
        <v>106349</v>
      </c>
      <c r="G199" s="53"/>
      <c r="H199" s="54"/>
      <c r="I199" s="55">
        <f t="shared" ref="I199:I203" si="273">G199+H199</f>
        <v>0</v>
      </c>
      <c r="J199" s="53"/>
      <c r="K199" s="54"/>
      <c r="L199" s="55">
        <f t="shared" ref="L199:L203" si="274">K199+J199</f>
        <v>0</v>
      </c>
      <c r="M199" s="53"/>
      <c r="N199" s="54"/>
      <c r="O199" s="55">
        <f t="shared" ref="O199:O203" si="275">N199+M199</f>
        <v>0</v>
      </c>
      <c r="P199" s="57"/>
    </row>
    <row r="200" spans="1:16" ht="24" hidden="1" customHeight="1" x14ac:dyDescent="0.25">
      <c r="A200" s="51">
        <v>5129</v>
      </c>
      <c r="B200" s="78" t="s">
        <v>222</v>
      </c>
      <c r="C200" s="79">
        <f t="shared" si="193"/>
        <v>0</v>
      </c>
      <c r="D200" s="184"/>
      <c r="E200" s="185"/>
      <c r="F200" s="55">
        <f t="shared" si="272"/>
        <v>0</v>
      </c>
      <c r="G200" s="53"/>
      <c r="H200" s="54"/>
      <c r="I200" s="55">
        <f t="shared" si="273"/>
        <v>0</v>
      </c>
      <c r="J200" s="53"/>
      <c r="K200" s="54"/>
      <c r="L200" s="55">
        <f t="shared" si="274"/>
        <v>0</v>
      </c>
      <c r="M200" s="53"/>
      <c r="N200" s="54"/>
      <c r="O200" s="55">
        <f t="shared" si="275"/>
        <v>0</v>
      </c>
      <c r="P200" s="57"/>
    </row>
    <row r="201" spans="1:16" ht="12" hidden="1" customHeight="1" x14ac:dyDescent="0.25">
      <c r="A201" s="178">
        <v>5130</v>
      </c>
      <c r="B201" s="78" t="s">
        <v>223</v>
      </c>
      <c r="C201" s="79">
        <f t="shared" si="193"/>
        <v>0</v>
      </c>
      <c r="D201" s="184"/>
      <c r="E201" s="185"/>
      <c r="F201" s="55">
        <f t="shared" si="272"/>
        <v>0</v>
      </c>
      <c r="G201" s="53"/>
      <c r="H201" s="54"/>
      <c r="I201" s="55">
        <f t="shared" si="273"/>
        <v>0</v>
      </c>
      <c r="J201" s="53"/>
      <c r="K201" s="54"/>
      <c r="L201" s="55">
        <f t="shared" si="274"/>
        <v>0</v>
      </c>
      <c r="M201" s="53"/>
      <c r="N201" s="54"/>
      <c r="O201" s="55">
        <f t="shared" si="275"/>
        <v>0</v>
      </c>
      <c r="P201" s="57"/>
    </row>
    <row r="202" spans="1:16" ht="12" hidden="1" customHeight="1" x14ac:dyDescent="0.25">
      <c r="A202" s="178">
        <v>5140</v>
      </c>
      <c r="B202" s="78" t="s">
        <v>224</v>
      </c>
      <c r="C202" s="79">
        <f t="shared" si="193"/>
        <v>0</v>
      </c>
      <c r="D202" s="184"/>
      <c r="E202" s="185"/>
      <c r="F202" s="55">
        <f t="shared" si="272"/>
        <v>0</v>
      </c>
      <c r="G202" s="53"/>
      <c r="H202" s="54"/>
      <c r="I202" s="55">
        <f t="shared" si="273"/>
        <v>0</v>
      </c>
      <c r="J202" s="53"/>
      <c r="K202" s="54"/>
      <c r="L202" s="55">
        <f t="shared" si="274"/>
        <v>0</v>
      </c>
      <c r="M202" s="53"/>
      <c r="N202" s="54"/>
      <c r="O202" s="55">
        <f t="shared" si="275"/>
        <v>0</v>
      </c>
      <c r="P202" s="57"/>
    </row>
    <row r="203" spans="1:16" ht="24" hidden="1" customHeight="1" x14ac:dyDescent="0.25">
      <c r="A203" s="178">
        <v>5170</v>
      </c>
      <c r="B203" s="78" t="s">
        <v>225</v>
      </c>
      <c r="C203" s="79">
        <f t="shared" si="193"/>
        <v>0</v>
      </c>
      <c r="D203" s="184"/>
      <c r="E203" s="185"/>
      <c r="F203" s="55">
        <f t="shared" si="272"/>
        <v>0</v>
      </c>
      <c r="G203" s="53"/>
      <c r="H203" s="54"/>
      <c r="I203" s="55">
        <f t="shared" si="273"/>
        <v>0</v>
      </c>
      <c r="J203" s="53"/>
      <c r="K203" s="54"/>
      <c r="L203" s="55">
        <f t="shared" si="274"/>
        <v>0</v>
      </c>
      <c r="M203" s="53"/>
      <c r="N203" s="54"/>
      <c r="O203" s="55">
        <f t="shared" si="275"/>
        <v>0</v>
      </c>
      <c r="P203" s="57"/>
    </row>
    <row r="204" spans="1:16" x14ac:dyDescent="0.25">
      <c r="A204" s="58">
        <v>5200</v>
      </c>
      <c r="B204" s="172" t="s">
        <v>226</v>
      </c>
      <c r="C204" s="59">
        <f t="shared" si="193"/>
        <v>171620</v>
      </c>
      <c r="D204" s="173">
        <f>D205+D215+D216+D225+D226+D227+D229</f>
        <v>171620</v>
      </c>
      <c r="E204" s="174">
        <f t="shared" ref="E204:F204" si="276">E205+E215+E216+E225+E226+E227+E229</f>
        <v>0</v>
      </c>
      <c r="F204" s="62">
        <f t="shared" si="276"/>
        <v>171620</v>
      </c>
      <c r="G204" s="173">
        <f>G205+G215+G216+G225+G226+G227+G229</f>
        <v>0</v>
      </c>
      <c r="H204" s="174">
        <f t="shared" ref="H204:I204" si="277">H205+H215+H216+H225+H226+H227+H229</f>
        <v>0</v>
      </c>
      <c r="I204" s="62">
        <f t="shared" si="277"/>
        <v>0</v>
      </c>
      <c r="J204" s="173">
        <f>J205+J215+J216+J225+J226+J227+J229</f>
        <v>0</v>
      </c>
      <c r="K204" s="174">
        <f t="shared" ref="K204:L204" si="278">K205+K215+K216+K225+K226+K227+K229</f>
        <v>0</v>
      </c>
      <c r="L204" s="62">
        <f t="shared" si="278"/>
        <v>0</v>
      </c>
      <c r="M204" s="173">
        <f>M205+M215+M216+M225+M226+M227+M229</f>
        <v>0</v>
      </c>
      <c r="N204" s="174">
        <f t="shared" ref="N204:O204" si="279">N205+N215+N216+N225+N226+N227+N229</f>
        <v>0</v>
      </c>
      <c r="O204" s="62">
        <f t="shared" si="279"/>
        <v>0</v>
      </c>
      <c r="P204" s="66"/>
    </row>
    <row r="205" spans="1:16" hidden="1" x14ac:dyDescent="0.25">
      <c r="A205" s="175">
        <v>5210</v>
      </c>
      <c r="B205" s="127" t="s">
        <v>227</v>
      </c>
      <c r="C205" s="132">
        <f t="shared" si="193"/>
        <v>0</v>
      </c>
      <c r="D205" s="176">
        <f>SUM(D206:D214)</f>
        <v>0</v>
      </c>
      <c r="E205" s="177">
        <f t="shared" ref="E205:F205" si="280">SUM(E206:E214)</f>
        <v>0</v>
      </c>
      <c r="F205" s="130">
        <f t="shared" si="280"/>
        <v>0</v>
      </c>
      <c r="G205" s="176">
        <f>SUM(G206:G214)</f>
        <v>0</v>
      </c>
      <c r="H205" s="177">
        <f t="shared" ref="H205:I205" si="281">SUM(H206:H214)</f>
        <v>0</v>
      </c>
      <c r="I205" s="130">
        <f t="shared" si="281"/>
        <v>0</v>
      </c>
      <c r="J205" s="176">
        <f>SUM(J206:J214)</f>
        <v>0</v>
      </c>
      <c r="K205" s="177">
        <f t="shared" ref="K205:L205" si="282">SUM(K206:K214)</f>
        <v>0</v>
      </c>
      <c r="L205" s="130">
        <f t="shared" si="282"/>
        <v>0</v>
      </c>
      <c r="M205" s="176">
        <f>SUM(M206:M214)</f>
        <v>0</v>
      </c>
      <c r="N205" s="177">
        <f t="shared" ref="N205:O205" si="283">SUM(N206:N214)</f>
        <v>0</v>
      </c>
      <c r="O205" s="130">
        <f t="shared" si="283"/>
        <v>0</v>
      </c>
      <c r="P205" s="118"/>
    </row>
    <row r="206" spans="1:16" ht="12" hidden="1" customHeight="1" x14ac:dyDescent="0.25">
      <c r="A206" s="44">
        <v>5211</v>
      </c>
      <c r="B206" s="71" t="s">
        <v>228</v>
      </c>
      <c r="C206" s="72">
        <f t="shared" si="193"/>
        <v>0</v>
      </c>
      <c r="D206" s="186"/>
      <c r="E206" s="187"/>
      <c r="F206" s="123">
        <f t="shared" ref="F206:F215" si="284">D206+E206</f>
        <v>0</v>
      </c>
      <c r="G206" s="46"/>
      <c r="H206" s="47"/>
      <c r="I206" s="123">
        <f t="shared" ref="I206:I215" si="285">G206+H206</f>
        <v>0</v>
      </c>
      <c r="J206" s="46"/>
      <c r="K206" s="47"/>
      <c r="L206" s="123">
        <f t="shared" ref="L206:L215" si="286">K206+J206</f>
        <v>0</v>
      </c>
      <c r="M206" s="46"/>
      <c r="N206" s="47"/>
      <c r="O206" s="123">
        <f t="shared" ref="O206:O215" si="287">N206+M206</f>
        <v>0</v>
      </c>
      <c r="P206" s="49"/>
    </row>
    <row r="207" spans="1:16" ht="12" hidden="1" customHeight="1" x14ac:dyDescent="0.25">
      <c r="A207" s="51">
        <v>5212</v>
      </c>
      <c r="B207" s="78" t="s">
        <v>229</v>
      </c>
      <c r="C207" s="79">
        <f t="shared" si="193"/>
        <v>0</v>
      </c>
      <c r="D207" s="184"/>
      <c r="E207" s="185"/>
      <c r="F207" s="55">
        <f t="shared" si="284"/>
        <v>0</v>
      </c>
      <c r="G207" s="53"/>
      <c r="H207" s="54"/>
      <c r="I207" s="55">
        <f t="shared" si="285"/>
        <v>0</v>
      </c>
      <c r="J207" s="53"/>
      <c r="K207" s="54"/>
      <c r="L207" s="55">
        <f t="shared" si="286"/>
        <v>0</v>
      </c>
      <c r="M207" s="53"/>
      <c r="N207" s="54"/>
      <c r="O207" s="55">
        <f t="shared" si="287"/>
        <v>0</v>
      </c>
      <c r="P207" s="57"/>
    </row>
    <row r="208" spans="1:16" ht="12" hidden="1" customHeight="1" x14ac:dyDescent="0.25">
      <c r="A208" s="51">
        <v>5213</v>
      </c>
      <c r="B208" s="78" t="s">
        <v>230</v>
      </c>
      <c r="C208" s="79">
        <f t="shared" si="193"/>
        <v>0</v>
      </c>
      <c r="D208" s="184"/>
      <c r="E208" s="185"/>
      <c r="F208" s="55">
        <f t="shared" si="284"/>
        <v>0</v>
      </c>
      <c r="G208" s="53"/>
      <c r="H208" s="54"/>
      <c r="I208" s="55">
        <f t="shared" si="285"/>
        <v>0</v>
      </c>
      <c r="J208" s="53"/>
      <c r="K208" s="54"/>
      <c r="L208" s="55">
        <f t="shared" si="286"/>
        <v>0</v>
      </c>
      <c r="M208" s="53"/>
      <c r="N208" s="54"/>
      <c r="O208" s="55">
        <f t="shared" si="287"/>
        <v>0</v>
      </c>
      <c r="P208" s="57"/>
    </row>
    <row r="209" spans="1:16" ht="12" hidden="1" customHeight="1" x14ac:dyDescent="0.25">
      <c r="A209" s="51">
        <v>5214</v>
      </c>
      <c r="B209" s="78" t="s">
        <v>231</v>
      </c>
      <c r="C209" s="79">
        <f t="shared" si="193"/>
        <v>0</v>
      </c>
      <c r="D209" s="184"/>
      <c r="E209" s="185"/>
      <c r="F209" s="55">
        <f t="shared" si="284"/>
        <v>0</v>
      </c>
      <c r="G209" s="53"/>
      <c r="H209" s="54"/>
      <c r="I209" s="55">
        <f t="shared" si="285"/>
        <v>0</v>
      </c>
      <c r="J209" s="53"/>
      <c r="K209" s="54"/>
      <c r="L209" s="55">
        <f t="shared" si="286"/>
        <v>0</v>
      </c>
      <c r="M209" s="53"/>
      <c r="N209" s="54"/>
      <c r="O209" s="55">
        <f t="shared" si="287"/>
        <v>0</v>
      </c>
      <c r="P209" s="57"/>
    </row>
    <row r="210" spans="1:16" ht="12" hidden="1" customHeight="1" x14ac:dyDescent="0.25">
      <c r="A210" s="51">
        <v>5215</v>
      </c>
      <c r="B210" s="78" t="s">
        <v>232</v>
      </c>
      <c r="C210" s="79">
        <f t="shared" si="193"/>
        <v>0</v>
      </c>
      <c r="D210" s="184"/>
      <c r="E210" s="185"/>
      <c r="F210" s="55">
        <f t="shared" si="284"/>
        <v>0</v>
      </c>
      <c r="G210" s="53"/>
      <c r="H210" s="54"/>
      <c r="I210" s="55">
        <f t="shared" si="285"/>
        <v>0</v>
      </c>
      <c r="J210" s="53"/>
      <c r="K210" s="54"/>
      <c r="L210" s="55">
        <f t="shared" si="286"/>
        <v>0</v>
      </c>
      <c r="M210" s="53"/>
      <c r="N210" s="54"/>
      <c r="O210" s="55">
        <f t="shared" si="287"/>
        <v>0</v>
      </c>
      <c r="P210" s="57"/>
    </row>
    <row r="211" spans="1:16" ht="14.25" hidden="1" customHeight="1" x14ac:dyDescent="0.25">
      <c r="A211" s="51">
        <v>5216</v>
      </c>
      <c r="B211" s="78" t="s">
        <v>233</v>
      </c>
      <c r="C211" s="79">
        <f t="shared" si="193"/>
        <v>0</v>
      </c>
      <c r="D211" s="184"/>
      <c r="E211" s="185"/>
      <c r="F211" s="55">
        <f t="shared" si="284"/>
        <v>0</v>
      </c>
      <c r="G211" s="53"/>
      <c r="H211" s="54"/>
      <c r="I211" s="55">
        <f t="shared" si="285"/>
        <v>0</v>
      </c>
      <c r="J211" s="53"/>
      <c r="K211" s="54"/>
      <c r="L211" s="55">
        <f t="shared" si="286"/>
        <v>0</v>
      </c>
      <c r="M211" s="53"/>
      <c r="N211" s="54"/>
      <c r="O211" s="55">
        <f t="shared" si="287"/>
        <v>0</v>
      </c>
      <c r="P211" s="57"/>
    </row>
    <row r="212" spans="1:16" ht="12" hidden="1" customHeight="1" x14ac:dyDescent="0.25">
      <c r="A212" s="51">
        <v>5217</v>
      </c>
      <c r="B212" s="78" t="s">
        <v>234</v>
      </c>
      <c r="C212" s="79">
        <f t="shared" ref="C212:C275" si="288">F212+I212+L212+O212</f>
        <v>0</v>
      </c>
      <c r="D212" s="184"/>
      <c r="E212" s="185"/>
      <c r="F212" s="55">
        <f t="shared" si="284"/>
        <v>0</v>
      </c>
      <c r="G212" s="53"/>
      <c r="H212" s="54"/>
      <c r="I212" s="55">
        <f t="shared" si="285"/>
        <v>0</v>
      </c>
      <c r="J212" s="53"/>
      <c r="K212" s="54"/>
      <c r="L212" s="55">
        <f t="shared" si="286"/>
        <v>0</v>
      </c>
      <c r="M212" s="53"/>
      <c r="N212" s="54"/>
      <c r="O212" s="55">
        <f t="shared" si="287"/>
        <v>0</v>
      </c>
      <c r="P212" s="57"/>
    </row>
    <row r="213" spans="1:16" ht="12" hidden="1" customHeight="1" x14ac:dyDescent="0.25">
      <c r="A213" s="51">
        <v>5218</v>
      </c>
      <c r="B213" s="78" t="s">
        <v>235</v>
      </c>
      <c r="C213" s="79">
        <f t="shared" si="288"/>
        <v>0</v>
      </c>
      <c r="D213" s="184"/>
      <c r="E213" s="185"/>
      <c r="F213" s="55">
        <f t="shared" si="284"/>
        <v>0</v>
      </c>
      <c r="G213" s="53"/>
      <c r="H213" s="54"/>
      <c r="I213" s="55">
        <f t="shared" si="285"/>
        <v>0</v>
      </c>
      <c r="J213" s="53"/>
      <c r="K213" s="54"/>
      <c r="L213" s="55">
        <f t="shared" si="286"/>
        <v>0</v>
      </c>
      <c r="M213" s="53"/>
      <c r="N213" s="54"/>
      <c r="O213" s="55">
        <f t="shared" si="287"/>
        <v>0</v>
      </c>
      <c r="P213" s="57"/>
    </row>
    <row r="214" spans="1:16" ht="12" hidden="1" customHeight="1" x14ac:dyDescent="0.25">
      <c r="A214" s="51">
        <v>5219</v>
      </c>
      <c r="B214" s="78" t="s">
        <v>236</v>
      </c>
      <c r="C214" s="79">
        <f t="shared" si="288"/>
        <v>0</v>
      </c>
      <c r="D214" s="184"/>
      <c r="E214" s="185"/>
      <c r="F214" s="55">
        <f t="shared" si="284"/>
        <v>0</v>
      </c>
      <c r="G214" s="53"/>
      <c r="H214" s="54"/>
      <c r="I214" s="55">
        <f t="shared" si="285"/>
        <v>0</v>
      </c>
      <c r="J214" s="53"/>
      <c r="K214" s="54"/>
      <c r="L214" s="55">
        <f t="shared" si="286"/>
        <v>0</v>
      </c>
      <c r="M214" s="53"/>
      <c r="N214" s="54"/>
      <c r="O214" s="55">
        <f t="shared" si="287"/>
        <v>0</v>
      </c>
      <c r="P214" s="57"/>
    </row>
    <row r="215" spans="1:16" ht="13.5" hidden="1" customHeight="1" x14ac:dyDescent="0.25">
      <c r="A215" s="178">
        <v>5220</v>
      </c>
      <c r="B215" s="78" t="s">
        <v>237</v>
      </c>
      <c r="C215" s="79">
        <f t="shared" si="288"/>
        <v>0</v>
      </c>
      <c r="D215" s="184"/>
      <c r="E215" s="185"/>
      <c r="F215" s="55">
        <f t="shared" si="284"/>
        <v>0</v>
      </c>
      <c r="G215" s="53"/>
      <c r="H215" s="54"/>
      <c r="I215" s="55">
        <f t="shared" si="285"/>
        <v>0</v>
      </c>
      <c r="J215" s="53"/>
      <c r="K215" s="54"/>
      <c r="L215" s="55">
        <f t="shared" si="286"/>
        <v>0</v>
      </c>
      <c r="M215" s="53"/>
      <c r="N215" s="54"/>
      <c r="O215" s="55">
        <f t="shared" si="287"/>
        <v>0</v>
      </c>
      <c r="P215" s="57"/>
    </row>
    <row r="216" spans="1:16" x14ac:dyDescent="0.25">
      <c r="A216" s="178">
        <v>5230</v>
      </c>
      <c r="B216" s="78" t="s">
        <v>238</v>
      </c>
      <c r="C216" s="79">
        <f t="shared" si="288"/>
        <v>11520</v>
      </c>
      <c r="D216" s="179">
        <f>SUM(D217:D224)</f>
        <v>11520</v>
      </c>
      <c r="E216" s="180">
        <f t="shared" ref="E216:F216" si="289">SUM(E217:E224)</f>
        <v>0</v>
      </c>
      <c r="F216" s="55">
        <f t="shared" si="289"/>
        <v>11520</v>
      </c>
      <c r="G216" s="179">
        <f>SUM(G217:G224)</f>
        <v>0</v>
      </c>
      <c r="H216" s="180">
        <f t="shared" ref="H216:I216" si="290">SUM(H217:H224)</f>
        <v>0</v>
      </c>
      <c r="I216" s="55">
        <f t="shared" si="290"/>
        <v>0</v>
      </c>
      <c r="J216" s="179">
        <f>SUM(J217:J224)</f>
        <v>0</v>
      </c>
      <c r="K216" s="180">
        <f t="shared" ref="K216:L216" si="291">SUM(K217:K224)</f>
        <v>0</v>
      </c>
      <c r="L216" s="55">
        <f t="shared" si="291"/>
        <v>0</v>
      </c>
      <c r="M216" s="179">
        <f>SUM(M217:M224)</f>
        <v>0</v>
      </c>
      <c r="N216" s="180">
        <f t="shared" ref="N216:O216" si="292">SUM(N217:N224)</f>
        <v>0</v>
      </c>
      <c r="O216" s="55">
        <f t="shared" si="292"/>
        <v>0</v>
      </c>
      <c r="P216" s="57"/>
    </row>
    <row r="217" spans="1:16" ht="12" hidden="1" customHeight="1" x14ac:dyDescent="0.25">
      <c r="A217" s="51">
        <v>5231</v>
      </c>
      <c r="B217" s="78" t="s">
        <v>239</v>
      </c>
      <c r="C217" s="79">
        <f t="shared" si="288"/>
        <v>0</v>
      </c>
      <c r="D217" s="184"/>
      <c r="E217" s="185"/>
      <c r="F217" s="55">
        <f t="shared" ref="F217:F226" si="293">D217+E217</f>
        <v>0</v>
      </c>
      <c r="G217" s="53"/>
      <c r="H217" s="54"/>
      <c r="I217" s="55">
        <f t="shared" ref="I217:I226" si="294">G217+H217</f>
        <v>0</v>
      </c>
      <c r="J217" s="53"/>
      <c r="K217" s="54"/>
      <c r="L217" s="55">
        <f t="shared" ref="L217:L226" si="295">K217+J217</f>
        <v>0</v>
      </c>
      <c r="M217" s="53"/>
      <c r="N217" s="54"/>
      <c r="O217" s="55">
        <f t="shared" ref="O217:O226" si="296">N217+M217</f>
        <v>0</v>
      </c>
      <c r="P217" s="57"/>
    </row>
    <row r="218" spans="1:16" ht="12" hidden="1" customHeight="1" x14ac:dyDescent="0.25">
      <c r="A218" s="51">
        <v>5232</v>
      </c>
      <c r="B218" s="78" t="s">
        <v>240</v>
      </c>
      <c r="C218" s="79">
        <f t="shared" si="288"/>
        <v>0</v>
      </c>
      <c r="D218" s="184"/>
      <c r="E218" s="185"/>
      <c r="F218" s="55">
        <f t="shared" si="293"/>
        <v>0</v>
      </c>
      <c r="G218" s="53"/>
      <c r="H218" s="54"/>
      <c r="I218" s="55">
        <f t="shared" si="294"/>
        <v>0</v>
      </c>
      <c r="J218" s="53"/>
      <c r="K218" s="54"/>
      <c r="L218" s="55">
        <f t="shared" si="295"/>
        <v>0</v>
      </c>
      <c r="M218" s="53"/>
      <c r="N218" s="54"/>
      <c r="O218" s="55">
        <f t="shared" si="296"/>
        <v>0</v>
      </c>
      <c r="P218" s="57"/>
    </row>
    <row r="219" spans="1:16" ht="12" hidden="1" customHeight="1" x14ac:dyDescent="0.25">
      <c r="A219" s="51">
        <v>5233</v>
      </c>
      <c r="B219" s="78" t="s">
        <v>241</v>
      </c>
      <c r="C219" s="79">
        <f t="shared" si="288"/>
        <v>0</v>
      </c>
      <c r="D219" s="184"/>
      <c r="E219" s="185"/>
      <c r="F219" s="55">
        <f t="shared" si="293"/>
        <v>0</v>
      </c>
      <c r="G219" s="53"/>
      <c r="H219" s="54"/>
      <c r="I219" s="55">
        <f t="shared" si="294"/>
        <v>0</v>
      </c>
      <c r="J219" s="53"/>
      <c r="K219" s="54"/>
      <c r="L219" s="55">
        <f t="shared" si="295"/>
        <v>0</v>
      </c>
      <c r="M219" s="53"/>
      <c r="N219" s="54"/>
      <c r="O219" s="55">
        <f t="shared" si="296"/>
        <v>0</v>
      </c>
      <c r="P219" s="57"/>
    </row>
    <row r="220" spans="1:16" ht="24" hidden="1" customHeight="1" x14ac:dyDescent="0.25">
      <c r="A220" s="51">
        <v>5234</v>
      </c>
      <c r="B220" s="78" t="s">
        <v>242</v>
      </c>
      <c r="C220" s="79">
        <f t="shared" si="288"/>
        <v>0</v>
      </c>
      <c r="D220" s="184"/>
      <c r="E220" s="185"/>
      <c r="F220" s="55">
        <f t="shared" si="293"/>
        <v>0</v>
      </c>
      <c r="G220" s="53"/>
      <c r="H220" s="54"/>
      <c r="I220" s="55">
        <f t="shared" si="294"/>
        <v>0</v>
      </c>
      <c r="J220" s="53"/>
      <c r="K220" s="54"/>
      <c r="L220" s="55">
        <f t="shared" si="295"/>
        <v>0</v>
      </c>
      <c r="M220" s="53"/>
      <c r="N220" s="54"/>
      <c r="O220" s="55">
        <f t="shared" si="296"/>
        <v>0</v>
      </c>
      <c r="P220" s="57"/>
    </row>
    <row r="221" spans="1:16" ht="14.25" hidden="1" customHeight="1" x14ac:dyDescent="0.25">
      <c r="A221" s="51">
        <v>5236</v>
      </c>
      <c r="B221" s="78" t="s">
        <v>243</v>
      </c>
      <c r="C221" s="79">
        <f t="shared" si="288"/>
        <v>0</v>
      </c>
      <c r="D221" s="184"/>
      <c r="E221" s="185"/>
      <c r="F221" s="55">
        <f t="shared" si="293"/>
        <v>0</v>
      </c>
      <c r="G221" s="53"/>
      <c r="H221" s="54"/>
      <c r="I221" s="55">
        <f t="shared" si="294"/>
        <v>0</v>
      </c>
      <c r="J221" s="53"/>
      <c r="K221" s="54"/>
      <c r="L221" s="55">
        <f t="shared" si="295"/>
        <v>0</v>
      </c>
      <c r="M221" s="53"/>
      <c r="N221" s="54"/>
      <c r="O221" s="55">
        <f t="shared" si="296"/>
        <v>0</v>
      </c>
      <c r="P221" s="57"/>
    </row>
    <row r="222" spans="1:16" ht="14.25" hidden="1" customHeight="1" x14ac:dyDescent="0.25">
      <c r="A222" s="51">
        <v>5237</v>
      </c>
      <c r="B222" s="78" t="s">
        <v>244</v>
      </c>
      <c r="C222" s="79">
        <f t="shared" si="288"/>
        <v>0</v>
      </c>
      <c r="D222" s="184"/>
      <c r="E222" s="185"/>
      <c r="F222" s="55">
        <f t="shared" si="293"/>
        <v>0</v>
      </c>
      <c r="G222" s="53"/>
      <c r="H222" s="54"/>
      <c r="I222" s="55">
        <f t="shared" si="294"/>
        <v>0</v>
      </c>
      <c r="J222" s="53"/>
      <c r="K222" s="54"/>
      <c r="L222" s="55">
        <f t="shared" si="295"/>
        <v>0</v>
      </c>
      <c r="M222" s="53"/>
      <c r="N222" s="54"/>
      <c r="O222" s="55">
        <f t="shared" si="296"/>
        <v>0</v>
      </c>
      <c r="P222" s="57"/>
    </row>
    <row r="223" spans="1:16" ht="24" hidden="1" customHeight="1" x14ac:dyDescent="0.25">
      <c r="A223" s="51">
        <v>5238</v>
      </c>
      <c r="B223" s="78" t="s">
        <v>245</v>
      </c>
      <c r="C223" s="79">
        <f t="shared" si="288"/>
        <v>0</v>
      </c>
      <c r="D223" s="184"/>
      <c r="E223" s="185"/>
      <c r="F223" s="55">
        <f t="shared" si="293"/>
        <v>0</v>
      </c>
      <c r="G223" s="53"/>
      <c r="H223" s="54"/>
      <c r="I223" s="55">
        <f t="shared" si="294"/>
        <v>0</v>
      </c>
      <c r="J223" s="53"/>
      <c r="K223" s="54"/>
      <c r="L223" s="55">
        <f t="shared" si="295"/>
        <v>0</v>
      </c>
      <c r="M223" s="53"/>
      <c r="N223" s="54"/>
      <c r="O223" s="55">
        <f t="shared" si="296"/>
        <v>0</v>
      </c>
      <c r="P223" s="57"/>
    </row>
    <row r="224" spans="1:16" ht="24" customHeight="1" x14ac:dyDescent="0.25">
      <c r="A224" s="51">
        <v>5239</v>
      </c>
      <c r="B224" s="78" t="s">
        <v>246</v>
      </c>
      <c r="C224" s="79">
        <f t="shared" si="288"/>
        <v>11520</v>
      </c>
      <c r="D224" s="184">
        <v>11520</v>
      </c>
      <c r="E224" s="185"/>
      <c r="F224" s="55">
        <f t="shared" si="293"/>
        <v>11520</v>
      </c>
      <c r="G224" s="53"/>
      <c r="H224" s="54"/>
      <c r="I224" s="55">
        <f t="shared" si="294"/>
        <v>0</v>
      </c>
      <c r="J224" s="53"/>
      <c r="K224" s="54"/>
      <c r="L224" s="55">
        <f t="shared" si="295"/>
        <v>0</v>
      </c>
      <c r="M224" s="53"/>
      <c r="N224" s="54"/>
      <c r="O224" s="55">
        <f t="shared" si="296"/>
        <v>0</v>
      </c>
      <c r="P224" s="57"/>
    </row>
    <row r="225" spans="1:16" ht="24" customHeight="1" x14ac:dyDescent="0.25">
      <c r="A225" s="178">
        <v>5240</v>
      </c>
      <c r="B225" s="78" t="s">
        <v>247</v>
      </c>
      <c r="C225" s="79">
        <f t="shared" si="288"/>
        <v>160100</v>
      </c>
      <c r="D225" s="184">
        <v>160100</v>
      </c>
      <c r="E225" s="185"/>
      <c r="F225" s="55">
        <f t="shared" si="293"/>
        <v>160100</v>
      </c>
      <c r="G225" s="53"/>
      <c r="H225" s="54"/>
      <c r="I225" s="55">
        <f t="shared" si="294"/>
        <v>0</v>
      </c>
      <c r="J225" s="53"/>
      <c r="K225" s="54"/>
      <c r="L225" s="55">
        <f t="shared" si="295"/>
        <v>0</v>
      </c>
      <c r="M225" s="53"/>
      <c r="N225" s="54"/>
      <c r="O225" s="55">
        <f t="shared" si="296"/>
        <v>0</v>
      </c>
      <c r="P225" s="57"/>
    </row>
    <row r="226" spans="1:16" ht="12" hidden="1" customHeight="1" x14ac:dyDescent="0.25">
      <c r="A226" s="178">
        <v>5250</v>
      </c>
      <c r="B226" s="78" t="s">
        <v>248</v>
      </c>
      <c r="C226" s="79">
        <f t="shared" si="288"/>
        <v>0</v>
      </c>
      <c r="D226" s="184"/>
      <c r="E226" s="185"/>
      <c r="F226" s="55">
        <f t="shared" si="293"/>
        <v>0</v>
      </c>
      <c r="G226" s="53"/>
      <c r="H226" s="54"/>
      <c r="I226" s="55">
        <f t="shared" si="294"/>
        <v>0</v>
      </c>
      <c r="J226" s="53"/>
      <c r="K226" s="54"/>
      <c r="L226" s="55">
        <f t="shared" si="295"/>
        <v>0</v>
      </c>
      <c r="M226" s="53"/>
      <c r="N226" s="54"/>
      <c r="O226" s="55">
        <f t="shared" si="296"/>
        <v>0</v>
      </c>
      <c r="P226" s="57"/>
    </row>
    <row r="227" spans="1:16" hidden="1" x14ac:dyDescent="0.25">
      <c r="A227" s="178">
        <v>5260</v>
      </c>
      <c r="B227" s="78" t="s">
        <v>249</v>
      </c>
      <c r="C227" s="79">
        <f t="shared" si="288"/>
        <v>0</v>
      </c>
      <c r="D227" s="179">
        <f>SUM(D228)</f>
        <v>0</v>
      </c>
      <c r="E227" s="180">
        <f t="shared" ref="E227:F227" si="297">SUM(E228)</f>
        <v>0</v>
      </c>
      <c r="F227" s="55">
        <f t="shared" si="297"/>
        <v>0</v>
      </c>
      <c r="G227" s="179">
        <f>SUM(G228)</f>
        <v>0</v>
      </c>
      <c r="H227" s="180">
        <f t="shared" ref="H227:I227" si="298">SUM(H228)</f>
        <v>0</v>
      </c>
      <c r="I227" s="55">
        <f t="shared" si="298"/>
        <v>0</v>
      </c>
      <c r="J227" s="179">
        <f>SUM(J228)</f>
        <v>0</v>
      </c>
      <c r="K227" s="180">
        <f t="shared" ref="K227:L227" si="299">SUM(K228)</f>
        <v>0</v>
      </c>
      <c r="L227" s="55">
        <f t="shared" si="299"/>
        <v>0</v>
      </c>
      <c r="M227" s="179">
        <f>SUM(M228)</f>
        <v>0</v>
      </c>
      <c r="N227" s="180">
        <f t="shared" ref="N227:O227" si="300">SUM(N228)</f>
        <v>0</v>
      </c>
      <c r="O227" s="55">
        <f t="shared" si="300"/>
        <v>0</v>
      </c>
      <c r="P227" s="57"/>
    </row>
    <row r="228" spans="1:16" ht="24" hidden="1" customHeight="1" x14ac:dyDescent="0.25">
      <c r="A228" s="51">
        <v>5269</v>
      </c>
      <c r="B228" s="78" t="s">
        <v>250</v>
      </c>
      <c r="C228" s="79">
        <f t="shared" si="288"/>
        <v>0</v>
      </c>
      <c r="D228" s="184"/>
      <c r="E228" s="185"/>
      <c r="F228" s="55">
        <f t="shared" ref="F228:F229" si="301">D228+E228</f>
        <v>0</v>
      </c>
      <c r="G228" s="53"/>
      <c r="H228" s="54"/>
      <c r="I228" s="55">
        <f t="shared" ref="I228:I229" si="302">G228+H228</f>
        <v>0</v>
      </c>
      <c r="J228" s="53"/>
      <c r="K228" s="54"/>
      <c r="L228" s="55">
        <f t="shared" ref="L228:L229" si="303">K228+J228</f>
        <v>0</v>
      </c>
      <c r="M228" s="53"/>
      <c r="N228" s="54"/>
      <c r="O228" s="55">
        <f t="shared" ref="O228:O229" si="304">N228+M228</f>
        <v>0</v>
      </c>
      <c r="P228" s="57"/>
    </row>
    <row r="229" spans="1:16" ht="24" hidden="1" customHeight="1" x14ac:dyDescent="0.25">
      <c r="A229" s="175">
        <v>5270</v>
      </c>
      <c r="B229" s="127" t="s">
        <v>251</v>
      </c>
      <c r="C229" s="132">
        <f t="shared" si="288"/>
        <v>0</v>
      </c>
      <c r="D229" s="190"/>
      <c r="E229" s="191"/>
      <c r="F229" s="130">
        <f t="shared" si="301"/>
        <v>0</v>
      </c>
      <c r="G229" s="133"/>
      <c r="H229" s="134"/>
      <c r="I229" s="130">
        <f t="shared" si="302"/>
        <v>0</v>
      </c>
      <c r="J229" s="133"/>
      <c r="K229" s="134"/>
      <c r="L229" s="130">
        <f t="shared" si="303"/>
        <v>0</v>
      </c>
      <c r="M229" s="133"/>
      <c r="N229" s="134"/>
      <c r="O229" s="130">
        <f t="shared" si="304"/>
        <v>0</v>
      </c>
      <c r="P229" s="118"/>
    </row>
    <row r="230" spans="1:16" hidden="1" x14ac:dyDescent="0.25">
      <c r="A230" s="166">
        <v>6000</v>
      </c>
      <c r="B230" s="166" t="s">
        <v>252</v>
      </c>
      <c r="C230" s="167">
        <f t="shared" si="288"/>
        <v>0</v>
      </c>
      <c r="D230" s="168">
        <f>D231+D251+D259</f>
        <v>0</v>
      </c>
      <c r="E230" s="169">
        <f t="shared" ref="E230:F230" si="305">E231+E251+E259</f>
        <v>0</v>
      </c>
      <c r="F230" s="170">
        <f t="shared" si="305"/>
        <v>0</v>
      </c>
      <c r="G230" s="168">
        <f>G231+G251+G259</f>
        <v>0</v>
      </c>
      <c r="H230" s="169">
        <f t="shared" ref="H230:I230" si="306">H231+H251+H259</f>
        <v>0</v>
      </c>
      <c r="I230" s="170">
        <f t="shared" si="306"/>
        <v>0</v>
      </c>
      <c r="J230" s="168">
        <f>J231+J251+J259</f>
        <v>0</v>
      </c>
      <c r="K230" s="169">
        <f t="shared" ref="K230:L230" si="307">K231+K251+K259</f>
        <v>0</v>
      </c>
      <c r="L230" s="170">
        <f t="shared" si="307"/>
        <v>0</v>
      </c>
      <c r="M230" s="168">
        <f>M231+M251+M259</f>
        <v>0</v>
      </c>
      <c r="N230" s="169">
        <f t="shared" ref="N230:O230" si="308">N231+N251+N259</f>
        <v>0</v>
      </c>
      <c r="O230" s="170">
        <f t="shared" si="308"/>
        <v>0</v>
      </c>
      <c r="P230" s="171"/>
    </row>
    <row r="231" spans="1:16" ht="14.25" hidden="1" customHeight="1" x14ac:dyDescent="0.25">
      <c r="A231" s="204">
        <v>6200</v>
      </c>
      <c r="B231" s="195" t="s">
        <v>253</v>
      </c>
      <c r="C231" s="205">
        <f t="shared" si="288"/>
        <v>0</v>
      </c>
      <c r="D231" s="206">
        <f>SUM(D232,D233,D235,D238,D244,D245,D246)</f>
        <v>0</v>
      </c>
      <c r="E231" s="207">
        <f t="shared" ref="E231:F231" si="309">SUM(E232,E233,E235,E238,E244,E245,E246)</f>
        <v>0</v>
      </c>
      <c r="F231" s="208">
        <f t="shared" si="309"/>
        <v>0</v>
      </c>
      <c r="G231" s="206">
        <f>SUM(G232,G233,G235,G238,G244,G245,G246)</f>
        <v>0</v>
      </c>
      <c r="H231" s="207">
        <f t="shared" ref="H231:I231" si="310">SUM(H232,H233,H235,H238,H244,H245,H246)</f>
        <v>0</v>
      </c>
      <c r="I231" s="208">
        <f t="shared" si="310"/>
        <v>0</v>
      </c>
      <c r="J231" s="206">
        <f>SUM(J232,J233,J235,J238,J244,J245,J246)</f>
        <v>0</v>
      </c>
      <c r="K231" s="207">
        <f t="shared" ref="K231:L231" si="311">SUM(K232,K233,K235,K238,K244,K245,K246)</f>
        <v>0</v>
      </c>
      <c r="L231" s="208">
        <f t="shared" si="311"/>
        <v>0</v>
      </c>
      <c r="M231" s="206">
        <f>SUM(M232,M233,M235,M238,M244,M245,M246)</f>
        <v>0</v>
      </c>
      <c r="N231" s="207">
        <f t="shared" ref="N231:O231" si="312">SUM(N232,N233,N235,N238,N244,N245,N246)</f>
        <v>0</v>
      </c>
      <c r="O231" s="208">
        <f t="shared" si="312"/>
        <v>0</v>
      </c>
      <c r="P231" s="209"/>
    </row>
    <row r="232" spans="1:16" ht="24" hidden="1" customHeight="1" x14ac:dyDescent="0.25">
      <c r="A232" s="676">
        <v>6220</v>
      </c>
      <c r="B232" s="71" t="s">
        <v>254</v>
      </c>
      <c r="C232" s="72">
        <f t="shared" si="288"/>
        <v>0</v>
      </c>
      <c r="D232" s="186"/>
      <c r="E232" s="187"/>
      <c r="F232" s="123">
        <f>D232+E232</f>
        <v>0</v>
      </c>
      <c r="G232" s="46"/>
      <c r="H232" s="47"/>
      <c r="I232" s="123">
        <f>G232+H232</f>
        <v>0</v>
      </c>
      <c r="J232" s="46"/>
      <c r="K232" s="47"/>
      <c r="L232" s="123">
        <f>K232+J232</f>
        <v>0</v>
      </c>
      <c r="M232" s="46"/>
      <c r="N232" s="47"/>
      <c r="O232" s="123">
        <f>N232+M232</f>
        <v>0</v>
      </c>
      <c r="P232" s="49"/>
    </row>
    <row r="233" spans="1:16" hidden="1" x14ac:dyDescent="0.25">
      <c r="A233" s="178">
        <v>6230</v>
      </c>
      <c r="B233" s="78" t="s">
        <v>255</v>
      </c>
      <c r="C233" s="79">
        <f t="shared" si="288"/>
        <v>0</v>
      </c>
      <c r="D233" s="179">
        <f t="shared" ref="D233:O233" si="313">SUM(D234)</f>
        <v>0</v>
      </c>
      <c r="E233" s="180">
        <f t="shared" si="313"/>
        <v>0</v>
      </c>
      <c r="F233" s="55">
        <f t="shared" si="313"/>
        <v>0</v>
      </c>
      <c r="G233" s="179">
        <f t="shared" si="313"/>
        <v>0</v>
      </c>
      <c r="H233" s="180">
        <f t="shared" si="313"/>
        <v>0</v>
      </c>
      <c r="I233" s="55">
        <f t="shared" si="313"/>
        <v>0</v>
      </c>
      <c r="J233" s="179">
        <f t="shared" si="313"/>
        <v>0</v>
      </c>
      <c r="K233" s="180">
        <f t="shared" si="313"/>
        <v>0</v>
      </c>
      <c r="L233" s="55">
        <f t="shared" si="313"/>
        <v>0</v>
      </c>
      <c r="M233" s="179">
        <f t="shared" si="313"/>
        <v>0</v>
      </c>
      <c r="N233" s="180">
        <f t="shared" si="313"/>
        <v>0</v>
      </c>
      <c r="O233" s="55">
        <f t="shared" si="313"/>
        <v>0</v>
      </c>
      <c r="P233" s="57"/>
    </row>
    <row r="234" spans="1:16" ht="24" hidden="1" customHeight="1" x14ac:dyDescent="0.25">
      <c r="A234" s="51">
        <v>6239</v>
      </c>
      <c r="B234" s="71" t="s">
        <v>256</v>
      </c>
      <c r="C234" s="79">
        <f t="shared" si="288"/>
        <v>0</v>
      </c>
      <c r="D234" s="186"/>
      <c r="E234" s="187"/>
      <c r="F234" s="123">
        <f>D234+E234</f>
        <v>0</v>
      </c>
      <c r="G234" s="46"/>
      <c r="H234" s="47"/>
      <c r="I234" s="123">
        <f>G234+H234</f>
        <v>0</v>
      </c>
      <c r="J234" s="46"/>
      <c r="K234" s="47"/>
      <c r="L234" s="123">
        <f>K234+J234</f>
        <v>0</v>
      </c>
      <c r="M234" s="46"/>
      <c r="N234" s="47"/>
      <c r="O234" s="123">
        <f>N234+M234</f>
        <v>0</v>
      </c>
      <c r="P234" s="49"/>
    </row>
    <row r="235" spans="1:16" ht="24" hidden="1" x14ac:dyDescent="0.25">
      <c r="A235" s="178">
        <v>6240</v>
      </c>
      <c r="B235" s="78" t="s">
        <v>257</v>
      </c>
      <c r="C235" s="79">
        <f t="shared" si="288"/>
        <v>0</v>
      </c>
      <c r="D235" s="179">
        <f>SUM(D236:D237)</f>
        <v>0</v>
      </c>
      <c r="E235" s="180">
        <f t="shared" ref="E235:F235" si="314">SUM(E236:E237)</f>
        <v>0</v>
      </c>
      <c r="F235" s="55">
        <f t="shared" si="314"/>
        <v>0</v>
      </c>
      <c r="G235" s="179">
        <f>SUM(G236:G237)</f>
        <v>0</v>
      </c>
      <c r="H235" s="180">
        <f t="shared" ref="H235:I235" si="315">SUM(H236:H237)</f>
        <v>0</v>
      </c>
      <c r="I235" s="55">
        <f t="shared" si="315"/>
        <v>0</v>
      </c>
      <c r="J235" s="179">
        <f>SUM(J236:J237)</f>
        <v>0</v>
      </c>
      <c r="K235" s="180">
        <f t="shared" ref="K235:L235" si="316">SUM(K236:K237)</f>
        <v>0</v>
      </c>
      <c r="L235" s="55">
        <f t="shared" si="316"/>
        <v>0</v>
      </c>
      <c r="M235" s="179">
        <f>SUM(M236:M237)</f>
        <v>0</v>
      </c>
      <c r="N235" s="180">
        <f t="shared" ref="N235:O235" si="317">SUM(N236:N237)</f>
        <v>0</v>
      </c>
      <c r="O235" s="55">
        <f t="shared" si="317"/>
        <v>0</v>
      </c>
      <c r="P235" s="57"/>
    </row>
    <row r="236" spans="1:16" ht="12" hidden="1" customHeight="1" x14ac:dyDescent="0.25">
      <c r="A236" s="51">
        <v>6241</v>
      </c>
      <c r="B236" s="78" t="s">
        <v>258</v>
      </c>
      <c r="C236" s="79">
        <f t="shared" si="288"/>
        <v>0</v>
      </c>
      <c r="D236" s="184"/>
      <c r="E236" s="185"/>
      <c r="F236" s="55">
        <f t="shared" ref="F236:F237" si="318">D236+E236</f>
        <v>0</v>
      </c>
      <c r="G236" s="53"/>
      <c r="H236" s="54"/>
      <c r="I236" s="55">
        <f t="shared" ref="I236:I237" si="319">G236+H236</f>
        <v>0</v>
      </c>
      <c r="J236" s="53"/>
      <c r="K236" s="54"/>
      <c r="L236" s="55">
        <f t="shared" ref="L236:L237" si="320">K236+J236</f>
        <v>0</v>
      </c>
      <c r="M236" s="53"/>
      <c r="N236" s="54"/>
      <c r="O236" s="55">
        <f t="shared" ref="O236:O237" si="321">N236+M236</f>
        <v>0</v>
      </c>
      <c r="P236" s="57"/>
    </row>
    <row r="237" spans="1:16" ht="12" hidden="1" customHeight="1" x14ac:dyDescent="0.25">
      <c r="A237" s="51">
        <v>6242</v>
      </c>
      <c r="B237" s="78" t="s">
        <v>259</v>
      </c>
      <c r="C237" s="79">
        <f t="shared" si="288"/>
        <v>0</v>
      </c>
      <c r="D237" s="184"/>
      <c r="E237" s="185"/>
      <c r="F237" s="55">
        <f t="shared" si="318"/>
        <v>0</v>
      </c>
      <c r="G237" s="53"/>
      <c r="H237" s="54"/>
      <c r="I237" s="55">
        <f t="shared" si="319"/>
        <v>0</v>
      </c>
      <c r="J237" s="53"/>
      <c r="K237" s="54"/>
      <c r="L237" s="55">
        <f t="shared" si="320"/>
        <v>0</v>
      </c>
      <c r="M237" s="53"/>
      <c r="N237" s="54"/>
      <c r="O237" s="55">
        <f t="shared" si="321"/>
        <v>0</v>
      </c>
      <c r="P237" s="57"/>
    </row>
    <row r="238" spans="1:16" ht="25.5" hidden="1" customHeight="1" x14ac:dyDescent="0.25">
      <c r="A238" s="178">
        <v>6250</v>
      </c>
      <c r="B238" s="78" t="s">
        <v>260</v>
      </c>
      <c r="C238" s="79">
        <f t="shared" si="288"/>
        <v>0</v>
      </c>
      <c r="D238" s="179">
        <f>SUM(D239:D243)</f>
        <v>0</v>
      </c>
      <c r="E238" s="180">
        <f t="shared" ref="E238:F238" si="322">SUM(E239:E243)</f>
        <v>0</v>
      </c>
      <c r="F238" s="55">
        <f t="shared" si="322"/>
        <v>0</v>
      </c>
      <c r="G238" s="179">
        <f>SUM(G239:G243)</f>
        <v>0</v>
      </c>
      <c r="H238" s="180">
        <f t="shared" ref="H238:I238" si="323">SUM(H239:H243)</f>
        <v>0</v>
      </c>
      <c r="I238" s="55">
        <f t="shared" si="323"/>
        <v>0</v>
      </c>
      <c r="J238" s="179">
        <f>SUM(J239:J243)</f>
        <v>0</v>
      </c>
      <c r="K238" s="180">
        <f t="shared" ref="K238:L238" si="324">SUM(K239:K243)</f>
        <v>0</v>
      </c>
      <c r="L238" s="55">
        <f t="shared" si="324"/>
        <v>0</v>
      </c>
      <c r="M238" s="179">
        <f>SUM(M239:M243)</f>
        <v>0</v>
      </c>
      <c r="N238" s="180">
        <f t="shared" ref="N238:O238" si="325">SUM(N239:N243)</f>
        <v>0</v>
      </c>
      <c r="O238" s="55">
        <f t="shared" si="325"/>
        <v>0</v>
      </c>
      <c r="P238" s="57"/>
    </row>
    <row r="239" spans="1:16" ht="14.25" hidden="1" customHeight="1" x14ac:dyDescent="0.25">
      <c r="A239" s="51">
        <v>6252</v>
      </c>
      <c r="B239" s="78" t="s">
        <v>261</v>
      </c>
      <c r="C239" s="79">
        <f t="shared" si="288"/>
        <v>0</v>
      </c>
      <c r="D239" s="184"/>
      <c r="E239" s="185"/>
      <c r="F239" s="55">
        <f t="shared" ref="F239:F245" si="326">D239+E239</f>
        <v>0</v>
      </c>
      <c r="G239" s="53"/>
      <c r="H239" s="54"/>
      <c r="I239" s="55">
        <f t="shared" ref="I239:I245" si="327">G239+H239</f>
        <v>0</v>
      </c>
      <c r="J239" s="53"/>
      <c r="K239" s="54"/>
      <c r="L239" s="55">
        <f t="shared" ref="L239:L245" si="328">K239+J239</f>
        <v>0</v>
      </c>
      <c r="M239" s="53"/>
      <c r="N239" s="54"/>
      <c r="O239" s="55">
        <f t="shared" ref="O239:O245" si="329">N239+M239</f>
        <v>0</v>
      </c>
      <c r="P239" s="57"/>
    </row>
    <row r="240" spans="1:16" ht="14.25" hidden="1" customHeight="1" x14ac:dyDescent="0.25">
      <c r="A240" s="51">
        <v>6253</v>
      </c>
      <c r="B240" s="78" t="s">
        <v>262</v>
      </c>
      <c r="C240" s="79">
        <f t="shared" si="288"/>
        <v>0</v>
      </c>
      <c r="D240" s="184"/>
      <c r="E240" s="185"/>
      <c r="F240" s="55">
        <f t="shared" si="326"/>
        <v>0</v>
      </c>
      <c r="G240" s="53"/>
      <c r="H240" s="54"/>
      <c r="I240" s="55">
        <f t="shared" si="327"/>
        <v>0</v>
      </c>
      <c r="J240" s="53"/>
      <c r="K240" s="54"/>
      <c r="L240" s="55">
        <f t="shared" si="328"/>
        <v>0</v>
      </c>
      <c r="M240" s="53"/>
      <c r="N240" s="54"/>
      <c r="O240" s="55">
        <f t="shared" si="329"/>
        <v>0</v>
      </c>
      <c r="P240" s="57"/>
    </row>
    <row r="241" spans="1:16" ht="24" hidden="1" customHeight="1" x14ac:dyDescent="0.25">
      <c r="A241" s="51">
        <v>6254</v>
      </c>
      <c r="B241" s="78" t="s">
        <v>263</v>
      </c>
      <c r="C241" s="79">
        <f t="shared" si="288"/>
        <v>0</v>
      </c>
      <c r="D241" s="184"/>
      <c r="E241" s="185"/>
      <c r="F241" s="55">
        <f t="shared" si="326"/>
        <v>0</v>
      </c>
      <c r="G241" s="53"/>
      <c r="H241" s="54"/>
      <c r="I241" s="55">
        <f t="shared" si="327"/>
        <v>0</v>
      </c>
      <c r="J241" s="53"/>
      <c r="K241" s="54"/>
      <c r="L241" s="55">
        <f t="shared" si="328"/>
        <v>0</v>
      </c>
      <c r="M241" s="53"/>
      <c r="N241" s="54"/>
      <c r="O241" s="55">
        <f t="shared" si="329"/>
        <v>0</v>
      </c>
      <c r="P241" s="57"/>
    </row>
    <row r="242" spans="1:16" ht="24" hidden="1" customHeight="1" x14ac:dyDescent="0.25">
      <c r="A242" s="51">
        <v>6255</v>
      </c>
      <c r="B242" s="78" t="s">
        <v>264</v>
      </c>
      <c r="C242" s="79">
        <f t="shared" si="288"/>
        <v>0</v>
      </c>
      <c r="D242" s="184"/>
      <c r="E242" s="185"/>
      <c r="F242" s="55">
        <f t="shared" si="326"/>
        <v>0</v>
      </c>
      <c r="G242" s="53"/>
      <c r="H242" s="54"/>
      <c r="I242" s="55">
        <f t="shared" si="327"/>
        <v>0</v>
      </c>
      <c r="J242" s="53"/>
      <c r="K242" s="54"/>
      <c r="L242" s="55">
        <f t="shared" si="328"/>
        <v>0</v>
      </c>
      <c r="M242" s="53"/>
      <c r="N242" s="54"/>
      <c r="O242" s="55">
        <f t="shared" si="329"/>
        <v>0</v>
      </c>
      <c r="P242" s="57"/>
    </row>
    <row r="243" spans="1:16" ht="12" hidden="1" customHeight="1" x14ac:dyDescent="0.25">
      <c r="A243" s="51">
        <v>6259</v>
      </c>
      <c r="B243" s="78" t="s">
        <v>265</v>
      </c>
      <c r="C243" s="79">
        <f t="shared" si="288"/>
        <v>0</v>
      </c>
      <c r="D243" s="184"/>
      <c r="E243" s="185"/>
      <c r="F243" s="55">
        <f t="shared" si="326"/>
        <v>0</v>
      </c>
      <c r="G243" s="53"/>
      <c r="H243" s="54"/>
      <c r="I243" s="55">
        <f t="shared" si="327"/>
        <v>0</v>
      </c>
      <c r="J243" s="53"/>
      <c r="K243" s="54"/>
      <c r="L243" s="55">
        <f t="shared" si="328"/>
        <v>0</v>
      </c>
      <c r="M243" s="53"/>
      <c r="N243" s="54"/>
      <c r="O243" s="55">
        <f t="shared" si="329"/>
        <v>0</v>
      </c>
      <c r="P243" s="57"/>
    </row>
    <row r="244" spans="1:16" ht="24" hidden="1" customHeight="1" x14ac:dyDescent="0.25">
      <c r="A244" s="178">
        <v>6260</v>
      </c>
      <c r="B244" s="78" t="s">
        <v>266</v>
      </c>
      <c r="C244" s="79">
        <f t="shared" si="288"/>
        <v>0</v>
      </c>
      <c r="D244" s="184"/>
      <c r="E244" s="185"/>
      <c r="F244" s="55">
        <f t="shared" si="326"/>
        <v>0</v>
      </c>
      <c r="G244" s="53"/>
      <c r="H244" s="54"/>
      <c r="I244" s="55">
        <f t="shared" si="327"/>
        <v>0</v>
      </c>
      <c r="J244" s="53"/>
      <c r="K244" s="54"/>
      <c r="L244" s="55">
        <f t="shared" si="328"/>
        <v>0</v>
      </c>
      <c r="M244" s="53"/>
      <c r="N244" s="54"/>
      <c r="O244" s="55">
        <f t="shared" si="329"/>
        <v>0</v>
      </c>
      <c r="P244" s="57"/>
    </row>
    <row r="245" spans="1:16" ht="12" hidden="1" customHeight="1" x14ac:dyDescent="0.25">
      <c r="A245" s="178">
        <v>6270</v>
      </c>
      <c r="B245" s="78" t="s">
        <v>267</v>
      </c>
      <c r="C245" s="79">
        <f t="shared" si="288"/>
        <v>0</v>
      </c>
      <c r="D245" s="184"/>
      <c r="E245" s="185"/>
      <c r="F245" s="55">
        <f t="shared" si="326"/>
        <v>0</v>
      </c>
      <c r="G245" s="53"/>
      <c r="H245" s="54"/>
      <c r="I245" s="55">
        <f t="shared" si="327"/>
        <v>0</v>
      </c>
      <c r="J245" s="53"/>
      <c r="K245" s="54"/>
      <c r="L245" s="55">
        <f t="shared" si="328"/>
        <v>0</v>
      </c>
      <c r="M245" s="53"/>
      <c r="N245" s="54"/>
      <c r="O245" s="55">
        <f t="shared" si="329"/>
        <v>0</v>
      </c>
      <c r="P245" s="57"/>
    </row>
    <row r="246" spans="1:16" ht="24" hidden="1" x14ac:dyDescent="0.25">
      <c r="A246" s="676">
        <v>6290</v>
      </c>
      <c r="B246" s="71" t="s">
        <v>268</v>
      </c>
      <c r="C246" s="196">
        <f t="shared" si="288"/>
        <v>0</v>
      </c>
      <c r="D246" s="182">
        <f>SUM(D247:D250)</f>
        <v>0</v>
      </c>
      <c r="E246" s="183">
        <f t="shared" ref="E246:O246" si="330">SUM(E247:E250)</f>
        <v>0</v>
      </c>
      <c r="F246" s="123">
        <f t="shared" si="330"/>
        <v>0</v>
      </c>
      <c r="G246" s="182">
        <f t="shared" si="330"/>
        <v>0</v>
      </c>
      <c r="H246" s="183">
        <f t="shared" si="330"/>
        <v>0</v>
      </c>
      <c r="I246" s="123">
        <f t="shared" si="330"/>
        <v>0</v>
      </c>
      <c r="J246" s="182">
        <f t="shared" si="330"/>
        <v>0</v>
      </c>
      <c r="K246" s="183">
        <f t="shared" si="330"/>
        <v>0</v>
      </c>
      <c r="L246" s="123">
        <f t="shared" si="330"/>
        <v>0</v>
      </c>
      <c r="M246" s="182">
        <f t="shared" si="330"/>
        <v>0</v>
      </c>
      <c r="N246" s="183">
        <f t="shared" si="330"/>
        <v>0</v>
      </c>
      <c r="O246" s="123">
        <f t="shared" si="330"/>
        <v>0</v>
      </c>
      <c r="P246" s="49"/>
    </row>
    <row r="247" spans="1:16" ht="12" hidden="1" customHeight="1" x14ac:dyDescent="0.25">
      <c r="A247" s="51">
        <v>6291</v>
      </c>
      <c r="B247" s="78" t="s">
        <v>269</v>
      </c>
      <c r="C247" s="79">
        <f t="shared" si="288"/>
        <v>0</v>
      </c>
      <c r="D247" s="184"/>
      <c r="E247" s="185"/>
      <c r="F247" s="55">
        <f t="shared" ref="F247:F250" si="331">D247+E247</f>
        <v>0</v>
      </c>
      <c r="G247" s="53"/>
      <c r="H247" s="54"/>
      <c r="I247" s="55">
        <f t="shared" ref="I247:I250" si="332">G247+H247</f>
        <v>0</v>
      </c>
      <c r="J247" s="53"/>
      <c r="K247" s="54"/>
      <c r="L247" s="55">
        <f t="shared" ref="L247:L250" si="333">K247+J247</f>
        <v>0</v>
      </c>
      <c r="M247" s="53"/>
      <c r="N247" s="54"/>
      <c r="O247" s="55">
        <f t="shared" ref="O247:O250" si="334">N247+M247</f>
        <v>0</v>
      </c>
      <c r="P247" s="57"/>
    </row>
    <row r="248" spans="1:16" ht="12" hidden="1" customHeight="1" x14ac:dyDescent="0.25">
      <c r="A248" s="51">
        <v>6292</v>
      </c>
      <c r="B248" s="78" t="s">
        <v>270</v>
      </c>
      <c r="C248" s="79">
        <f t="shared" si="288"/>
        <v>0</v>
      </c>
      <c r="D248" s="184"/>
      <c r="E248" s="185"/>
      <c r="F248" s="55">
        <f t="shared" si="331"/>
        <v>0</v>
      </c>
      <c r="G248" s="53"/>
      <c r="H248" s="54"/>
      <c r="I248" s="55">
        <f t="shared" si="332"/>
        <v>0</v>
      </c>
      <c r="J248" s="53"/>
      <c r="K248" s="54"/>
      <c r="L248" s="55">
        <f t="shared" si="333"/>
        <v>0</v>
      </c>
      <c r="M248" s="53"/>
      <c r="N248" s="54"/>
      <c r="O248" s="55">
        <f t="shared" si="334"/>
        <v>0</v>
      </c>
      <c r="P248" s="57"/>
    </row>
    <row r="249" spans="1:16" ht="72" hidden="1" customHeight="1" x14ac:dyDescent="0.25">
      <c r="A249" s="51">
        <v>6296</v>
      </c>
      <c r="B249" s="78" t="s">
        <v>271</v>
      </c>
      <c r="C249" s="79">
        <f t="shared" si="288"/>
        <v>0</v>
      </c>
      <c r="D249" s="184"/>
      <c r="E249" s="185"/>
      <c r="F249" s="55">
        <f t="shared" si="331"/>
        <v>0</v>
      </c>
      <c r="G249" s="53"/>
      <c r="H249" s="54"/>
      <c r="I249" s="55">
        <f t="shared" si="332"/>
        <v>0</v>
      </c>
      <c r="J249" s="53"/>
      <c r="K249" s="54"/>
      <c r="L249" s="55">
        <f t="shared" si="333"/>
        <v>0</v>
      </c>
      <c r="M249" s="53"/>
      <c r="N249" s="54"/>
      <c r="O249" s="55">
        <f t="shared" si="334"/>
        <v>0</v>
      </c>
      <c r="P249" s="57"/>
    </row>
    <row r="250" spans="1:16" ht="39.75" hidden="1" customHeight="1" x14ac:dyDescent="0.25">
      <c r="A250" s="51">
        <v>6299</v>
      </c>
      <c r="B250" s="78" t="s">
        <v>272</v>
      </c>
      <c r="C250" s="79">
        <f t="shared" si="288"/>
        <v>0</v>
      </c>
      <c r="D250" s="184"/>
      <c r="E250" s="185"/>
      <c r="F250" s="55">
        <f t="shared" si="331"/>
        <v>0</v>
      </c>
      <c r="G250" s="53"/>
      <c r="H250" s="54"/>
      <c r="I250" s="55">
        <f t="shared" si="332"/>
        <v>0</v>
      </c>
      <c r="J250" s="53"/>
      <c r="K250" s="54"/>
      <c r="L250" s="55">
        <f t="shared" si="333"/>
        <v>0</v>
      </c>
      <c r="M250" s="53"/>
      <c r="N250" s="54"/>
      <c r="O250" s="55">
        <f t="shared" si="334"/>
        <v>0</v>
      </c>
      <c r="P250" s="57"/>
    </row>
    <row r="251" spans="1:16" hidden="1" x14ac:dyDescent="0.25">
      <c r="A251" s="58">
        <v>6300</v>
      </c>
      <c r="B251" s="172" t="s">
        <v>273</v>
      </c>
      <c r="C251" s="59">
        <f t="shared" si="288"/>
        <v>0</v>
      </c>
      <c r="D251" s="173">
        <f>SUM(D252,D257,D258)</f>
        <v>0</v>
      </c>
      <c r="E251" s="174">
        <f t="shared" ref="E251:O251" si="335">SUM(E252,E257,E258)</f>
        <v>0</v>
      </c>
      <c r="F251" s="62">
        <f t="shared" si="335"/>
        <v>0</v>
      </c>
      <c r="G251" s="173">
        <f t="shared" si="335"/>
        <v>0</v>
      </c>
      <c r="H251" s="174">
        <f t="shared" si="335"/>
        <v>0</v>
      </c>
      <c r="I251" s="62">
        <f t="shared" si="335"/>
        <v>0</v>
      </c>
      <c r="J251" s="173">
        <f t="shared" si="335"/>
        <v>0</v>
      </c>
      <c r="K251" s="174">
        <f t="shared" si="335"/>
        <v>0</v>
      </c>
      <c r="L251" s="62">
        <f t="shared" si="335"/>
        <v>0</v>
      </c>
      <c r="M251" s="173">
        <f t="shared" si="335"/>
        <v>0</v>
      </c>
      <c r="N251" s="174">
        <f t="shared" si="335"/>
        <v>0</v>
      </c>
      <c r="O251" s="62">
        <f t="shared" si="335"/>
        <v>0</v>
      </c>
      <c r="P251" s="66"/>
    </row>
    <row r="252" spans="1:16" ht="24" hidden="1" x14ac:dyDescent="0.25">
      <c r="A252" s="676">
        <v>6320</v>
      </c>
      <c r="B252" s="71" t="s">
        <v>274</v>
      </c>
      <c r="C252" s="196">
        <f t="shared" si="288"/>
        <v>0</v>
      </c>
      <c r="D252" s="182">
        <f>SUM(D253:D256)</f>
        <v>0</v>
      </c>
      <c r="E252" s="183">
        <f t="shared" ref="E252:O252" si="336">SUM(E253:E256)</f>
        <v>0</v>
      </c>
      <c r="F252" s="123">
        <f t="shared" si="336"/>
        <v>0</v>
      </c>
      <c r="G252" s="182">
        <f t="shared" si="336"/>
        <v>0</v>
      </c>
      <c r="H252" s="183">
        <f t="shared" si="336"/>
        <v>0</v>
      </c>
      <c r="I252" s="123">
        <f t="shared" si="336"/>
        <v>0</v>
      </c>
      <c r="J252" s="182">
        <f t="shared" si="336"/>
        <v>0</v>
      </c>
      <c r="K252" s="183">
        <f t="shared" si="336"/>
        <v>0</v>
      </c>
      <c r="L252" s="123">
        <f t="shared" si="336"/>
        <v>0</v>
      </c>
      <c r="M252" s="182">
        <f t="shared" si="336"/>
        <v>0</v>
      </c>
      <c r="N252" s="183">
        <f t="shared" si="336"/>
        <v>0</v>
      </c>
      <c r="O252" s="123">
        <f t="shared" si="336"/>
        <v>0</v>
      </c>
      <c r="P252" s="49"/>
    </row>
    <row r="253" spans="1:16" ht="12" hidden="1" customHeight="1" x14ac:dyDescent="0.25">
      <c r="A253" s="51">
        <v>6322</v>
      </c>
      <c r="B253" s="78" t="s">
        <v>275</v>
      </c>
      <c r="C253" s="79">
        <f t="shared" si="288"/>
        <v>0</v>
      </c>
      <c r="D253" s="184"/>
      <c r="E253" s="185"/>
      <c r="F253" s="55">
        <f t="shared" ref="F253:F258" si="337">D253+E253</f>
        <v>0</v>
      </c>
      <c r="G253" s="53"/>
      <c r="H253" s="54"/>
      <c r="I253" s="55">
        <f t="shared" ref="I253:I258" si="338">G253+H253</f>
        <v>0</v>
      </c>
      <c r="J253" s="53"/>
      <c r="K253" s="54"/>
      <c r="L253" s="55">
        <f t="shared" ref="L253:L258" si="339">K253+J253</f>
        <v>0</v>
      </c>
      <c r="M253" s="53"/>
      <c r="N253" s="54"/>
      <c r="O253" s="55">
        <f t="shared" ref="O253:O258" si="340">N253+M253</f>
        <v>0</v>
      </c>
      <c r="P253" s="57"/>
    </row>
    <row r="254" spans="1:16" ht="24" hidden="1" customHeight="1" x14ac:dyDescent="0.25">
      <c r="A254" s="51">
        <v>6323</v>
      </c>
      <c r="B254" s="78" t="s">
        <v>276</v>
      </c>
      <c r="C254" s="79">
        <f t="shared" si="288"/>
        <v>0</v>
      </c>
      <c r="D254" s="184"/>
      <c r="E254" s="185"/>
      <c r="F254" s="55">
        <f t="shared" si="337"/>
        <v>0</v>
      </c>
      <c r="G254" s="53"/>
      <c r="H254" s="54"/>
      <c r="I254" s="55">
        <f t="shared" si="338"/>
        <v>0</v>
      </c>
      <c r="J254" s="53"/>
      <c r="K254" s="54"/>
      <c r="L254" s="55">
        <f t="shared" si="339"/>
        <v>0</v>
      </c>
      <c r="M254" s="53"/>
      <c r="N254" s="54"/>
      <c r="O254" s="55">
        <f t="shared" si="340"/>
        <v>0</v>
      </c>
      <c r="P254" s="57"/>
    </row>
    <row r="255" spans="1:16" ht="24" hidden="1" customHeight="1" x14ac:dyDescent="0.25">
      <c r="A255" s="51">
        <v>6324</v>
      </c>
      <c r="B255" s="78" t="s">
        <v>277</v>
      </c>
      <c r="C255" s="79">
        <f t="shared" si="288"/>
        <v>0</v>
      </c>
      <c r="D255" s="184"/>
      <c r="E255" s="185"/>
      <c r="F255" s="55">
        <f t="shared" si="337"/>
        <v>0</v>
      </c>
      <c r="G255" s="53"/>
      <c r="H255" s="54"/>
      <c r="I255" s="55">
        <f t="shared" si="338"/>
        <v>0</v>
      </c>
      <c r="J255" s="53"/>
      <c r="K255" s="54"/>
      <c r="L255" s="55">
        <f t="shared" si="339"/>
        <v>0</v>
      </c>
      <c r="M255" s="53"/>
      <c r="N255" s="54"/>
      <c r="O255" s="55">
        <f t="shared" si="340"/>
        <v>0</v>
      </c>
      <c r="P255" s="57"/>
    </row>
    <row r="256" spans="1:16" ht="12" hidden="1" customHeight="1" x14ac:dyDescent="0.25">
      <c r="A256" s="44">
        <v>6329</v>
      </c>
      <c r="B256" s="71" t="s">
        <v>278</v>
      </c>
      <c r="C256" s="72">
        <f t="shared" si="288"/>
        <v>0</v>
      </c>
      <c r="D256" s="186"/>
      <c r="E256" s="187"/>
      <c r="F256" s="123">
        <f t="shared" si="337"/>
        <v>0</v>
      </c>
      <c r="G256" s="46"/>
      <c r="H256" s="47"/>
      <c r="I256" s="123">
        <f t="shared" si="338"/>
        <v>0</v>
      </c>
      <c r="J256" s="46"/>
      <c r="K256" s="47"/>
      <c r="L256" s="123">
        <f t="shared" si="339"/>
        <v>0</v>
      </c>
      <c r="M256" s="46"/>
      <c r="N256" s="47"/>
      <c r="O256" s="123">
        <f t="shared" si="340"/>
        <v>0</v>
      </c>
      <c r="P256" s="49"/>
    </row>
    <row r="257" spans="1:16" ht="24" hidden="1" customHeight="1" x14ac:dyDescent="0.25">
      <c r="A257" s="213">
        <v>6330</v>
      </c>
      <c r="B257" s="214" t="s">
        <v>279</v>
      </c>
      <c r="C257" s="196">
        <f t="shared" si="288"/>
        <v>0</v>
      </c>
      <c r="D257" s="198"/>
      <c r="E257" s="199"/>
      <c r="F257" s="200">
        <f t="shared" si="337"/>
        <v>0</v>
      </c>
      <c r="G257" s="201"/>
      <c r="H257" s="202"/>
      <c r="I257" s="200">
        <f t="shared" si="338"/>
        <v>0</v>
      </c>
      <c r="J257" s="201"/>
      <c r="K257" s="202"/>
      <c r="L257" s="200">
        <f t="shared" si="339"/>
        <v>0</v>
      </c>
      <c r="M257" s="201"/>
      <c r="N257" s="202"/>
      <c r="O257" s="200">
        <f t="shared" si="340"/>
        <v>0</v>
      </c>
      <c r="P257" s="203"/>
    </row>
    <row r="258" spans="1:16" ht="12" hidden="1" customHeight="1" x14ac:dyDescent="0.25">
      <c r="A258" s="178">
        <v>6360</v>
      </c>
      <c r="B258" s="78" t="s">
        <v>280</v>
      </c>
      <c r="C258" s="79">
        <f t="shared" si="288"/>
        <v>0</v>
      </c>
      <c r="D258" s="184"/>
      <c r="E258" s="185"/>
      <c r="F258" s="55">
        <f t="shared" si="337"/>
        <v>0</v>
      </c>
      <c r="G258" s="53"/>
      <c r="H258" s="54"/>
      <c r="I258" s="55">
        <f t="shared" si="338"/>
        <v>0</v>
      </c>
      <c r="J258" s="53"/>
      <c r="K258" s="54"/>
      <c r="L258" s="55">
        <f t="shared" si="339"/>
        <v>0</v>
      </c>
      <c r="M258" s="53"/>
      <c r="N258" s="54"/>
      <c r="O258" s="55">
        <f t="shared" si="340"/>
        <v>0</v>
      </c>
      <c r="P258" s="57"/>
    </row>
    <row r="259" spans="1:16" ht="36" hidden="1" x14ac:dyDescent="0.25">
      <c r="A259" s="58">
        <v>6400</v>
      </c>
      <c r="B259" s="172" t="s">
        <v>281</v>
      </c>
      <c r="C259" s="59">
        <f t="shared" si="288"/>
        <v>0</v>
      </c>
      <c r="D259" s="173">
        <f>SUM(D260,D264)</f>
        <v>0</v>
      </c>
      <c r="E259" s="174">
        <f t="shared" ref="E259:O259" si="341">SUM(E260,E264)</f>
        <v>0</v>
      </c>
      <c r="F259" s="62">
        <f t="shared" si="341"/>
        <v>0</v>
      </c>
      <c r="G259" s="173">
        <f t="shared" si="341"/>
        <v>0</v>
      </c>
      <c r="H259" s="174">
        <f t="shared" si="341"/>
        <v>0</v>
      </c>
      <c r="I259" s="62">
        <f t="shared" si="341"/>
        <v>0</v>
      </c>
      <c r="J259" s="173">
        <f t="shared" si="341"/>
        <v>0</v>
      </c>
      <c r="K259" s="174">
        <f t="shared" si="341"/>
        <v>0</v>
      </c>
      <c r="L259" s="62">
        <f t="shared" si="341"/>
        <v>0</v>
      </c>
      <c r="M259" s="173">
        <f t="shared" si="341"/>
        <v>0</v>
      </c>
      <c r="N259" s="174">
        <f t="shared" si="341"/>
        <v>0</v>
      </c>
      <c r="O259" s="62">
        <f t="shared" si="341"/>
        <v>0</v>
      </c>
      <c r="P259" s="66"/>
    </row>
    <row r="260" spans="1:16" ht="24" hidden="1" x14ac:dyDescent="0.25">
      <c r="A260" s="676">
        <v>6410</v>
      </c>
      <c r="B260" s="71" t="s">
        <v>282</v>
      </c>
      <c r="C260" s="72">
        <f t="shared" si="288"/>
        <v>0</v>
      </c>
      <c r="D260" s="182">
        <f>SUM(D261:D263)</f>
        <v>0</v>
      </c>
      <c r="E260" s="183">
        <f t="shared" ref="E260:O260" si="342">SUM(E261:E263)</f>
        <v>0</v>
      </c>
      <c r="F260" s="123">
        <f t="shared" si="342"/>
        <v>0</v>
      </c>
      <c r="G260" s="182">
        <f t="shared" si="342"/>
        <v>0</v>
      </c>
      <c r="H260" s="183">
        <f t="shared" si="342"/>
        <v>0</v>
      </c>
      <c r="I260" s="123">
        <f t="shared" si="342"/>
        <v>0</v>
      </c>
      <c r="J260" s="182">
        <f t="shared" si="342"/>
        <v>0</v>
      </c>
      <c r="K260" s="183">
        <f t="shared" si="342"/>
        <v>0</v>
      </c>
      <c r="L260" s="123">
        <f t="shared" si="342"/>
        <v>0</v>
      </c>
      <c r="M260" s="182">
        <f t="shared" si="342"/>
        <v>0</v>
      </c>
      <c r="N260" s="183">
        <f t="shared" si="342"/>
        <v>0</v>
      </c>
      <c r="O260" s="123">
        <f t="shared" si="342"/>
        <v>0</v>
      </c>
      <c r="P260" s="49"/>
    </row>
    <row r="261" spans="1:16" ht="12" hidden="1" customHeight="1" x14ac:dyDescent="0.25">
      <c r="A261" s="51">
        <v>6411</v>
      </c>
      <c r="B261" s="188" t="s">
        <v>283</v>
      </c>
      <c r="C261" s="79">
        <f t="shared" si="288"/>
        <v>0</v>
      </c>
      <c r="D261" s="184"/>
      <c r="E261" s="185"/>
      <c r="F261" s="55">
        <f t="shared" ref="F261:F263" si="343">D261+E261</f>
        <v>0</v>
      </c>
      <c r="G261" s="53"/>
      <c r="H261" s="54"/>
      <c r="I261" s="55">
        <f t="shared" ref="I261:I263" si="344">G261+H261</f>
        <v>0</v>
      </c>
      <c r="J261" s="53"/>
      <c r="K261" s="54"/>
      <c r="L261" s="55">
        <f t="shared" ref="L261:L263" si="345">K261+J261</f>
        <v>0</v>
      </c>
      <c r="M261" s="53"/>
      <c r="N261" s="54"/>
      <c r="O261" s="55">
        <f t="shared" ref="O261:O263" si="346">N261+M261</f>
        <v>0</v>
      </c>
      <c r="P261" s="57"/>
    </row>
    <row r="262" spans="1:16" ht="36" hidden="1" customHeight="1" x14ac:dyDescent="0.25">
      <c r="A262" s="51">
        <v>6412</v>
      </c>
      <c r="B262" s="78" t="s">
        <v>284</v>
      </c>
      <c r="C262" s="79">
        <f t="shared" si="288"/>
        <v>0</v>
      </c>
      <c r="D262" s="184"/>
      <c r="E262" s="185"/>
      <c r="F262" s="55">
        <f t="shared" si="343"/>
        <v>0</v>
      </c>
      <c r="G262" s="53"/>
      <c r="H262" s="54"/>
      <c r="I262" s="55">
        <f t="shared" si="344"/>
        <v>0</v>
      </c>
      <c r="J262" s="53"/>
      <c r="K262" s="54"/>
      <c r="L262" s="55">
        <f t="shared" si="345"/>
        <v>0</v>
      </c>
      <c r="M262" s="53"/>
      <c r="N262" s="54"/>
      <c r="O262" s="55">
        <f t="shared" si="346"/>
        <v>0</v>
      </c>
      <c r="P262" s="57"/>
    </row>
    <row r="263" spans="1:16" ht="36" hidden="1" customHeight="1" x14ac:dyDescent="0.25">
      <c r="A263" s="51">
        <v>6419</v>
      </c>
      <c r="B263" s="78" t="s">
        <v>285</v>
      </c>
      <c r="C263" s="79">
        <f t="shared" si="288"/>
        <v>0</v>
      </c>
      <c r="D263" s="184"/>
      <c r="E263" s="185"/>
      <c r="F263" s="55">
        <f t="shared" si="343"/>
        <v>0</v>
      </c>
      <c r="G263" s="53"/>
      <c r="H263" s="54"/>
      <c r="I263" s="55">
        <f t="shared" si="344"/>
        <v>0</v>
      </c>
      <c r="J263" s="53"/>
      <c r="K263" s="54"/>
      <c r="L263" s="55">
        <f t="shared" si="345"/>
        <v>0</v>
      </c>
      <c r="M263" s="53"/>
      <c r="N263" s="54"/>
      <c r="O263" s="55">
        <f t="shared" si="346"/>
        <v>0</v>
      </c>
      <c r="P263" s="57"/>
    </row>
    <row r="264" spans="1:16" ht="48" hidden="1" x14ac:dyDescent="0.25">
      <c r="A264" s="178">
        <v>6420</v>
      </c>
      <c r="B264" s="78" t="s">
        <v>286</v>
      </c>
      <c r="C264" s="79">
        <f t="shared" si="288"/>
        <v>0</v>
      </c>
      <c r="D264" s="179">
        <f>SUM(D265:D268)</f>
        <v>0</v>
      </c>
      <c r="E264" s="180">
        <f t="shared" ref="E264:F264" si="347">SUM(E265:E268)</f>
        <v>0</v>
      </c>
      <c r="F264" s="55">
        <f t="shared" si="347"/>
        <v>0</v>
      </c>
      <c r="G264" s="179">
        <f>SUM(G265:G268)</f>
        <v>0</v>
      </c>
      <c r="H264" s="180">
        <f t="shared" ref="H264:I264" si="348">SUM(H265:H268)</f>
        <v>0</v>
      </c>
      <c r="I264" s="55">
        <f t="shared" si="348"/>
        <v>0</v>
      </c>
      <c r="J264" s="179">
        <f>SUM(J265:J268)</f>
        <v>0</v>
      </c>
      <c r="K264" s="180">
        <f t="shared" ref="K264:L264" si="349">SUM(K265:K268)</f>
        <v>0</v>
      </c>
      <c r="L264" s="55">
        <f t="shared" si="349"/>
        <v>0</v>
      </c>
      <c r="M264" s="179">
        <f>SUM(M265:M268)</f>
        <v>0</v>
      </c>
      <c r="N264" s="180">
        <f t="shared" ref="N264:O264" si="350">SUM(N265:N268)</f>
        <v>0</v>
      </c>
      <c r="O264" s="55">
        <f t="shared" si="350"/>
        <v>0</v>
      </c>
      <c r="P264" s="57"/>
    </row>
    <row r="265" spans="1:16" ht="36" hidden="1" customHeight="1" x14ac:dyDescent="0.25">
      <c r="A265" s="51">
        <v>6421</v>
      </c>
      <c r="B265" s="78" t="s">
        <v>287</v>
      </c>
      <c r="C265" s="79">
        <f t="shared" si="288"/>
        <v>0</v>
      </c>
      <c r="D265" s="184"/>
      <c r="E265" s="185"/>
      <c r="F265" s="55">
        <f t="shared" ref="F265:F268" si="351">D265+E265</f>
        <v>0</v>
      </c>
      <c r="G265" s="53"/>
      <c r="H265" s="54"/>
      <c r="I265" s="55">
        <f t="shared" ref="I265:I268" si="352">G265+H265</f>
        <v>0</v>
      </c>
      <c r="J265" s="53"/>
      <c r="K265" s="54"/>
      <c r="L265" s="55">
        <f t="shared" ref="L265:L268" si="353">K265+J265</f>
        <v>0</v>
      </c>
      <c r="M265" s="53"/>
      <c r="N265" s="54"/>
      <c r="O265" s="55">
        <f t="shared" ref="O265:O268" si="354">N265+M265</f>
        <v>0</v>
      </c>
      <c r="P265" s="57"/>
    </row>
    <row r="266" spans="1:16" ht="12" hidden="1" customHeight="1" x14ac:dyDescent="0.25">
      <c r="A266" s="51">
        <v>6422</v>
      </c>
      <c r="B266" s="78" t="s">
        <v>288</v>
      </c>
      <c r="C266" s="79">
        <f t="shared" si="288"/>
        <v>0</v>
      </c>
      <c r="D266" s="184"/>
      <c r="E266" s="185"/>
      <c r="F266" s="55">
        <f t="shared" si="351"/>
        <v>0</v>
      </c>
      <c r="G266" s="53"/>
      <c r="H266" s="54"/>
      <c r="I266" s="55">
        <f t="shared" si="352"/>
        <v>0</v>
      </c>
      <c r="J266" s="53"/>
      <c r="K266" s="54"/>
      <c r="L266" s="55">
        <f t="shared" si="353"/>
        <v>0</v>
      </c>
      <c r="M266" s="53"/>
      <c r="N266" s="54"/>
      <c r="O266" s="55">
        <f t="shared" si="354"/>
        <v>0</v>
      </c>
      <c r="P266" s="57"/>
    </row>
    <row r="267" spans="1:16" ht="13.5" hidden="1" customHeight="1" x14ac:dyDescent="0.25">
      <c r="A267" s="51">
        <v>6423</v>
      </c>
      <c r="B267" s="78" t="s">
        <v>289</v>
      </c>
      <c r="C267" s="79">
        <f t="shared" si="288"/>
        <v>0</v>
      </c>
      <c r="D267" s="184"/>
      <c r="E267" s="185"/>
      <c r="F267" s="55">
        <f t="shared" si="351"/>
        <v>0</v>
      </c>
      <c r="G267" s="53"/>
      <c r="H267" s="54"/>
      <c r="I267" s="55">
        <f t="shared" si="352"/>
        <v>0</v>
      </c>
      <c r="J267" s="53"/>
      <c r="K267" s="54"/>
      <c r="L267" s="55">
        <f t="shared" si="353"/>
        <v>0</v>
      </c>
      <c r="M267" s="53"/>
      <c r="N267" s="54"/>
      <c r="O267" s="55">
        <f t="shared" si="354"/>
        <v>0</v>
      </c>
      <c r="P267" s="57"/>
    </row>
    <row r="268" spans="1:16" ht="36" hidden="1" customHeight="1" x14ac:dyDescent="0.25">
      <c r="A268" s="51">
        <v>6424</v>
      </c>
      <c r="B268" s="78" t="s">
        <v>290</v>
      </c>
      <c r="C268" s="79">
        <f t="shared" si="288"/>
        <v>0</v>
      </c>
      <c r="D268" s="184"/>
      <c r="E268" s="185"/>
      <c r="F268" s="55">
        <f t="shared" si="351"/>
        <v>0</v>
      </c>
      <c r="G268" s="53"/>
      <c r="H268" s="54"/>
      <c r="I268" s="55">
        <f t="shared" si="352"/>
        <v>0</v>
      </c>
      <c r="J268" s="53"/>
      <c r="K268" s="54"/>
      <c r="L268" s="55">
        <f t="shared" si="353"/>
        <v>0</v>
      </c>
      <c r="M268" s="53"/>
      <c r="N268" s="54"/>
      <c r="O268" s="55">
        <f t="shared" si="354"/>
        <v>0</v>
      </c>
      <c r="P268" s="57"/>
    </row>
    <row r="269" spans="1:16" ht="48" hidden="1" x14ac:dyDescent="0.25">
      <c r="A269" s="215">
        <v>7000</v>
      </c>
      <c r="B269" s="215" t="s">
        <v>291</v>
      </c>
      <c r="C269" s="216">
        <f t="shared" si="288"/>
        <v>0</v>
      </c>
      <c r="D269" s="217">
        <f>SUM(D270,D281)</f>
        <v>0</v>
      </c>
      <c r="E269" s="218">
        <f t="shared" ref="E269:F269" si="355">SUM(E270,E281)</f>
        <v>0</v>
      </c>
      <c r="F269" s="219">
        <f t="shared" si="355"/>
        <v>0</v>
      </c>
      <c r="G269" s="217">
        <f>SUM(G270,G281)</f>
        <v>0</v>
      </c>
      <c r="H269" s="218">
        <f t="shared" ref="H269:I269" si="356">SUM(H270,H281)</f>
        <v>0</v>
      </c>
      <c r="I269" s="219">
        <f t="shared" si="356"/>
        <v>0</v>
      </c>
      <c r="J269" s="217">
        <f>SUM(J270,J281)</f>
        <v>0</v>
      </c>
      <c r="K269" s="218">
        <f t="shared" ref="K269:L269" si="357">SUM(K270,K281)</f>
        <v>0</v>
      </c>
      <c r="L269" s="219">
        <f t="shared" si="357"/>
        <v>0</v>
      </c>
      <c r="M269" s="217">
        <f>SUM(M270,M281)</f>
        <v>0</v>
      </c>
      <c r="N269" s="218">
        <f t="shared" ref="N269:O269" si="358">SUM(N270,N281)</f>
        <v>0</v>
      </c>
      <c r="O269" s="219">
        <f t="shared" si="358"/>
        <v>0</v>
      </c>
      <c r="P269" s="220"/>
    </row>
    <row r="270" spans="1:16" ht="24" hidden="1" x14ac:dyDescent="0.25">
      <c r="A270" s="58">
        <v>7200</v>
      </c>
      <c r="B270" s="172" t="s">
        <v>292</v>
      </c>
      <c r="C270" s="59">
        <f t="shared" si="288"/>
        <v>0</v>
      </c>
      <c r="D270" s="173">
        <f>SUM(D271,D272,D275,D276,D280)</f>
        <v>0</v>
      </c>
      <c r="E270" s="174">
        <f t="shared" ref="E270:F270" si="359">SUM(E271,E272,E275,E276,E280)</f>
        <v>0</v>
      </c>
      <c r="F270" s="62">
        <f t="shared" si="359"/>
        <v>0</v>
      </c>
      <c r="G270" s="173">
        <f>SUM(G271,G272,G275,G276,G280)</f>
        <v>0</v>
      </c>
      <c r="H270" s="174">
        <f t="shared" ref="H270:I270" si="360">SUM(H271,H272,H275,H276,H280)</f>
        <v>0</v>
      </c>
      <c r="I270" s="62">
        <f t="shared" si="360"/>
        <v>0</v>
      </c>
      <c r="J270" s="173">
        <f>SUM(J271,J272,J275,J276,J280)</f>
        <v>0</v>
      </c>
      <c r="K270" s="174">
        <f t="shared" ref="K270:L270" si="361">SUM(K271,K272,K275,K276,K280)</f>
        <v>0</v>
      </c>
      <c r="L270" s="62">
        <f t="shared" si="361"/>
        <v>0</v>
      </c>
      <c r="M270" s="173">
        <f>SUM(M271,M272,M275,M276,M280)</f>
        <v>0</v>
      </c>
      <c r="N270" s="174">
        <f t="shared" ref="N270:O270" si="362">SUM(N271,N272,N275,N276,N280)</f>
        <v>0</v>
      </c>
      <c r="O270" s="62">
        <f t="shared" si="362"/>
        <v>0</v>
      </c>
      <c r="P270" s="66"/>
    </row>
    <row r="271" spans="1:16" ht="24" hidden="1" customHeight="1" x14ac:dyDescent="0.25">
      <c r="A271" s="676">
        <v>7210</v>
      </c>
      <c r="B271" s="71" t="s">
        <v>293</v>
      </c>
      <c r="C271" s="72">
        <f t="shared" si="288"/>
        <v>0</v>
      </c>
      <c r="D271" s="186"/>
      <c r="E271" s="187"/>
      <c r="F271" s="123">
        <f>D271+E271</f>
        <v>0</v>
      </c>
      <c r="G271" s="46"/>
      <c r="H271" s="47"/>
      <c r="I271" s="123">
        <f>G271+H271</f>
        <v>0</v>
      </c>
      <c r="J271" s="46"/>
      <c r="K271" s="47"/>
      <c r="L271" s="123">
        <f>K271+J271</f>
        <v>0</v>
      </c>
      <c r="M271" s="46"/>
      <c r="N271" s="47"/>
      <c r="O271" s="123">
        <f>N271+M271</f>
        <v>0</v>
      </c>
      <c r="P271" s="49"/>
    </row>
    <row r="272" spans="1:16" s="221" customFormat="1" ht="24" hidden="1" x14ac:dyDescent="0.25">
      <c r="A272" s="178">
        <v>7220</v>
      </c>
      <c r="B272" s="78" t="s">
        <v>294</v>
      </c>
      <c r="C272" s="79">
        <f t="shared" si="288"/>
        <v>0</v>
      </c>
      <c r="D272" s="179">
        <f>SUM(D273:D274)</f>
        <v>0</v>
      </c>
      <c r="E272" s="180">
        <f t="shared" ref="E272:F272" si="363">SUM(E273:E274)</f>
        <v>0</v>
      </c>
      <c r="F272" s="55">
        <f t="shared" si="363"/>
        <v>0</v>
      </c>
      <c r="G272" s="179">
        <f>SUM(G273:G274)</f>
        <v>0</v>
      </c>
      <c r="H272" s="180">
        <f t="shared" ref="H272:I272" si="364">SUM(H273:H274)</f>
        <v>0</v>
      </c>
      <c r="I272" s="55">
        <f t="shared" si="364"/>
        <v>0</v>
      </c>
      <c r="J272" s="179">
        <f>SUM(J273:J274)</f>
        <v>0</v>
      </c>
      <c r="K272" s="180">
        <f t="shared" ref="K272:L272" si="365">SUM(K273:K274)</f>
        <v>0</v>
      </c>
      <c r="L272" s="55">
        <f t="shared" si="365"/>
        <v>0</v>
      </c>
      <c r="M272" s="179">
        <f>SUM(M273:M274)</f>
        <v>0</v>
      </c>
      <c r="N272" s="180">
        <f t="shared" ref="N272:O272" si="366">SUM(N273:N274)</f>
        <v>0</v>
      </c>
      <c r="O272" s="55">
        <f t="shared" si="366"/>
        <v>0</v>
      </c>
      <c r="P272" s="57"/>
    </row>
    <row r="273" spans="1:16" s="221" customFormat="1" ht="36" hidden="1" customHeight="1" x14ac:dyDescent="0.25">
      <c r="A273" s="51">
        <v>7221</v>
      </c>
      <c r="B273" s="78" t="s">
        <v>295</v>
      </c>
      <c r="C273" s="79">
        <f t="shared" si="288"/>
        <v>0</v>
      </c>
      <c r="D273" s="184"/>
      <c r="E273" s="185"/>
      <c r="F273" s="55">
        <f t="shared" ref="F273:F275" si="367">D273+E273</f>
        <v>0</v>
      </c>
      <c r="G273" s="53"/>
      <c r="H273" s="54"/>
      <c r="I273" s="55">
        <f t="shared" ref="I273:I275" si="368">G273+H273</f>
        <v>0</v>
      </c>
      <c r="J273" s="53"/>
      <c r="K273" s="54"/>
      <c r="L273" s="55">
        <f t="shared" ref="L273:L275" si="369">K273+J273</f>
        <v>0</v>
      </c>
      <c r="M273" s="53"/>
      <c r="N273" s="54"/>
      <c r="O273" s="55">
        <f t="shared" ref="O273:O275" si="370">N273+M273</f>
        <v>0</v>
      </c>
      <c r="P273" s="57"/>
    </row>
    <row r="274" spans="1:16" s="221" customFormat="1" ht="36" hidden="1" customHeight="1" x14ac:dyDescent="0.25">
      <c r="A274" s="51">
        <v>7222</v>
      </c>
      <c r="B274" s="78" t="s">
        <v>296</v>
      </c>
      <c r="C274" s="79">
        <f t="shared" si="288"/>
        <v>0</v>
      </c>
      <c r="D274" s="184"/>
      <c r="E274" s="185"/>
      <c r="F274" s="55">
        <f t="shared" si="367"/>
        <v>0</v>
      </c>
      <c r="G274" s="53"/>
      <c r="H274" s="54"/>
      <c r="I274" s="55">
        <f t="shared" si="368"/>
        <v>0</v>
      </c>
      <c r="J274" s="53"/>
      <c r="K274" s="54"/>
      <c r="L274" s="55">
        <f t="shared" si="369"/>
        <v>0</v>
      </c>
      <c r="M274" s="53"/>
      <c r="N274" s="54"/>
      <c r="O274" s="55">
        <f t="shared" si="370"/>
        <v>0</v>
      </c>
      <c r="P274" s="57"/>
    </row>
    <row r="275" spans="1:16" ht="24" hidden="1" customHeight="1" x14ac:dyDescent="0.25">
      <c r="A275" s="178">
        <v>7230</v>
      </c>
      <c r="B275" s="78" t="s">
        <v>297</v>
      </c>
      <c r="C275" s="79">
        <f t="shared" si="288"/>
        <v>0</v>
      </c>
      <c r="D275" s="184"/>
      <c r="E275" s="185"/>
      <c r="F275" s="55">
        <f t="shared" si="367"/>
        <v>0</v>
      </c>
      <c r="G275" s="53"/>
      <c r="H275" s="54"/>
      <c r="I275" s="55">
        <f t="shared" si="368"/>
        <v>0</v>
      </c>
      <c r="J275" s="53"/>
      <c r="K275" s="54"/>
      <c r="L275" s="55">
        <f t="shared" si="369"/>
        <v>0</v>
      </c>
      <c r="M275" s="53"/>
      <c r="N275" s="54"/>
      <c r="O275" s="55">
        <f t="shared" si="370"/>
        <v>0</v>
      </c>
      <c r="P275" s="57"/>
    </row>
    <row r="276" spans="1:16" ht="24" hidden="1" x14ac:dyDescent="0.25">
      <c r="A276" s="178">
        <v>7240</v>
      </c>
      <c r="B276" s="78" t="s">
        <v>298</v>
      </c>
      <c r="C276" s="79">
        <f t="shared" ref="C276:C301" si="371">F276+I276+L276+O276</f>
        <v>0</v>
      </c>
      <c r="D276" s="179">
        <f t="shared" ref="D276:O276" si="372">SUM(D277:D279)</f>
        <v>0</v>
      </c>
      <c r="E276" s="180">
        <f t="shared" si="372"/>
        <v>0</v>
      </c>
      <c r="F276" s="55">
        <f t="shared" si="372"/>
        <v>0</v>
      </c>
      <c r="G276" s="179">
        <f t="shared" si="372"/>
        <v>0</v>
      </c>
      <c r="H276" s="180">
        <f t="shared" si="372"/>
        <v>0</v>
      </c>
      <c r="I276" s="55">
        <f t="shared" si="372"/>
        <v>0</v>
      </c>
      <c r="J276" s="179">
        <f>SUM(J277:J279)</f>
        <v>0</v>
      </c>
      <c r="K276" s="180">
        <f t="shared" ref="K276:L276" si="373">SUM(K277:K279)</f>
        <v>0</v>
      </c>
      <c r="L276" s="55">
        <f t="shared" si="373"/>
        <v>0</v>
      </c>
      <c r="M276" s="179">
        <f t="shared" si="372"/>
        <v>0</v>
      </c>
      <c r="N276" s="180">
        <f t="shared" si="372"/>
        <v>0</v>
      </c>
      <c r="O276" s="55">
        <f t="shared" si="372"/>
        <v>0</v>
      </c>
      <c r="P276" s="57"/>
    </row>
    <row r="277" spans="1:16" ht="48" hidden="1" customHeight="1" x14ac:dyDescent="0.25">
      <c r="A277" s="51">
        <v>7245</v>
      </c>
      <c r="B277" s="78" t="s">
        <v>299</v>
      </c>
      <c r="C277" s="79">
        <f t="shared" si="371"/>
        <v>0</v>
      </c>
      <c r="D277" s="184"/>
      <c r="E277" s="185"/>
      <c r="F277" s="55">
        <f t="shared" ref="F277:F280" si="374">D277+E277</f>
        <v>0</v>
      </c>
      <c r="G277" s="53"/>
      <c r="H277" s="54"/>
      <c r="I277" s="55">
        <f t="shared" ref="I277:I280" si="375">G277+H277</f>
        <v>0</v>
      </c>
      <c r="J277" s="53"/>
      <c r="K277" s="54"/>
      <c r="L277" s="55">
        <f t="shared" ref="L277:L280" si="376">K277+J277</f>
        <v>0</v>
      </c>
      <c r="M277" s="53"/>
      <c r="N277" s="54"/>
      <c r="O277" s="55">
        <f t="shared" ref="O277:O280" si="377">N277+M277</f>
        <v>0</v>
      </c>
      <c r="P277" s="57"/>
    </row>
    <row r="278" spans="1:16" ht="84.75" hidden="1" customHeight="1" x14ac:dyDescent="0.25">
      <c r="A278" s="51">
        <v>7246</v>
      </c>
      <c r="B278" s="78" t="s">
        <v>300</v>
      </c>
      <c r="C278" s="79">
        <f t="shared" si="371"/>
        <v>0</v>
      </c>
      <c r="D278" s="184"/>
      <c r="E278" s="185"/>
      <c r="F278" s="55">
        <f t="shared" si="374"/>
        <v>0</v>
      </c>
      <c r="G278" s="53"/>
      <c r="H278" s="54"/>
      <c r="I278" s="55">
        <f t="shared" si="375"/>
        <v>0</v>
      </c>
      <c r="J278" s="53"/>
      <c r="K278" s="54"/>
      <c r="L278" s="55">
        <f t="shared" si="376"/>
        <v>0</v>
      </c>
      <c r="M278" s="53"/>
      <c r="N278" s="54"/>
      <c r="O278" s="55">
        <f t="shared" si="377"/>
        <v>0</v>
      </c>
      <c r="P278" s="57"/>
    </row>
    <row r="279" spans="1:16" ht="36" hidden="1" customHeight="1" x14ac:dyDescent="0.25">
      <c r="A279" s="51">
        <v>7247</v>
      </c>
      <c r="B279" s="78" t="s">
        <v>301</v>
      </c>
      <c r="C279" s="79">
        <f t="shared" si="371"/>
        <v>0</v>
      </c>
      <c r="D279" s="184"/>
      <c r="E279" s="185"/>
      <c r="F279" s="55">
        <f t="shared" si="374"/>
        <v>0</v>
      </c>
      <c r="G279" s="53"/>
      <c r="H279" s="54"/>
      <c r="I279" s="55">
        <f t="shared" si="375"/>
        <v>0</v>
      </c>
      <c r="J279" s="53"/>
      <c r="K279" s="54"/>
      <c r="L279" s="55">
        <f t="shared" si="376"/>
        <v>0</v>
      </c>
      <c r="M279" s="53"/>
      <c r="N279" s="54"/>
      <c r="O279" s="55">
        <f t="shared" si="377"/>
        <v>0</v>
      </c>
      <c r="P279" s="57"/>
    </row>
    <row r="280" spans="1:16" ht="24" hidden="1" customHeight="1" x14ac:dyDescent="0.25">
      <c r="A280" s="676">
        <v>7260</v>
      </c>
      <c r="B280" s="71" t="s">
        <v>302</v>
      </c>
      <c r="C280" s="72">
        <f t="shared" si="371"/>
        <v>0</v>
      </c>
      <c r="D280" s="186"/>
      <c r="E280" s="187"/>
      <c r="F280" s="123">
        <f t="shared" si="374"/>
        <v>0</v>
      </c>
      <c r="G280" s="46"/>
      <c r="H280" s="47"/>
      <c r="I280" s="123">
        <f t="shared" si="375"/>
        <v>0</v>
      </c>
      <c r="J280" s="46"/>
      <c r="K280" s="47"/>
      <c r="L280" s="123">
        <f t="shared" si="376"/>
        <v>0</v>
      </c>
      <c r="M280" s="46"/>
      <c r="N280" s="47"/>
      <c r="O280" s="123">
        <f t="shared" si="377"/>
        <v>0</v>
      </c>
      <c r="P280" s="49"/>
    </row>
    <row r="281" spans="1:16" hidden="1" x14ac:dyDescent="0.25">
      <c r="A281" s="125">
        <v>7700</v>
      </c>
      <c r="B281" s="98" t="s">
        <v>303</v>
      </c>
      <c r="C281" s="99">
        <f t="shared" si="371"/>
        <v>0</v>
      </c>
      <c r="D281" s="222">
        <f t="shared" ref="D281:O281" si="378">D282</f>
        <v>0</v>
      </c>
      <c r="E281" s="223">
        <f t="shared" si="378"/>
        <v>0</v>
      </c>
      <c r="F281" s="120">
        <f t="shared" si="378"/>
        <v>0</v>
      </c>
      <c r="G281" s="222">
        <f t="shared" si="378"/>
        <v>0</v>
      </c>
      <c r="H281" s="223">
        <f t="shared" si="378"/>
        <v>0</v>
      </c>
      <c r="I281" s="120">
        <f t="shared" si="378"/>
        <v>0</v>
      </c>
      <c r="J281" s="222">
        <f t="shared" si="378"/>
        <v>0</v>
      </c>
      <c r="K281" s="223">
        <f t="shared" si="378"/>
        <v>0</v>
      </c>
      <c r="L281" s="120">
        <f t="shared" si="378"/>
        <v>0</v>
      </c>
      <c r="M281" s="222">
        <f t="shared" si="378"/>
        <v>0</v>
      </c>
      <c r="N281" s="223">
        <f t="shared" si="378"/>
        <v>0</v>
      </c>
      <c r="O281" s="120">
        <f t="shared" si="378"/>
        <v>0</v>
      </c>
      <c r="P281" s="108"/>
    </row>
    <row r="282" spans="1:16" ht="12" hidden="1" customHeight="1" x14ac:dyDescent="0.25">
      <c r="A282" s="175">
        <v>7720</v>
      </c>
      <c r="B282" s="71" t="s">
        <v>304</v>
      </c>
      <c r="C282" s="87">
        <f t="shared" si="371"/>
        <v>0</v>
      </c>
      <c r="D282" s="224"/>
      <c r="E282" s="225"/>
      <c r="F282" s="226">
        <f>D282+E282</f>
        <v>0</v>
      </c>
      <c r="G282" s="91"/>
      <c r="H282" s="92"/>
      <c r="I282" s="226">
        <f>G282+H282</f>
        <v>0</v>
      </c>
      <c r="J282" s="91"/>
      <c r="K282" s="92"/>
      <c r="L282" s="226">
        <f>K282+J282</f>
        <v>0</v>
      </c>
      <c r="M282" s="91"/>
      <c r="N282" s="92"/>
      <c r="O282" s="226">
        <f>N282+M282</f>
        <v>0</v>
      </c>
      <c r="P282" s="96"/>
    </row>
    <row r="283" spans="1:16" hidden="1" x14ac:dyDescent="0.25">
      <c r="A283" s="227">
        <v>9000</v>
      </c>
      <c r="B283" s="228" t="s">
        <v>305</v>
      </c>
      <c r="C283" s="229">
        <f t="shared" si="371"/>
        <v>0</v>
      </c>
      <c r="D283" s="230">
        <f t="shared" ref="D283:O284" si="379">D284</f>
        <v>0</v>
      </c>
      <c r="E283" s="231">
        <f t="shared" si="379"/>
        <v>0</v>
      </c>
      <c r="F283" s="232">
        <f t="shared" si="379"/>
        <v>0</v>
      </c>
      <c r="G283" s="230">
        <f>G284</f>
        <v>0</v>
      </c>
      <c r="H283" s="231">
        <f t="shared" ref="H283:I283" si="380">H284</f>
        <v>0</v>
      </c>
      <c r="I283" s="232">
        <f t="shared" si="380"/>
        <v>0</v>
      </c>
      <c r="J283" s="230">
        <f t="shared" si="379"/>
        <v>0</v>
      </c>
      <c r="K283" s="231">
        <f t="shared" si="379"/>
        <v>0</v>
      </c>
      <c r="L283" s="232">
        <f t="shared" si="379"/>
        <v>0</v>
      </c>
      <c r="M283" s="230">
        <f t="shared" si="379"/>
        <v>0</v>
      </c>
      <c r="N283" s="231">
        <f t="shared" si="379"/>
        <v>0</v>
      </c>
      <c r="O283" s="232">
        <f t="shared" si="379"/>
        <v>0</v>
      </c>
      <c r="P283" s="233"/>
    </row>
    <row r="284" spans="1:16" ht="24" hidden="1" x14ac:dyDescent="0.25">
      <c r="A284" s="234">
        <v>9200</v>
      </c>
      <c r="B284" s="78" t="s">
        <v>306</v>
      </c>
      <c r="C284" s="132">
        <f t="shared" si="371"/>
        <v>0</v>
      </c>
      <c r="D284" s="176">
        <f t="shared" si="379"/>
        <v>0</v>
      </c>
      <c r="E284" s="177">
        <f t="shared" si="379"/>
        <v>0</v>
      </c>
      <c r="F284" s="130">
        <f t="shared" si="379"/>
        <v>0</v>
      </c>
      <c r="G284" s="176">
        <f t="shared" si="379"/>
        <v>0</v>
      </c>
      <c r="H284" s="177">
        <f t="shared" si="379"/>
        <v>0</v>
      </c>
      <c r="I284" s="130">
        <f t="shared" si="379"/>
        <v>0</v>
      </c>
      <c r="J284" s="176">
        <f t="shared" si="379"/>
        <v>0</v>
      </c>
      <c r="K284" s="177">
        <f t="shared" si="379"/>
        <v>0</v>
      </c>
      <c r="L284" s="130">
        <f t="shared" si="379"/>
        <v>0</v>
      </c>
      <c r="M284" s="176">
        <f t="shared" si="379"/>
        <v>0</v>
      </c>
      <c r="N284" s="177">
        <f t="shared" si="379"/>
        <v>0</v>
      </c>
      <c r="O284" s="130">
        <f t="shared" si="379"/>
        <v>0</v>
      </c>
      <c r="P284" s="118"/>
    </row>
    <row r="285" spans="1:16" ht="24" hidden="1" customHeight="1" x14ac:dyDescent="0.25">
      <c r="A285" s="235">
        <v>9230</v>
      </c>
      <c r="B285" s="78" t="s">
        <v>307</v>
      </c>
      <c r="C285" s="132">
        <f t="shared" si="371"/>
        <v>0</v>
      </c>
      <c r="D285" s="190"/>
      <c r="E285" s="191"/>
      <c r="F285" s="130">
        <f>D285+E285</f>
        <v>0</v>
      </c>
      <c r="G285" s="133"/>
      <c r="H285" s="134"/>
      <c r="I285" s="130">
        <f>G285+H285</f>
        <v>0</v>
      </c>
      <c r="J285" s="133"/>
      <c r="K285" s="134"/>
      <c r="L285" s="130">
        <f>K285+J285</f>
        <v>0</v>
      </c>
      <c r="M285" s="133"/>
      <c r="N285" s="134"/>
      <c r="O285" s="130">
        <f>N285+M285</f>
        <v>0</v>
      </c>
      <c r="P285" s="118"/>
    </row>
    <row r="286" spans="1:16" hidden="1" x14ac:dyDescent="0.25">
      <c r="A286" s="188"/>
      <c r="B286" s="78" t="s">
        <v>308</v>
      </c>
      <c r="C286" s="79">
        <f t="shared" si="371"/>
        <v>0</v>
      </c>
      <c r="D286" s="179">
        <f>SUM(D287:D288)</f>
        <v>0</v>
      </c>
      <c r="E286" s="180">
        <f t="shared" ref="E286:F286" si="381">SUM(E287:E288)</f>
        <v>0</v>
      </c>
      <c r="F286" s="55">
        <f t="shared" si="381"/>
        <v>0</v>
      </c>
      <c r="G286" s="179">
        <f>SUM(G287:G288)</f>
        <v>0</v>
      </c>
      <c r="H286" s="180">
        <f t="shared" ref="H286:I286" si="382">SUM(H287:H288)</f>
        <v>0</v>
      </c>
      <c r="I286" s="55">
        <f t="shared" si="382"/>
        <v>0</v>
      </c>
      <c r="J286" s="179">
        <f>SUM(J287:J288)</f>
        <v>0</v>
      </c>
      <c r="K286" s="180">
        <f t="shared" ref="K286:L286" si="383">SUM(K287:K288)</f>
        <v>0</v>
      </c>
      <c r="L286" s="55">
        <f t="shared" si="383"/>
        <v>0</v>
      </c>
      <c r="M286" s="179">
        <f>SUM(M287:M288)</f>
        <v>0</v>
      </c>
      <c r="N286" s="180">
        <f t="shared" ref="N286:O286" si="384">SUM(N287:N288)</f>
        <v>0</v>
      </c>
      <c r="O286" s="55">
        <f t="shared" si="384"/>
        <v>0</v>
      </c>
      <c r="P286" s="57"/>
    </row>
    <row r="287" spans="1:16" ht="12" hidden="1" customHeight="1" x14ac:dyDescent="0.25">
      <c r="A287" s="188" t="s">
        <v>309</v>
      </c>
      <c r="B287" s="51" t="s">
        <v>310</v>
      </c>
      <c r="C287" s="79">
        <f t="shared" si="371"/>
        <v>0</v>
      </c>
      <c r="D287" s="184"/>
      <c r="E287" s="185"/>
      <c r="F287" s="55">
        <f t="shared" ref="F287:F288" si="385">D287+E287</f>
        <v>0</v>
      </c>
      <c r="G287" s="53"/>
      <c r="H287" s="54"/>
      <c r="I287" s="55">
        <f t="shared" ref="I287:I288" si="386">G287+H287</f>
        <v>0</v>
      </c>
      <c r="J287" s="53"/>
      <c r="K287" s="54"/>
      <c r="L287" s="55">
        <f t="shared" ref="L287:L288" si="387">K287+J287</f>
        <v>0</v>
      </c>
      <c r="M287" s="53"/>
      <c r="N287" s="54"/>
      <c r="O287" s="55">
        <f t="shared" ref="O287:O288" si="388">N287+M287</f>
        <v>0</v>
      </c>
      <c r="P287" s="57"/>
    </row>
    <row r="288" spans="1:16" ht="24" hidden="1" customHeight="1" x14ac:dyDescent="0.25">
      <c r="A288" s="188" t="s">
        <v>311</v>
      </c>
      <c r="B288" s="236" t="s">
        <v>312</v>
      </c>
      <c r="C288" s="72">
        <f t="shared" si="371"/>
        <v>0</v>
      </c>
      <c r="D288" s="186"/>
      <c r="E288" s="187"/>
      <c r="F288" s="123">
        <f t="shared" si="385"/>
        <v>0</v>
      </c>
      <c r="G288" s="46"/>
      <c r="H288" s="47"/>
      <c r="I288" s="123">
        <f t="shared" si="386"/>
        <v>0</v>
      </c>
      <c r="J288" s="46"/>
      <c r="K288" s="47"/>
      <c r="L288" s="123">
        <f t="shared" si="387"/>
        <v>0</v>
      </c>
      <c r="M288" s="46"/>
      <c r="N288" s="47"/>
      <c r="O288" s="123">
        <f t="shared" si="388"/>
        <v>0</v>
      </c>
      <c r="P288" s="49"/>
    </row>
    <row r="289" spans="1:16" ht="12.75" thickBot="1" x14ac:dyDescent="0.3">
      <c r="A289" s="237"/>
      <c r="B289" s="237" t="s">
        <v>313</v>
      </c>
      <c r="C289" s="238">
        <f t="shared" si="371"/>
        <v>589436</v>
      </c>
      <c r="D289" s="239">
        <f t="shared" ref="D289:O289" si="389">SUM(D286,D269,D230,D195,D187,D173,D75,D53,D283)</f>
        <v>584436</v>
      </c>
      <c r="E289" s="240">
        <f t="shared" si="389"/>
        <v>5000</v>
      </c>
      <c r="F289" s="241">
        <f t="shared" si="389"/>
        <v>589436</v>
      </c>
      <c r="G289" s="239">
        <f t="shared" si="389"/>
        <v>0</v>
      </c>
      <c r="H289" s="240">
        <f t="shared" si="389"/>
        <v>0</v>
      </c>
      <c r="I289" s="241">
        <f t="shared" si="389"/>
        <v>0</v>
      </c>
      <c r="J289" s="239">
        <f t="shared" si="389"/>
        <v>0</v>
      </c>
      <c r="K289" s="240">
        <f t="shared" si="389"/>
        <v>0</v>
      </c>
      <c r="L289" s="241">
        <f t="shared" si="389"/>
        <v>0</v>
      </c>
      <c r="M289" s="239">
        <f t="shared" si="389"/>
        <v>0</v>
      </c>
      <c r="N289" s="240">
        <f t="shared" si="389"/>
        <v>0</v>
      </c>
      <c r="O289" s="241">
        <f t="shared" si="389"/>
        <v>0</v>
      </c>
      <c r="P289" s="242"/>
    </row>
    <row r="290" spans="1:16" s="28" customFormat="1" ht="13.5" hidden="1" thickTop="1" thickBot="1" x14ac:dyDescent="0.3">
      <c r="A290" s="726" t="s">
        <v>314</v>
      </c>
      <c r="B290" s="727"/>
      <c r="C290" s="243">
        <f t="shared" si="371"/>
        <v>0</v>
      </c>
      <c r="D290" s="244">
        <f>SUM(D24,D25,D41)-D51</f>
        <v>0</v>
      </c>
      <c r="E290" s="245">
        <f t="shared" ref="E290:F290" si="390">SUM(E24,E25,E41)-E51</f>
        <v>0</v>
      </c>
      <c r="F290" s="246">
        <f t="shared" si="390"/>
        <v>0</v>
      </c>
      <c r="G290" s="244">
        <f>SUM(G24,G25,G41)-G51</f>
        <v>0</v>
      </c>
      <c r="H290" s="245">
        <f t="shared" ref="H290:I290" si="391">SUM(H24,H25,H41)-H51</f>
        <v>0</v>
      </c>
      <c r="I290" s="246">
        <f t="shared" si="391"/>
        <v>0</v>
      </c>
      <c r="J290" s="244">
        <f>(J26+J43)-J51</f>
        <v>0</v>
      </c>
      <c r="K290" s="245">
        <f t="shared" ref="K290:L290" si="392">(K26+K43)-K51</f>
        <v>0</v>
      </c>
      <c r="L290" s="246">
        <f t="shared" si="392"/>
        <v>0</v>
      </c>
      <c r="M290" s="244">
        <f>M45-M51</f>
        <v>0</v>
      </c>
      <c r="N290" s="245">
        <f t="shared" ref="N290:O290" si="393">N45-N51</f>
        <v>0</v>
      </c>
      <c r="O290" s="246">
        <f t="shared" si="393"/>
        <v>0</v>
      </c>
      <c r="P290" s="247"/>
    </row>
    <row r="291" spans="1:16" s="28" customFormat="1" ht="12.75" hidden="1" thickTop="1" x14ac:dyDescent="0.25">
      <c r="A291" s="728" t="s">
        <v>315</v>
      </c>
      <c r="B291" s="729"/>
      <c r="C291" s="248">
        <f t="shared" si="371"/>
        <v>0</v>
      </c>
      <c r="D291" s="249">
        <f t="shared" ref="D291:O291" si="394">SUM(D292,D293)-D300+D301</f>
        <v>0</v>
      </c>
      <c r="E291" s="250">
        <f t="shared" si="394"/>
        <v>0</v>
      </c>
      <c r="F291" s="251">
        <f t="shared" si="394"/>
        <v>0</v>
      </c>
      <c r="G291" s="249">
        <f t="shared" si="394"/>
        <v>0</v>
      </c>
      <c r="H291" s="250">
        <f t="shared" si="394"/>
        <v>0</v>
      </c>
      <c r="I291" s="251">
        <f t="shared" si="394"/>
        <v>0</v>
      </c>
      <c r="J291" s="249">
        <f t="shared" si="394"/>
        <v>0</v>
      </c>
      <c r="K291" s="250">
        <f t="shared" si="394"/>
        <v>0</v>
      </c>
      <c r="L291" s="251">
        <f t="shared" si="394"/>
        <v>0</v>
      </c>
      <c r="M291" s="249">
        <f t="shared" si="394"/>
        <v>0</v>
      </c>
      <c r="N291" s="250">
        <f t="shared" si="394"/>
        <v>0</v>
      </c>
      <c r="O291" s="251">
        <f t="shared" si="394"/>
        <v>0</v>
      </c>
      <c r="P291" s="252"/>
    </row>
    <row r="292" spans="1:16" s="28" customFormat="1" ht="13.5" hidden="1" thickTop="1" thickBot="1" x14ac:dyDescent="0.3">
      <c r="A292" s="146" t="s">
        <v>316</v>
      </c>
      <c r="B292" s="146" t="s">
        <v>317</v>
      </c>
      <c r="C292" s="147">
        <f t="shared" si="371"/>
        <v>0</v>
      </c>
      <c r="D292" s="148">
        <f t="shared" ref="D292:O292" si="395">D21-D286</f>
        <v>0</v>
      </c>
      <c r="E292" s="149">
        <f t="shared" si="395"/>
        <v>0</v>
      </c>
      <c r="F292" s="150">
        <f t="shared" si="395"/>
        <v>0</v>
      </c>
      <c r="G292" s="148">
        <f t="shared" si="395"/>
        <v>0</v>
      </c>
      <c r="H292" s="149">
        <f t="shared" si="395"/>
        <v>0</v>
      </c>
      <c r="I292" s="150">
        <f t="shared" si="395"/>
        <v>0</v>
      </c>
      <c r="J292" s="148">
        <f t="shared" si="395"/>
        <v>0</v>
      </c>
      <c r="K292" s="149">
        <f t="shared" si="395"/>
        <v>0</v>
      </c>
      <c r="L292" s="150">
        <f t="shared" si="395"/>
        <v>0</v>
      </c>
      <c r="M292" s="148">
        <f t="shared" si="395"/>
        <v>0</v>
      </c>
      <c r="N292" s="149">
        <f t="shared" si="395"/>
        <v>0</v>
      </c>
      <c r="O292" s="150">
        <f t="shared" si="395"/>
        <v>0</v>
      </c>
      <c r="P292" s="35"/>
    </row>
    <row r="293" spans="1:16" s="28" customFormat="1" ht="12.75" hidden="1" thickTop="1" x14ac:dyDescent="0.25">
      <c r="A293" s="253" t="s">
        <v>318</v>
      </c>
      <c r="B293" s="253" t="s">
        <v>319</v>
      </c>
      <c r="C293" s="248">
        <f t="shared" si="371"/>
        <v>0</v>
      </c>
      <c r="D293" s="249">
        <f t="shared" ref="D293:O293" si="396">SUM(D294,D296,D298)-SUM(D295,D297,D299)</f>
        <v>0</v>
      </c>
      <c r="E293" s="250">
        <f t="shared" si="396"/>
        <v>0</v>
      </c>
      <c r="F293" s="251">
        <f t="shared" si="396"/>
        <v>0</v>
      </c>
      <c r="G293" s="249">
        <f t="shared" si="396"/>
        <v>0</v>
      </c>
      <c r="H293" s="250">
        <f t="shared" si="396"/>
        <v>0</v>
      </c>
      <c r="I293" s="251">
        <f t="shared" si="396"/>
        <v>0</v>
      </c>
      <c r="J293" s="249">
        <f t="shared" si="396"/>
        <v>0</v>
      </c>
      <c r="K293" s="250">
        <f t="shared" si="396"/>
        <v>0</v>
      </c>
      <c r="L293" s="251">
        <f t="shared" si="396"/>
        <v>0</v>
      </c>
      <c r="M293" s="249">
        <f t="shared" si="396"/>
        <v>0</v>
      </c>
      <c r="N293" s="250">
        <f t="shared" si="396"/>
        <v>0</v>
      </c>
      <c r="O293" s="251">
        <f t="shared" si="396"/>
        <v>0</v>
      </c>
      <c r="P293" s="252"/>
    </row>
    <row r="294" spans="1:16" ht="12" hidden="1" customHeight="1" x14ac:dyDescent="0.25">
      <c r="A294" s="254" t="s">
        <v>320</v>
      </c>
      <c r="B294" s="131" t="s">
        <v>321</v>
      </c>
      <c r="C294" s="87">
        <f t="shared" si="371"/>
        <v>0</v>
      </c>
      <c r="D294" s="224"/>
      <c r="E294" s="225"/>
      <c r="F294" s="226">
        <f t="shared" ref="F294:F301" si="397">D294+E294</f>
        <v>0</v>
      </c>
      <c r="G294" s="91"/>
      <c r="H294" s="92"/>
      <c r="I294" s="226">
        <f t="shared" ref="I294:I301" si="398">G294+H294</f>
        <v>0</v>
      </c>
      <c r="J294" s="91"/>
      <c r="K294" s="92"/>
      <c r="L294" s="226">
        <f t="shared" ref="L294:L301" si="399">K294+J294</f>
        <v>0</v>
      </c>
      <c r="M294" s="91"/>
      <c r="N294" s="92"/>
      <c r="O294" s="226">
        <f t="shared" ref="O294:O301" si="400">N294+M294</f>
        <v>0</v>
      </c>
      <c r="P294" s="96"/>
    </row>
    <row r="295" spans="1:16" ht="24" hidden="1" customHeight="1" x14ac:dyDescent="0.25">
      <c r="A295" s="188" t="s">
        <v>322</v>
      </c>
      <c r="B295" s="50" t="s">
        <v>323</v>
      </c>
      <c r="C295" s="79">
        <f t="shared" si="371"/>
        <v>0</v>
      </c>
      <c r="D295" s="184"/>
      <c r="E295" s="185"/>
      <c r="F295" s="55">
        <f t="shared" si="397"/>
        <v>0</v>
      </c>
      <c r="G295" s="53"/>
      <c r="H295" s="54"/>
      <c r="I295" s="55">
        <f t="shared" si="398"/>
        <v>0</v>
      </c>
      <c r="J295" s="53"/>
      <c r="K295" s="54"/>
      <c r="L295" s="55">
        <f t="shared" si="399"/>
        <v>0</v>
      </c>
      <c r="M295" s="53"/>
      <c r="N295" s="54"/>
      <c r="O295" s="55">
        <f t="shared" si="400"/>
        <v>0</v>
      </c>
      <c r="P295" s="57"/>
    </row>
    <row r="296" spans="1:16" ht="12" hidden="1" customHeight="1" x14ac:dyDescent="0.25">
      <c r="A296" s="188" t="s">
        <v>324</v>
      </c>
      <c r="B296" s="50" t="s">
        <v>325</v>
      </c>
      <c r="C296" s="79">
        <f t="shared" si="371"/>
        <v>0</v>
      </c>
      <c r="D296" s="184"/>
      <c r="E296" s="185"/>
      <c r="F296" s="55">
        <f t="shared" si="397"/>
        <v>0</v>
      </c>
      <c r="G296" s="53"/>
      <c r="H296" s="54"/>
      <c r="I296" s="55">
        <f t="shared" si="398"/>
        <v>0</v>
      </c>
      <c r="J296" s="53"/>
      <c r="K296" s="54"/>
      <c r="L296" s="55">
        <f t="shared" si="399"/>
        <v>0</v>
      </c>
      <c r="M296" s="53"/>
      <c r="N296" s="54"/>
      <c r="O296" s="55">
        <f t="shared" si="400"/>
        <v>0</v>
      </c>
      <c r="P296" s="57"/>
    </row>
    <row r="297" spans="1:16" ht="24" hidden="1" customHeight="1" x14ac:dyDescent="0.25">
      <c r="A297" s="188" t="s">
        <v>326</v>
      </c>
      <c r="B297" s="50" t="s">
        <v>327</v>
      </c>
      <c r="C297" s="79">
        <f t="shared" si="371"/>
        <v>0</v>
      </c>
      <c r="D297" s="184"/>
      <c r="E297" s="185"/>
      <c r="F297" s="55">
        <f t="shared" si="397"/>
        <v>0</v>
      </c>
      <c r="G297" s="53"/>
      <c r="H297" s="54"/>
      <c r="I297" s="55">
        <f t="shared" si="398"/>
        <v>0</v>
      </c>
      <c r="J297" s="53"/>
      <c r="K297" s="54"/>
      <c r="L297" s="55">
        <f t="shared" si="399"/>
        <v>0</v>
      </c>
      <c r="M297" s="53"/>
      <c r="N297" s="54"/>
      <c r="O297" s="55">
        <f t="shared" si="400"/>
        <v>0</v>
      </c>
      <c r="P297" s="57"/>
    </row>
    <row r="298" spans="1:16" ht="12" hidden="1" customHeight="1" x14ac:dyDescent="0.25">
      <c r="A298" s="188" t="s">
        <v>328</v>
      </c>
      <c r="B298" s="50" t="s">
        <v>329</v>
      </c>
      <c r="C298" s="79">
        <f t="shared" si="371"/>
        <v>0</v>
      </c>
      <c r="D298" s="184"/>
      <c r="E298" s="185"/>
      <c r="F298" s="55">
        <f t="shared" si="397"/>
        <v>0</v>
      </c>
      <c r="G298" s="53"/>
      <c r="H298" s="54"/>
      <c r="I298" s="55">
        <f t="shared" si="398"/>
        <v>0</v>
      </c>
      <c r="J298" s="53"/>
      <c r="K298" s="54"/>
      <c r="L298" s="55">
        <f t="shared" si="399"/>
        <v>0</v>
      </c>
      <c r="M298" s="53"/>
      <c r="N298" s="54"/>
      <c r="O298" s="55">
        <f t="shared" si="400"/>
        <v>0</v>
      </c>
      <c r="P298" s="57"/>
    </row>
    <row r="299" spans="1:16" ht="24.75" hidden="1" customHeight="1" thickBot="1" x14ac:dyDescent="0.3">
      <c r="A299" s="255" t="s">
        <v>330</v>
      </c>
      <c r="B299" s="256" t="s">
        <v>331</v>
      </c>
      <c r="C299" s="196">
        <f t="shared" si="371"/>
        <v>0</v>
      </c>
      <c r="D299" s="198"/>
      <c r="E299" s="199"/>
      <c r="F299" s="200">
        <f t="shared" si="397"/>
        <v>0</v>
      </c>
      <c r="G299" s="201"/>
      <c r="H299" s="202"/>
      <c r="I299" s="200">
        <f t="shared" si="398"/>
        <v>0</v>
      </c>
      <c r="J299" s="201"/>
      <c r="K299" s="202"/>
      <c r="L299" s="200">
        <f t="shared" si="399"/>
        <v>0</v>
      </c>
      <c r="M299" s="201"/>
      <c r="N299" s="202"/>
      <c r="O299" s="200">
        <f t="shared" si="400"/>
        <v>0</v>
      </c>
      <c r="P299" s="203"/>
    </row>
    <row r="300" spans="1:16" s="28" customFormat="1" ht="13.5" hidden="1" customHeight="1" thickTop="1" thickBot="1" x14ac:dyDescent="0.3">
      <c r="A300" s="257" t="s">
        <v>332</v>
      </c>
      <c r="B300" s="257" t="s">
        <v>333</v>
      </c>
      <c r="C300" s="243">
        <f t="shared" si="371"/>
        <v>0</v>
      </c>
      <c r="D300" s="258"/>
      <c r="E300" s="259"/>
      <c r="F300" s="246">
        <f t="shared" si="397"/>
        <v>0</v>
      </c>
      <c r="G300" s="258"/>
      <c r="H300" s="259"/>
      <c r="I300" s="260">
        <f t="shared" si="398"/>
        <v>0</v>
      </c>
      <c r="J300" s="258"/>
      <c r="K300" s="259"/>
      <c r="L300" s="260">
        <f t="shared" si="399"/>
        <v>0</v>
      </c>
      <c r="M300" s="258"/>
      <c r="N300" s="259"/>
      <c r="O300" s="260">
        <f t="shared" si="400"/>
        <v>0</v>
      </c>
      <c r="P300" s="261"/>
    </row>
    <row r="301" spans="1:16" s="28" customFormat="1" ht="48.75" hidden="1" customHeight="1" thickTop="1" x14ac:dyDescent="0.25">
      <c r="A301" s="253" t="s">
        <v>334</v>
      </c>
      <c r="B301" s="262" t="s">
        <v>335</v>
      </c>
      <c r="C301" s="248">
        <f t="shared" si="371"/>
        <v>0</v>
      </c>
      <c r="D301" s="192"/>
      <c r="E301" s="193"/>
      <c r="F301" s="62">
        <f t="shared" si="397"/>
        <v>0</v>
      </c>
      <c r="G301" s="192"/>
      <c r="H301" s="193"/>
      <c r="I301" s="62">
        <f t="shared" si="398"/>
        <v>0</v>
      </c>
      <c r="J301" s="192"/>
      <c r="K301" s="193"/>
      <c r="L301" s="62">
        <f t="shared" si="399"/>
        <v>0</v>
      </c>
      <c r="M301" s="192"/>
      <c r="N301" s="193"/>
      <c r="O301" s="62">
        <f t="shared" si="400"/>
        <v>0</v>
      </c>
      <c r="P301" s="66"/>
    </row>
    <row r="302" spans="1:16" ht="12.75" thickTop="1" x14ac:dyDescent="0.25">
      <c r="A302" s="4"/>
      <c r="B302" s="4"/>
      <c r="C302" s="4"/>
      <c r="D302" s="4"/>
      <c r="E302" s="4"/>
      <c r="F302" s="4"/>
      <c r="G302" s="4"/>
      <c r="H302" s="4"/>
      <c r="I302" s="4"/>
      <c r="J302" s="4"/>
      <c r="K302" s="4"/>
      <c r="L302" s="4"/>
      <c r="M302" s="4"/>
    </row>
    <row r="303" spans="1:16" x14ac:dyDescent="0.25">
      <c r="A303" s="4"/>
      <c r="B303" s="4"/>
      <c r="C303" s="4"/>
      <c r="D303" s="4"/>
      <c r="E303" s="4"/>
      <c r="F303" s="4"/>
      <c r="G303" s="4"/>
      <c r="H303" s="4"/>
      <c r="I303" s="4"/>
      <c r="J303" s="4"/>
      <c r="K303" s="4"/>
      <c r="L303" s="4"/>
      <c r="M303" s="4"/>
    </row>
    <row r="304" spans="1:16" x14ac:dyDescent="0.25">
      <c r="A304" s="4"/>
      <c r="B304" s="4"/>
      <c r="C304" s="4"/>
      <c r="D304" s="4"/>
      <c r="E304" s="4"/>
      <c r="F304" s="4"/>
      <c r="G304" s="4"/>
      <c r="H304" s="4"/>
      <c r="I304" s="4"/>
      <c r="J304" s="4"/>
      <c r="K304" s="4"/>
      <c r="L304" s="4"/>
      <c r="M304" s="4"/>
    </row>
    <row r="305" spans="1:13" x14ac:dyDescent="0.25">
      <c r="A305" s="4"/>
      <c r="B305" s="4"/>
      <c r="C305" s="4"/>
      <c r="D305" s="4"/>
      <c r="E305" s="4"/>
      <c r="F305" s="4"/>
      <c r="G305" s="4"/>
      <c r="H305" s="4"/>
      <c r="I305" s="4"/>
      <c r="J305" s="4"/>
      <c r="K305" s="4"/>
      <c r="L305" s="4"/>
      <c r="M305" s="4"/>
    </row>
    <row r="306" spans="1:13" x14ac:dyDescent="0.25">
      <c r="A306" s="4"/>
      <c r="B306" s="4"/>
      <c r="C306" s="4"/>
      <c r="D306" s="4"/>
      <c r="E306" s="4"/>
      <c r="F306" s="4"/>
      <c r="G306" s="4"/>
      <c r="H306" s="4"/>
      <c r="I306" s="4"/>
      <c r="J306" s="4"/>
      <c r="K306" s="4"/>
      <c r="L306" s="4"/>
      <c r="M306" s="4"/>
    </row>
    <row r="307" spans="1:13" x14ac:dyDescent="0.25">
      <c r="A307" s="4"/>
      <c r="B307" s="4"/>
      <c r="C307" s="4"/>
      <c r="D307" s="4"/>
      <c r="E307" s="4"/>
      <c r="F307" s="4"/>
      <c r="G307" s="4"/>
      <c r="H307" s="4"/>
      <c r="I307" s="4"/>
      <c r="J307" s="4"/>
      <c r="K307" s="4"/>
      <c r="L307" s="4"/>
      <c r="M307" s="4"/>
    </row>
    <row r="308" spans="1:13" x14ac:dyDescent="0.25">
      <c r="A308" s="4"/>
      <c r="B308" s="4"/>
      <c r="C308" s="4"/>
      <c r="D308" s="4"/>
      <c r="E308" s="4"/>
      <c r="F308" s="4"/>
      <c r="G308" s="4"/>
      <c r="H308" s="4"/>
      <c r="I308" s="4"/>
      <c r="J308" s="4"/>
      <c r="K308" s="4"/>
      <c r="L308" s="4"/>
      <c r="M308" s="4"/>
    </row>
    <row r="309" spans="1:13" x14ac:dyDescent="0.25">
      <c r="A309" s="4"/>
      <c r="B309" s="4"/>
      <c r="C309" s="4"/>
      <c r="D309" s="4"/>
      <c r="E309" s="4"/>
      <c r="F309" s="4"/>
      <c r="G309" s="4"/>
      <c r="H309" s="4"/>
      <c r="I309" s="4"/>
      <c r="J309" s="4"/>
      <c r="K309" s="4"/>
      <c r="L309" s="4"/>
      <c r="M309" s="4"/>
    </row>
    <row r="310" spans="1:13" x14ac:dyDescent="0.25">
      <c r="A310" s="4"/>
      <c r="B310" s="4"/>
      <c r="C310" s="4"/>
      <c r="D310" s="4"/>
      <c r="E310" s="4"/>
      <c r="F310" s="4"/>
      <c r="G310" s="4"/>
      <c r="H310" s="4"/>
      <c r="I310" s="4"/>
      <c r="J310" s="4"/>
      <c r="K310" s="4"/>
      <c r="L310" s="4"/>
      <c r="M310" s="4"/>
    </row>
    <row r="311" spans="1:13" x14ac:dyDescent="0.25">
      <c r="A311" s="4"/>
      <c r="B311" s="4"/>
      <c r="C311" s="4"/>
      <c r="D311" s="4"/>
      <c r="E311" s="4"/>
      <c r="F311" s="4"/>
      <c r="G311" s="4"/>
      <c r="H311" s="4"/>
      <c r="I311" s="4"/>
      <c r="J311" s="4"/>
      <c r="K311" s="4"/>
      <c r="L311" s="4"/>
      <c r="M311" s="4"/>
    </row>
    <row r="312" spans="1:13" x14ac:dyDescent="0.25">
      <c r="A312" s="4"/>
      <c r="B312" s="4"/>
      <c r="C312" s="4"/>
      <c r="D312" s="4"/>
      <c r="E312" s="4"/>
      <c r="F312" s="4"/>
      <c r="G312" s="4"/>
      <c r="H312" s="4"/>
      <c r="I312" s="4"/>
      <c r="J312" s="4"/>
      <c r="K312" s="4"/>
      <c r="L312" s="4"/>
      <c r="M312" s="4"/>
    </row>
    <row r="313" spans="1:13" x14ac:dyDescent="0.25">
      <c r="A313" s="4"/>
      <c r="B313" s="4"/>
      <c r="C313" s="4"/>
      <c r="D313" s="4"/>
      <c r="E313" s="4"/>
      <c r="F313" s="4"/>
      <c r="G313" s="4"/>
      <c r="H313" s="4"/>
      <c r="I313" s="4"/>
      <c r="J313" s="4"/>
      <c r="K313" s="4"/>
      <c r="L313" s="4"/>
      <c r="M313" s="4"/>
    </row>
    <row r="314" spans="1:13" x14ac:dyDescent="0.25">
      <c r="A314" s="4"/>
      <c r="B314" s="4"/>
      <c r="C314" s="4"/>
      <c r="D314" s="4"/>
      <c r="E314" s="4"/>
      <c r="F314" s="4"/>
      <c r="G314" s="4"/>
      <c r="H314" s="4"/>
      <c r="I314" s="4"/>
      <c r="J314" s="4"/>
      <c r="K314" s="4"/>
      <c r="L314" s="4"/>
      <c r="M314" s="4"/>
    </row>
    <row r="315" spans="1:13" x14ac:dyDescent="0.25">
      <c r="A315" s="4"/>
      <c r="B315" s="4"/>
      <c r="C315" s="4"/>
      <c r="D315" s="4"/>
      <c r="E315" s="4"/>
      <c r="F315" s="4"/>
      <c r="G315" s="4"/>
      <c r="H315" s="4"/>
      <c r="I315" s="4"/>
      <c r="J315" s="4"/>
      <c r="K315" s="4"/>
      <c r="L315" s="4"/>
      <c r="M315" s="4"/>
    </row>
    <row r="316" spans="1:13" x14ac:dyDescent="0.25">
      <c r="A316" s="4"/>
      <c r="B316" s="4"/>
      <c r="C316" s="4"/>
      <c r="D316" s="4"/>
      <c r="E316" s="4"/>
      <c r="F316" s="4"/>
      <c r="G316" s="4"/>
      <c r="H316" s="4"/>
      <c r="I316" s="4"/>
      <c r="J316" s="4"/>
      <c r="K316" s="4"/>
      <c r="L316" s="4"/>
      <c r="M316" s="4"/>
    </row>
    <row r="317" spans="1:13" x14ac:dyDescent="0.25">
      <c r="A317" s="4"/>
      <c r="B317" s="4"/>
      <c r="C317" s="4"/>
      <c r="D317" s="4"/>
      <c r="E317" s="4"/>
      <c r="F317" s="4"/>
      <c r="G317" s="4"/>
      <c r="H317" s="4"/>
      <c r="I317" s="4"/>
      <c r="J317" s="4"/>
      <c r="K317" s="4"/>
      <c r="L317" s="4"/>
      <c r="M317" s="4"/>
    </row>
    <row r="318" spans="1:13" x14ac:dyDescent="0.25">
      <c r="A318" s="4"/>
      <c r="B318" s="4"/>
      <c r="C318" s="4"/>
      <c r="D318" s="4"/>
      <c r="E318" s="4"/>
      <c r="F318" s="4"/>
      <c r="G318" s="4"/>
      <c r="H318" s="4"/>
      <c r="I318" s="4"/>
      <c r="J318" s="4"/>
      <c r="K318" s="4"/>
      <c r="L318" s="4"/>
      <c r="M318" s="4"/>
    </row>
  </sheetData>
  <sheetProtection algorithmName="SHA-512" hashValue="r8PcYSzaeSFEJKuOp5VwfAzSoIOqPG4YNCWfczwHh1f+iyCC4uUyHj+Tt3ZwSu+AP05rW10dJk/nXCHqttkmbA==" saltValue="j2zqOmYBWJtF3R4Cqd4Mmw==" spinCount="100000" sheet="1" objects="1" scenarios="1" formatCells="0" formatColumns="0" formatRows="0" deleteColumns="0"/>
  <autoFilter ref="A18:P301">
    <filterColumn colId="2">
      <filters>
        <filter val="1 002"/>
        <filter val="1 200"/>
        <filter val="106 349"/>
        <filter val="11 520"/>
        <filter val="118 179"/>
        <filter val="134 380"/>
        <filter val="160 100"/>
        <filter val="171 620"/>
        <filter val="250"/>
        <filter val="262 015"/>
        <filter val="277 969"/>
        <filter val="303 465"/>
        <filter val="311 467"/>
        <filter val="40 000"/>
        <filter val="589 436"/>
        <filter val="7 000"/>
        <filter val="8 002"/>
        <filter val="9 456"/>
      </filters>
    </filterColumn>
  </autoFilter>
  <mergeCells count="32">
    <mergeCell ref="C13:P13"/>
    <mergeCell ref="A2:P2"/>
    <mergeCell ref="C3:P3"/>
    <mergeCell ref="C4:P4"/>
    <mergeCell ref="C5:P5"/>
    <mergeCell ref="C6:P6"/>
    <mergeCell ref="C7:P7"/>
    <mergeCell ref="C8:P8"/>
    <mergeCell ref="C9:P9"/>
    <mergeCell ref="C10:P10"/>
    <mergeCell ref="C11:P11"/>
    <mergeCell ref="C12:P12"/>
    <mergeCell ref="C14:P14"/>
    <mergeCell ref="A15:A17"/>
    <mergeCell ref="B15:B17"/>
    <mergeCell ref="C15:P15"/>
    <mergeCell ref="C16:C17"/>
    <mergeCell ref="D16:D17"/>
    <mergeCell ref="E16:E17"/>
    <mergeCell ref="F16:F17"/>
    <mergeCell ref="G16:G17"/>
    <mergeCell ref="H16:H17"/>
    <mergeCell ref="O16:O17"/>
    <mergeCell ref="P16:P17"/>
    <mergeCell ref="A290:B290"/>
    <mergeCell ref="A291:B291"/>
    <mergeCell ref="I16:I17"/>
    <mergeCell ref="J16:J17"/>
    <mergeCell ref="K16:K17"/>
    <mergeCell ref="L16:L17"/>
    <mergeCell ref="M16:M17"/>
    <mergeCell ref="N16:N17"/>
  </mergeCells>
  <pageMargins left="0.98425196850393704" right="0.39370078740157483" top="0.59055118110236227" bottom="0.39370078740157483" header="0.23622047244094491" footer="0.23622047244094491"/>
  <pageSetup paperSize="9" scale="7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 10.pielikums Jūrmalas pilsētas domes
2019.gada 25.aprīļa saistošajiem noteikumiem Nr.17
(protokols Nr.5, 1.punkts)
 </firstHeader>
    <firstFooter>&amp;L&amp;9&amp;D; &amp;T&amp;R&amp;9&amp;P (&amp;N)</first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N139"/>
  <sheetViews>
    <sheetView view="pageLayout" zoomScaleNormal="100" workbookViewId="0">
      <selection activeCell="K9" sqref="K9"/>
    </sheetView>
  </sheetViews>
  <sheetFormatPr defaultRowHeight="12" outlineLevelCol="1" x14ac:dyDescent="0.25"/>
  <cols>
    <col min="1" max="1" width="3.28515625" style="684" bestFit="1" customWidth="1"/>
    <col min="2" max="2" width="35.28515625" style="684" customWidth="1"/>
    <col min="3" max="3" width="11.5703125" style="684" customWidth="1"/>
    <col min="4" max="4" width="11" style="684" hidden="1" customWidth="1" outlineLevel="1"/>
    <col min="5" max="5" width="9.42578125" style="684" hidden="1" customWidth="1" outlineLevel="1"/>
    <col min="6" max="6" width="11.5703125" style="684" hidden="1" customWidth="1" outlineLevel="1"/>
    <col min="7" max="7" width="9.42578125" style="684" hidden="1" customWidth="1" outlineLevel="1"/>
    <col min="8" max="8" width="10.5703125" style="684" customWidth="1" collapsed="1"/>
    <col min="9" max="9" width="9.42578125" style="684" customWidth="1"/>
    <col min="10" max="10" width="27.140625" style="684" hidden="1" customWidth="1" outlineLevel="1"/>
    <col min="11" max="11" width="19.140625" style="684" customWidth="1" collapsed="1"/>
    <col min="12" max="12" width="9.140625" style="684" customWidth="1"/>
    <col min="13" max="16384" width="9.140625" style="684"/>
  </cols>
  <sheetData>
    <row r="1" spans="1:12" x14ac:dyDescent="0.2">
      <c r="K1" s="685" t="s">
        <v>682</v>
      </c>
    </row>
    <row r="2" spans="1:12" x14ac:dyDescent="0.2">
      <c r="K2" s="685" t="s">
        <v>337</v>
      </c>
    </row>
    <row r="3" spans="1:12" x14ac:dyDescent="0.25">
      <c r="A3" s="861" t="s">
        <v>2</v>
      </c>
      <c r="B3" s="861"/>
      <c r="C3" s="684" t="s">
        <v>481</v>
      </c>
    </row>
    <row r="4" spans="1:12" x14ac:dyDescent="0.25">
      <c r="A4" s="861" t="s">
        <v>4</v>
      </c>
      <c r="B4" s="861"/>
      <c r="C4" s="686">
        <v>90000056357</v>
      </c>
    </row>
    <row r="5" spans="1:12" x14ac:dyDescent="0.25">
      <c r="A5" s="686"/>
      <c r="B5" s="686"/>
    </row>
    <row r="6" spans="1:12" ht="15.75" x14ac:dyDescent="0.25">
      <c r="A6" s="866" t="s">
        <v>683</v>
      </c>
      <c r="B6" s="866"/>
      <c r="C6" s="866"/>
      <c r="D6" s="866"/>
      <c r="E6" s="866"/>
      <c r="F6" s="866"/>
      <c r="G6" s="866"/>
      <c r="H6" s="866"/>
      <c r="I6" s="866"/>
      <c r="J6" s="866"/>
      <c r="K6" s="866"/>
    </row>
    <row r="7" spans="1:12" ht="12" customHeight="1" x14ac:dyDescent="0.25">
      <c r="A7" s="687"/>
      <c r="B7" s="687"/>
      <c r="C7" s="687"/>
      <c r="D7" s="687"/>
      <c r="E7" s="687"/>
      <c r="F7" s="687"/>
      <c r="G7" s="687"/>
      <c r="H7" s="687"/>
      <c r="I7" s="687"/>
      <c r="J7" s="687"/>
      <c r="K7" s="687"/>
    </row>
    <row r="8" spans="1:12" ht="15.75" x14ac:dyDescent="0.25">
      <c r="A8" s="861" t="s">
        <v>684</v>
      </c>
      <c r="B8" s="861"/>
      <c r="C8" s="688" t="s">
        <v>685</v>
      </c>
      <c r="D8" s="688"/>
      <c r="E8" s="688"/>
      <c r="F8" s="688"/>
      <c r="G8" s="688"/>
      <c r="H8" s="688"/>
      <c r="I8" s="688"/>
      <c r="J8" s="688"/>
      <c r="K8" s="688"/>
    </row>
    <row r="9" spans="1:12" x14ac:dyDescent="0.2">
      <c r="A9" s="861" t="s">
        <v>485</v>
      </c>
      <c r="B9" s="861"/>
      <c r="C9" s="689" t="s">
        <v>686</v>
      </c>
      <c r="D9" s="689"/>
      <c r="E9" s="689"/>
      <c r="F9" s="689"/>
      <c r="G9" s="689"/>
      <c r="H9" s="689"/>
      <c r="I9" s="689"/>
      <c r="J9" s="689"/>
      <c r="K9" s="689"/>
    </row>
    <row r="10" spans="1:12" x14ac:dyDescent="0.2">
      <c r="A10" s="861" t="s">
        <v>487</v>
      </c>
      <c r="B10" s="861"/>
      <c r="C10" s="690" t="s">
        <v>687</v>
      </c>
      <c r="D10" s="690"/>
      <c r="E10" s="690"/>
      <c r="F10" s="690"/>
      <c r="G10" s="690"/>
      <c r="H10" s="690"/>
      <c r="I10" s="690"/>
      <c r="J10" s="690"/>
      <c r="K10" s="690"/>
    </row>
    <row r="11" spans="1:12" ht="28.5" customHeight="1" x14ac:dyDescent="0.25">
      <c r="A11" s="862" t="s">
        <v>344</v>
      </c>
      <c r="B11" s="862" t="s">
        <v>345</v>
      </c>
      <c r="C11" s="862" t="s">
        <v>346</v>
      </c>
      <c r="D11" s="864" t="s">
        <v>347</v>
      </c>
      <c r="E11" s="865"/>
      <c r="F11" s="864" t="s">
        <v>348</v>
      </c>
      <c r="G11" s="865"/>
      <c r="H11" s="864" t="s">
        <v>349</v>
      </c>
      <c r="I11" s="865"/>
      <c r="J11" s="854" t="s">
        <v>36</v>
      </c>
      <c r="K11" s="856" t="s">
        <v>350</v>
      </c>
    </row>
    <row r="12" spans="1:12" ht="31.5" customHeight="1" x14ac:dyDescent="0.25">
      <c r="A12" s="863"/>
      <c r="B12" s="863"/>
      <c r="C12" s="863"/>
      <c r="D12" s="691" t="s">
        <v>351</v>
      </c>
      <c r="E12" s="691" t="s">
        <v>352</v>
      </c>
      <c r="F12" s="691" t="s">
        <v>351</v>
      </c>
      <c r="G12" s="691" t="s">
        <v>352</v>
      </c>
      <c r="H12" s="691" t="s">
        <v>351</v>
      </c>
      <c r="I12" s="691" t="s">
        <v>352</v>
      </c>
      <c r="J12" s="855"/>
      <c r="K12" s="857"/>
    </row>
    <row r="13" spans="1:12" ht="12.75" customHeight="1" x14ac:dyDescent="0.25">
      <c r="A13" s="858" t="s">
        <v>489</v>
      </c>
      <c r="B13" s="859"/>
      <c r="C13" s="692"/>
      <c r="D13" s="692">
        <f>SUM(D14:D33)</f>
        <v>165344</v>
      </c>
      <c r="E13" s="692">
        <f>SUM(E14:E33)</f>
        <v>20018</v>
      </c>
      <c r="F13" s="692">
        <f>SUM(F14:F33)</f>
        <v>0</v>
      </c>
      <c r="G13" s="692">
        <f>SUM(G14:G33)</f>
        <v>0</v>
      </c>
      <c r="H13" s="692">
        <f>D13+F13</f>
        <v>165344</v>
      </c>
      <c r="I13" s="692">
        <f>E13+G13</f>
        <v>20018</v>
      </c>
      <c r="J13" s="693"/>
      <c r="K13" s="693"/>
    </row>
    <row r="14" spans="1:12" ht="13.5" customHeight="1" x14ac:dyDescent="0.25">
      <c r="A14" s="694">
        <v>1</v>
      </c>
      <c r="B14" s="695" t="s">
        <v>688</v>
      </c>
      <c r="C14" s="696">
        <v>2212</v>
      </c>
      <c r="D14" s="697">
        <v>300</v>
      </c>
      <c r="E14" s="697">
        <v>200</v>
      </c>
      <c r="F14" s="697"/>
      <c r="G14" s="697"/>
      <c r="H14" s="697">
        <f>D14+F14</f>
        <v>300</v>
      </c>
      <c r="I14" s="697">
        <f>E14+G14</f>
        <v>200</v>
      </c>
      <c r="J14" s="698"/>
      <c r="K14" s="699" t="s">
        <v>689</v>
      </c>
      <c r="L14" s="700"/>
    </row>
    <row r="15" spans="1:12" ht="53.25" customHeight="1" x14ac:dyDescent="0.25">
      <c r="A15" s="694">
        <v>2</v>
      </c>
      <c r="B15" s="701" t="s">
        <v>690</v>
      </c>
      <c r="C15" s="696">
        <v>2223</v>
      </c>
      <c r="D15" s="697">
        <v>5000</v>
      </c>
      <c r="E15" s="697"/>
      <c r="F15" s="697"/>
      <c r="G15" s="697"/>
      <c r="H15" s="697">
        <f t="shared" ref="H15:I33" si="0">D15+F15</f>
        <v>5000</v>
      </c>
      <c r="I15" s="697">
        <f t="shared" si="0"/>
        <v>0</v>
      </c>
      <c r="J15" s="698"/>
      <c r="K15" s="699" t="s">
        <v>691</v>
      </c>
    </row>
    <row r="16" spans="1:12" ht="44.25" customHeight="1" x14ac:dyDescent="0.25">
      <c r="A16" s="694">
        <v>3</v>
      </c>
      <c r="B16" s="701" t="s">
        <v>692</v>
      </c>
      <c r="C16" s="696">
        <v>2243</v>
      </c>
      <c r="D16" s="697">
        <v>1890</v>
      </c>
      <c r="E16" s="697">
        <v>2610</v>
      </c>
      <c r="F16" s="697"/>
      <c r="G16" s="697"/>
      <c r="H16" s="697">
        <f t="shared" si="0"/>
        <v>1890</v>
      </c>
      <c r="I16" s="697">
        <f t="shared" si="0"/>
        <v>2610</v>
      </c>
      <c r="J16" s="698"/>
      <c r="K16" s="699" t="s">
        <v>693</v>
      </c>
    </row>
    <row r="17" spans="1:11" ht="41.25" customHeight="1" x14ac:dyDescent="0.25">
      <c r="A17" s="694">
        <v>4</v>
      </c>
      <c r="B17" s="701" t="s">
        <v>694</v>
      </c>
      <c r="C17" s="696">
        <v>2244</v>
      </c>
      <c r="D17" s="697">
        <v>1500</v>
      </c>
      <c r="E17" s="697"/>
      <c r="F17" s="697"/>
      <c r="G17" s="697"/>
      <c r="H17" s="697">
        <f t="shared" si="0"/>
        <v>1500</v>
      </c>
      <c r="I17" s="697">
        <f t="shared" si="0"/>
        <v>0</v>
      </c>
      <c r="J17" s="698"/>
      <c r="K17" s="699" t="s">
        <v>693</v>
      </c>
    </row>
    <row r="18" spans="1:11" ht="32.25" customHeight="1" x14ac:dyDescent="0.25">
      <c r="A18" s="694">
        <v>5</v>
      </c>
      <c r="B18" s="701" t="s">
        <v>133</v>
      </c>
      <c r="C18" s="696">
        <v>2251</v>
      </c>
      <c r="D18" s="697">
        <v>1900</v>
      </c>
      <c r="E18" s="697"/>
      <c r="F18" s="697"/>
      <c r="G18" s="697"/>
      <c r="H18" s="697">
        <f t="shared" si="0"/>
        <v>1900</v>
      </c>
      <c r="I18" s="697">
        <f t="shared" si="0"/>
        <v>0</v>
      </c>
      <c r="J18" s="698"/>
      <c r="K18" s="699" t="s">
        <v>695</v>
      </c>
    </row>
    <row r="19" spans="1:11" ht="27" customHeight="1" x14ac:dyDescent="0.25">
      <c r="A19" s="694">
        <v>6</v>
      </c>
      <c r="B19" s="701" t="s">
        <v>696</v>
      </c>
      <c r="C19" s="696">
        <v>2259</v>
      </c>
      <c r="D19" s="697">
        <v>730</v>
      </c>
      <c r="E19" s="697"/>
      <c r="F19" s="697"/>
      <c r="G19" s="697"/>
      <c r="H19" s="697">
        <f t="shared" si="0"/>
        <v>730</v>
      </c>
      <c r="I19" s="697">
        <f t="shared" si="0"/>
        <v>0</v>
      </c>
      <c r="J19" s="698"/>
      <c r="K19" s="699" t="s">
        <v>695</v>
      </c>
    </row>
    <row r="20" spans="1:11" ht="24" x14ac:dyDescent="0.25">
      <c r="A20" s="694">
        <v>7</v>
      </c>
      <c r="B20" s="701" t="s">
        <v>141</v>
      </c>
      <c r="C20" s="696">
        <v>2264</v>
      </c>
      <c r="D20" s="697">
        <v>2500</v>
      </c>
      <c r="E20" s="697"/>
      <c r="F20" s="697"/>
      <c r="G20" s="697"/>
      <c r="H20" s="697">
        <f t="shared" si="0"/>
        <v>2500</v>
      </c>
      <c r="I20" s="697">
        <f t="shared" si="0"/>
        <v>0</v>
      </c>
      <c r="J20" s="698"/>
      <c r="K20" s="699" t="s">
        <v>695</v>
      </c>
    </row>
    <row r="21" spans="1:11" ht="41.25" customHeight="1" x14ac:dyDescent="0.25">
      <c r="A21" s="694">
        <v>8</v>
      </c>
      <c r="B21" s="701" t="s">
        <v>697</v>
      </c>
      <c r="C21" s="696">
        <v>2311</v>
      </c>
      <c r="D21" s="697">
        <v>5000</v>
      </c>
      <c r="E21" s="702">
        <v>1000</v>
      </c>
      <c r="F21" s="702"/>
      <c r="G21" s="702"/>
      <c r="H21" s="697">
        <f t="shared" si="0"/>
        <v>5000</v>
      </c>
      <c r="I21" s="697">
        <f t="shared" si="0"/>
        <v>1000</v>
      </c>
      <c r="J21" s="703"/>
      <c r="K21" s="699" t="s">
        <v>693</v>
      </c>
    </row>
    <row r="22" spans="1:11" ht="29.25" customHeight="1" x14ac:dyDescent="0.25">
      <c r="A22" s="694">
        <v>9</v>
      </c>
      <c r="B22" s="701" t="s">
        <v>698</v>
      </c>
      <c r="C22" s="696">
        <v>2311</v>
      </c>
      <c r="D22" s="704"/>
      <c r="E22" s="705">
        <v>30</v>
      </c>
      <c r="F22" s="702"/>
      <c r="G22" s="702"/>
      <c r="H22" s="697">
        <f t="shared" si="0"/>
        <v>0</v>
      </c>
      <c r="I22" s="697">
        <f t="shared" si="0"/>
        <v>30</v>
      </c>
      <c r="J22" s="703"/>
      <c r="K22" s="699" t="s">
        <v>695</v>
      </c>
    </row>
    <row r="23" spans="1:11" ht="29.25" customHeight="1" x14ac:dyDescent="0.25">
      <c r="A23" s="694">
        <v>10</v>
      </c>
      <c r="B23" s="701" t="s">
        <v>155</v>
      </c>
      <c r="C23" s="696">
        <v>2312</v>
      </c>
      <c r="D23" s="704"/>
      <c r="E23" s="705">
        <v>752</v>
      </c>
      <c r="F23" s="702"/>
      <c r="G23" s="702"/>
      <c r="H23" s="697">
        <f t="shared" si="0"/>
        <v>0</v>
      </c>
      <c r="I23" s="697">
        <f t="shared" si="0"/>
        <v>752</v>
      </c>
      <c r="J23" s="703"/>
      <c r="K23" s="699" t="s">
        <v>695</v>
      </c>
    </row>
    <row r="24" spans="1:11" ht="24" x14ac:dyDescent="0.25">
      <c r="A24" s="694">
        <v>11</v>
      </c>
      <c r="B24" s="701" t="s">
        <v>156</v>
      </c>
      <c r="C24" s="696">
        <v>2313</v>
      </c>
      <c r="D24" s="704"/>
      <c r="E24" s="705">
        <v>480</v>
      </c>
      <c r="F24" s="702"/>
      <c r="G24" s="706"/>
      <c r="H24" s="697">
        <f t="shared" si="0"/>
        <v>0</v>
      </c>
      <c r="I24" s="697">
        <f t="shared" si="0"/>
        <v>480</v>
      </c>
      <c r="J24" s="707"/>
      <c r="K24" s="708" t="s">
        <v>695</v>
      </c>
    </row>
    <row r="25" spans="1:11" ht="37.5" customHeight="1" x14ac:dyDescent="0.25">
      <c r="A25" s="694">
        <v>12</v>
      </c>
      <c r="B25" s="701" t="s">
        <v>699</v>
      </c>
      <c r="C25" s="696">
        <v>2512</v>
      </c>
      <c r="D25" s="704"/>
      <c r="E25" s="705">
        <v>4257</v>
      </c>
      <c r="F25" s="702"/>
      <c r="G25" s="706"/>
      <c r="H25" s="697">
        <f t="shared" si="0"/>
        <v>0</v>
      </c>
      <c r="I25" s="697">
        <f t="shared" si="0"/>
        <v>4257</v>
      </c>
      <c r="J25" s="703"/>
      <c r="K25" s="699" t="s">
        <v>693</v>
      </c>
    </row>
    <row r="26" spans="1:11" ht="45.75" customHeight="1" x14ac:dyDescent="0.25">
      <c r="A26" s="694">
        <v>13</v>
      </c>
      <c r="B26" s="701" t="s">
        <v>221</v>
      </c>
      <c r="C26" s="696">
        <v>5121</v>
      </c>
      <c r="D26" s="704">
        <v>62600</v>
      </c>
      <c r="E26" s="705"/>
      <c r="F26" s="702"/>
      <c r="G26" s="702"/>
      <c r="H26" s="697">
        <f t="shared" si="0"/>
        <v>62600</v>
      </c>
      <c r="I26" s="697">
        <f t="shared" si="0"/>
        <v>0</v>
      </c>
      <c r="J26" s="703"/>
      <c r="K26" s="709" t="s">
        <v>700</v>
      </c>
    </row>
    <row r="27" spans="1:11" ht="30" customHeight="1" x14ac:dyDescent="0.25">
      <c r="A27" s="694">
        <v>14</v>
      </c>
      <c r="B27" s="701" t="s">
        <v>701</v>
      </c>
      <c r="C27" s="696">
        <v>5238</v>
      </c>
      <c r="D27" s="705">
        <v>16000</v>
      </c>
      <c r="E27" s="705"/>
      <c r="F27" s="702"/>
      <c r="G27" s="702"/>
      <c r="H27" s="697">
        <f t="shared" si="0"/>
        <v>16000</v>
      </c>
      <c r="I27" s="697">
        <f t="shared" si="0"/>
        <v>0</v>
      </c>
      <c r="J27" s="703"/>
      <c r="K27" s="699" t="s">
        <v>695</v>
      </c>
    </row>
    <row r="28" spans="1:11" ht="29.25" customHeight="1" x14ac:dyDescent="0.25">
      <c r="A28" s="694">
        <v>15</v>
      </c>
      <c r="B28" s="701" t="s">
        <v>238</v>
      </c>
      <c r="C28" s="696">
        <v>5239</v>
      </c>
      <c r="D28" s="705">
        <v>13520</v>
      </c>
      <c r="E28" s="705">
        <v>1440</v>
      </c>
      <c r="F28" s="702"/>
      <c r="G28" s="706"/>
      <c r="H28" s="697">
        <f t="shared" si="0"/>
        <v>13520</v>
      </c>
      <c r="I28" s="697">
        <f t="shared" si="0"/>
        <v>1440</v>
      </c>
      <c r="J28" s="710"/>
      <c r="K28" s="699" t="s">
        <v>695</v>
      </c>
    </row>
    <row r="29" spans="1:11" ht="28.5" customHeight="1" x14ac:dyDescent="0.25">
      <c r="A29" s="694">
        <v>16</v>
      </c>
      <c r="B29" s="701" t="s">
        <v>702</v>
      </c>
      <c r="C29" s="696">
        <v>5239</v>
      </c>
      <c r="D29" s="704"/>
      <c r="E29" s="704">
        <v>640</v>
      </c>
      <c r="F29" s="697"/>
      <c r="G29" s="697"/>
      <c r="H29" s="697">
        <f t="shared" si="0"/>
        <v>0</v>
      </c>
      <c r="I29" s="697">
        <f t="shared" si="0"/>
        <v>640</v>
      </c>
      <c r="J29" s="711"/>
      <c r="K29" s="699" t="s">
        <v>695</v>
      </c>
    </row>
    <row r="30" spans="1:11" ht="27.75" customHeight="1" x14ac:dyDescent="0.25">
      <c r="A30" s="694">
        <v>17</v>
      </c>
      <c r="B30" s="701" t="s">
        <v>703</v>
      </c>
      <c r="C30" s="696">
        <v>5240</v>
      </c>
      <c r="D30" s="697">
        <v>48874</v>
      </c>
      <c r="E30" s="697"/>
      <c r="F30" s="697"/>
      <c r="G30" s="697"/>
      <c r="H30" s="697">
        <f t="shared" si="0"/>
        <v>48874</v>
      </c>
      <c r="I30" s="697">
        <f t="shared" si="0"/>
        <v>0</v>
      </c>
      <c r="J30" s="698"/>
      <c r="K30" s="699" t="s">
        <v>695</v>
      </c>
    </row>
    <row r="31" spans="1:11" ht="29.25" customHeight="1" x14ac:dyDescent="0.25">
      <c r="A31" s="694">
        <v>18</v>
      </c>
      <c r="B31" s="701" t="s">
        <v>704</v>
      </c>
      <c r="C31" s="696">
        <v>1142</v>
      </c>
      <c r="D31" s="697">
        <v>3000</v>
      </c>
      <c r="E31" s="697">
        <v>2700</v>
      </c>
      <c r="F31" s="697"/>
      <c r="G31" s="697"/>
      <c r="H31" s="697">
        <f t="shared" si="0"/>
        <v>3000</v>
      </c>
      <c r="I31" s="697">
        <f t="shared" si="0"/>
        <v>2700</v>
      </c>
      <c r="J31" s="698"/>
      <c r="K31" s="699" t="s">
        <v>695</v>
      </c>
    </row>
    <row r="32" spans="1:11" ht="24" customHeight="1" x14ac:dyDescent="0.25">
      <c r="A32" s="694">
        <v>19</v>
      </c>
      <c r="B32" s="701" t="s">
        <v>705</v>
      </c>
      <c r="C32" s="696">
        <v>1150</v>
      </c>
      <c r="D32" s="697">
        <v>2530</v>
      </c>
      <c r="E32" s="697">
        <v>4270</v>
      </c>
      <c r="F32" s="697"/>
      <c r="G32" s="697"/>
      <c r="H32" s="697">
        <f t="shared" si="0"/>
        <v>2530</v>
      </c>
      <c r="I32" s="697">
        <f t="shared" si="0"/>
        <v>4270</v>
      </c>
      <c r="J32" s="698"/>
      <c r="K32" s="699" t="s">
        <v>695</v>
      </c>
    </row>
    <row r="33" spans="1:14" ht="24.75" customHeight="1" x14ac:dyDescent="0.25">
      <c r="A33" s="694">
        <v>20</v>
      </c>
      <c r="B33" s="701" t="s">
        <v>706</v>
      </c>
      <c r="C33" s="696">
        <v>1210</v>
      </c>
      <c r="D33" s="697"/>
      <c r="E33" s="697">
        <v>1639</v>
      </c>
      <c r="F33" s="697"/>
      <c r="G33" s="697"/>
      <c r="H33" s="697">
        <f t="shared" si="0"/>
        <v>0</v>
      </c>
      <c r="I33" s="697">
        <f t="shared" si="0"/>
        <v>1639</v>
      </c>
      <c r="J33" s="698"/>
      <c r="K33" s="699" t="s">
        <v>695</v>
      </c>
    </row>
    <row r="34" spans="1:14" s="712" customFormat="1" x14ac:dyDescent="0.25">
      <c r="A34" s="861"/>
      <c r="B34" s="861"/>
      <c r="C34" s="684"/>
      <c r="D34" s="684"/>
      <c r="E34" s="684"/>
      <c r="F34" s="684"/>
      <c r="G34" s="684"/>
      <c r="H34" s="684"/>
      <c r="I34" s="684"/>
      <c r="J34" s="684"/>
      <c r="K34" s="684"/>
      <c r="L34" s="684"/>
      <c r="M34" s="684"/>
      <c r="N34" s="684"/>
    </row>
    <row r="35" spans="1:14" s="712" customFormat="1" x14ac:dyDescent="0.25">
      <c r="A35" s="684"/>
      <c r="B35" s="684"/>
      <c r="C35" s="684"/>
      <c r="D35" s="684"/>
      <c r="E35" s="684"/>
      <c r="F35" s="684"/>
      <c r="G35" s="684"/>
      <c r="H35" s="684"/>
      <c r="I35" s="684"/>
      <c r="J35" s="684"/>
      <c r="K35" s="684"/>
      <c r="L35" s="684"/>
      <c r="M35" s="684"/>
      <c r="N35" s="684"/>
    </row>
    <row r="36" spans="1:14" s="712" customFormat="1" x14ac:dyDescent="0.2">
      <c r="A36" s="713" t="s">
        <v>485</v>
      </c>
      <c r="B36" s="713"/>
      <c r="C36" s="689" t="s">
        <v>681</v>
      </c>
      <c r="D36" s="689"/>
      <c r="E36" s="689"/>
      <c r="F36" s="689"/>
      <c r="G36" s="689"/>
      <c r="H36" s="684"/>
      <c r="I36" s="684"/>
      <c r="J36" s="684"/>
      <c r="K36" s="684"/>
      <c r="L36" s="684"/>
      <c r="M36" s="684"/>
      <c r="N36" s="684"/>
    </row>
    <row r="37" spans="1:14" s="712" customFormat="1" x14ac:dyDescent="0.2">
      <c r="A37" s="714" t="s">
        <v>487</v>
      </c>
      <c r="B37" s="714"/>
      <c r="C37" s="690" t="s">
        <v>707</v>
      </c>
      <c r="D37" s="690"/>
      <c r="E37" s="690"/>
      <c r="F37" s="690"/>
      <c r="G37" s="690"/>
      <c r="H37" s="684"/>
      <c r="I37" s="684"/>
      <c r="J37" s="684"/>
      <c r="K37" s="684"/>
      <c r="L37" s="684"/>
      <c r="M37" s="684"/>
      <c r="N37" s="684"/>
    </row>
    <row r="38" spans="1:14" ht="28.5" customHeight="1" x14ac:dyDescent="0.25">
      <c r="A38" s="862" t="s">
        <v>344</v>
      </c>
      <c r="B38" s="862" t="s">
        <v>345</v>
      </c>
      <c r="C38" s="862" t="s">
        <v>346</v>
      </c>
      <c r="D38" s="864" t="s">
        <v>347</v>
      </c>
      <c r="E38" s="865"/>
      <c r="F38" s="864" t="s">
        <v>348</v>
      </c>
      <c r="G38" s="865"/>
      <c r="H38" s="864" t="s">
        <v>349</v>
      </c>
      <c r="I38" s="865"/>
      <c r="J38" s="854" t="s">
        <v>36</v>
      </c>
      <c r="K38" s="856" t="s">
        <v>350</v>
      </c>
    </row>
    <row r="39" spans="1:14" ht="31.5" customHeight="1" x14ac:dyDescent="0.25">
      <c r="A39" s="863"/>
      <c r="B39" s="863"/>
      <c r="C39" s="863"/>
      <c r="D39" s="691" t="s">
        <v>351</v>
      </c>
      <c r="E39" s="691" t="s">
        <v>352</v>
      </c>
      <c r="F39" s="691" t="s">
        <v>351</v>
      </c>
      <c r="G39" s="691" t="s">
        <v>352</v>
      </c>
      <c r="H39" s="691" t="s">
        <v>351</v>
      </c>
      <c r="I39" s="691" t="s">
        <v>352</v>
      </c>
      <c r="J39" s="855"/>
      <c r="K39" s="857"/>
    </row>
    <row r="40" spans="1:14" ht="12.75" customHeight="1" x14ac:dyDescent="0.25">
      <c r="A40" s="858" t="s">
        <v>489</v>
      </c>
      <c r="B40" s="859"/>
      <c r="C40" s="692"/>
      <c r="D40" s="692">
        <f>SUM(D41:D51)</f>
        <v>584436</v>
      </c>
      <c r="E40" s="692">
        <f t="shared" ref="E40:G40" si="1">SUM(E41:E51)</f>
        <v>0</v>
      </c>
      <c r="F40" s="692">
        <f t="shared" si="1"/>
        <v>5000</v>
      </c>
      <c r="G40" s="692">
        <f t="shared" si="1"/>
        <v>0</v>
      </c>
      <c r="H40" s="692">
        <f>D40+F40</f>
        <v>589436</v>
      </c>
      <c r="I40" s="692">
        <f>E40+G40</f>
        <v>0</v>
      </c>
      <c r="J40" s="693"/>
      <c r="K40" s="693"/>
    </row>
    <row r="41" spans="1:14" s="712" customFormat="1" ht="24" x14ac:dyDescent="0.25">
      <c r="A41" s="694">
        <v>1</v>
      </c>
      <c r="B41" s="715" t="s">
        <v>708</v>
      </c>
      <c r="C41" s="696">
        <v>2212</v>
      </c>
      <c r="D41" s="704">
        <v>40000</v>
      </c>
      <c r="E41" s="705"/>
      <c r="F41" s="702"/>
      <c r="G41" s="702"/>
      <c r="H41" s="697">
        <f t="shared" ref="H41:I51" si="2">D41+F41</f>
        <v>40000</v>
      </c>
      <c r="I41" s="697">
        <f t="shared" si="2"/>
        <v>0</v>
      </c>
      <c r="J41" s="698"/>
      <c r="K41" s="699" t="s">
        <v>709</v>
      </c>
      <c r="L41" s="684"/>
      <c r="M41" s="684"/>
      <c r="N41" s="684"/>
    </row>
    <row r="42" spans="1:14" s="712" customFormat="1" ht="36" x14ac:dyDescent="0.25">
      <c r="A42" s="694">
        <v>2</v>
      </c>
      <c r="B42" s="715" t="s">
        <v>710</v>
      </c>
      <c r="C42" s="696">
        <v>2223</v>
      </c>
      <c r="D42" s="705">
        <v>250</v>
      </c>
      <c r="E42" s="705"/>
      <c r="F42" s="702"/>
      <c r="G42" s="702"/>
      <c r="H42" s="697">
        <f t="shared" si="2"/>
        <v>250</v>
      </c>
      <c r="I42" s="697">
        <f t="shared" si="2"/>
        <v>0</v>
      </c>
      <c r="J42" s="698"/>
      <c r="K42" s="699" t="s">
        <v>711</v>
      </c>
      <c r="L42" s="684"/>
      <c r="M42" s="684"/>
      <c r="N42" s="684"/>
    </row>
    <row r="43" spans="1:14" s="712" customFormat="1" ht="48" x14ac:dyDescent="0.25">
      <c r="A43" s="694">
        <v>3</v>
      </c>
      <c r="B43" s="715" t="s">
        <v>712</v>
      </c>
      <c r="C43" s="696">
        <v>2243</v>
      </c>
      <c r="D43" s="705">
        <v>1200</v>
      </c>
      <c r="E43" s="705"/>
      <c r="F43" s="702"/>
      <c r="G43" s="702"/>
      <c r="H43" s="697">
        <f t="shared" si="2"/>
        <v>1200</v>
      </c>
      <c r="I43" s="697">
        <f t="shared" si="2"/>
        <v>0</v>
      </c>
      <c r="J43" s="698"/>
      <c r="K43" s="699" t="s">
        <v>713</v>
      </c>
      <c r="L43" s="684"/>
      <c r="M43" s="684"/>
      <c r="N43" s="684"/>
    </row>
    <row r="44" spans="1:14" s="712" customFormat="1" ht="120" x14ac:dyDescent="0.25">
      <c r="A44" s="694">
        <v>4</v>
      </c>
      <c r="B44" s="715" t="s">
        <v>133</v>
      </c>
      <c r="C44" s="696">
        <v>2251</v>
      </c>
      <c r="D44" s="704">
        <v>118179</v>
      </c>
      <c r="E44" s="704"/>
      <c r="F44" s="697"/>
      <c r="G44" s="697"/>
      <c r="H44" s="697">
        <f t="shared" si="2"/>
        <v>118179</v>
      </c>
      <c r="I44" s="697">
        <f t="shared" si="2"/>
        <v>0</v>
      </c>
      <c r="J44" s="698"/>
      <c r="K44" s="716" t="s">
        <v>714</v>
      </c>
      <c r="L44" s="684"/>
      <c r="M44" s="684"/>
      <c r="N44" s="684"/>
    </row>
    <row r="45" spans="1:14" s="712" customFormat="1" ht="60" x14ac:dyDescent="0.25">
      <c r="A45" s="694">
        <v>5</v>
      </c>
      <c r="B45" s="715" t="s">
        <v>134</v>
      </c>
      <c r="C45" s="696">
        <v>2252</v>
      </c>
      <c r="D45" s="697">
        <v>134380</v>
      </c>
      <c r="E45" s="697"/>
      <c r="F45" s="697"/>
      <c r="G45" s="697"/>
      <c r="H45" s="697">
        <f t="shared" si="2"/>
        <v>134380</v>
      </c>
      <c r="I45" s="697">
        <f t="shared" si="2"/>
        <v>0</v>
      </c>
      <c r="J45" s="698"/>
      <c r="K45" s="699" t="s">
        <v>715</v>
      </c>
      <c r="L45" s="684"/>
      <c r="M45" s="684"/>
      <c r="N45" s="684"/>
    </row>
    <row r="46" spans="1:14" s="712" customFormat="1" ht="108" x14ac:dyDescent="0.25">
      <c r="A46" s="694">
        <v>6</v>
      </c>
      <c r="B46" s="715" t="s">
        <v>135</v>
      </c>
      <c r="C46" s="696">
        <v>2259</v>
      </c>
      <c r="D46" s="697">
        <v>9456</v>
      </c>
      <c r="E46" s="697"/>
      <c r="F46" s="697"/>
      <c r="G46" s="697"/>
      <c r="H46" s="697">
        <f t="shared" si="2"/>
        <v>9456</v>
      </c>
      <c r="I46" s="697">
        <f t="shared" si="2"/>
        <v>0</v>
      </c>
      <c r="J46" s="698"/>
      <c r="K46" s="699" t="s">
        <v>716</v>
      </c>
      <c r="L46" s="684"/>
      <c r="M46" s="684"/>
      <c r="N46" s="684"/>
    </row>
    <row r="47" spans="1:14" ht="24" x14ac:dyDescent="0.25">
      <c r="A47" s="694">
        <v>7</v>
      </c>
      <c r="B47" s="715" t="s">
        <v>717</v>
      </c>
      <c r="C47" s="696">
        <v>2311</v>
      </c>
      <c r="D47" s="697">
        <v>7000</v>
      </c>
      <c r="E47" s="697"/>
      <c r="F47" s="697"/>
      <c r="G47" s="697"/>
      <c r="H47" s="697">
        <f t="shared" si="2"/>
        <v>7000</v>
      </c>
      <c r="I47" s="697">
        <f t="shared" si="2"/>
        <v>0</v>
      </c>
      <c r="J47" s="698"/>
      <c r="K47" s="699" t="s">
        <v>718</v>
      </c>
    </row>
    <row r="48" spans="1:14" ht="24" x14ac:dyDescent="0.25">
      <c r="A48" s="694">
        <v>8</v>
      </c>
      <c r="B48" s="715" t="s">
        <v>719</v>
      </c>
      <c r="C48" s="696">
        <v>2355</v>
      </c>
      <c r="D48" s="697">
        <v>1002</v>
      </c>
      <c r="E48" s="697"/>
      <c r="F48" s="697"/>
      <c r="G48" s="697"/>
      <c r="H48" s="697">
        <f t="shared" si="2"/>
        <v>1002</v>
      </c>
      <c r="I48" s="697">
        <f t="shared" si="2"/>
        <v>0</v>
      </c>
      <c r="J48" s="698"/>
      <c r="K48" s="699" t="s">
        <v>718</v>
      </c>
    </row>
    <row r="49" spans="1:14" ht="264" x14ac:dyDescent="0.25">
      <c r="A49" s="694">
        <v>9</v>
      </c>
      <c r="B49" s="715" t="s">
        <v>221</v>
      </c>
      <c r="C49" s="696">
        <v>5121</v>
      </c>
      <c r="D49" s="697">
        <v>101349</v>
      </c>
      <c r="E49" s="697"/>
      <c r="F49" s="697">
        <v>5000</v>
      </c>
      <c r="G49" s="697"/>
      <c r="H49" s="697">
        <f t="shared" si="2"/>
        <v>106349</v>
      </c>
      <c r="I49" s="697">
        <f t="shared" si="2"/>
        <v>0</v>
      </c>
      <c r="J49" s="698"/>
      <c r="K49" s="699" t="s">
        <v>720</v>
      </c>
    </row>
    <row r="50" spans="1:14" ht="36" x14ac:dyDescent="0.25">
      <c r="A50" s="694">
        <v>10</v>
      </c>
      <c r="B50" s="715" t="s">
        <v>238</v>
      </c>
      <c r="C50" s="696">
        <v>5239</v>
      </c>
      <c r="D50" s="697">
        <v>11520</v>
      </c>
      <c r="E50" s="697"/>
      <c r="F50" s="697"/>
      <c r="G50" s="697"/>
      <c r="H50" s="697">
        <f t="shared" si="2"/>
        <v>11520</v>
      </c>
      <c r="I50" s="697">
        <f t="shared" si="2"/>
        <v>0</v>
      </c>
      <c r="J50" s="698"/>
      <c r="K50" s="699" t="s">
        <v>711</v>
      </c>
    </row>
    <row r="51" spans="1:14" ht="180" x14ac:dyDescent="0.25">
      <c r="A51" s="694">
        <v>11</v>
      </c>
      <c r="B51" s="717" t="s">
        <v>703</v>
      </c>
      <c r="C51" s="696">
        <v>5240</v>
      </c>
      <c r="D51" s="697">
        <v>160100</v>
      </c>
      <c r="E51" s="697"/>
      <c r="F51" s="697"/>
      <c r="G51" s="697"/>
      <c r="H51" s="697">
        <f t="shared" si="2"/>
        <v>160100</v>
      </c>
      <c r="I51" s="697">
        <f t="shared" si="2"/>
        <v>0</v>
      </c>
      <c r="J51" s="698"/>
      <c r="K51" s="718" t="s">
        <v>721</v>
      </c>
    </row>
    <row r="53" spans="1:14" x14ac:dyDescent="0.2">
      <c r="A53" s="719" t="s">
        <v>561</v>
      </c>
      <c r="B53" s="720"/>
    </row>
    <row r="54" spans="1:14" x14ac:dyDescent="0.2">
      <c r="A54" s="719" t="s">
        <v>562</v>
      </c>
      <c r="B54" s="721"/>
    </row>
    <row r="55" spans="1:14" x14ac:dyDescent="0.2">
      <c r="A55" s="719"/>
      <c r="B55" s="722"/>
    </row>
    <row r="56" spans="1:14" x14ac:dyDescent="0.2">
      <c r="A56" s="723" t="s">
        <v>722</v>
      </c>
      <c r="B56" s="722"/>
    </row>
    <row r="57" spans="1:14" x14ac:dyDescent="0.2">
      <c r="A57" s="719" t="s">
        <v>723</v>
      </c>
      <c r="B57" s="722"/>
    </row>
    <row r="58" spans="1:14" x14ac:dyDescent="0.2">
      <c r="A58" s="724" t="s">
        <v>724</v>
      </c>
      <c r="B58" s="722"/>
    </row>
    <row r="59" spans="1:14" x14ac:dyDescent="0.2">
      <c r="A59" s="724" t="s">
        <v>725</v>
      </c>
      <c r="B59" s="722"/>
    </row>
    <row r="60" spans="1:14" x14ac:dyDescent="0.2">
      <c r="A60" s="724" t="s">
        <v>726</v>
      </c>
      <c r="B60" s="722"/>
    </row>
    <row r="61" spans="1:14" x14ac:dyDescent="0.2">
      <c r="A61" s="724" t="s">
        <v>727</v>
      </c>
      <c r="B61" s="722"/>
    </row>
    <row r="62" spans="1:14" ht="24.75" customHeight="1" x14ac:dyDescent="0.2">
      <c r="A62" s="860" t="s">
        <v>728</v>
      </c>
      <c r="B62" s="860"/>
      <c r="C62" s="860"/>
      <c r="D62" s="860"/>
      <c r="E62" s="860"/>
      <c r="F62" s="860"/>
      <c r="G62" s="860"/>
      <c r="H62" s="860"/>
      <c r="I62" s="860"/>
      <c r="J62" s="860"/>
      <c r="K62" s="860"/>
      <c r="L62" s="860"/>
      <c r="M62" s="860"/>
      <c r="N62" s="860"/>
    </row>
    <row r="63" spans="1:14" x14ac:dyDescent="0.2">
      <c r="A63" s="724" t="s">
        <v>729</v>
      </c>
      <c r="B63" s="722"/>
    </row>
    <row r="64" spans="1:14" x14ac:dyDescent="0.2">
      <c r="A64" s="724" t="s">
        <v>730</v>
      </c>
      <c r="B64" s="722"/>
    </row>
    <row r="65" spans="1:2" x14ac:dyDescent="0.2">
      <c r="A65" s="724" t="s">
        <v>731</v>
      </c>
      <c r="B65" s="722"/>
    </row>
    <row r="66" spans="1:2" x14ac:dyDescent="0.2">
      <c r="A66" s="724" t="s">
        <v>732</v>
      </c>
      <c r="B66" s="722"/>
    </row>
    <row r="67" spans="1:2" x14ac:dyDescent="0.2">
      <c r="A67" s="724" t="s">
        <v>733</v>
      </c>
      <c r="B67" s="722"/>
    </row>
    <row r="68" spans="1:2" x14ac:dyDescent="0.2">
      <c r="A68" s="724" t="s">
        <v>734</v>
      </c>
      <c r="B68" s="722"/>
    </row>
    <row r="69" spans="1:2" x14ac:dyDescent="0.2">
      <c r="A69" s="724" t="s">
        <v>735</v>
      </c>
      <c r="B69" s="722"/>
    </row>
    <row r="70" spans="1:2" x14ac:dyDescent="0.2">
      <c r="A70" s="724" t="s">
        <v>736</v>
      </c>
      <c r="B70" s="722"/>
    </row>
    <row r="71" spans="1:2" x14ac:dyDescent="0.2">
      <c r="A71" s="724" t="s">
        <v>737</v>
      </c>
      <c r="B71" s="722"/>
    </row>
    <row r="72" spans="1:2" x14ac:dyDescent="0.2">
      <c r="A72" s="724" t="s">
        <v>738</v>
      </c>
      <c r="B72" s="722"/>
    </row>
    <row r="73" spans="1:2" x14ac:dyDescent="0.2">
      <c r="A73" s="724" t="s">
        <v>739</v>
      </c>
      <c r="B73" s="722"/>
    </row>
    <row r="74" spans="1:2" x14ac:dyDescent="0.2">
      <c r="A74" s="724" t="s">
        <v>740</v>
      </c>
      <c r="B74" s="722"/>
    </row>
    <row r="75" spans="1:2" x14ac:dyDescent="0.2">
      <c r="A75" s="724" t="s">
        <v>741</v>
      </c>
      <c r="B75" s="722"/>
    </row>
    <row r="76" spans="1:2" x14ac:dyDescent="0.2">
      <c r="A76" s="724" t="s">
        <v>742</v>
      </c>
      <c r="B76" s="722"/>
    </row>
    <row r="77" spans="1:2" x14ac:dyDescent="0.2">
      <c r="A77" s="724" t="s">
        <v>743</v>
      </c>
      <c r="B77" s="722"/>
    </row>
    <row r="78" spans="1:2" x14ac:dyDescent="0.2">
      <c r="A78" s="724" t="s">
        <v>744</v>
      </c>
      <c r="B78" s="722"/>
    </row>
    <row r="79" spans="1:2" x14ac:dyDescent="0.2">
      <c r="A79" s="724" t="s">
        <v>745</v>
      </c>
      <c r="B79" s="722"/>
    </row>
    <row r="80" spans="1:2" x14ac:dyDescent="0.2">
      <c r="A80" s="724" t="s">
        <v>746</v>
      </c>
      <c r="B80" s="722"/>
    </row>
    <row r="81" spans="1:2" x14ac:dyDescent="0.2">
      <c r="A81" s="724" t="s">
        <v>747</v>
      </c>
      <c r="B81" s="722"/>
    </row>
    <row r="82" spans="1:2" x14ac:dyDescent="0.2">
      <c r="A82" s="724" t="s">
        <v>748</v>
      </c>
      <c r="B82" s="722"/>
    </row>
    <row r="83" spans="1:2" x14ac:dyDescent="0.2">
      <c r="A83" s="724" t="s">
        <v>749</v>
      </c>
      <c r="B83" s="722"/>
    </row>
    <row r="84" spans="1:2" x14ac:dyDescent="0.2">
      <c r="A84" s="724" t="s">
        <v>750</v>
      </c>
      <c r="B84" s="722"/>
    </row>
    <row r="85" spans="1:2" x14ac:dyDescent="0.2">
      <c r="A85" s="724" t="s">
        <v>751</v>
      </c>
      <c r="B85" s="722"/>
    </row>
    <row r="86" spans="1:2" x14ac:dyDescent="0.2">
      <c r="A86" s="724" t="s">
        <v>752</v>
      </c>
      <c r="B86" s="722"/>
    </row>
    <row r="87" spans="1:2" x14ac:dyDescent="0.2">
      <c r="A87" s="724" t="s">
        <v>753</v>
      </c>
      <c r="B87" s="722"/>
    </row>
    <row r="88" spans="1:2" x14ac:dyDescent="0.2">
      <c r="A88" s="724" t="s">
        <v>754</v>
      </c>
      <c r="B88" s="722"/>
    </row>
    <row r="89" spans="1:2" x14ac:dyDescent="0.2">
      <c r="A89" s="724" t="s">
        <v>755</v>
      </c>
      <c r="B89" s="722"/>
    </row>
    <row r="90" spans="1:2" x14ac:dyDescent="0.2">
      <c r="A90" s="724" t="s">
        <v>756</v>
      </c>
      <c r="B90" s="722"/>
    </row>
    <row r="91" spans="1:2" x14ac:dyDescent="0.2">
      <c r="A91" s="724" t="s">
        <v>757</v>
      </c>
      <c r="B91" s="722"/>
    </row>
    <row r="92" spans="1:2" x14ac:dyDescent="0.2">
      <c r="A92" s="724" t="s">
        <v>758</v>
      </c>
      <c r="B92" s="722"/>
    </row>
    <row r="93" spans="1:2" x14ac:dyDescent="0.2">
      <c r="A93" s="724" t="s">
        <v>759</v>
      </c>
      <c r="B93" s="722"/>
    </row>
    <row r="94" spans="1:2" x14ac:dyDescent="0.2">
      <c r="A94" s="724" t="s">
        <v>760</v>
      </c>
      <c r="B94" s="722"/>
    </row>
    <row r="95" spans="1:2" x14ac:dyDescent="0.2">
      <c r="A95" s="724" t="s">
        <v>761</v>
      </c>
      <c r="B95" s="722"/>
    </row>
    <row r="96" spans="1:2" x14ac:dyDescent="0.2">
      <c r="A96" s="724" t="s">
        <v>762</v>
      </c>
      <c r="B96" s="722"/>
    </row>
    <row r="97" spans="1:2" x14ac:dyDescent="0.2">
      <c r="A97" s="724" t="s">
        <v>763</v>
      </c>
      <c r="B97" s="722"/>
    </row>
    <row r="98" spans="1:2" x14ac:dyDescent="0.2">
      <c r="A98" s="724" t="s">
        <v>764</v>
      </c>
      <c r="B98" s="722"/>
    </row>
    <row r="99" spans="1:2" x14ac:dyDescent="0.2">
      <c r="A99" s="724" t="s">
        <v>765</v>
      </c>
      <c r="B99" s="722"/>
    </row>
    <row r="100" spans="1:2" x14ac:dyDescent="0.2">
      <c r="A100" s="724"/>
      <c r="B100" s="722"/>
    </row>
    <row r="101" spans="1:2" x14ac:dyDescent="0.2">
      <c r="A101" s="725" t="s">
        <v>766</v>
      </c>
      <c r="B101" s="722"/>
    </row>
    <row r="102" spans="1:2" x14ac:dyDescent="0.2">
      <c r="A102" s="724" t="s">
        <v>767</v>
      </c>
      <c r="B102" s="722"/>
    </row>
    <row r="103" spans="1:2" x14ac:dyDescent="0.2">
      <c r="A103" s="724" t="s">
        <v>768</v>
      </c>
      <c r="B103" s="722"/>
    </row>
    <row r="104" spans="1:2" x14ac:dyDescent="0.2">
      <c r="A104" s="724" t="s">
        <v>769</v>
      </c>
      <c r="B104" s="722"/>
    </row>
    <row r="105" spans="1:2" x14ac:dyDescent="0.2">
      <c r="A105" s="724" t="s">
        <v>770</v>
      </c>
      <c r="B105" s="722"/>
    </row>
    <row r="106" spans="1:2" x14ac:dyDescent="0.2">
      <c r="A106" s="724" t="s">
        <v>771</v>
      </c>
      <c r="B106" s="722"/>
    </row>
    <row r="107" spans="1:2" x14ac:dyDescent="0.2">
      <c r="A107" s="724" t="s">
        <v>772</v>
      </c>
      <c r="B107" s="722"/>
    </row>
    <row r="108" spans="1:2" x14ac:dyDescent="0.2">
      <c r="A108" s="724" t="s">
        <v>773</v>
      </c>
      <c r="B108" s="722"/>
    </row>
    <row r="109" spans="1:2" x14ac:dyDescent="0.2">
      <c r="A109" s="724" t="s">
        <v>774</v>
      </c>
      <c r="B109" s="722"/>
    </row>
    <row r="110" spans="1:2" x14ac:dyDescent="0.2">
      <c r="A110" s="724" t="s">
        <v>775</v>
      </c>
      <c r="B110" s="722"/>
    </row>
    <row r="111" spans="1:2" x14ac:dyDescent="0.2">
      <c r="A111" s="724" t="s">
        <v>776</v>
      </c>
      <c r="B111" s="722"/>
    </row>
    <row r="112" spans="1:2" x14ac:dyDescent="0.2">
      <c r="A112" s="724" t="s">
        <v>777</v>
      </c>
      <c r="B112" s="722"/>
    </row>
    <row r="113" spans="1:2" x14ac:dyDescent="0.2">
      <c r="A113" s="724" t="s">
        <v>778</v>
      </c>
      <c r="B113" s="722"/>
    </row>
    <row r="114" spans="1:2" x14ac:dyDescent="0.2">
      <c r="A114" s="724" t="s">
        <v>779</v>
      </c>
      <c r="B114" s="722"/>
    </row>
    <row r="115" spans="1:2" x14ac:dyDescent="0.2">
      <c r="A115" s="724" t="s">
        <v>780</v>
      </c>
      <c r="B115" s="722"/>
    </row>
    <row r="116" spans="1:2" x14ac:dyDescent="0.2">
      <c r="A116" s="724" t="s">
        <v>781</v>
      </c>
      <c r="B116" s="722"/>
    </row>
    <row r="117" spans="1:2" x14ac:dyDescent="0.2">
      <c r="A117" s="724" t="s">
        <v>782</v>
      </c>
      <c r="B117" s="722"/>
    </row>
    <row r="118" spans="1:2" x14ac:dyDescent="0.2">
      <c r="A118" s="724" t="s">
        <v>783</v>
      </c>
      <c r="B118" s="722"/>
    </row>
    <row r="119" spans="1:2" x14ac:dyDescent="0.2">
      <c r="A119" s="724" t="s">
        <v>784</v>
      </c>
      <c r="B119" s="722"/>
    </row>
    <row r="120" spans="1:2" x14ac:dyDescent="0.2">
      <c r="A120" s="724" t="s">
        <v>785</v>
      </c>
      <c r="B120" s="722"/>
    </row>
    <row r="121" spans="1:2" x14ac:dyDescent="0.2">
      <c r="A121" s="724" t="s">
        <v>786</v>
      </c>
      <c r="B121" s="722"/>
    </row>
    <row r="122" spans="1:2" x14ac:dyDescent="0.2">
      <c r="A122" s="724" t="s">
        <v>787</v>
      </c>
      <c r="B122" s="722"/>
    </row>
    <row r="123" spans="1:2" x14ac:dyDescent="0.2">
      <c r="A123" s="724" t="s">
        <v>788</v>
      </c>
      <c r="B123" s="722"/>
    </row>
    <row r="124" spans="1:2" x14ac:dyDescent="0.2">
      <c r="A124" s="724" t="s">
        <v>789</v>
      </c>
      <c r="B124" s="722"/>
    </row>
    <row r="125" spans="1:2" x14ac:dyDescent="0.2">
      <c r="A125" s="724" t="s">
        <v>752</v>
      </c>
      <c r="B125" s="722"/>
    </row>
    <row r="126" spans="1:2" x14ac:dyDescent="0.2">
      <c r="A126" s="724" t="s">
        <v>790</v>
      </c>
      <c r="B126" s="722"/>
    </row>
    <row r="127" spans="1:2" x14ac:dyDescent="0.2">
      <c r="A127" s="724" t="s">
        <v>791</v>
      </c>
      <c r="B127" s="722"/>
    </row>
    <row r="128" spans="1:2" x14ac:dyDescent="0.2">
      <c r="A128" s="724" t="s">
        <v>792</v>
      </c>
      <c r="B128" s="722"/>
    </row>
    <row r="129" spans="1:2" x14ac:dyDescent="0.2">
      <c r="A129" s="724" t="s">
        <v>793</v>
      </c>
      <c r="B129" s="722"/>
    </row>
    <row r="130" spans="1:2" x14ac:dyDescent="0.2">
      <c r="A130" s="724" t="s">
        <v>794</v>
      </c>
      <c r="B130" s="722"/>
    </row>
    <row r="131" spans="1:2" x14ac:dyDescent="0.2">
      <c r="A131" s="724" t="s">
        <v>795</v>
      </c>
      <c r="B131" s="722"/>
    </row>
    <row r="132" spans="1:2" x14ac:dyDescent="0.2">
      <c r="A132" s="724" t="s">
        <v>796</v>
      </c>
      <c r="B132" s="722"/>
    </row>
    <row r="133" spans="1:2" x14ac:dyDescent="0.2">
      <c r="A133" s="724" t="s">
        <v>797</v>
      </c>
      <c r="B133" s="722"/>
    </row>
    <row r="134" spans="1:2" x14ac:dyDescent="0.2">
      <c r="A134" s="724" t="s">
        <v>798</v>
      </c>
      <c r="B134" s="722"/>
    </row>
    <row r="135" spans="1:2" x14ac:dyDescent="0.2">
      <c r="A135" s="724" t="s">
        <v>799</v>
      </c>
      <c r="B135" s="722"/>
    </row>
    <row r="136" spans="1:2" x14ac:dyDescent="0.2">
      <c r="A136" s="724" t="s">
        <v>800</v>
      </c>
      <c r="B136" s="722"/>
    </row>
    <row r="137" spans="1:2" x14ac:dyDescent="0.2">
      <c r="A137" s="724" t="s">
        <v>801</v>
      </c>
      <c r="B137" s="722"/>
    </row>
    <row r="138" spans="1:2" x14ac:dyDescent="0.2">
      <c r="A138" s="724" t="s">
        <v>802</v>
      </c>
      <c r="B138" s="722"/>
    </row>
    <row r="139" spans="1:2" x14ac:dyDescent="0.2">
      <c r="A139" s="724" t="s">
        <v>803</v>
      </c>
      <c r="B139" s="722"/>
    </row>
  </sheetData>
  <sheetProtection algorithmName="SHA-512" hashValue="FS+fWOFGAfLzVwX4ioV1femxrnHwuADJonXdnwhSFXghYt3v7RvROmAsL+xa7hfULFwS9b+l1Gi/733PR/uIHA==" saltValue="CgXGrcg7mTcRUdKnn1Jtdg==" spinCount="100000" sheet="1" objects="1" scenarios="1"/>
  <mergeCells count="26">
    <mergeCell ref="C11:C12"/>
    <mergeCell ref="D11:E11"/>
    <mergeCell ref="F11:G11"/>
    <mergeCell ref="H11:I11"/>
    <mergeCell ref="A3:B3"/>
    <mergeCell ref="A4:B4"/>
    <mergeCell ref="A6:K6"/>
    <mergeCell ref="A8:B8"/>
    <mergeCell ref="A9:B9"/>
    <mergeCell ref="A10:B10"/>
    <mergeCell ref="J38:J39"/>
    <mergeCell ref="K38:K39"/>
    <mergeCell ref="A40:B40"/>
    <mergeCell ref="A62:N62"/>
    <mergeCell ref="J11:J12"/>
    <mergeCell ref="K11:K12"/>
    <mergeCell ref="A13:B13"/>
    <mergeCell ref="A34:B34"/>
    <mergeCell ref="A38:A39"/>
    <mergeCell ref="B38:B39"/>
    <mergeCell ref="C38:C39"/>
    <mergeCell ref="D38:E38"/>
    <mergeCell ref="F38:G38"/>
    <mergeCell ref="H38:I38"/>
    <mergeCell ref="A11:A12"/>
    <mergeCell ref="B11:B12"/>
  </mergeCells>
  <pageMargins left="0.98425196850393704" right="0.39370078740157483" top="0.59055118110236227" bottom="0.39370078740157483" header="0.23622047244094491" footer="0.23622047244094491"/>
  <pageSetup paperSize="9" scale="70" fitToHeight="0" orientation="portrait" r:id="rId1"/>
  <headerFooter differentFirst="1">
    <oddFooter>&amp;L&amp;"Times New Roman,Regular"&amp;9&amp;D; &amp;T&amp;R&amp;"Times New Roman,Regular"&amp;9&amp;P (&amp;N)</oddFooter>
    <firstHeader xml:space="preserve">&amp;R&amp;"Times New Roman,Regular"&amp;9 11.pielikums Jūrmalas pilsētas domes
2019.gada 25.aprīļa saistošajiem noteikumiem Nr.17
(protokols Nr.5, 1.punkts)
 </firstHeader>
    <firstFooter>&amp;L&amp;9&amp;D; &amp;T&amp;R&amp;9&amp;P (&amp;N)</first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6</vt:i4>
      </vt:variant>
    </vt:vector>
  </HeadingPairs>
  <TitlesOfParts>
    <vt:vector size="15" baseType="lpstr">
      <vt:lpstr>03.2.1.</vt:lpstr>
      <vt:lpstr>06.3.1.</vt:lpstr>
      <vt:lpstr>09.29.2.</vt:lpstr>
      <vt:lpstr>25.piel.</vt:lpstr>
      <vt:lpstr>28.piel.</vt:lpstr>
      <vt:lpstr>35.piel.</vt:lpstr>
      <vt:lpstr>01.1.2.</vt:lpstr>
      <vt:lpstr>04.1.10</vt:lpstr>
      <vt:lpstr>15.piel.</vt:lpstr>
      <vt:lpstr>'35.piel.'!Print_Area</vt:lpstr>
      <vt:lpstr>'01.1.2.'!Print_Titles</vt:lpstr>
      <vt:lpstr>'04.1.10'!Print_Titles</vt:lpstr>
      <vt:lpstr>'06.3.1.'!Print_Titles</vt:lpstr>
      <vt:lpstr>'09.29.2.'!Print_Titles</vt:lpstr>
      <vt:lpstr>'35.piel.'!Print_Titles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Kristīne Hermane</dc:creator>
  <cp:lastModifiedBy>Liene Logina</cp:lastModifiedBy>
  <cp:lastPrinted>2019-04-25T07:02:59Z</cp:lastPrinted>
  <dcterms:created xsi:type="dcterms:W3CDTF">2019-04-24T08:12:39Z</dcterms:created>
  <dcterms:modified xsi:type="dcterms:W3CDTF">2019-04-25T07:05:15Z</dcterms:modified>
</cp:coreProperties>
</file>